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LGS Docs\1 lgs_teamsite_moves\1teamsite moves\Data - Research Economist\Chris Wheeler - Legacy Info\"/>
    </mc:Choice>
  </mc:AlternateContent>
  <xr:revisionPtr revIDLastSave="0" documentId="8_{F2EF43DE-FA19-42FB-9E1E-6F798CE9FBE7}" xr6:coauthVersionLast="47" xr6:coauthVersionMax="47" xr10:uidLastSave="{00000000-0000-0000-0000-000000000000}"/>
  <bookViews>
    <workbookView xWindow="39615" yWindow="3450" windowWidth="17280" windowHeight="8880" xr2:uid="{110D9AC8-19F1-48EF-8411-F2DB684AE6EA}"/>
  </bookViews>
  <sheets>
    <sheet name="PILOT Viewer" sheetId="4" r:id="rId1"/>
    <sheet name="Summary By Town" sheetId="2" r:id="rId2"/>
    <sheet name="Raw Data from UFBs" sheetId="1" r:id="rId3"/>
    <sheet name="Community Typology" sheetId="3" r:id="rId4"/>
  </sheets>
  <definedNames>
    <definedName name="_xlnm._FilterDatabase" localSheetId="0" hidden="1">'PILOT Viewer'!$AL$6:$AQ$569</definedName>
    <definedName name="_xlnm._FilterDatabase" localSheetId="2" hidden="1">'Raw Data from UFBs'!$A$2:$I$2684</definedName>
    <definedName name="_xlnm._FilterDatabase" localSheetId="1" hidden="1">'Summary By Town'!$A$3:$AC$567</definedName>
    <definedName name="_xlnm.Print_Area" localSheetId="3">'Community Typology'!$A$1:$B$8</definedName>
    <definedName name="_xlnm.Print_Area" localSheetId="0">'PILOT Viewer'!$A$1:$R$33</definedName>
    <definedName name="_xlnm.Print_Area" localSheetId="2">'Raw Data from UFBs'!$A$1:$I$249</definedName>
    <definedName name="_xlnm.Print_Titles" localSheetId="0">'PILOT Viewer'!$A:$A</definedName>
    <definedName name="_xlnm.Print_Titles" localSheetId="2">'Raw Data from UFBs'!$1:$2</definedName>
    <definedName name="_xlnm.Print_Titles" localSheetId="1">'Summary By Town'!$A:$C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7" i="2" l="1"/>
  <c r="P567" i="2"/>
  <c r="O567" i="2"/>
  <c r="M567" i="2"/>
  <c r="L567" i="2"/>
  <c r="K567" i="2"/>
  <c r="I567" i="2"/>
  <c r="H567" i="2"/>
  <c r="G567" i="2"/>
  <c r="Q566" i="2"/>
  <c r="P566" i="2"/>
  <c r="O566" i="2"/>
  <c r="M566" i="2"/>
  <c r="L566" i="2"/>
  <c r="K566" i="2"/>
  <c r="I566" i="2"/>
  <c r="H566" i="2"/>
  <c r="G566" i="2"/>
  <c r="Q565" i="2"/>
  <c r="P565" i="2"/>
  <c r="O565" i="2"/>
  <c r="M565" i="2"/>
  <c r="L565" i="2"/>
  <c r="K565" i="2"/>
  <c r="I565" i="2"/>
  <c r="H565" i="2"/>
  <c r="G565" i="2"/>
  <c r="Q564" i="2"/>
  <c r="P564" i="2"/>
  <c r="O564" i="2"/>
  <c r="M564" i="2"/>
  <c r="L564" i="2"/>
  <c r="K564" i="2"/>
  <c r="I564" i="2"/>
  <c r="H564" i="2"/>
  <c r="G564" i="2"/>
  <c r="Q563" i="2"/>
  <c r="P563" i="2"/>
  <c r="O563" i="2"/>
  <c r="M563" i="2"/>
  <c r="L563" i="2"/>
  <c r="K563" i="2"/>
  <c r="I563" i="2"/>
  <c r="H563" i="2"/>
  <c r="G563" i="2"/>
  <c r="Q562" i="2"/>
  <c r="P562" i="2"/>
  <c r="O562" i="2"/>
  <c r="M562" i="2"/>
  <c r="L562" i="2"/>
  <c r="K562" i="2"/>
  <c r="I562" i="2"/>
  <c r="H562" i="2"/>
  <c r="G562" i="2"/>
  <c r="Q561" i="2"/>
  <c r="P561" i="2"/>
  <c r="O561" i="2"/>
  <c r="M561" i="2"/>
  <c r="L561" i="2"/>
  <c r="K561" i="2"/>
  <c r="I561" i="2"/>
  <c r="H561" i="2"/>
  <c r="G561" i="2"/>
  <c r="Q560" i="2"/>
  <c r="P560" i="2"/>
  <c r="O560" i="2"/>
  <c r="M560" i="2"/>
  <c r="L560" i="2"/>
  <c r="K560" i="2"/>
  <c r="I560" i="2"/>
  <c r="H560" i="2"/>
  <c r="G560" i="2"/>
  <c r="Q559" i="2"/>
  <c r="P559" i="2"/>
  <c r="O559" i="2"/>
  <c r="M559" i="2"/>
  <c r="L559" i="2"/>
  <c r="K559" i="2"/>
  <c r="I559" i="2"/>
  <c r="H559" i="2"/>
  <c r="G559" i="2"/>
  <c r="Q558" i="2"/>
  <c r="P558" i="2"/>
  <c r="O558" i="2"/>
  <c r="M558" i="2"/>
  <c r="L558" i="2"/>
  <c r="K558" i="2"/>
  <c r="I558" i="2"/>
  <c r="H558" i="2"/>
  <c r="G558" i="2"/>
  <c r="Q557" i="2"/>
  <c r="P557" i="2"/>
  <c r="O557" i="2"/>
  <c r="M557" i="2"/>
  <c r="L557" i="2"/>
  <c r="K557" i="2"/>
  <c r="I557" i="2"/>
  <c r="H557" i="2"/>
  <c r="G557" i="2"/>
  <c r="Q556" i="2"/>
  <c r="P556" i="2"/>
  <c r="O556" i="2"/>
  <c r="M556" i="2"/>
  <c r="L556" i="2"/>
  <c r="K556" i="2"/>
  <c r="I556" i="2"/>
  <c r="H556" i="2"/>
  <c r="G556" i="2"/>
  <c r="Q555" i="2"/>
  <c r="P555" i="2"/>
  <c r="O555" i="2"/>
  <c r="M555" i="2"/>
  <c r="L555" i="2"/>
  <c r="K555" i="2"/>
  <c r="I555" i="2"/>
  <c r="H555" i="2"/>
  <c r="G555" i="2"/>
  <c r="Q554" i="2"/>
  <c r="P554" i="2"/>
  <c r="O554" i="2"/>
  <c r="M554" i="2"/>
  <c r="L554" i="2"/>
  <c r="K554" i="2"/>
  <c r="I554" i="2"/>
  <c r="H554" i="2"/>
  <c r="G554" i="2"/>
  <c r="Q553" i="2"/>
  <c r="P553" i="2"/>
  <c r="O553" i="2"/>
  <c r="M553" i="2"/>
  <c r="L553" i="2"/>
  <c r="K553" i="2"/>
  <c r="I553" i="2"/>
  <c r="H553" i="2"/>
  <c r="G553" i="2"/>
  <c r="Q552" i="2"/>
  <c r="P552" i="2"/>
  <c r="O552" i="2"/>
  <c r="M552" i="2"/>
  <c r="L552" i="2"/>
  <c r="K552" i="2"/>
  <c r="I552" i="2"/>
  <c r="H552" i="2"/>
  <c r="G552" i="2"/>
  <c r="Q551" i="2"/>
  <c r="P551" i="2"/>
  <c r="O551" i="2"/>
  <c r="M551" i="2"/>
  <c r="L551" i="2"/>
  <c r="K551" i="2"/>
  <c r="I551" i="2"/>
  <c r="H551" i="2"/>
  <c r="G551" i="2"/>
  <c r="Q550" i="2"/>
  <c r="P550" i="2"/>
  <c r="O550" i="2"/>
  <c r="M550" i="2"/>
  <c r="L550" i="2"/>
  <c r="K550" i="2"/>
  <c r="I550" i="2"/>
  <c r="H550" i="2"/>
  <c r="G550" i="2"/>
  <c r="Q549" i="2"/>
  <c r="P549" i="2"/>
  <c r="O549" i="2"/>
  <c r="M549" i="2"/>
  <c r="L549" i="2"/>
  <c r="K549" i="2"/>
  <c r="I549" i="2"/>
  <c r="H549" i="2"/>
  <c r="G549" i="2"/>
  <c r="Q548" i="2"/>
  <c r="P548" i="2"/>
  <c r="O548" i="2"/>
  <c r="M548" i="2"/>
  <c r="L548" i="2"/>
  <c r="K548" i="2"/>
  <c r="I548" i="2"/>
  <c r="H548" i="2"/>
  <c r="G548" i="2"/>
  <c r="Q547" i="2"/>
  <c r="P547" i="2"/>
  <c r="O547" i="2"/>
  <c r="M547" i="2"/>
  <c r="L547" i="2"/>
  <c r="K547" i="2"/>
  <c r="I547" i="2"/>
  <c r="H547" i="2"/>
  <c r="G547" i="2"/>
  <c r="Q546" i="2"/>
  <c r="P546" i="2"/>
  <c r="O546" i="2"/>
  <c r="M546" i="2"/>
  <c r="L546" i="2"/>
  <c r="K546" i="2"/>
  <c r="I546" i="2"/>
  <c r="H546" i="2"/>
  <c r="G546" i="2"/>
  <c r="Q545" i="2"/>
  <c r="P545" i="2"/>
  <c r="O545" i="2"/>
  <c r="M545" i="2"/>
  <c r="L545" i="2"/>
  <c r="K545" i="2"/>
  <c r="I545" i="2"/>
  <c r="H545" i="2"/>
  <c r="G545" i="2"/>
  <c r="Q544" i="2"/>
  <c r="P544" i="2"/>
  <c r="O544" i="2"/>
  <c r="M544" i="2"/>
  <c r="L544" i="2"/>
  <c r="K544" i="2"/>
  <c r="I544" i="2"/>
  <c r="H544" i="2"/>
  <c r="G544" i="2"/>
  <c r="Q543" i="2"/>
  <c r="P543" i="2"/>
  <c r="O543" i="2"/>
  <c r="M543" i="2"/>
  <c r="L543" i="2"/>
  <c r="K543" i="2"/>
  <c r="I543" i="2"/>
  <c r="H543" i="2"/>
  <c r="G543" i="2"/>
  <c r="Q542" i="2"/>
  <c r="P542" i="2"/>
  <c r="O542" i="2"/>
  <c r="M542" i="2"/>
  <c r="L542" i="2"/>
  <c r="K542" i="2"/>
  <c r="I542" i="2"/>
  <c r="H542" i="2"/>
  <c r="G542" i="2"/>
  <c r="Q541" i="2"/>
  <c r="P541" i="2"/>
  <c r="O541" i="2"/>
  <c r="M541" i="2"/>
  <c r="L541" i="2"/>
  <c r="K541" i="2"/>
  <c r="I541" i="2"/>
  <c r="H541" i="2"/>
  <c r="G541" i="2"/>
  <c r="Q540" i="2"/>
  <c r="P540" i="2"/>
  <c r="O540" i="2"/>
  <c r="M540" i="2"/>
  <c r="L540" i="2"/>
  <c r="K540" i="2"/>
  <c r="I540" i="2"/>
  <c r="H540" i="2"/>
  <c r="G540" i="2"/>
  <c r="Q539" i="2"/>
  <c r="P539" i="2"/>
  <c r="O539" i="2"/>
  <c r="M539" i="2"/>
  <c r="L539" i="2"/>
  <c r="K539" i="2"/>
  <c r="I539" i="2"/>
  <c r="H539" i="2"/>
  <c r="G539" i="2"/>
  <c r="Q538" i="2"/>
  <c r="P538" i="2"/>
  <c r="O538" i="2"/>
  <c r="M538" i="2"/>
  <c r="L538" i="2"/>
  <c r="K538" i="2"/>
  <c r="I538" i="2"/>
  <c r="H538" i="2"/>
  <c r="G538" i="2"/>
  <c r="Q537" i="2"/>
  <c r="P537" i="2"/>
  <c r="O537" i="2"/>
  <c r="M537" i="2"/>
  <c r="L537" i="2"/>
  <c r="K537" i="2"/>
  <c r="I537" i="2"/>
  <c r="H537" i="2"/>
  <c r="G537" i="2"/>
  <c r="Q536" i="2"/>
  <c r="P536" i="2"/>
  <c r="O536" i="2"/>
  <c r="M536" i="2"/>
  <c r="L536" i="2"/>
  <c r="K536" i="2"/>
  <c r="I536" i="2"/>
  <c r="H536" i="2"/>
  <c r="G536" i="2"/>
  <c r="Q535" i="2"/>
  <c r="P535" i="2"/>
  <c r="O535" i="2"/>
  <c r="M535" i="2"/>
  <c r="L535" i="2"/>
  <c r="K535" i="2"/>
  <c r="I535" i="2"/>
  <c r="H535" i="2"/>
  <c r="G535" i="2"/>
  <c r="Q534" i="2"/>
  <c r="P534" i="2"/>
  <c r="O534" i="2"/>
  <c r="M534" i="2"/>
  <c r="L534" i="2"/>
  <c r="K534" i="2"/>
  <c r="I534" i="2"/>
  <c r="H534" i="2"/>
  <c r="G534" i="2"/>
  <c r="Q533" i="2"/>
  <c r="P533" i="2"/>
  <c r="O533" i="2"/>
  <c r="M533" i="2"/>
  <c r="L533" i="2"/>
  <c r="K533" i="2"/>
  <c r="I533" i="2"/>
  <c r="H533" i="2"/>
  <c r="G533" i="2"/>
  <c r="Q532" i="2"/>
  <c r="P532" i="2"/>
  <c r="O532" i="2"/>
  <c r="M532" i="2"/>
  <c r="L532" i="2"/>
  <c r="K532" i="2"/>
  <c r="I532" i="2"/>
  <c r="H532" i="2"/>
  <c r="G532" i="2"/>
  <c r="Q531" i="2"/>
  <c r="P531" i="2"/>
  <c r="O531" i="2"/>
  <c r="M531" i="2"/>
  <c r="L531" i="2"/>
  <c r="K531" i="2"/>
  <c r="I531" i="2"/>
  <c r="H531" i="2"/>
  <c r="G531" i="2"/>
  <c r="Q530" i="2"/>
  <c r="P530" i="2"/>
  <c r="O530" i="2"/>
  <c r="M530" i="2"/>
  <c r="L530" i="2"/>
  <c r="K530" i="2"/>
  <c r="I530" i="2"/>
  <c r="H530" i="2"/>
  <c r="G530" i="2"/>
  <c r="Q529" i="2"/>
  <c r="P529" i="2"/>
  <c r="O529" i="2"/>
  <c r="M529" i="2"/>
  <c r="L529" i="2"/>
  <c r="K529" i="2"/>
  <c r="I529" i="2"/>
  <c r="H529" i="2"/>
  <c r="G529" i="2"/>
  <c r="Q528" i="2"/>
  <c r="P528" i="2"/>
  <c r="O528" i="2"/>
  <c r="M528" i="2"/>
  <c r="L528" i="2"/>
  <c r="K528" i="2"/>
  <c r="I528" i="2"/>
  <c r="H528" i="2"/>
  <c r="G528" i="2"/>
  <c r="Q527" i="2"/>
  <c r="P527" i="2"/>
  <c r="O527" i="2"/>
  <c r="M527" i="2"/>
  <c r="L527" i="2"/>
  <c r="K527" i="2"/>
  <c r="I527" i="2"/>
  <c r="H527" i="2"/>
  <c r="G527" i="2"/>
  <c r="Q526" i="2"/>
  <c r="P526" i="2"/>
  <c r="O526" i="2"/>
  <c r="M526" i="2"/>
  <c r="L526" i="2"/>
  <c r="K526" i="2"/>
  <c r="I526" i="2"/>
  <c r="H526" i="2"/>
  <c r="G526" i="2"/>
  <c r="Q525" i="2"/>
  <c r="P525" i="2"/>
  <c r="O525" i="2"/>
  <c r="M525" i="2"/>
  <c r="L525" i="2"/>
  <c r="K525" i="2"/>
  <c r="I525" i="2"/>
  <c r="H525" i="2"/>
  <c r="G525" i="2"/>
  <c r="Q524" i="2"/>
  <c r="P524" i="2"/>
  <c r="O524" i="2"/>
  <c r="M524" i="2"/>
  <c r="L524" i="2"/>
  <c r="K524" i="2"/>
  <c r="I524" i="2"/>
  <c r="H524" i="2"/>
  <c r="G524" i="2"/>
  <c r="Q523" i="2"/>
  <c r="P523" i="2"/>
  <c r="O523" i="2"/>
  <c r="M523" i="2"/>
  <c r="L523" i="2"/>
  <c r="K523" i="2"/>
  <c r="I523" i="2"/>
  <c r="H523" i="2"/>
  <c r="G523" i="2"/>
  <c r="Q522" i="2"/>
  <c r="P522" i="2"/>
  <c r="O522" i="2"/>
  <c r="M522" i="2"/>
  <c r="L522" i="2"/>
  <c r="K522" i="2"/>
  <c r="I522" i="2"/>
  <c r="H522" i="2"/>
  <c r="G522" i="2"/>
  <c r="Q521" i="2"/>
  <c r="P521" i="2"/>
  <c r="O521" i="2"/>
  <c r="M521" i="2"/>
  <c r="L521" i="2"/>
  <c r="K521" i="2"/>
  <c r="I521" i="2"/>
  <c r="H521" i="2"/>
  <c r="G521" i="2"/>
  <c r="Q520" i="2"/>
  <c r="P520" i="2"/>
  <c r="O520" i="2"/>
  <c r="M520" i="2"/>
  <c r="L520" i="2"/>
  <c r="K520" i="2"/>
  <c r="I520" i="2"/>
  <c r="H520" i="2"/>
  <c r="G520" i="2"/>
  <c r="Q519" i="2"/>
  <c r="P519" i="2"/>
  <c r="O519" i="2"/>
  <c r="M519" i="2"/>
  <c r="L519" i="2"/>
  <c r="K519" i="2"/>
  <c r="I519" i="2"/>
  <c r="H519" i="2"/>
  <c r="G519" i="2"/>
  <c r="Q518" i="2"/>
  <c r="P518" i="2"/>
  <c r="O518" i="2"/>
  <c r="M518" i="2"/>
  <c r="L518" i="2"/>
  <c r="K518" i="2"/>
  <c r="I518" i="2"/>
  <c r="H518" i="2"/>
  <c r="G518" i="2"/>
  <c r="Q517" i="2"/>
  <c r="P517" i="2"/>
  <c r="O517" i="2"/>
  <c r="M517" i="2"/>
  <c r="L517" i="2"/>
  <c r="K517" i="2"/>
  <c r="I517" i="2"/>
  <c r="H517" i="2"/>
  <c r="G517" i="2"/>
  <c r="Q516" i="2"/>
  <c r="P516" i="2"/>
  <c r="O516" i="2"/>
  <c r="M516" i="2"/>
  <c r="L516" i="2"/>
  <c r="K516" i="2"/>
  <c r="I516" i="2"/>
  <c r="H516" i="2"/>
  <c r="G516" i="2"/>
  <c r="Q515" i="2"/>
  <c r="P515" i="2"/>
  <c r="O515" i="2"/>
  <c r="M515" i="2"/>
  <c r="L515" i="2"/>
  <c r="K515" i="2"/>
  <c r="I515" i="2"/>
  <c r="H515" i="2"/>
  <c r="G515" i="2"/>
  <c r="Q514" i="2"/>
  <c r="P514" i="2"/>
  <c r="O514" i="2"/>
  <c r="M514" i="2"/>
  <c r="L514" i="2"/>
  <c r="K514" i="2"/>
  <c r="I514" i="2"/>
  <c r="H514" i="2"/>
  <c r="G514" i="2"/>
  <c r="Q513" i="2"/>
  <c r="P513" i="2"/>
  <c r="O513" i="2"/>
  <c r="M513" i="2"/>
  <c r="L513" i="2"/>
  <c r="K513" i="2"/>
  <c r="I513" i="2"/>
  <c r="H513" i="2"/>
  <c r="G513" i="2"/>
  <c r="Q512" i="2"/>
  <c r="P512" i="2"/>
  <c r="O512" i="2"/>
  <c r="M512" i="2"/>
  <c r="L512" i="2"/>
  <c r="K512" i="2"/>
  <c r="I512" i="2"/>
  <c r="H512" i="2"/>
  <c r="G512" i="2"/>
  <c r="Q511" i="2"/>
  <c r="P511" i="2"/>
  <c r="O511" i="2"/>
  <c r="M511" i="2"/>
  <c r="L511" i="2"/>
  <c r="K511" i="2"/>
  <c r="I511" i="2"/>
  <c r="H511" i="2"/>
  <c r="G511" i="2"/>
  <c r="Q510" i="2"/>
  <c r="P510" i="2"/>
  <c r="O510" i="2"/>
  <c r="M510" i="2"/>
  <c r="L510" i="2"/>
  <c r="K510" i="2"/>
  <c r="I510" i="2"/>
  <c r="H510" i="2"/>
  <c r="G510" i="2"/>
  <c r="Q509" i="2"/>
  <c r="P509" i="2"/>
  <c r="O509" i="2"/>
  <c r="M509" i="2"/>
  <c r="L509" i="2"/>
  <c r="K509" i="2"/>
  <c r="I509" i="2"/>
  <c r="H509" i="2"/>
  <c r="G509" i="2"/>
  <c r="Q508" i="2"/>
  <c r="P508" i="2"/>
  <c r="O508" i="2"/>
  <c r="M508" i="2"/>
  <c r="L508" i="2"/>
  <c r="K508" i="2"/>
  <c r="I508" i="2"/>
  <c r="H508" i="2"/>
  <c r="G508" i="2"/>
  <c r="Q507" i="2"/>
  <c r="P507" i="2"/>
  <c r="O507" i="2"/>
  <c r="M507" i="2"/>
  <c r="L507" i="2"/>
  <c r="K507" i="2"/>
  <c r="I507" i="2"/>
  <c r="H507" i="2"/>
  <c r="G507" i="2"/>
  <c r="Q506" i="2"/>
  <c r="P506" i="2"/>
  <c r="O506" i="2"/>
  <c r="M506" i="2"/>
  <c r="L506" i="2"/>
  <c r="K506" i="2"/>
  <c r="I506" i="2"/>
  <c r="H506" i="2"/>
  <c r="G506" i="2"/>
  <c r="Q505" i="2"/>
  <c r="P505" i="2"/>
  <c r="O505" i="2"/>
  <c r="M505" i="2"/>
  <c r="L505" i="2"/>
  <c r="K505" i="2"/>
  <c r="I505" i="2"/>
  <c r="H505" i="2"/>
  <c r="G505" i="2"/>
  <c r="Q504" i="2"/>
  <c r="P504" i="2"/>
  <c r="O504" i="2"/>
  <c r="M504" i="2"/>
  <c r="L504" i="2"/>
  <c r="K504" i="2"/>
  <c r="I504" i="2"/>
  <c r="H504" i="2"/>
  <c r="G504" i="2"/>
  <c r="Q503" i="2"/>
  <c r="P503" i="2"/>
  <c r="O503" i="2"/>
  <c r="M503" i="2"/>
  <c r="L503" i="2"/>
  <c r="K503" i="2"/>
  <c r="I503" i="2"/>
  <c r="H503" i="2"/>
  <c r="G503" i="2"/>
  <c r="Q502" i="2"/>
  <c r="P502" i="2"/>
  <c r="O502" i="2"/>
  <c r="M502" i="2"/>
  <c r="L502" i="2"/>
  <c r="K502" i="2"/>
  <c r="I502" i="2"/>
  <c r="H502" i="2"/>
  <c r="G502" i="2"/>
  <c r="Q501" i="2"/>
  <c r="P501" i="2"/>
  <c r="O501" i="2"/>
  <c r="M501" i="2"/>
  <c r="L501" i="2"/>
  <c r="K501" i="2"/>
  <c r="I501" i="2"/>
  <c r="H501" i="2"/>
  <c r="G501" i="2"/>
  <c r="Q500" i="2"/>
  <c r="P500" i="2"/>
  <c r="O500" i="2"/>
  <c r="M500" i="2"/>
  <c r="L500" i="2"/>
  <c r="K500" i="2"/>
  <c r="I500" i="2"/>
  <c r="H500" i="2"/>
  <c r="G500" i="2"/>
  <c r="Q499" i="2"/>
  <c r="P499" i="2"/>
  <c r="O499" i="2"/>
  <c r="M499" i="2"/>
  <c r="L499" i="2"/>
  <c r="K499" i="2"/>
  <c r="I499" i="2"/>
  <c r="H499" i="2"/>
  <c r="G499" i="2"/>
  <c r="Q498" i="2"/>
  <c r="P498" i="2"/>
  <c r="O498" i="2"/>
  <c r="M498" i="2"/>
  <c r="L498" i="2"/>
  <c r="K498" i="2"/>
  <c r="I498" i="2"/>
  <c r="H498" i="2"/>
  <c r="G498" i="2"/>
  <c r="Q497" i="2"/>
  <c r="P497" i="2"/>
  <c r="O497" i="2"/>
  <c r="M497" i="2"/>
  <c r="L497" i="2"/>
  <c r="K497" i="2"/>
  <c r="I497" i="2"/>
  <c r="H497" i="2"/>
  <c r="G497" i="2"/>
  <c r="Q496" i="2"/>
  <c r="P496" i="2"/>
  <c r="O496" i="2"/>
  <c r="M496" i="2"/>
  <c r="L496" i="2"/>
  <c r="K496" i="2"/>
  <c r="I496" i="2"/>
  <c r="H496" i="2"/>
  <c r="G496" i="2"/>
  <c r="Q495" i="2"/>
  <c r="P495" i="2"/>
  <c r="O495" i="2"/>
  <c r="M495" i="2"/>
  <c r="L495" i="2"/>
  <c r="K495" i="2"/>
  <c r="I495" i="2"/>
  <c r="H495" i="2"/>
  <c r="G495" i="2"/>
  <c r="Q494" i="2"/>
  <c r="P494" i="2"/>
  <c r="O494" i="2"/>
  <c r="M494" i="2"/>
  <c r="L494" i="2"/>
  <c r="K494" i="2"/>
  <c r="I494" i="2"/>
  <c r="H494" i="2"/>
  <c r="G494" i="2"/>
  <c r="Q493" i="2"/>
  <c r="P493" i="2"/>
  <c r="O493" i="2"/>
  <c r="M493" i="2"/>
  <c r="L493" i="2"/>
  <c r="K493" i="2"/>
  <c r="I493" i="2"/>
  <c r="H493" i="2"/>
  <c r="G493" i="2"/>
  <c r="Q492" i="2"/>
  <c r="P492" i="2"/>
  <c r="O492" i="2"/>
  <c r="M492" i="2"/>
  <c r="L492" i="2"/>
  <c r="K492" i="2"/>
  <c r="I492" i="2"/>
  <c r="H492" i="2"/>
  <c r="G492" i="2"/>
  <c r="Q491" i="2"/>
  <c r="P491" i="2"/>
  <c r="O491" i="2"/>
  <c r="M491" i="2"/>
  <c r="L491" i="2"/>
  <c r="K491" i="2"/>
  <c r="I491" i="2"/>
  <c r="H491" i="2"/>
  <c r="G491" i="2"/>
  <c r="Q490" i="2"/>
  <c r="P490" i="2"/>
  <c r="O490" i="2"/>
  <c r="M490" i="2"/>
  <c r="L490" i="2"/>
  <c r="K490" i="2"/>
  <c r="I490" i="2"/>
  <c r="H490" i="2"/>
  <c r="G490" i="2"/>
  <c r="Q489" i="2"/>
  <c r="P489" i="2"/>
  <c r="O489" i="2"/>
  <c r="M489" i="2"/>
  <c r="L489" i="2"/>
  <c r="K489" i="2"/>
  <c r="I489" i="2"/>
  <c r="H489" i="2"/>
  <c r="G489" i="2"/>
  <c r="Q488" i="2"/>
  <c r="P488" i="2"/>
  <c r="O488" i="2"/>
  <c r="M488" i="2"/>
  <c r="L488" i="2"/>
  <c r="K488" i="2"/>
  <c r="I488" i="2"/>
  <c r="H488" i="2"/>
  <c r="G488" i="2"/>
  <c r="Q487" i="2"/>
  <c r="P487" i="2"/>
  <c r="O487" i="2"/>
  <c r="M487" i="2"/>
  <c r="L487" i="2"/>
  <c r="K487" i="2"/>
  <c r="I487" i="2"/>
  <c r="H487" i="2"/>
  <c r="G487" i="2"/>
  <c r="Q486" i="2"/>
  <c r="P486" i="2"/>
  <c r="O486" i="2"/>
  <c r="M486" i="2"/>
  <c r="L486" i="2"/>
  <c r="K486" i="2"/>
  <c r="I486" i="2"/>
  <c r="H486" i="2"/>
  <c r="G486" i="2"/>
  <c r="Q485" i="2"/>
  <c r="P485" i="2"/>
  <c r="O485" i="2"/>
  <c r="M485" i="2"/>
  <c r="L485" i="2"/>
  <c r="K485" i="2"/>
  <c r="I485" i="2"/>
  <c r="H485" i="2"/>
  <c r="G485" i="2"/>
  <c r="Q484" i="2"/>
  <c r="P484" i="2"/>
  <c r="O484" i="2"/>
  <c r="M484" i="2"/>
  <c r="L484" i="2"/>
  <c r="K484" i="2"/>
  <c r="I484" i="2"/>
  <c r="H484" i="2"/>
  <c r="G484" i="2"/>
  <c r="Q483" i="2"/>
  <c r="P483" i="2"/>
  <c r="O483" i="2"/>
  <c r="M483" i="2"/>
  <c r="L483" i="2"/>
  <c r="K483" i="2"/>
  <c r="I483" i="2"/>
  <c r="H483" i="2"/>
  <c r="G483" i="2"/>
  <c r="Q482" i="2"/>
  <c r="P482" i="2"/>
  <c r="O482" i="2"/>
  <c r="M482" i="2"/>
  <c r="L482" i="2"/>
  <c r="K482" i="2"/>
  <c r="I482" i="2"/>
  <c r="H482" i="2"/>
  <c r="G482" i="2"/>
  <c r="Q481" i="2"/>
  <c r="P481" i="2"/>
  <c r="O481" i="2"/>
  <c r="M481" i="2"/>
  <c r="L481" i="2"/>
  <c r="K481" i="2"/>
  <c r="I481" i="2"/>
  <c r="H481" i="2"/>
  <c r="G481" i="2"/>
  <c r="Q480" i="2"/>
  <c r="P480" i="2"/>
  <c r="O480" i="2"/>
  <c r="M480" i="2"/>
  <c r="L480" i="2"/>
  <c r="K480" i="2"/>
  <c r="I480" i="2"/>
  <c r="H480" i="2"/>
  <c r="G480" i="2"/>
  <c r="Q479" i="2"/>
  <c r="P479" i="2"/>
  <c r="O479" i="2"/>
  <c r="M479" i="2"/>
  <c r="L479" i="2"/>
  <c r="K479" i="2"/>
  <c r="I479" i="2"/>
  <c r="H479" i="2"/>
  <c r="G479" i="2"/>
  <c r="Q478" i="2"/>
  <c r="P478" i="2"/>
  <c r="O478" i="2"/>
  <c r="M478" i="2"/>
  <c r="L478" i="2"/>
  <c r="K478" i="2"/>
  <c r="I478" i="2"/>
  <c r="H478" i="2"/>
  <c r="G478" i="2"/>
  <c r="Q477" i="2"/>
  <c r="P477" i="2"/>
  <c r="O477" i="2"/>
  <c r="M477" i="2"/>
  <c r="L477" i="2"/>
  <c r="K477" i="2"/>
  <c r="I477" i="2"/>
  <c r="H477" i="2"/>
  <c r="G477" i="2"/>
  <c r="Q476" i="2"/>
  <c r="P476" i="2"/>
  <c r="O476" i="2"/>
  <c r="M476" i="2"/>
  <c r="L476" i="2"/>
  <c r="K476" i="2"/>
  <c r="I476" i="2"/>
  <c r="H476" i="2"/>
  <c r="G476" i="2"/>
  <c r="Q475" i="2"/>
  <c r="P475" i="2"/>
  <c r="O475" i="2"/>
  <c r="M475" i="2"/>
  <c r="L475" i="2"/>
  <c r="K475" i="2"/>
  <c r="I475" i="2"/>
  <c r="H475" i="2"/>
  <c r="G475" i="2"/>
  <c r="Q474" i="2"/>
  <c r="P474" i="2"/>
  <c r="O474" i="2"/>
  <c r="M474" i="2"/>
  <c r="L474" i="2"/>
  <c r="K474" i="2"/>
  <c r="I474" i="2"/>
  <c r="H474" i="2"/>
  <c r="G474" i="2"/>
  <c r="Q473" i="2"/>
  <c r="P473" i="2"/>
  <c r="O473" i="2"/>
  <c r="M473" i="2"/>
  <c r="L473" i="2"/>
  <c r="K473" i="2"/>
  <c r="I473" i="2"/>
  <c r="H473" i="2"/>
  <c r="G473" i="2"/>
  <c r="Q472" i="2"/>
  <c r="P472" i="2"/>
  <c r="O472" i="2"/>
  <c r="M472" i="2"/>
  <c r="L472" i="2"/>
  <c r="K472" i="2"/>
  <c r="I472" i="2"/>
  <c r="H472" i="2"/>
  <c r="G472" i="2"/>
  <c r="Q471" i="2"/>
  <c r="P471" i="2"/>
  <c r="O471" i="2"/>
  <c r="M471" i="2"/>
  <c r="L471" i="2"/>
  <c r="K471" i="2"/>
  <c r="I471" i="2"/>
  <c r="H471" i="2"/>
  <c r="G471" i="2"/>
  <c r="Q470" i="2"/>
  <c r="P470" i="2"/>
  <c r="O470" i="2"/>
  <c r="M470" i="2"/>
  <c r="L470" i="2"/>
  <c r="K470" i="2"/>
  <c r="I470" i="2"/>
  <c r="H470" i="2"/>
  <c r="G470" i="2"/>
  <c r="Q469" i="2"/>
  <c r="P469" i="2"/>
  <c r="O469" i="2"/>
  <c r="M469" i="2"/>
  <c r="L469" i="2"/>
  <c r="K469" i="2"/>
  <c r="I469" i="2"/>
  <c r="H469" i="2"/>
  <c r="G469" i="2"/>
  <c r="Q468" i="2"/>
  <c r="P468" i="2"/>
  <c r="O468" i="2"/>
  <c r="M468" i="2"/>
  <c r="L468" i="2"/>
  <c r="K468" i="2"/>
  <c r="I468" i="2"/>
  <c r="H468" i="2"/>
  <c r="G468" i="2"/>
  <c r="Q467" i="2"/>
  <c r="P467" i="2"/>
  <c r="O467" i="2"/>
  <c r="M467" i="2"/>
  <c r="L467" i="2"/>
  <c r="K467" i="2"/>
  <c r="I467" i="2"/>
  <c r="H467" i="2"/>
  <c r="G467" i="2"/>
  <c r="Q466" i="2"/>
  <c r="P466" i="2"/>
  <c r="O466" i="2"/>
  <c r="M466" i="2"/>
  <c r="L466" i="2"/>
  <c r="K466" i="2"/>
  <c r="I466" i="2"/>
  <c r="H466" i="2"/>
  <c r="G466" i="2"/>
  <c r="Q465" i="2"/>
  <c r="P465" i="2"/>
  <c r="O465" i="2"/>
  <c r="M465" i="2"/>
  <c r="L465" i="2"/>
  <c r="K465" i="2"/>
  <c r="I465" i="2"/>
  <c r="H465" i="2"/>
  <c r="G465" i="2"/>
  <c r="Q464" i="2"/>
  <c r="P464" i="2"/>
  <c r="O464" i="2"/>
  <c r="M464" i="2"/>
  <c r="L464" i="2"/>
  <c r="K464" i="2"/>
  <c r="I464" i="2"/>
  <c r="H464" i="2"/>
  <c r="G464" i="2"/>
  <c r="Q463" i="2"/>
  <c r="P463" i="2"/>
  <c r="O463" i="2"/>
  <c r="M463" i="2"/>
  <c r="L463" i="2"/>
  <c r="K463" i="2"/>
  <c r="I463" i="2"/>
  <c r="H463" i="2"/>
  <c r="G463" i="2"/>
  <c r="Q462" i="2"/>
  <c r="P462" i="2"/>
  <c r="O462" i="2"/>
  <c r="M462" i="2"/>
  <c r="L462" i="2"/>
  <c r="K462" i="2"/>
  <c r="I462" i="2"/>
  <c r="H462" i="2"/>
  <c r="G462" i="2"/>
  <c r="Q461" i="2"/>
  <c r="P461" i="2"/>
  <c r="O461" i="2"/>
  <c r="M461" i="2"/>
  <c r="L461" i="2"/>
  <c r="K461" i="2"/>
  <c r="I461" i="2"/>
  <c r="H461" i="2"/>
  <c r="G461" i="2"/>
  <c r="Q460" i="2"/>
  <c r="P460" i="2"/>
  <c r="O460" i="2"/>
  <c r="M460" i="2"/>
  <c r="L460" i="2"/>
  <c r="K460" i="2"/>
  <c r="I460" i="2"/>
  <c r="H460" i="2"/>
  <c r="G460" i="2"/>
  <c r="Q459" i="2"/>
  <c r="P459" i="2"/>
  <c r="O459" i="2"/>
  <c r="M459" i="2"/>
  <c r="L459" i="2"/>
  <c r="K459" i="2"/>
  <c r="I459" i="2"/>
  <c r="H459" i="2"/>
  <c r="G459" i="2"/>
  <c r="Q458" i="2"/>
  <c r="P458" i="2"/>
  <c r="O458" i="2"/>
  <c r="M458" i="2"/>
  <c r="L458" i="2"/>
  <c r="K458" i="2"/>
  <c r="I458" i="2"/>
  <c r="H458" i="2"/>
  <c r="G458" i="2"/>
  <c r="Q457" i="2"/>
  <c r="P457" i="2"/>
  <c r="O457" i="2"/>
  <c r="M457" i="2"/>
  <c r="L457" i="2"/>
  <c r="K457" i="2"/>
  <c r="I457" i="2"/>
  <c r="H457" i="2"/>
  <c r="G457" i="2"/>
  <c r="Q456" i="2"/>
  <c r="P456" i="2"/>
  <c r="O456" i="2"/>
  <c r="M456" i="2"/>
  <c r="L456" i="2"/>
  <c r="K456" i="2"/>
  <c r="I456" i="2"/>
  <c r="H456" i="2"/>
  <c r="G456" i="2"/>
  <c r="Q455" i="2"/>
  <c r="P455" i="2"/>
  <c r="O455" i="2"/>
  <c r="M455" i="2"/>
  <c r="L455" i="2"/>
  <c r="K455" i="2"/>
  <c r="I455" i="2"/>
  <c r="H455" i="2"/>
  <c r="G455" i="2"/>
  <c r="Q454" i="2"/>
  <c r="P454" i="2"/>
  <c r="O454" i="2"/>
  <c r="M454" i="2"/>
  <c r="L454" i="2"/>
  <c r="K454" i="2"/>
  <c r="I454" i="2"/>
  <c r="H454" i="2"/>
  <c r="G454" i="2"/>
  <c r="Q453" i="2"/>
  <c r="P453" i="2"/>
  <c r="O453" i="2"/>
  <c r="M453" i="2"/>
  <c r="L453" i="2"/>
  <c r="K453" i="2"/>
  <c r="I453" i="2"/>
  <c r="H453" i="2"/>
  <c r="G453" i="2"/>
  <c r="Q452" i="2"/>
  <c r="P452" i="2"/>
  <c r="O452" i="2"/>
  <c r="M452" i="2"/>
  <c r="L452" i="2"/>
  <c r="K452" i="2"/>
  <c r="I452" i="2"/>
  <c r="H452" i="2"/>
  <c r="G452" i="2"/>
  <c r="Q451" i="2"/>
  <c r="P451" i="2"/>
  <c r="O451" i="2"/>
  <c r="M451" i="2"/>
  <c r="L451" i="2"/>
  <c r="K451" i="2"/>
  <c r="I451" i="2"/>
  <c r="H451" i="2"/>
  <c r="G451" i="2"/>
  <c r="Q450" i="2"/>
  <c r="P450" i="2"/>
  <c r="O450" i="2"/>
  <c r="M450" i="2"/>
  <c r="L450" i="2"/>
  <c r="K450" i="2"/>
  <c r="I450" i="2"/>
  <c r="H450" i="2"/>
  <c r="G450" i="2"/>
  <c r="Q449" i="2"/>
  <c r="P449" i="2"/>
  <c r="O449" i="2"/>
  <c r="M449" i="2"/>
  <c r="L449" i="2"/>
  <c r="K449" i="2"/>
  <c r="I449" i="2"/>
  <c r="H449" i="2"/>
  <c r="G449" i="2"/>
  <c r="Q448" i="2"/>
  <c r="P448" i="2"/>
  <c r="O448" i="2"/>
  <c r="M448" i="2"/>
  <c r="L448" i="2"/>
  <c r="K448" i="2"/>
  <c r="I448" i="2"/>
  <c r="H448" i="2"/>
  <c r="G448" i="2"/>
  <c r="Q447" i="2"/>
  <c r="P447" i="2"/>
  <c r="O447" i="2"/>
  <c r="M447" i="2"/>
  <c r="L447" i="2"/>
  <c r="K447" i="2"/>
  <c r="I447" i="2"/>
  <c r="H447" i="2"/>
  <c r="G447" i="2"/>
  <c r="Q446" i="2"/>
  <c r="P446" i="2"/>
  <c r="O446" i="2"/>
  <c r="M446" i="2"/>
  <c r="L446" i="2"/>
  <c r="K446" i="2"/>
  <c r="I446" i="2"/>
  <c r="H446" i="2"/>
  <c r="G446" i="2"/>
  <c r="Q445" i="2"/>
  <c r="P445" i="2"/>
  <c r="O445" i="2"/>
  <c r="M445" i="2"/>
  <c r="L445" i="2"/>
  <c r="K445" i="2"/>
  <c r="I445" i="2"/>
  <c r="H445" i="2"/>
  <c r="G445" i="2"/>
  <c r="Q444" i="2"/>
  <c r="P444" i="2"/>
  <c r="O444" i="2"/>
  <c r="M444" i="2"/>
  <c r="L444" i="2"/>
  <c r="K444" i="2"/>
  <c r="I444" i="2"/>
  <c r="H444" i="2"/>
  <c r="G444" i="2"/>
  <c r="Q443" i="2"/>
  <c r="P443" i="2"/>
  <c r="O443" i="2"/>
  <c r="M443" i="2"/>
  <c r="L443" i="2"/>
  <c r="K443" i="2"/>
  <c r="I443" i="2"/>
  <c r="H443" i="2"/>
  <c r="G443" i="2"/>
  <c r="Q442" i="2"/>
  <c r="P442" i="2"/>
  <c r="O442" i="2"/>
  <c r="M442" i="2"/>
  <c r="L442" i="2"/>
  <c r="K442" i="2"/>
  <c r="I442" i="2"/>
  <c r="H442" i="2"/>
  <c r="G442" i="2"/>
  <c r="Q441" i="2"/>
  <c r="P441" i="2"/>
  <c r="O441" i="2"/>
  <c r="M441" i="2"/>
  <c r="L441" i="2"/>
  <c r="K441" i="2"/>
  <c r="I441" i="2"/>
  <c r="H441" i="2"/>
  <c r="G441" i="2"/>
  <c r="Q440" i="2"/>
  <c r="P440" i="2"/>
  <c r="O440" i="2"/>
  <c r="M440" i="2"/>
  <c r="L440" i="2"/>
  <c r="K440" i="2"/>
  <c r="I440" i="2"/>
  <c r="H440" i="2"/>
  <c r="G440" i="2"/>
  <c r="Q439" i="2"/>
  <c r="P439" i="2"/>
  <c r="O439" i="2"/>
  <c r="M439" i="2"/>
  <c r="L439" i="2"/>
  <c r="K439" i="2"/>
  <c r="I439" i="2"/>
  <c r="H439" i="2"/>
  <c r="G439" i="2"/>
  <c r="Q438" i="2"/>
  <c r="P438" i="2"/>
  <c r="O438" i="2"/>
  <c r="M438" i="2"/>
  <c r="L438" i="2"/>
  <c r="K438" i="2"/>
  <c r="I438" i="2"/>
  <c r="H438" i="2"/>
  <c r="G438" i="2"/>
  <c r="Q437" i="2"/>
  <c r="P437" i="2"/>
  <c r="O437" i="2"/>
  <c r="M437" i="2"/>
  <c r="L437" i="2"/>
  <c r="K437" i="2"/>
  <c r="I437" i="2"/>
  <c r="H437" i="2"/>
  <c r="G437" i="2"/>
  <c r="Q436" i="2"/>
  <c r="P436" i="2"/>
  <c r="O436" i="2"/>
  <c r="M436" i="2"/>
  <c r="L436" i="2"/>
  <c r="K436" i="2"/>
  <c r="I436" i="2"/>
  <c r="H436" i="2"/>
  <c r="G436" i="2"/>
  <c r="Q435" i="2"/>
  <c r="P435" i="2"/>
  <c r="O435" i="2"/>
  <c r="M435" i="2"/>
  <c r="L435" i="2"/>
  <c r="K435" i="2"/>
  <c r="I435" i="2"/>
  <c r="H435" i="2"/>
  <c r="G435" i="2"/>
  <c r="Q434" i="2"/>
  <c r="P434" i="2"/>
  <c r="O434" i="2"/>
  <c r="M434" i="2"/>
  <c r="L434" i="2"/>
  <c r="K434" i="2"/>
  <c r="I434" i="2"/>
  <c r="H434" i="2"/>
  <c r="G434" i="2"/>
  <c r="Q433" i="2"/>
  <c r="P433" i="2"/>
  <c r="O433" i="2"/>
  <c r="M433" i="2"/>
  <c r="L433" i="2"/>
  <c r="K433" i="2"/>
  <c r="I433" i="2"/>
  <c r="H433" i="2"/>
  <c r="G433" i="2"/>
  <c r="Q432" i="2"/>
  <c r="P432" i="2"/>
  <c r="O432" i="2"/>
  <c r="M432" i="2"/>
  <c r="L432" i="2"/>
  <c r="K432" i="2"/>
  <c r="I432" i="2"/>
  <c r="H432" i="2"/>
  <c r="G432" i="2"/>
  <c r="Q431" i="2"/>
  <c r="P431" i="2"/>
  <c r="O431" i="2"/>
  <c r="M431" i="2"/>
  <c r="L431" i="2"/>
  <c r="K431" i="2"/>
  <c r="I431" i="2"/>
  <c r="H431" i="2"/>
  <c r="G431" i="2"/>
  <c r="Q430" i="2"/>
  <c r="P430" i="2"/>
  <c r="O430" i="2"/>
  <c r="M430" i="2"/>
  <c r="L430" i="2"/>
  <c r="K430" i="2"/>
  <c r="I430" i="2"/>
  <c r="H430" i="2"/>
  <c r="G430" i="2"/>
  <c r="Q429" i="2"/>
  <c r="P429" i="2"/>
  <c r="O429" i="2"/>
  <c r="M429" i="2"/>
  <c r="L429" i="2"/>
  <c r="K429" i="2"/>
  <c r="I429" i="2"/>
  <c r="H429" i="2"/>
  <c r="G429" i="2"/>
  <c r="Q428" i="2"/>
  <c r="P428" i="2"/>
  <c r="O428" i="2"/>
  <c r="M428" i="2"/>
  <c r="L428" i="2"/>
  <c r="K428" i="2"/>
  <c r="I428" i="2"/>
  <c r="H428" i="2"/>
  <c r="G428" i="2"/>
  <c r="Q427" i="2"/>
  <c r="P427" i="2"/>
  <c r="O427" i="2"/>
  <c r="M427" i="2"/>
  <c r="L427" i="2"/>
  <c r="K427" i="2"/>
  <c r="I427" i="2"/>
  <c r="H427" i="2"/>
  <c r="G427" i="2"/>
  <c r="Q426" i="2"/>
  <c r="P426" i="2"/>
  <c r="O426" i="2"/>
  <c r="M426" i="2"/>
  <c r="L426" i="2"/>
  <c r="K426" i="2"/>
  <c r="I426" i="2"/>
  <c r="H426" i="2"/>
  <c r="G426" i="2"/>
  <c r="Q425" i="2"/>
  <c r="P425" i="2"/>
  <c r="O425" i="2"/>
  <c r="M425" i="2"/>
  <c r="L425" i="2"/>
  <c r="K425" i="2"/>
  <c r="I425" i="2"/>
  <c r="H425" i="2"/>
  <c r="G425" i="2"/>
  <c r="Q424" i="2"/>
  <c r="P424" i="2"/>
  <c r="O424" i="2"/>
  <c r="M424" i="2"/>
  <c r="L424" i="2"/>
  <c r="K424" i="2"/>
  <c r="I424" i="2"/>
  <c r="H424" i="2"/>
  <c r="G424" i="2"/>
  <c r="Q423" i="2"/>
  <c r="P423" i="2"/>
  <c r="O423" i="2"/>
  <c r="M423" i="2"/>
  <c r="L423" i="2"/>
  <c r="K423" i="2"/>
  <c r="I423" i="2"/>
  <c r="H423" i="2"/>
  <c r="G423" i="2"/>
  <c r="Q422" i="2"/>
  <c r="P422" i="2"/>
  <c r="O422" i="2"/>
  <c r="M422" i="2"/>
  <c r="L422" i="2"/>
  <c r="K422" i="2"/>
  <c r="I422" i="2"/>
  <c r="H422" i="2"/>
  <c r="G422" i="2"/>
  <c r="Q421" i="2"/>
  <c r="P421" i="2"/>
  <c r="O421" i="2"/>
  <c r="M421" i="2"/>
  <c r="L421" i="2"/>
  <c r="K421" i="2"/>
  <c r="I421" i="2"/>
  <c r="H421" i="2"/>
  <c r="G421" i="2"/>
  <c r="Q420" i="2"/>
  <c r="P420" i="2"/>
  <c r="O420" i="2"/>
  <c r="M420" i="2"/>
  <c r="L420" i="2"/>
  <c r="K420" i="2"/>
  <c r="I420" i="2"/>
  <c r="H420" i="2"/>
  <c r="G420" i="2"/>
  <c r="Q419" i="2"/>
  <c r="P419" i="2"/>
  <c r="O419" i="2"/>
  <c r="M419" i="2"/>
  <c r="L419" i="2"/>
  <c r="K419" i="2"/>
  <c r="I419" i="2"/>
  <c r="H419" i="2"/>
  <c r="G419" i="2"/>
  <c r="Q418" i="2"/>
  <c r="P418" i="2"/>
  <c r="O418" i="2"/>
  <c r="M418" i="2"/>
  <c r="L418" i="2"/>
  <c r="K418" i="2"/>
  <c r="I418" i="2"/>
  <c r="H418" i="2"/>
  <c r="G418" i="2"/>
  <c r="Q417" i="2"/>
  <c r="P417" i="2"/>
  <c r="O417" i="2"/>
  <c r="M417" i="2"/>
  <c r="L417" i="2"/>
  <c r="K417" i="2"/>
  <c r="I417" i="2"/>
  <c r="H417" i="2"/>
  <c r="G417" i="2"/>
  <c r="Q416" i="2"/>
  <c r="P416" i="2"/>
  <c r="O416" i="2"/>
  <c r="M416" i="2"/>
  <c r="L416" i="2"/>
  <c r="K416" i="2"/>
  <c r="I416" i="2"/>
  <c r="H416" i="2"/>
  <c r="G416" i="2"/>
  <c r="Q415" i="2"/>
  <c r="P415" i="2"/>
  <c r="O415" i="2"/>
  <c r="M415" i="2"/>
  <c r="L415" i="2"/>
  <c r="K415" i="2"/>
  <c r="I415" i="2"/>
  <c r="H415" i="2"/>
  <c r="G415" i="2"/>
  <c r="Q414" i="2"/>
  <c r="P414" i="2"/>
  <c r="O414" i="2"/>
  <c r="M414" i="2"/>
  <c r="L414" i="2"/>
  <c r="K414" i="2"/>
  <c r="I414" i="2"/>
  <c r="H414" i="2"/>
  <c r="G414" i="2"/>
  <c r="Q413" i="2"/>
  <c r="P413" i="2"/>
  <c r="O413" i="2"/>
  <c r="M413" i="2"/>
  <c r="L413" i="2"/>
  <c r="K413" i="2"/>
  <c r="I413" i="2"/>
  <c r="H413" i="2"/>
  <c r="G413" i="2"/>
  <c r="Q412" i="2"/>
  <c r="P412" i="2"/>
  <c r="O412" i="2"/>
  <c r="M412" i="2"/>
  <c r="L412" i="2"/>
  <c r="K412" i="2"/>
  <c r="I412" i="2"/>
  <c r="H412" i="2"/>
  <c r="G412" i="2"/>
  <c r="Q411" i="2"/>
  <c r="P411" i="2"/>
  <c r="O411" i="2"/>
  <c r="M411" i="2"/>
  <c r="L411" i="2"/>
  <c r="K411" i="2"/>
  <c r="I411" i="2"/>
  <c r="H411" i="2"/>
  <c r="G411" i="2"/>
  <c r="Q410" i="2"/>
  <c r="P410" i="2"/>
  <c r="O410" i="2"/>
  <c r="M410" i="2"/>
  <c r="L410" i="2"/>
  <c r="K410" i="2"/>
  <c r="I410" i="2"/>
  <c r="H410" i="2"/>
  <c r="G410" i="2"/>
  <c r="Q409" i="2"/>
  <c r="P409" i="2"/>
  <c r="O409" i="2"/>
  <c r="M409" i="2"/>
  <c r="L409" i="2"/>
  <c r="K409" i="2"/>
  <c r="I409" i="2"/>
  <c r="H409" i="2"/>
  <c r="G409" i="2"/>
  <c r="Q408" i="2"/>
  <c r="P408" i="2"/>
  <c r="O408" i="2"/>
  <c r="M408" i="2"/>
  <c r="L408" i="2"/>
  <c r="K408" i="2"/>
  <c r="I408" i="2"/>
  <c r="H408" i="2"/>
  <c r="G408" i="2"/>
  <c r="Q407" i="2"/>
  <c r="P407" i="2"/>
  <c r="O407" i="2"/>
  <c r="M407" i="2"/>
  <c r="L407" i="2"/>
  <c r="K407" i="2"/>
  <c r="I407" i="2"/>
  <c r="H407" i="2"/>
  <c r="G407" i="2"/>
  <c r="Q406" i="2"/>
  <c r="P406" i="2"/>
  <c r="O406" i="2"/>
  <c r="M406" i="2"/>
  <c r="L406" i="2"/>
  <c r="K406" i="2"/>
  <c r="I406" i="2"/>
  <c r="H406" i="2"/>
  <c r="G406" i="2"/>
  <c r="Q405" i="2"/>
  <c r="P405" i="2"/>
  <c r="O405" i="2"/>
  <c r="M405" i="2"/>
  <c r="L405" i="2"/>
  <c r="K405" i="2"/>
  <c r="I405" i="2"/>
  <c r="H405" i="2"/>
  <c r="G405" i="2"/>
  <c r="Q404" i="2"/>
  <c r="P404" i="2"/>
  <c r="O404" i="2"/>
  <c r="M404" i="2"/>
  <c r="L404" i="2"/>
  <c r="K404" i="2"/>
  <c r="I404" i="2"/>
  <c r="H404" i="2"/>
  <c r="G404" i="2"/>
  <c r="Q403" i="2"/>
  <c r="P403" i="2"/>
  <c r="O403" i="2"/>
  <c r="M403" i="2"/>
  <c r="L403" i="2"/>
  <c r="K403" i="2"/>
  <c r="I403" i="2"/>
  <c r="H403" i="2"/>
  <c r="G403" i="2"/>
  <c r="Q402" i="2"/>
  <c r="P402" i="2"/>
  <c r="O402" i="2"/>
  <c r="M402" i="2"/>
  <c r="L402" i="2"/>
  <c r="K402" i="2"/>
  <c r="I402" i="2"/>
  <c r="H402" i="2"/>
  <c r="G402" i="2"/>
  <c r="Q401" i="2"/>
  <c r="P401" i="2"/>
  <c r="O401" i="2"/>
  <c r="M401" i="2"/>
  <c r="L401" i="2"/>
  <c r="K401" i="2"/>
  <c r="I401" i="2"/>
  <c r="H401" i="2"/>
  <c r="G401" i="2"/>
  <c r="Q400" i="2"/>
  <c r="P400" i="2"/>
  <c r="O400" i="2"/>
  <c r="M400" i="2"/>
  <c r="L400" i="2"/>
  <c r="K400" i="2"/>
  <c r="I400" i="2"/>
  <c r="H400" i="2"/>
  <c r="G400" i="2"/>
  <c r="Q399" i="2"/>
  <c r="P399" i="2"/>
  <c r="O399" i="2"/>
  <c r="M399" i="2"/>
  <c r="L399" i="2"/>
  <c r="K399" i="2"/>
  <c r="I399" i="2"/>
  <c r="H399" i="2"/>
  <c r="G399" i="2"/>
  <c r="Q398" i="2"/>
  <c r="P398" i="2"/>
  <c r="O398" i="2"/>
  <c r="M398" i="2"/>
  <c r="L398" i="2"/>
  <c r="K398" i="2"/>
  <c r="I398" i="2"/>
  <c r="H398" i="2"/>
  <c r="G398" i="2"/>
  <c r="Q397" i="2"/>
  <c r="P397" i="2"/>
  <c r="O397" i="2"/>
  <c r="M397" i="2"/>
  <c r="L397" i="2"/>
  <c r="K397" i="2"/>
  <c r="I397" i="2"/>
  <c r="H397" i="2"/>
  <c r="G397" i="2"/>
  <c r="Q396" i="2"/>
  <c r="P396" i="2"/>
  <c r="O396" i="2"/>
  <c r="M396" i="2"/>
  <c r="L396" i="2"/>
  <c r="K396" i="2"/>
  <c r="I396" i="2"/>
  <c r="H396" i="2"/>
  <c r="G396" i="2"/>
  <c r="Q395" i="2"/>
  <c r="P395" i="2"/>
  <c r="O395" i="2"/>
  <c r="M395" i="2"/>
  <c r="L395" i="2"/>
  <c r="K395" i="2"/>
  <c r="I395" i="2"/>
  <c r="H395" i="2"/>
  <c r="G395" i="2"/>
  <c r="Q394" i="2"/>
  <c r="P394" i="2"/>
  <c r="O394" i="2"/>
  <c r="M394" i="2"/>
  <c r="L394" i="2"/>
  <c r="K394" i="2"/>
  <c r="I394" i="2"/>
  <c r="H394" i="2"/>
  <c r="G394" i="2"/>
  <c r="Q393" i="2"/>
  <c r="P393" i="2"/>
  <c r="O393" i="2"/>
  <c r="M393" i="2"/>
  <c r="L393" i="2"/>
  <c r="K393" i="2"/>
  <c r="I393" i="2"/>
  <c r="H393" i="2"/>
  <c r="G393" i="2"/>
  <c r="Q392" i="2"/>
  <c r="P392" i="2"/>
  <c r="O392" i="2"/>
  <c r="M392" i="2"/>
  <c r="L392" i="2"/>
  <c r="K392" i="2"/>
  <c r="I392" i="2"/>
  <c r="H392" i="2"/>
  <c r="G392" i="2"/>
  <c r="Q391" i="2"/>
  <c r="P391" i="2"/>
  <c r="O391" i="2"/>
  <c r="M391" i="2"/>
  <c r="L391" i="2"/>
  <c r="K391" i="2"/>
  <c r="I391" i="2"/>
  <c r="H391" i="2"/>
  <c r="G391" i="2"/>
  <c r="Q390" i="2"/>
  <c r="P390" i="2"/>
  <c r="O390" i="2"/>
  <c r="M390" i="2"/>
  <c r="L390" i="2"/>
  <c r="K390" i="2"/>
  <c r="I390" i="2"/>
  <c r="H390" i="2"/>
  <c r="G390" i="2"/>
  <c r="Q389" i="2"/>
  <c r="P389" i="2"/>
  <c r="O389" i="2"/>
  <c r="M389" i="2"/>
  <c r="L389" i="2"/>
  <c r="K389" i="2"/>
  <c r="I389" i="2"/>
  <c r="H389" i="2"/>
  <c r="G389" i="2"/>
  <c r="Q388" i="2"/>
  <c r="P388" i="2"/>
  <c r="O388" i="2"/>
  <c r="M388" i="2"/>
  <c r="L388" i="2"/>
  <c r="K388" i="2"/>
  <c r="I388" i="2"/>
  <c r="H388" i="2"/>
  <c r="G388" i="2"/>
  <c r="Q387" i="2"/>
  <c r="P387" i="2"/>
  <c r="O387" i="2"/>
  <c r="M387" i="2"/>
  <c r="L387" i="2"/>
  <c r="K387" i="2"/>
  <c r="I387" i="2"/>
  <c r="H387" i="2"/>
  <c r="G387" i="2"/>
  <c r="Q386" i="2"/>
  <c r="P386" i="2"/>
  <c r="O386" i="2"/>
  <c r="M386" i="2"/>
  <c r="L386" i="2"/>
  <c r="K386" i="2"/>
  <c r="I386" i="2"/>
  <c r="H386" i="2"/>
  <c r="G386" i="2"/>
  <c r="Q385" i="2"/>
  <c r="P385" i="2"/>
  <c r="O385" i="2"/>
  <c r="M385" i="2"/>
  <c r="L385" i="2"/>
  <c r="K385" i="2"/>
  <c r="I385" i="2"/>
  <c r="H385" i="2"/>
  <c r="G385" i="2"/>
  <c r="Q384" i="2"/>
  <c r="P384" i="2"/>
  <c r="O384" i="2"/>
  <c r="M384" i="2"/>
  <c r="L384" i="2"/>
  <c r="K384" i="2"/>
  <c r="I384" i="2"/>
  <c r="H384" i="2"/>
  <c r="G384" i="2"/>
  <c r="Q383" i="2"/>
  <c r="P383" i="2"/>
  <c r="O383" i="2"/>
  <c r="M383" i="2"/>
  <c r="L383" i="2"/>
  <c r="K383" i="2"/>
  <c r="I383" i="2"/>
  <c r="H383" i="2"/>
  <c r="G383" i="2"/>
  <c r="Q382" i="2"/>
  <c r="P382" i="2"/>
  <c r="O382" i="2"/>
  <c r="M382" i="2"/>
  <c r="L382" i="2"/>
  <c r="K382" i="2"/>
  <c r="I382" i="2"/>
  <c r="H382" i="2"/>
  <c r="G382" i="2"/>
  <c r="Q381" i="2"/>
  <c r="P381" i="2"/>
  <c r="O381" i="2"/>
  <c r="M381" i="2"/>
  <c r="L381" i="2"/>
  <c r="K381" i="2"/>
  <c r="I381" i="2"/>
  <c r="H381" i="2"/>
  <c r="G381" i="2"/>
  <c r="Q380" i="2"/>
  <c r="P380" i="2"/>
  <c r="O380" i="2"/>
  <c r="M380" i="2"/>
  <c r="L380" i="2"/>
  <c r="K380" i="2"/>
  <c r="I380" i="2"/>
  <c r="H380" i="2"/>
  <c r="G380" i="2"/>
  <c r="Q379" i="2"/>
  <c r="P379" i="2"/>
  <c r="O379" i="2"/>
  <c r="M379" i="2"/>
  <c r="L379" i="2"/>
  <c r="K379" i="2"/>
  <c r="I379" i="2"/>
  <c r="H379" i="2"/>
  <c r="G379" i="2"/>
  <c r="Q378" i="2"/>
  <c r="P378" i="2"/>
  <c r="O378" i="2"/>
  <c r="M378" i="2"/>
  <c r="L378" i="2"/>
  <c r="K378" i="2"/>
  <c r="I378" i="2"/>
  <c r="H378" i="2"/>
  <c r="G378" i="2"/>
  <c r="Q377" i="2"/>
  <c r="P377" i="2"/>
  <c r="O377" i="2"/>
  <c r="M377" i="2"/>
  <c r="L377" i="2"/>
  <c r="K377" i="2"/>
  <c r="I377" i="2"/>
  <c r="H377" i="2"/>
  <c r="G377" i="2"/>
  <c r="Q376" i="2"/>
  <c r="P376" i="2"/>
  <c r="O376" i="2"/>
  <c r="M376" i="2"/>
  <c r="L376" i="2"/>
  <c r="K376" i="2"/>
  <c r="I376" i="2"/>
  <c r="H376" i="2"/>
  <c r="G376" i="2"/>
  <c r="Q375" i="2"/>
  <c r="P375" i="2"/>
  <c r="O375" i="2"/>
  <c r="M375" i="2"/>
  <c r="L375" i="2"/>
  <c r="K375" i="2"/>
  <c r="I375" i="2"/>
  <c r="H375" i="2"/>
  <c r="G375" i="2"/>
  <c r="Q374" i="2"/>
  <c r="P374" i="2"/>
  <c r="O374" i="2"/>
  <c r="M374" i="2"/>
  <c r="L374" i="2"/>
  <c r="K374" i="2"/>
  <c r="I374" i="2"/>
  <c r="H374" i="2"/>
  <c r="G374" i="2"/>
  <c r="Q373" i="2"/>
  <c r="P373" i="2"/>
  <c r="O373" i="2"/>
  <c r="M373" i="2"/>
  <c r="L373" i="2"/>
  <c r="K373" i="2"/>
  <c r="I373" i="2"/>
  <c r="H373" i="2"/>
  <c r="G373" i="2"/>
  <c r="Q372" i="2"/>
  <c r="P372" i="2"/>
  <c r="O372" i="2"/>
  <c r="M372" i="2"/>
  <c r="L372" i="2"/>
  <c r="K372" i="2"/>
  <c r="I372" i="2"/>
  <c r="H372" i="2"/>
  <c r="G372" i="2"/>
  <c r="Q371" i="2"/>
  <c r="P371" i="2"/>
  <c r="O371" i="2"/>
  <c r="M371" i="2"/>
  <c r="L371" i="2"/>
  <c r="K371" i="2"/>
  <c r="I371" i="2"/>
  <c r="H371" i="2"/>
  <c r="G371" i="2"/>
  <c r="Q370" i="2"/>
  <c r="P370" i="2"/>
  <c r="O370" i="2"/>
  <c r="M370" i="2"/>
  <c r="L370" i="2"/>
  <c r="K370" i="2"/>
  <c r="I370" i="2"/>
  <c r="H370" i="2"/>
  <c r="G370" i="2"/>
  <c r="Q369" i="2"/>
  <c r="P369" i="2"/>
  <c r="O369" i="2"/>
  <c r="M369" i="2"/>
  <c r="L369" i="2"/>
  <c r="K369" i="2"/>
  <c r="I369" i="2"/>
  <c r="H369" i="2"/>
  <c r="G369" i="2"/>
  <c r="Q368" i="2"/>
  <c r="P368" i="2"/>
  <c r="O368" i="2"/>
  <c r="M368" i="2"/>
  <c r="L368" i="2"/>
  <c r="K368" i="2"/>
  <c r="I368" i="2"/>
  <c r="H368" i="2"/>
  <c r="G368" i="2"/>
  <c r="Q367" i="2"/>
  <c r="P367" i="2"/>
  <c r="O367" i="2"/>
  <c r="M367" i="2"/>
  <c r="L367" i="2"/>
  <c r="K367" i="2"/>
  <c r="I367" i="2"/>
  <c r="H367" i="2"/>
  <c r="G367" i="2"/>
  <c r="Q366" i="2"/>
  <c r="P366" i="2"/>
  <c r="O366" i="2"/>
  <c r="M366" i="2"/>
  <c r="L366" i="2"/>
  <c r="K366" i="2"/>
  <c r="I366" i="2"/>
  <c r="H366" i="2"/>
  <c r="G366" i="2"/>
  <c r="Q365" i="2"/>
  <c r="P365" i="2"/>
  <c r="O365" i="2"/>
  <c r="M365" i="2"/>
  <c r="L365" i="2"/>
  <c r="K365" i="2"/>
  <c r="I365" i="2"/>
  <c r="H365" i="2"/>
  <c r="G365" i="2"/>
  <c r="Q364" i="2"/>
  <c r="P364" i="2"/>
  <c r="O364" i="2"/>
  <c r="M364" i="2"/>
  <c r="L364" i="2"/>
  <c r="K364" i="2"/>
  <c r="I364" i="2"/>
  <c r="H364" i="2"/>
  <c r="G364" i="2"/>
  <c r="Q363" i="2"/>
  <c r="P363" i="2"/>
  <c r="O363" i="2"/>
  <c r="M363" i="2"/>
  <c r="L363" i="2"/>
  <c r="K363" i="2"/>
  <c r="I363" i="2"/>
  <c r="H363" i="2"/>
  <c r="G363" i="2"/>
  <c r="Q362" i="2"/>
  <c r="P362" i="2"/>
  <c r="O362" i="2"/>
  <c r="M362" i="2"/>
  <c r="L362" i="2"/>
  <c r="K362" i="2"/>
  <c r="I362" i="2"/>
  <c r="H362" i="2"/>
  <c r="G362" i="2"/>
  <c r="Q361" i="2"/>
  <c r="P361" i="2"/>
  <c r="O361" i="2"/>
  <c r="M361" i="2"/>
  <c r="L361" i="2"/>
  <c r="K361" i="2"/>
  <c r="I361" i="2"/>
  <c r="H361" i="2"/>
  <c r="G361" i="2"/>
  <c r="Q360" i="2"/>
  <c r="P360" i="2"/>
  <c r="O360" i="2"/>
  <c r="M360" i="2"/>
  <c r="L360" i="2"/>
  <c r="K360" i="2"/>
  <c r="I360" i="2"/>
  <c r="H360" i="2"/>
  <c r="G360" i="2"/>
  <c r="Q359" i="2"/>
  <c r="P359" i="2"/>
  <c r="O359" i="2"/>
  <c r="M359" i="2"/>
  <c r="L359" i="2"/>
  <c r="K359" i="2"/>
  <c r="I359" i="2"/>
  <c r="H359" i="2"/>
  <c r="G359" i="2"/>
  <c r="Q358" i="2"/>
  <c r="P358" i="2"/>
  <c r="O358" i="2"/>
  <c r="M358" i="2"/>
  <c r="L358" i="2"/>
  <c r="K358" i="2"/>
  <c r="I358" i="2"/>
  <c r="H358" i="2"/>
  <c r="G358" i="2"/>
  <c r="Q357" i="2"/>
  <c r="P357" i="2"/>
  <c r="O357" i="2"/>
  <c r="M357" i="2"/>
  <c r="L357" i="2"/>
  <c r="K357" i="2"/>
  <c r="I357" i="2"/>
  <c r="H357" i="2"/>
  <c r="G357" i="2"/>
  <c r="Q356" i="2"/>
  <c r="P356" i="2"/>
  <c r="O356" i="2"/>
  <c r="M356" i="2"/>
  <c r="L356" i="2"/>
  <c r="K356" i="2"/>
  <c r="I356" i="2"/>
  <c r="H356" i="2"/>
  <c r="G356" i="2"/>
  <c r="Q355" i="2"/>
  <c r="P355" i="2"/>
  <c r="O355" i="2"/>
  <c r="M355" i="2"/>
  <c r="L355" i="2"/>
  <c r="K355" i="2"/>
  <c r="I355" i="2"/>
  <c r="H355" i="2"/>
  <c r="G355" i="2"/>
  <c r="Q354" i="2"/>
  <c r="P354" i="2"/>
  <c r="O354" i="2"/>
  <c r="M354" i="2"/>
  <c r="L354" i="2"/>
  <c r="K354" i="2"/>
  <c r="I354" i="2"/>
  <c r="H354" i="2"/>
  <c r="G354" i="2"/>
  <c r="Q353" i="2"/>
  <c r="P353" i="2"/>
  <c r="O353" i="2"/>
  <c r="M353" i="2"/>
  <c r="L353" i="2"/>
  <c r="K353" i="2"/>
  <c r="I353" i="2"/>
  <c r="H353" i="2"/>
  <c r="G353" i="2"/>
  <c r="Q352" i="2"/>
  <c r="P352" i="2"/>
  <c r="O352" i="2"/>
  <c r="M352" i="2"/>
  <c r="L352" i="2"/>
  <c r="K352" i="2"/>
  <c r="I352" i="2"/>
  <c r="H352" i="2"/>
  <c r="G352" i="2"/>
  <c r="Q351" i="2"/>
  <c r="P351" i="2"/>
  <c r="O351" i="2"/>
  <c r="M351" i="2"/>
  <c r="L351" i="2"/>
  <c r="K351" i="2"/>
  <c r="I351" i="2"/>
  <c r="H351" i="2"/>
  <c r="G351" i="2"/>
  <c r="Q350" i="2"/>
  <c r="P350" i="2"/>
  <c r="O350" i="2"/>
  <c r="M350" i="2"/>
  <c r="L350" i="2"/>
  <c r="K350" i="2"/>
  <c r="I350" i="2"/>
  <c r="H350" i="2"/>
  <c r="G350" i="2"/>
  <c r="Q349" i="2"/>
  <c r="P349" i="2"/>
  <c r="O349" i="2"/>
  <c r="M349" i="2"/>
  <c r="L349" i="2"/>
  <c r="K349" i="2"/>
  <c r="I349" i="2"/>
  <c r="H349" i="2"/>
  <c r="G349" i="2"/>
  <c r="Q348" i="2"/>
  <c r="P348" i="2"/>
  <c r="O348" i="2"/>
  <c r="M348" i="2"/>
  <c r="L348" i="2"/>
  <c r="K348" i="2"/>
  <c r="I348" i="2"/>
  <c r="H348" i="2"/>
  <c r="G348" i="2"/>
  <c r="Q347" i="2"/>
  <c r="P347" i="2"/>
  <c r="O347" i="2"/>
  <c r="M347" i="2"/>
  <c r="L347" i="2"/>
  <c r="K347" i="2"/>
  <c r="I347" i="2"/>
  <c r="H347" i="2"/>
  <c r="G347" i="2"/>
  <c r="Q346" i="2"/>
  <c r="P346" i="2"/>
  <c r="O346" i="2"/>
  <c r="M346" i="2"/>
  <c r="L346" i="2"/>
  <c r="K346" i="2"/>
  <c r="I346" i="2"/>
  <c r="H346" i="2"/>
  <c r="G346" i="2"/>
  <c r="Q345" i="2"/>
  <c r="P345" i="2"/>
  <c r="O345" i="2"/>
  <c r="M345" i="2"/>
  <c r="L345" i="2"/>
  <c r="K345" i="2"/>
  <c r="I345" i="2"/>
  <c r="H345" i="2"/>
  <c r="G345" i="2"/>
  <c r="Q344" i="2"/>
  <c r="P344" i="2"/>
  <c r="O344" i="2"/>
  <c r="M344" i="2"/>
  <c r="L344" i="2"/>
  <c r="K344" i="2"/>
  <c r="I344" i="2"/>
  <c r="H344" i="2"/>
  <c r="G344" i="2"/>
  <c r="Q343" i="2"/>
  <c r="P343" i="2"/>
  <c r="O343" i="2"/>
  <c r="M343" i="2"/>
  <c r="L343" i="2"/>
  <c r="K343" i="2"/>
  <c r="I343" i="2"/>
  <c r="H343" i="2"/>
  <c r="G343" i="2"/>
  <c r="Q342" i="2"/>
  <c r="P342" i="2"/>
  <c r="O342" i="2"/>
  <c r="M342" i="2"/>
  <c r="L342" i="2"/>
  <c r="K342" i="2"/>
  <c r="I342" i="2"/>
  <c r="H342" i="2"/>
  <c r="G342" i="2"/>
  <c r="Q341" i="2"/>
  <c r="P341" i="2"/>
  <c r="O341" i="2"/>
  <c r="M341" i="2"/>
  <c r="L341" i="2"/>
  <c r="K341" i="2"/>
  <c r="I341" i="2"/>
  <c r="H341" i="2"/>
  <c r="G341" i="2"/>
  <c r="Q340" i="2"/>
  <c r="P340" i="2"/>
  <c r="O340" i="2"/>
  <c r="M340" i="2"/>
  <c r="L340" i="2"/>
  <c r="K340" i="2"/>
  <c r="I340" i="2"/>
  <c r="H340" i="2"/>
  <c r="G340" i="2"/>
  <c r="Q339" i="2"/>
  <c r="P339" i="2"/>
  <c r="O339" i="2"/>
  <c r="M339" i="2"/>
  <c r="L339" i="2"/>
  <c r="K339" i="2"/>
  <c r="I339" i="2"/>
  <c r="H339" i="2"/>
  <c r="G339" i="2"/>
  <c r="Q338" i="2"/>
  <c r="P338" i="2"/>
  <c r="O338" i="2"/>
  <c r="M338" i="2"/>
  <c r="L338" i="2"/>
  <c r="K338" i="2"/>
  <c r="I338" i="2"/>
  <c r="H338" i="2"/>
  <c r="G338" i="2"/>
  <c r="Q337" i="2"/>
  <c r="P337" i="2"/>
  <c r="O337" i="2"/>
  <c r="M337" i="2"/>
  <c r="L337" i="2"/>
  <c r="K337" i="2"/>
  <c r="I337" i="2"/>
  <c r="H337" i="2"/>
  <c r="G337" i="2"/>
  <c r="Q336" i="2"/>
  <c r="P336" i="2"/>
  <c r="O336" i="2"/>
  <c r="M336" i="2"/>
  <c r="L336" i="2"/>
  <c r="K336" i="2"/>
  <c r="I336" i="2"/>
  <c r="H336" i="2"/>
  <c r="G336" i="2"/>
  <c r="Q335" i="2"/>
  <c r="P335" i="2"/>
  <c r="O335" i="2"/>
  <c r="M335" i="2"/>
  <c r="L335" i="2"/>
  <c r="K335" i="2"/>
  <c r="I335" i="2"/>
  <c r="H335" i="2"/>
  <c r="G335" i="2"/>
  <c r="Q334" i="2"/>
  <c r="P334" i="2"/>
  <c r="O334" i="2"/>
  <c r="M334" i="2"/>
  <c r="L334" i="2"/>
  <c r="K334" i="2"/>
  <c r="I334" i="2"/>
  <c r="H334" i="2"/>
  <c r="G334" i="2"/>
  <c r="Q333" i="2"/>
  <c r="P333" i="2"/>
  <c r="O333" i="2"/>
  <c r="M333" i="2"/>
  <c r="L333" i="2"/>
  <c r="K333" i="2"/>
  <c r="I333" i="2"/>
  <c r="H333" i="2"/>
  <c r="G333" i="2"/>
  <c r="Q332" i="2"/>
  <c r="P332" i="2"/>
  <c r="O332" i="2"/>
  <c r="M332" i="2"/>
  <c r="L332" i="2"/>
  <c r="K332" i="2"/>
  <c r="I332" i="2"/>
  <c r="H332" i="2"/>
  <c r="G332" i="2"/>
  <c r="Q331" i="2"/>
  <c r="P331" i="2"/>
  <c r="O331" i="2"/>
  <c r="M331" i="2"/>
  <c r="L331" i="2"/>
  <c r="K331" i="2"/>
  <c r="I331" i="2"/>
  <c r="H331" i="2"/>
  <c r="G331" i="2"/>
  <c r="Q330" i="2"/>
  <c r="P330" i="2"/>
  <c r="O330" i="2"/>
  <c r="M330" i="2"/>
  <c r="L330" i="2"/>
  <c r="K330" i="2"/>
  <c r="I330" i="2"/>
  <c r="H330" i="2"/>
  <c r="G330" i="2"/>
  <c r="Q329" i="2"/>
  <c r="P329" i="2"/>
  <c r="O329" i="2"/>
  <c r="M329" i="2"/>
  <c r="L329" i="2"/>
  <c r="K329" i="2"/>
  <c r="I329" i="2"/>
  <c r="H329" i="2"/>
  <c r="G329" i="2"/>
  <c r="Q328" i="2"/>
  <c r="P328" i="2"/>
  <c r="O328" i="2"/>
  <c r="M328" i="2"/>
  <c r="L328" i="2"/>
  <c r="K328" i="2"/>
  <c r="I328" i="2"/>
  <c r="H328" i="2"/>
  <c r="G328" i="2"/>
  <c r="Q327" i="2"/>
  <c r="P327" i="2"/>
  <c r="O327" i="2"/>
  <c r="M327" i="2"/>
  <c r="L327" i="2"/>
  <c r="K327" i="2"/>
  <c r="I327" i="2"/>
  <c r="H327" i="2"/>
  <c r="G327" i="2"/>
  <c r="Q326" i="2"/>
  <c r="P326" i="2"/>
  <c r="O326" i="2"/>
  <c r="M326" i="2"/>
  <c r="L326" i="2"/>
  <c r="K326" i="2"/>
  <c r="I326" i="2"/>
  <c r="H326" i="2"/>
  <c r="G326" i="2"/>
  <c r="Q325" i="2"/>
  <c r="P325" i="2"/>
  <c r="O325" i="2"/>
  <c r="M325" i="2"/>
  <c r="L325" i="2"/>
  <c r="K325" i="2"/>
  <c r="I325" i="2"/>
  <c r="H325" i="2"/>
  <c r="G325" i="2"/>
  <c r="Q324" i="2"/>
  <c r="P324" i="2"/>
  <c r="O324" i="2"/>
  <c r="M324" i="2"/>
  <c r="L324" i="2"/>
  <c r="K324" i="2"/>
  <c r="I324" i="2"/>
  <c r="H324" i="2"/>
  <c r="G324" i="2"/>
  <c r="Q323" i="2"/>
  <c r="P323" i="2"/>
  <c r="O323" i="2"/>
  <c r="M323" i="2"/>
  <c r="L323" i="2"/>
  <c r="K323" i="2"/>
  <c r="I323" i="2"/>
  <c r="H323" i="2"/>
  <c r="G323" i="2"/>
  <c r="Q322" i="2"/>
  <c r="P322" i="2"/>
  <c r="O322" i="2"/>
  <c r="M322" i="2"/>
  <c r="L322" i="2"/>
  <c r="K322" i="2"/>
  <c r="I322" i="2"/>
  <c r="H322" i="2"/>
  <c r="G322" i="2"/>
  <c r="Q321" i="2"/>
  <c r="P321" i="2"/>
  <c r="O321" i="2"/>
  <c r="M321" i="2"/>
  <c r="L321" i="2"/>
  <c r="K321" i="2"/>
  <c r="I321" i="2"/>
  <c r="H321" i="2"/>
  <c r="G321" i="2"/>
  <c r="Q320" i="2"/>
  <c r="P320" i="2"/>
  <c r="O320" i="2"/>
  <c r="M320" i="2"/>
  <c r="L320" i="2"/>
  <c r="K320" i="2"/>
  <c r="I320" i="2"/>
  <c r="H320" i="2"/>
  <c r="G320" i="2"/>
  <c r="Q319" i="2"/>
  <c r="P319" i="2"/>
  <c r="O319" i="2"/>
  <c r="M319" i="2"/>
  <c r="L319" i="2"/>
  <c r="K319" i="2"/>
  <c r="I319" i="2"/>
  <c r="H319" i="2"/>
  <c r="G319" i="2"/>
  <c r="Q318" i="2"/>
  <c r="P318" i="2"/>
  <c r="O318" i="2"/>
  <c r="M318" i="2"/>
  <c r="L318" i="2"/>
  <c r="K318" i="2"/>
  <c r="I318" i="2"/>
  <c r="H318" i="2"/>
  <c r="G318" i="2"/>
  <c r="Q317" i="2"/>
  <c r="P317" i="2"/>
  <c r="O317" i="2"/>
  <c r="M317" i="2"/>
  <c r="L317" i="2"/>
  <c r="K317" i="2"/>
  <c r="I317" i="2"/>
  <c r="H317" i="2"/>
  <c r="G317" i="2"/>
  <c r="Q316" i="2"/>
  <c r="P316" i="2"/>
  <c r="O316" i="2"/>
  <c r="M316" i="2"/>
  <c r="L316" i="2"/>
  <c r="K316" i="2"/>
  <c r="I316" i="2"/>
  <c r="H316" i="2"/>
  <c r="G316" i="2"/>
  <c r="Q315" i="2"/>
  <c r="P315" i="2"/>
  <c r="O315" i="2"/>
  <c r="M315" i="2"/>
  <c r="L315" i="2"/>
  <c r="K315" i="2"/>
  <c r="I315" i="2"/>
  <c r="H315" i="2"/>
  <c r="G315" i="2"/>
  <c r="Q314" i="2"/>
  <c r="P314" i="2"/>
  <c r="O314" i="2"/>
  <c r="M314" i="2"/>
  <c r="L314" i="2"/>
  <c r="K314" i="2"/>
  <c r="I314" i="2"/>
  <c r="H314" i="2"/>
  <c r="G314" i="2"/>
  <c r="Q313" i="2"/>
  <c r="P313" i="2"/>
  <c r="O313" i="2"/>
  <c r="M313" i="2"/>
  <c r="L313" i="2"/>
  <c r="K313" i="2"/>
  <c r="I313" i="2"/>
  <c r="H313" i="2"/>
  <c r="G313" i="2"/>
  <c r="Q312" i="2"/>
  <c r="P312" i="2"/>
  <c r="O312" i="2"/>
  <c r="M312" i="2"/>
  <c r="L312" i="2"/>
  <c r="K312" i="2"/>
  <c r="I312" i="2"/>
  <c r="H312" i="2"/>
  <c r="G312" i="2"/>
  <c r="Q311" i="2"/>
  <c r="P311" i="2"/>
  <c r="O311" i="2"/>
  <c r="M311" i="2"/>
  <c r="L311" i="2"/>
  <c r="K311" i="2"/>
  <c r="I311" i="2"/>
  <c r="H311" i="2"/>
  <c r="G311" i="2"/>
  <c r="Q310" i="2"/>
  <c r="P310" i="2"/>
  <c r="O310" i="2"/>
  <c r="M310" i="2"/>
  <c r="L310" i="2"/>
  <c r="K310" i="2"/>
  <c r="I310" i="2"/>
  <c r="H310" i="2"/>
  <c r="G310" i="2"/>
  <c r="Q309" i="2"/>
  <c r="P309" i="2"/>
  <c r="O309" i="2"/>
  <c r="M309" i="2"/>
  <c r="L309" i="2"/>
  <c r="K309" i="2"/>
  <c r="I309" i="2"/>
  <c r="H309" i="2"/>
  <c r="G309" i="2"/>
  <c r="Q308" i="2"/>
  <c r="P308" i="2"/>
  <c r="O308" i="2"/>
  <c r="M308" i="2"/>
  <c r="L308" i="2"/>
  <c r="K308" i="2"/>
  <c r="I308" i="2"/>
  <c r="H308" i="2"/>
  <c r="G308" i="2"/>
  <c r="Q307" i="2"/>
  <c r="P307" i="2"/>
  <c r="O307" i="2"/>
  <c r="M307" i="2"/>
  <c r="L307" i="2"/>
  <c r="K307" i="2"/>
  <c r="I307" i="2"/>
  <c r="H307" i="2"/>
  <c r="G307" i="2"/>
  <c r="Q306" i="2"/>
  <c r="P306" i="2"/>
  <c r="O306" i="2"/>
  <c r="M306" i="2"/>
  <c r="L306" i="2"/>
  <c r="K306" i="2"/>
  <c r="I306" i="2"/>
  <c r="H306" i="2"/>
  <c r="G306" i="2"/>
  <c r="Q305" i="2"/>
  <c r="P305" i="2"/>
  <c r="O305" i="2"/>
  <c r="M305" i="2"/>
  <c r="L305" i="2"/>
  <c r="K305" i="2"/>
  <c r="I305" i="2"/>
  <c r="H305" i="2"/>
  <c r="G305" i="2"/>
  <c r="Q304" i="2"/>
  <c r="P304" i="2"/>
  <c r="O304" i="2"/>
  <c r="M304" i="2"/>
  <c r="L304" i="2"/>
  <c r="K304" i="2"/>
  <c r="I304" i="2"/>
  <c r="H304" i="2"/>
  <c r="G304" i="2"/>
  <c r="Q303" i="2"/>
  <c r="P303" i="2"/>
  <c r="O303" i="2"/>
  <c r="M303" i="2"/>
  <c r="L303" i="2"/>
  <c r="K303" i="2"/>
  <c r="I303" i="2"/>
  <c r="H303" i="2"/>
  <c r="G303" i="2"/>
  <c r="Q302" i="2"/>
  <c r="P302" i="2"/>
  <c r="O302" i="2"/>
  <c r="M302" i="2"/>
  <c r="L302" i="2"/>
  <c r="K302" i="2"/>
  <c r="I302" i="2"/>
  <c r="H302" i="2"/>
  <c r="G302" i="2"/>
  <c r="Q301" i="2"/>
  <c r="P301" i="2"/>
  <c r="O301" i="2"/>
  <c r="M301" i="2"/>
  <c r="L301" i="2"/>
  <c r="K301" i="2"/>
  <c r="I301" i="2"/>
  <c r="H301" i="2"/>
  <c r="G301" i="2"/>
  <c r="Q300" i="2"/>
  <c r="P300" i="2"/>
  <c r="O300" i="2"/>
  <c r="M300" i="2"/>
  <c r="L300" i="2"/>
  <c r="K300" i="2"/>
  <c r="I300" i="2"/>
  <c r="H300" i="2"/>
  <c r="G300" i="2"/>
  <c r="Q299" i="2"/>
  <c r="P299" i="2"/>
  <c r="O299" i="2"/>
  <c r="M299" i="2"/>
  <c r="L299" i="2"/>
  <c r="K299" i="2"/>
  <c r="I299" i="2"/>
  <c r="H299" i="2"/>
  <c r="G299" i="2"/>
  <c r="Q298" i="2"/>
  <c r="P298" i="2"/>
  <c r="O298" i="2"/>
  <c r="M298" i="2"/>
  <c r="L298" i="2"/>
  <c r="K298" i="2"/>
  <c r="I298" i="2"/>
  <c r="H298" i="2"/>
  <c r="G298" i="2"/>
  <c r="Q297" i="2"/>
  <c r="P297" i="2"/>
  <c r="O297" i="2"/>
  <c r="M297" i="2"/>
  <c r="L297" i="2"/>
  <c r="K297" i="2"/>
  <c r="I297" i="2"/>
  <c r="H297" i="2"/>
  <c r="G297" i="2"/>
  <c r="Q296" i="2"/>
  <c r="P296" i="2"/>
  <c r="O296" i="2"/>
  <c r="M296" i="2"/>
  <c r="L296" i="2"/>
  <c r="K296" i="2"/>
  <c r="I296" i="2"/>
  <c r="H296" i="2"/>
  <c r="G296" i="2"/>
  <c r="Q295" i="2"/>
  <c r="P295" i="2"/>
  <c r="O295" i="2"/>
  <c r="M295" i="2"/>
  <c r="L295" i="2"/>
  <c r="K295" i="2"/>
  <c r="I295" i="2"/>
  <c r="H295" i="2"/>
  <c r="G295" i="2"/>
  <c r="Q294" i="2"/>
  <c r="P294" i="2"/>
  <c r="O294" i="2"/>
  <c r="M294" i="2"/>
  <c r="L294" i="2"/>
  <c r="K294" i="2"/>
  <c r="I294" i="2"/>
  <c r="H294" i="2"/>
  <c r="G294" i="2"/>
  <c r="Q293" i="2"/>
  <c r="P293" i="2"/>
  <c r="O293" i="2"/>
  <c r="M293" i="2"/>
  <c r="L293" i="2"/>
  <c r="K293" i="2"/>
  <c r="I293" i="2"/>
  <c r="H293" i="2"/>
  <c r="G293" i="2"/>
  <c r="Q292" i="2"/>
  <c r="P292" i="2"/>
  <c r="O292" i="2"/>
  <c r="M292" i="2"/>
  <c r="L292" i="2"/>
  <c r="K292" i="2"/>
  <c r="I292" i="2"/>
  <c r="H292" i="2"/>
  <c r="G292" i="2"/>
  <c r="Q291" i="2"/>
  <c r="P291" i="2"/>
  <c r="O291" i="2"/>
  <c r="M291" i="2"/>
  <c r="L291" i="2"/>
  <c r="K291" i="2"/>
  <c r="I291" i="2"/>
  <c r="H291" i="2"/>
  <c r="G291" i="2"/>
  <c r="Q290" i="2"/>
  <c r="P290" i="2"/>
  <c r="O290" i="2"/>
  <c r="M290" i="2"/>
  <c r="L290" i="2"/>
  <c r="K290" i="2"/>
  <c r="I290" i="2"/>
  <c r="H290" i="2"/>
  <c r="G290" i="2"/>
  <c r="Q289" i="2"/>
  <c r="P289" i="2"/>
  <c r="O289" i="2"/>
  <c r="M289" i="2"/>
  <c r="L289" i="2"/>
  <c r="K289" i="2"/>
  <c r="I289" i="2"/>
  <c r="H289" i="2"/>
  <c r="G289" i="2"/>
  <c r="Q288" i="2"/>
  <c r="P288" i="2"/>
  <c r="O288" i="2"/>
  <c r="M288" i="2"/>
  <c r="L288" i="2"/>
  <c r="K288" i="2"/>
  <c r="I288" i="2"/>
  <c r="H288" i="2"/>
  <c r="G288" i="2"/>
  <c r="Q287" i="2"/>
  <c r="P287" i="2"/>
  <c r="O287" i="2"/>
  <c r="M287" i="2"/>
  <c r="L287" i="2"/>
  <c r="K287" i="2"/>
  <c r="I287" i="2"/>
  <c r="H287" i="2"/>
  <c r="G287" i="2"/>
  <c r="Q286" i="2"/>
  <c r="P286" i="2"/>
  <c r="O286" i="2"/>
  <c r="M286" i="2"/>
  <c r="L286" i="2"/>
  <c r="K286" i="2"/>
  <c r="I286" i="2"/>
  <c r="H286" i="2"/>
  <c r="G286" i="2"/>
  <c r="Q285" i="2"/>
  <c r="P285" i="2"/>
  <c r="O285" i="2"/>
  <c r="M285" i="2"/>
  <c r="L285" i="2"/>
  <c r="K285" i="2"/>
  <c r="I285" i="2"/>
  <c r="H285" i="2"/>
  <c r="G285" i="2"/>
  <c r="Q284" i="2"/>
  <c r="P284" i="2"/>
  <c r="O284" i="2"/>
  <c r="M284" i="2"/>
  <c r="L284" i="2"/>
  <c r="K284" i="2"/>
  <c r="I284" i="2"/>
  <c r="H284" i="2"/>
  <c r="G284" i="2"/>
  <c r="Q283" i="2"/>
  <c r="P283" i="2"/>
  <c r="O283" i="2"/>
  <c r="M283" i="2"/>
  <c r="L283" i="2"/>
  <c r="K283" i="2"/>
  <c r="I283" i="2"/>
  <c r="H283" i="2"/>
  <c r="G283" i="2"/>
  <c r="Q282" i="2"/>
  <c r="P282" i="2"/>
  <c r="O282" i="2"/>
  <c r="M282" i="2"/>
  <c r="L282" i="2"/>
  <c r="K282" i="2"/>
  <c r="I282" i="2"/>
  <c r="H282" i="2"/>
  <c r="G282" i="2"/>
  <c r="Q281" i="2"/>
  <c r="P281" i="2"/>
  <c r="O281" i="2"/>
  <c r="M281" i="2"/>
  <c r="L281" i="2"/>
  <c r="K281" i="2"/>
  <c r="I281" i="2"/>
  <c r="H281" i="2"/>
  <c r="G281" i="2"/>
  <c r="Q280" i="2"/>
  <c r="P280" i="2"/>
  <c r="O280" i="2"/>
  <c r="M280" i="2"/>
  <c r="L280" i="2"/>
  <c r="K280" i="2"/>
  <c r="I280" i="2"/>
  <c r="H280" i="2"/>
  <c r="G280" i="2"/>
  <c r="Q279" i="2"/>
  <c r="P279" i="2"/>
  <c r="O279" i="2"/>
  <c r="M279" i="2"/>
  <c r="L279" i="2"/>
  <c r="K279" i="2"/>
  <c r="I279" i="2"/>
  <c r="H279" i="2"/>
  <c r="G279" i="2"/>
  <c r="Q278" i="2"/>
  <c r="P278" i="2"/>
  <c r="O278" i="2"/>
  <c r="M278" i="2"/>
  <c r="L278" i="2"/>
  <c r="K278" i="2"/>
  <c r="I278" i="2"/>
  <c r="H278" i="2"/>
  <c r="G278" i="2"/>
  <c r="Q277" i="2"/>
  <c r="P277" i="2"/>
  <c r="O277" i="2"/>
  <c r="M277" i="2"/>
  <c r="L277" i="2"/>
  <c r="K277" i="2"/>
  <c r="I277" i="2"/>
  <c r="H277" i="2"/>
  <c r="G277" i="2"/>
  <c r="Q276" i="2"/>
  <c r="P276" i="2"/>
  <c r="O276" i="2"/>
  <c r="M276" i="2"/>
  <c r="L276" i="2"/>
  <c r="K276" i="2"/>
  <c r="I276" i="2"/>
  <c r="H276" i="2"/>
  <c r="G276" i="2"/>
  <c r="Q275" i="2"/>
  <c r="P275" i="2"/>
  <c r="O275" i="2"/>
  <c r="M275" i="2"/>
  <c r="L275" i="2"/>
  <c r="K275" i="2"/>
  <c r="I275" i="2"/>
  <c r="H275" i="2"/>
  <c r="G275" i="2"/>
  <c r="Q274" i="2"/>
  <c r="P274" i="2"/>
  <c r="O274" i="2"/>
  <c r="M274" i="2"/>
  <c r="L274" i="2"/>
  <c r="K274" i="2"/>
  <c r="I274" i="2"/>
  <c r="H274" i="2"/>
  <c r="G274" i="2"/>
  <c r="Q273" i="2"/>
  <c r="P273" i="2"/>
  <c r="O273" i="2"/>
  <c r="M273" i="2"/>
  <c r="L273" i="2"/>
  <c r="K273" i="2"/>
  <c r="I273" i="2"/>
  <c r="H273" i="2"/>
  <c r="G273" i="2"/>
  <c r="Q272" i="2"/>
  <c r="P272" i="2"/>
  <c r="O272" i="2"/>
  <c r="M272" i="2"/>
  <c r="L272" i="2"/>
  <c r="K272" i="2"/>
  <c r="I272" i="2"/>
  <c r="H272" i="2"/>
  <c r="G272" i="2"/>
  <c r="Q271" i="2"/>
  <c r="P271" i="2"/>
  <c r="O271" i="2"/>
  <c r="M271" i="2"/>
  <c r="L271" i="2"/>
  <c r="K271" i="2"/>
  <c r="I271" i="2"/>
  <c r="H271" i="2"/>
  <c r="G271" i="2"/>
  <c r="Q270" i="2"/>
  <c r="P270" i="2"/>
  <c r="O270" i="2"/>
  <c r="M270" i="2"/>
  <c r="L270" i="2"/>
  <c r="K270" i="2"/>
  <c r="I270" i="2"/>
  <c r="H270" i="2"/>
  <c r="G270" i="2"/>
  <c r="Q269" i="2"/>
  <c r="P269" i="2"/>
  <c r="O269" i="2"/>
  <c r="M269" i="2"/>
  <c r="L269" i="2"/>
  <c r="K269" i="2"/>
  <c r="I269" i="2"/>
  <c r="H269" i="2"/>
  <c r="G269" i="2"/>
  <c r="Q268" i="2"/>
  <c r="P268" i="2"/>
  <c r="O268" i="2"/>
  <c r="M268" i="2"/>
  <c r="L268" i="2"/>
  <c r="K268" i="2"/>
  <c r="I268" i="2"/>
  <c r="H268" i="2"/>
  <c r="G268" i="2"/>
  <c r="Q267" i="2"/>
  <c r="P267" i="2"/>
  <c r="O267" i="2"/>
  <c r="M267" i="2"/>
  <c r="L267" i="2"/>
  <c r="K267" i="2"/>
  <c r="I267" i="2"/>
  <c r="H267" i="2"/>
  <c r="G267" i="2"/>
  <c r="Q266" i="2"/>
  <c r="P266" i="2"/>
  <c r="O266" i="2"/>
  <c r="M266" i="2"/>
  <c r="L266" i="2"/>
  <c r="K266" i="2"/>
  <c r="I266" i="2"/>
  <c r="H266" i="2"/>
  <c r="G266" i="2"/>
  <c r="Q265" i="2"/>
  <c r="P265" i="2"/>
  <c r="O265" i="2"/>
  <c r="M265" i="2"/>
  <c r="L265" i="2"/>
  <c r="K265" i="2"/>
  <c r="I265" i="2"/>
  <c r="H265" i="2"/>
  <c r="G265" i="2"/>
  <c r="Q264" i="2"/>
  <c r="P264" i="2"/>
  <c r="O264" i="2"/>
  <c r="M264" i="2"/>
  <c r="L264" i="2"/>
  <c r="K264" i="2"/>
  <c r="I264" i="2"/>
  <c r="H264" i="2"/>
  <c r="G264" i="2"/>
  <c r="Q263" i="2"/>
  <c r="P263" i="2"/>
  <c r="O263" i="2"/>
  <c r="M263" i="2"/>
  <c r="L263" i="2"/>
  <c r="K263" i="2"/>
  <c r="I263" i="2"/>
  <c r="H263" i="2"/>
  <c r="G263" i="2"/>
  <c r="Q262" i="2"/>
  <c r="P262" i="2"/>
  <c r="O262" i="2"/>
  <c r="M262" i="2"/>
  <c r="L262" i="2"/>
  <c r="K262" i="2"/>
  <c r="I262" i="2"/>
  <c r="H262" i="2"/>
  <c r="G262" i="2"/>
  <c r="Q261" i="2"/>
  <c r="P261" i="2"/>
  <c r="O261" i="2"/>
  <c r="M261" i="2"/>
  <c r="L261" i="2"/>
  <c r="K261" i="2"/>
  <c r="I261" i="2"/>
  <c r="H261" i="2"/>
  <c r="G261" i="2"/>
  <c r="Q260" i="2"/>
  <c r="P260" i="2"/>
  <c r="O260" i="2"/>
  <c r="M260" i="2"/>
  <c r="L260" i="2"/>
  <c r="K260" i="2"/>
  <c r="I260" i="2"/>
  <c r="H260" i="2"/>
  <c r="G260" i="2"/>
  <c r="Q259" i="2"/>
  <c r="P259" i="2"/>
  <c r="O259" i="2"/>
  <c r="M259" i="2"/>
  <c r="L259" i="2"/>
  <c r="K259" i="2"/>
  <c r="I259" i="2"/>
  <c r="H259" i="2"/>
  <c r="G259" i="2"/>
  <c r="Q258" i="2"/>
  <c r="P258" i="2"/>
  <c r="O258" i="2"/>
  <c r="M258" i="2"/>
  <c r="L258" i="2"/>
  <c r="K258" i="2"/>
  <c r="I258" i="2"/>
  <c r="H258" i="2"/>
  <c r="G258" i="2"/>
  <c r="Q257" i="2"/>
  <c r="P257" i="2"/>
  <c r="O257" i="2"/>
  <c r="M257" i="2"/>
  <c r="L257" i="2"/>
  <c r="K257" i="2"/>
  <c r="I257" i="2"/>
  <c r="H257" i="2"/>
  <c r="G257" i="2"/>
  <c r="Q256" i="2"/>
  <c r="P256" i="2"/>
  <c r="O256" i="2"/>
  <c r="M256" i="2"/>
  <c r="L256" i="2"/>
  <c r="K256" i="2"/>
  <c r="I256" i="2"/>
  <c r="H256" i="2"/>
  <c r="G256" i="2"/>
  <c r="Q255" i="2"/>
  <c r="P255" i="2"/>
  <c r="O255" i="2"/>
  <c r="M255" i="2"/>
  <c r="L255" i="2"/>
  <c r="K255" i="2"/>
  <c r="I255" i="2"/>
  <c r="H255" i="2"/>
  <c r="G255" i="2"/>
  <c r="Q254" i="2"/>
  <c r="P254" i="2"/>
  <c r="O254" i="2"/>
  <c r="M254" i="2"/>
  <c r="L254" i="2"/>
  <c r="K254" i="2"/>
  <c r="I254" i="2"/>
  <c r="H254" i="2"/>
  <c r="G254" i="2"/>
  <c r="Q253" i="2"/>
  <c r="P253" i="2"/>
  <c r="O253" i="2"/>
  <c r="M253" i="2"/>
  <c r="L253" i="2"/>
  <c r="K253" i="2"/>
  <c r="I253" i="2"/>
  <c r="H253" i="2"/>
  <c r="G253" i="2"/>
  <c r="Q252" i="2"/>
  <c r="P252" i="2"/>
  <c r="O252" i="2"/>
  <c r="M252" i="2"/>
  <c r="L252" i="2"/>
  <c r="K252" i="2"/>
  <c r="I252" i="2"/>
  <c r="H252" i="2"/>
  <c r="G252" i="2"/>
  <c r="Q251" i="2"/>
  <c r="P251" i="2"/>
  <c r="O251" i="2"/>
  <c r="M251" i="2"/>
  <c r="L251" i="2"/>
  <c r="K251" i="2"/>
  <c r="I251" i="2"/>
  <c r="H251" i="2"/>
  <c r="G251" i="2"/>
  <c r="Q250" i="2"/>
  <c r="P250" i="2"/>
  <c r="O250" i="2"/>
  <c r="M250" i="2"/>
  <c r="L250" i="2"/>
  <c r="K250" i="2"/>
  <c r="I250" i="2"/>
  <c r="H250" i="2"/>
  <c r="G250" i="2"/>
  <c r="Q249" i="2"/>
  <c r="P249" i="2"/>
  <c r="O249" i="2"/>
  <c r="M249" i="2"/>
  <c r="L249" i="2"/>
  <c r="K249" i="2"/>
  <c r="I249" i="2"/>
  <c r="H249" i="2"/>
  <c r="G249" i="2"/>
  <c r="Q248" i="2"/>
  <c r="P248" i="2"/>
  <c r="O248" i="2"/>
  <c r="M248" i="2"/>
  <c r="L248" i="2"/>
  <c r="K248" i="2"/>
  <c r="I248" i="2"/>
  <c r="H248" i="2"/>
  <c r="G248" i="2"/>
  <c r="Q247" i="2"/>
  <c r="P247" i="2"/>
  <c r="O247" i="2"/>
  <c r="M247" i="2"/>
  <c r="L247" i="2"/>
  <c r="K247" i="2"/>
  <c r="I247" i="2"/>
  <c r="H247" i="2"/>
  <c r="G247" i="2"/>
  <c r="Q246" i="2"/>
  <c r="P246" i="2"/>
  <c r="O246" i="2"/>
  <c r="M246" i="2"/>
  <c r="L246" i="2"/>
  <c r="K246" i="2"/>
  <c r="I246" i="2"/>
  <c r="H246" i="2"/>
  <c r="G246" i="2"/>
  <c r="Q245" i="2"/>
  <c r="P245" i="2"/>
  <c r="O245" i="2"/>
  <c r="M245" i="2"/>
  <c r="L245" i="2"/>
  <c r="K245" i="2"/>
  <c r="I245" i="2"/>
  <c r="H245" i="2"/>
  <c r="G245" i="2"/>
  <c r="Q244" i="2"/>
  <c r="P244" i="2"/>
  <c r="O244" i="2"/>
  <c r="M244" i="2"/>
  <c r="L244" i="2"/>
  <c r="K244" i="2"/>
  <c r="I244" i="2"/>
  <c r="H244" i="2"/>
  <c r="G244" i="2"/>
  <c r="Q243" i="2"/>
  <c r="P243" i="2"/>
  <c r="O243" i="2"/>
  <c r="M243" i="2"/>
  <c r="L243" i="2"/>
  <c r="K243" i="2"/>
  <c r="I243" i="2"/>
  <c r="H243" i="2"/>
  <c r="G243" i="2"/>
  <c r="Q242" i="2"/>
  <c r="P242" i="2"/>
  <c r="O242" i="2"/>
  <c r="M242" i="2"/>
  <c r="L242" i="2"/>
  <c r="K242" i="2"/>
  <c r="I242" i="2"/>
  <c r="H242" i="2"/>
  <c r="G242" i="2"/>
  <c r="Q241" i="2"/>
  <c r="P241" i="2"/>
  <c r="O241" i="2"/>
  <c r="M241" i="2"/>
  <c r="L241" i="2"/>
  <c r="K241" i="2"/>
  <c r="I241" i="2"/>
  <c r="H241" i="2"/>
  <c r="G241" i="2"/>
  <c r="Q240" i="2"/>
  <c r="P240" i="2"/>
  <c r="O240" i="2"/>
  <c r="M240" i="2"/>
  <c r="L240" i="2"/>
  <c r="K240" i="2"/>
  <c r="I240" i="2"/>
  <c r="H240" i="2"/>
  <c r="G240" i="2"/>
  <c r="Q239" i="2"/>
  <c r="P239" i="2"/>
  <c r="O239" i="2"/>
  <c r="M239" i="2"/>
  <c r="L239" i="2"/>
  <c r="K239" i="2"/>
  <c r="I239" i="2"/>
  <c r="H239" i="2"/>
  <c r="G239" i="2"/>
  <c r="Q238" i="2"/>
  <c r="P238" i="2"/>
  <c r="O238" i="2"/>
  <c r="M238" i="2"/>
  <c r="L238" i="2"/>
  <c r="K238" i="2"/>
  <c r="I238" i="2"/>
  <c r="H238" i="2"/>
  <c r="G238" i="2"/>
  <c r="Q237" i="2"/>
  <c r="P237" i="2"/>
  <c r="O237" i="2"/>
  <c r="M237" i="2"/>
  <c r="L237" i="2"/>
  <c r="K237" i="2"/>
  <c r="I237" i="2"/>
  <c r="H237" i="2"/>
  <c r="G237" i="2"/>
  <c r="Q236" i="2"/>
  <c r="P236" i="2"/>
  <c r="O236" i="2"/>
  <c r="M236" i="2"/>
  <c r="L236" i="2"/>
  <c r="K236" i="2"/>
  <c r="I236" i="2"/>
  <c r="H236" i="2"/>
  <c r="G236" i="2"/>
  <c r="Q235" i="2"/>
  <c r="P235" i="2"/>
  <c r="O235" i="2"/>
  <c r="M235" i="2"/>
  <c r="L235" i="2"/>
  <c r="K235" i="2"/>
  <c r="I235" i="2"/>
  <c r="H235" i="2"/>
  <c r="G235" i="2"/>
  <c r="Q234" i="2"/>
  <c r="P234" i="2"/>
  <c r="O234" i="2"/>
  <c r="M234" i="2"/>
  <c r="L234" i="2"/>
  <c r="K234" i="2"/>
  <c r="I234" i="2"/>
  <c r="H234" i="2"/>
  <c r="G234" i="2"/>
  <c r="Q233" i="2"/>
  <c r="P233" i="2"/>
  <c r="O233" i="2"/>
  <c r="M233" i="2"/>
  <c r="L233" i="2"/>
  <c r="K233" i="2"/>
  <c r="I233" i="2"/>
  <c r="H233" i="2"/>
  <c r="G233" i="2"/>
  <c r="Q232" i="2"/>
  <c r="P232" i="2"/>
  <c r="O232" i="2"/>
  <c r="M232" i="2"/>
  <c r="L232" i="2"/>
  <c r="K232" i="2"/>
  <c r="I232" i="2"/>
  <c r="H232" i="2"/>
  <c r="G232" i="2"/>
  <c r="Q231" i="2"/>
  <c r="P231" i="2"/>
  <c r="O231" i="2"/>
  <c r="M231" i="2"/>
  <c r="L231" i="2"/>
  <c r="K231" i="2"/>
  <c r="I231" i="2"/>
  <c r="H231" i="2"/>
  <c r="G231" i="2"/>
  <c r="Q230" i="2"/>
  <c r="P230" i="2"/>
  <c r="O230" i="2"/>
  <c r="M230" i="2"/>
  <c r="L230" i="2"/>
  <c r="K230" i="2"/>
  <c r="I230" i="2"/>
  <c r="H230" i="2"/>
  <c r="G230" i="2"/>
  <c r="Q229" i="2"/>
  <c r="P229" i="2"/>
  <c r="O229" i="2"/>
  <c r="M229" i="2"/>
  <c r="L229" i="2"/>
  <c r="K229" i="2"/>
  <c r="I229" i="2"/>
  <c r="H229" i="2"/>
  <c r="G229" i="2"/>
  <c r="Q228" i="2"/>
  <c r="P228" i="2"/>
  <c r="O228" i="2"/>
  <c r="M228" i="2"/>
  <c r="L228" i="2"/>
  <c r="K228" i="2"/>
  <c r="I228" i="2"/>
  <c r="H228" i="2"/>
  <c r="G228" i="2"/>
  <c r="Q227" i="2"/>
  <c r="P227" i="2"/>
  <c r="O227" i="2"/>
  <c r="M227" i="2"/>
  <c r="L227" i="2"/>
  <c r="K227" i="2"/>
  <c r="I227" i="2"/>
  <c r="H227" i="2"/>
  <c r="G227" i="2"/>
  <c r="Q226" i="2"/>
  <c r="P226" i="2"/>
  <c r="O226" i="2"/>
  <c r="M226" i="2"/>
  <c r="L226" i="2"/>
  <c r="K226" i="2"/>
  <c r="I226" i="2"/>
  <c r="H226" i="2"/>
  <c r="G226" i="2"/>
  <c r="Q225" i="2"/>
  <c r="P225" i="2"/>
  <c r="O225" i="2"/>
  <c r="M225" i="2"/>
  <c r="L225" i="2"/>
  <c r="K225" i="2"/>
  <c r="I225" i="2"/>
  <c r="H225" i="2"/>
  <c r="G225" i="2"/>
  <c r="Q224" i="2"/>
  <c r="P224" i="2"/>
  <c r="O224" i="2"/>
  <c r="M224" i="2"/>
  <c r="L224" i="2"/>
  <c r="K224" i="2"/>
  <c r="I224" i="2"/>
  <c r="H224" i="2"/>
  <c r="G224" i="2"/>
  <c r="Q223" i="2"/>
  <c r="P223" i="2"/>
  <c r="O223" i="2"/>
  <c r="M223" i="2"/>
  <c r="L223" i="2"/>
  <c r="K223" i="2"/>
  <c r="I223" i="2"/>
  <c r="H223" i="2"/>
  <c r="G223" i="2"/>
  <c r="Q222" i="2"/>
  <c r="P222" i="2"/>
  <c r="O222" i="2"/>
  <c r="M222" i="2"/>
  <c r="L222" i="2"/>
  <c r="K222" i="2"/>
  <c r="I222" i="2"/>
  <c r="H222" i="2"/>
  <c r="G222" i="2"/>
  <c r="Q221" i="2"/>
  <c r="P221" i="2"/>
  <c r="O221" i="2"/>
  <c r="M221" i="2"/>
  <c r="L221" i="2"/>
  <c r="K221" i="2"/>
  <c r="I221" i="2"/>
  <c r="H221" i="2"/>
  <c r="G221" i="2"/>
  <c r="Q220" i="2"/>
  <c r="P220" i="2"/>
  <c r="O220" i="2"/>
  <c r="M220" i="2"/>
  <c r="L220" i="2"/>
  <c r="K220" i="2"/>
  <c r="I220" i="2"/>
  <c r="H220" i="2"/>
  <c r="G220" i="2"/>
  <c r="Q219" i="2"/>
  <c r="P219" i="2"/>
  <c r="O219" i="2"/>
  <c r="M219" i="2"/>
  <c r="L219" i="2"/>
  <c r="K219" i="2"/>
  <c r="I219" i="2"/>
  <c r="H219" i="2"/>
  <c r="G219" i="2"/>
  <c r="Q218" i="2"/>
  <c r="P218" i="2"/>
  <c r="O218" i="2"/>
  <c r="M218" i="2"/>
  <c r="L218" i="2"/>
  <c r="K218" i="2"/>
  <c r="I218" i="2"/>
  <c r="H218" i="2"/>
  <c r="G218" i="2"/>
  <c r="Q217" i="2"/>
  <c r="P217" i="2"/>
  <c r="O217" i="2"/>
  <c r="M217" i="2"/>
  <c r="L217" i="2"/>
  <c r="K217" i="2"/>
  <c r="I217" i="2"/>
  <c r="H217" i="2"/>
  <c r="G217" i="2"/>
  <c r="Q216" i="2"/>
  <c r="P216" i="2"/>
  <c r="O216" i="2"/>
  <c r="M216" i="2"/>
  <c r="L216" i="2"/>
  <c r="K216" i="2"/>
  <c r="I216" i="2"/>
  <c r="H216" i="2"/>
  <c r="G216" i="2"/>
  <c r="Q215" i="2"/>
  <c r="P215" i="2"/>
  <c r="O215" i="2"/>
  <c r="M215" i="2"/>
  <c r="L215" i="2"/>
  <c r="K215" i="2"/>
  <c r="I215" i="2"/>
  <c r="H215" i="2"/>
  <c r="G215" i="2"/>
  <c r="Q214" i="2"/>
  <c r="P214" i="2"/>
  <c r="O214" i="2"/>
  <c r="M214" i="2"/>
  <c r="L214" i="2"/>
  <c r="K214" i="2"/>
  <c r="I214" i="2"/>
  <c r="H214" i="2"/>
  <c r="G214" i="2"/>
  <c r="Q213" i="2"/>
  <c r="P213" i="2"/>
  <c r="O213" i="2"/>
  <c r="M213" i="2"/>
  <c r="L213" i="2"/>
  <c r="K213" i="2"/>
  <c r="I213" i="2"/>
  <c r="H213" i="2"/>
  <c r="G213" i="2"/>
  <c r="Q212" i="2"/>
  <c r="P212" i="2"/>
  <c r="O212" i="2"/>
  <c r="M212" i="2"/>
  <c r="L212" i="2"/>
  <c r="K212" i="2"/>
  <c r="I212" i="2"/>
  <c r="H212" i="2"/>
  <c r="G212" i="2"/>
  <c r="Q211" i="2"/>
  <c r="P211" i="2"/>
  <c r="O211" i="2"/>
  <c r="M211" i="2"/>
  <c r="L211" i="2"/>
  <c r="K211" i="2"/>
  <c r="I211" i="2"/>
  <c r="H211" i="2"/>
  <c r="G211" i="2"/>
  <c r="Q210" i="2"/>
  <c r="P210" i="2"/>
  <c r="O210" i="2"/>
  <c r="M210" i="2"/>
  <c r="L210" i="2"/>
  <c r="K210" i="2"/>
  <c r="I210" i="2"/>
  <c r="H210" i="2"/>
  <c r="G210" i="2"/>
  <c r="Q209" i="2"/>
  <c r="P209" i="2"/>
  <c r="O209" i="2"/>
  <c r="M209" i="2"/>
  <c r="L209" i="2"/>
  <c r="K209" i="2"/>
  <c r="I209" i="2"/>
  <c r="H209" i="2"/>
  <c r="G209" i="2"/>
  <c r="Q208" i="2"/>
  <c r="P208" i="2"/>
  <c r="O208" i="2"/>
  <c r="M208" i="2"/>
  <c r="L208" i="2"/>
  <c r="K208" i="2"/>
  <c r="I208" i="2"/>
  <c r="H208" i="2"/>
  <c r="G208" i="2"/>
  <c r="Q207" i="2"/>
  <c r="P207" i="2"/>
  <c r="O207" i="2"/>
  <c r="M207" i="2"/>
  <c r="L207" i="2"/>
  <c r="K207" i="2"/>
  <c r="I207" i="2"/>
  <c r="H207" i="2"/>
  <c r="G207" i="2"/>
  <c r="Q206" i="2"/>
  <c r="P206" i="2"/>
  <c r="O206" i="2"/>
  <c r="M206" i="2"/>
  <c r="L206" i="2"/>
  <c r="K206" i="2"/>
  <c r="I206" i="2"/>
  <c r="H206" i="2"/>
  <c r="G206" i="2"/>
  <c r="Q205" i="2"/>
  <c r="P205" i="2"/>
  <c r="O205" i="2"/>
  <c r="M205" i="2"/>
  <c r="L205" i="2"/>
  <c r="K205" i="2"/>
  <c r="I205" i="2"/>
  <c r="H205" i="2"/>
  <c r="G205" i="2"/>
  <c r="Q204" i="2"/>
  <c r="P204" i="2"/>
  <c r="O204" i="2"/>
  <c r="M204" i="2"/>
  <c r="L204" i="2"/>
  <c r="K204" i="2"/>
  <c r="I204" i="2"/>
  <c r="H204" i="2"/>
  <c r="G204" i="2"/>
  <c r="Q203" i="2"/>
  <c r="P203" i="2"/>
  <c r="O203" i="2"/>
  <c r="M203" i="2"/>
  <c r="L203" i="2"/>
  <c r="K203" i="2"/>
  <c r="I203" i="2"/>
  <c r="H203" i="2"/>
  <c r="G203" i="2"/>
  <c r="Q202" i="2"/>
  <c r="P202" i="2"/>
  <c r="O202" i="2"/>
  <c r="M202" i="2"/>
  <c r="L202" i="2"/>
  <c r="K202" i="2"/>
  <c r="I202" i="2"/>
  <c r="H202" i="2"/>
  <c r="G202" i="2"/>
  <c r="Q201" i="2"/>
  <c r="P201" i="2"/>
  <c r="O201" i="2"/>
  <c r="M201" i="2"/>
  <c r="L201" i="2"/>
  <c r="K201" i="2"/>
  <c r="I201" i="2"/>
  <c r="H201" i="2"/>
  <c r="G201" i="2"/>
  <c r="Q200" i="2"/>
  <c r="P200" i="2"/>
  <c r="O200" i="2"/>
  <c r="M200" i="2"/>
  <c r="L200" i="2"/>
  <c r="K200" i="2"/>
  <c r="I200" i="2"/>
  <c r="H200" i="2"/>
  <c r="G200" i="2"/>
  <c r="Q199" i="2"/>
  <c r="P199" i="2"/>
  <c r="O199" i="2"/>
  <c r="M199" i="2"/>
  <c r="L199" i="2"/>
  <c r="K199" i="2"/>
  <c r="I199" i="2"/>
  <c r="H199" i="2"/>
  <c r="G199" i="2"/>
  <c r="Q198" i="2"/>
  <c r="P198" i="2"/>
  <c r="O198" i="2"/>
  <c r="M198" i="2"/>
  <c r="L198" i="2"/>
  <c r="K198" i="2"/>
  <c r="I198" i="2"/>
  <c r="H198" i="2"/>
  <c r="G198" i="2"/>
  <c r="Q197" i="2"/>
  <c r="P197" i="2"/>
  <c r="O197" i="2"/>
  <c r="M197" i="2"/>
  <c r="L197" i="2"/>
  <c r="K197" i="2"/>
  <c r="I197" i="2"/>
  <c r="H197" i="2"/>
  <c r="G197" i="2"/>
  <c r="Q196" i="2"/>
  <c r="P196" i="2"/>
  <c r="O196" i="2"/>
  <c r="M196" i="2"/>
  <c r="L196" i="2"/>
  <c r="K196" i="2"/>
  <c r="I196" i="2"/>
  <c r="H196" i="2"/>
  <c r="G196" i="2"/>
  <c r="Q195" i="2"/>
  <c r="P195" i="2"/>
  <c r="O195" i="2"/>
  <c r="M195" i="2"/>
  <c r="L195" i="2"/>
  <c r="K195" i="2"/>
  <c r="I195" i="2"/>
  <c r="H195" i="2"/>
  <c r="G195" i="2"/>
  <c r="Q194" i="2"/>
  <c r="P194" i="2"/>
  <c r="O194" i="2"/>
  <c r="M194" i="2"/>
  <c r="L194" i="2"/>
  <c r="K194" i="2"/>
  <c r="I194" i="2"/>
  <c r="H194" i="2"/>
  <c r="G194" i="2"/>
  <c r="Q193" i="2"/>
  <c r="P193" i="2"/>
  <c r="O193" i="2"/>
  <c r="M193" i="2"/>
  <c r="L193" i="2"/>
  <c r="K193" i="2"/>
  <c r="I193" i="2"/>
  <c r="H193" i="2"/>
  <c r="G193" i="2"/>
  <c r="Q192" i="2"/>
  <c r="P192" i="2"/>
  <c r="O192" i="2"/>
  <c r="M192" i="2"/>
  <c r="L192" i="2"/>
  <c r="K192" i="2"/>
  <c r="I192" i="2"/>
  <c r="H192" i="2"/>
  <c r="G192" i="2"/>
  <c r="Q191" i="2"/>
  <c r="P191" i="2"/>
  <c r="O191" i="2"/>
  <c r="M191" i="2"/>
  <c r="L191" i="2"/>
  <c r="K191" i="2"/>
  <c r="I191" i="2"/>
  <c r="H191" i="2"/>
  <c r="G191" i="2"/>
  <c r="Q190" i="2"/>
  <c r="P190" i="2"/>
  <c r="O190" i="2"/>
  <c r="M190" i="2"/>
  <c r="L190" i="2"/>
  <c r="K190" i="2"/>
  <c r="I190" i="2"/>
  <c r="H190" i="2"/>
  <c r="G190" i="2"/>
  <c r="Q189" i="2"/>
  <c r="P189" i="2"/>
  <c r="O189" i="2"/>
  <c r="M189" i="2"/>
  <c r="L189" i="2"/>
  <c r="K189" i="2"/>
  <c r="I189" i="2"/>
  <c r="H189" i="2"/>
  <c r="G189" i="2"/>
  <c r="Q188" i="2"/>
  <c r="P188" i="2"/>
  <c r="O188" i="2"/>
  <c r="M188" i="2"/>
  <c r="L188" i="2"/>
  <c r="K188" i="2"/>
  <c r="I188" i="2"/>
  <c r="H188" i="2"/>
  <c r="G188" i="2"/>
  <c r="Q187" i="2"/>
  <c r="P187" i="2"/>
  <c r="O187" i="2"/>
  <c r="M187" i="2"/>
  <c r="L187" i="2"/>
  <c r="K187" i="2"/>
  <c r="I187" i="2"/>
  <c r="H187" i="2"/>
  <c r="G187" i="2"/>
  <c r="Q186" i="2"/>
  <c r="P186" i="2"/>
  <c r="O186" i="2"/>
  <c r="M186" i="2"/>
  <c r="L186" i="2"/>
  <c r="K186" i="2"/>
  <c r="I186" i="2"/>
  <c r="H186" i="2"/>
  <c r="G186" i="2"/>
  <c r="Q185" i="2"/>
  <c r="P185" i="2"/>
  <c r="O185" i="2"/>
  <c r="M185" i="2"/>
  <c r="L185" i="2"/>
  <c r="K185" i="2"/>
  <c r="I185" i="2"/>
  <c r="H185" i="2"/>
  <c r="G185" i="2"/>
  <c r="Q184" i="2"/>
  <c r="P184" i="2"/>
  <c r="O184" i="2"/>
  <c r="M184" i="2"/>
  <c r="L184" i="2"/>
  <c r="K184" i="2"/>
  <c r="I184" i="2"/>
  <c r="H184" i="2"/>
  <c r="G184" i="2"/>
  <c r="Q183" i="2"/>
  <c r="P183" i="2"/>
  <c r="O183" i="2"/>
  <c r="M183" i="2"/>
  <c r="L183" i="2"/>
  <c r="K183" i="2"/>
  <c r="I183" i="2"/>
  <c r="H183" i="2"/>
  <c r="G183" i="2"/>
  <c r="Q182" i="2"/>
  <c r="P182" i="2"/>
  <c r="O182" i="2"/>
  <c r="M182" i="2"/>
  <c r="L182" i="2"/>
  <c r="K182" i="2"/>
  <c r="I182" i="2"/>
  <c r="H182" i="2"/>
  <c r="G182" i="2"/>
  <c r="Q181" i="2"/>
  <c r="P181" i="2"/>
  <c r="O181" i="2"/>
  <c r="M181" i="2"/>
  <c r="L181" i="2"/>
  <c r="K181" i="2"/>
  <c r="I181" i="2"/>
  <c r="H181" i="2"/>
  <c r="G181" i="2"/>
  <c r="Q180" i="2"/>
  <c r="P180" i="2"/>
  <c r="O180" i="2"/>
  <c r="M180" i="2"/>
  <c r="L180" i="2"/>
  <c r="K180" i="2"/>
  <c r="I180" i="2"/>
  <c r="H180" i="2"/>
  <c r="G180" i="2"/>
  <c r="Q179" i="2"/>
  <c r="P179" i="2"/>
  <c r="O179" i="2"/>
  <c r="M179" i="2"/>
  <c r="L179" i="2"/>
  <c r="K179" i="2"/>
  <c r="I179" i="2"/>
  <c r="H179" i="2"/>
  <c r="G179" i="2"/>
  <c r="Q178" i="2"/>
  <c r="P178" i="2"/>
  <c r="O178" i="2"/>
  <c r="M178" i="2"/>
  <c r="L178" i="2"/>
  <c r="K178" i="2"/>
  <c r="I178" i="2"/>
  <c r="H178" i="2"/>
  <c r="G178" i="2"/>
  <c r="Q177" i="2"/>
  <c r="P177" i="2"/>
  <c r="O177" i="2"/>
  <c r="M177" i="2"/>
  <c r="L177" i="2"/>
  <c r="K177" i="2"/>
  <c r="I177" i="2"/>
  <c r="H177" i="2"/>
  <c r="G177" i="2"/>
  <c r="Q176" i="2"/>
  <c r="P176" i="2"/>
  <c r="O176" i="2"/>
  <c r="M176" i="2"/>
  <c r="L176" i="2"/>
  <c r="K176" i="2"/>
  <c r="I176" i="2"/>
  <c r="H176" i="2"/>
  <c r="G176" i="2"/>
  <c r="Q175" i="2"/>
  <c r="P175" i="2"/>
  <c r="O175" i="2"/>
  <c r="M175" i="2"/>
  <c r="L175" i="2"/>
  <c r="K175" i="2"/>
  <c r="I175" i="2"/>
  <c r="H175" i="2"/>
  <c r="G175" i="2"/>
  <c r="Q174" i="2"/>
  <c r="P174" i="2"/>
  <c r="O174" i="2"/>
  <c r="M174" i="2"/>
  <c r="L174" i="2"/>
  <c r="K174" i="2"/>
  <c r="I174" i="2"/>
  <c r="H174" i="2"/>
  <c r="G174" i="2"/>
  <c r="Q173" i="2"/>
  <c r="P173" i="2"/>
  <c r="O173" i="2"/>
  <c r="M173" i="2"/>
  <c r="L173" i="2"/>
  <c r="K173" i="2"/>
  <c r="I173" i="2"/>
  <c r="H173" i="2"/>
  <c r="G173" i="2"/>
  <c r="Q172" i="2"/>
  <c r="P172" i="2"/>
  <c r="O172" i="2"/>
  <c r="M172" i="2"/>
  <c r="L172" i="2"/>
  <c r="K172" i="2"/>
  <c r="I172" i="2"/>
  <c r="H172" i="2"/>
  <c r="G172" i="2"/>
  <c r="Q171" i="2"/>
  <c r="P171" i="2"/>
  <c r="O171" i="2"/>
  <c r="M171" i="2"/>
  <c r="L171" i="2"/>
  <c r="K171" i="2"/>
  <c r="I171" i="2"/>
  <c r="H171" i="2"/>
  <c r="G171" i="2"/>
  <c r="Q170" i="2"/>
  <c r="P170" i="2"/>
  <c r="O170" i="2"/>
  <c r="M170" i="2"/>
  <c r="L170" i="2"/>
  <c r="K170" i="2"/>
  <c r="I170" i="2"/>
  <c r="H170" i="2"/>
  <c r="G170" i="2"/>
  <c r="Q169" i="2"/>
  <c r="P169" i="2"/>
  <c r="O169" i="2"/>
  <c r="M169" i="2"/>
  <c r="L169" i="2"/>
  <c r="K169" i="2"/>
  <c r="I169" i="2"/>
  <c r="H169" i="2"/>
  <c r="G169" i="2"/>
  <c r="Q168" i="2"/>
  <c r="P168" i="2"/>
  <c r="O168" i="2"/>
  <c r="M168" i="2"/>
  <c r="L168" i="2"/>
  <c r="K168" i="2"/>
  <c r="I168" i="2"/>
  <c r="H168" i="2"/>
  <c r="G168" i="2"/>
  <c r="Q167" i="2"/>
  <c r="P167" i="2"/>
  <c r="O167" i="2"/>
  <c r="M167" i="2"/>
  <c r="L167" i="2"/>
  <c r="K167" i="2"/>
  <c r="I167" i="2"/>
  <c r="H167" i="2"/>
  <c r="G167" i="2"/>
  <c r="Q166" i="2"/>
  <c r="P166" i="2"/>
  <c r="O166" i="2"/>
  <c r="M166" i="2"/>
  <c r="L166" i="2"/>
  <c r="K166" i="2"/>
  <c r="I166" i="2"/>
  <c r="H166" i="2"/>
  <c r="G166" i="2"/>
  <c r="Q165" i="2"/>
  <c r="P165" i="2"/>
  <c r="O165" i="2"/>
  <c r="M165" i="2"/>
  <c r="L165" i="2"/>
  <c r="K165" i="2"/>
  <c r="I165" i="2"/>
  <c r="H165" i="2"/>
  <c r="G165" i="2"/>
  <c r="Q164" i="2"/>
  <c r="P164" i="2"/>
  <c r="O164" i="2"/>
  <c r="M164" i="2"/>
  <c r="L164" i="2"/>
  <c r="K164" i="2"/>
  <c r="I164" i="2"/>
  <c r="H164" i="2"/>
  <c r="G164" i="2"/>
  <c r="Q163" i="2"/>
  <c r="P163" i="2"/>
  <c r="O163" i="2"/>
  <c r="M163" i="2"/>
  <c r="L163" i="2"/>
  <c r="K163" i="2"/>
  <c r="I163" i="2"/>
  <c r="H163" i="2"/>
  <c r="G163" i="2"/>
  <c r="Q162" i="2"/>
  <c r="P162" i="2"/>
  <c r="O162" i="2"/>
  <c r="M162" i="2"/>
  <c r="L162" i="2"/>
  <c r="K162" i="2"/>
  <c r="I162" i="2"/>
  <c r="H162" i="2"/>
  <c r="G162" i="2"/>
  <c r="Q161" i="2"/>
  <c r="P161" i="2"/>
  <c r="O161" i="2"/>
  <c r="M161" i="2"/>
  <c r="L161" i="2"/>
  <c r="K161" i="2"/>
  <c r="I161" i="2"/>
  <c r="H161" i="2"/>
  <c r="G161" i="2"/>
  <c r="Q160" i="2"/>
  <c r="P160" i="2"/>
  <c r="O160" i="2"/>
  <c r="M160" i="2"/>
  <c r="L160" i="2"/>
  <c r="K160" i="2"/>
  <c r="I160" i="2"/>
  <c r="H160" i="2"/>
  <c r="G160" i="2"/>
  <c r="Q159" i="2"/>
  <c r="P159" i="2"/>
  <c r="O159" i="2"/>
  <c r="M159" i="2"/>
  <c r="L159" i="2"/>
  <c r="K159" i="2"/>
  <c r="I159" i="2"/>
  <c r="H159" i="2"/>
  <c r="G159" i="2"/>
  <c r="Q158" i="2"/>
  <c r="P158" i="2"/>
  <c r="O158" i="2"/>
  <c r="M158" i="2"/>
  <c r="L158" i="2"/>
  <c r="K158" i="2"/>
  <c r="I158" i="2"/>
  <c r="H158" i="2"/>
  <c r="G158" i="2"/>
  <c r="Q157" i="2"/>
  <c r="P157" i="2"/>
  <c r="O157" i="2"/>
  <c r="M157" i="2"/>
  <c r="L157" i="2"/>
  <c r="K157" i="2"/>
  <c r="I157" i="2"/>
  <c r="H157" i="2"/>
  <c r="G157" i="2"/>
  <c r="Q156" i="2"/>
  <c r="P156" i="2"/>
  <c r="O156" i="2"/>
  <c r="M156" i="2"/>
  <c r="L156" i="2"/>
  <c r="K156" i="2"/>
  <c r="I156" i="2"/>
  <c r="H156" i="2"/>
  <c r="G156" i="2"/>
  <c r="Q155" i="2"/>
  <c r="P155" i="2"/>
  <c r="O155" i="2"/>
  <c r="M155" i="2"/>
  <c r="L155" i="2"/>
  <c r="K155" i="2"/>
  <c r="I155" i="2"/>
  <c r="H155" i="2"/>
  <c r="G155" i="2"/>
  <c r="Q154" i="2"/>
  <c r="P154" i="2"/>
  <c r="O154" i="2"/>
  <c r="M154" i="2"/>
  <c r="L154" i="2"/>
  <c r="K154" i="2"/>
  <c r="I154" i="2"/>
  <c r="H154" i="2"/>
  <c r="G154" i="2"/>
  <c r="Q153" i="2"/>
  <c r="P153" i="2"/>
  <c r="O153" i="2"/>
  <c r="M153" i="2"/>
  <c r="L153" i="2"/>
  <c r="K153" i="2"/>
  <c r="I153" i="2"/>
  <c r="H153" i="2"/>
  <c r="G153" i="2"/>
  <c r="Q152" i="2"/>
  <c r="P152" i="2"/>
  <c r="O152" i="2"/>
  <c r="M152" i="2"/>
  <c r="L152" i="2"/>
  <c r="K152" i="2"/>
  <c r="I152" i="2"/>
  <c r="H152" i="2"/>
  <c r="G152" i="2"/>
  <c r="Q151" i="2"/>
  <c r="P151" i="2"/>
  <c r="O151" i="2"/>
  <c r="M151" i="2"/>
  <c r="L151" i="2"/>
  <c r="K151" i="2"/>
  <c r="I151" i="2"/>
  <c r="H151" i="2"/>
  <c r="G151" i="2"/>
  <c r="Q150" i="2"/>
  <c r="P150" i="2"/>
  <c r="O150" i="2"/>
  <c r="M150" i="2"/>
  <c r="L150" i="2"/>
  <c r="K150" i="2"/>
  <c r="I150" i="2"/>
  <c r="H150" i="2"/>
  <c r="G150" i="2"/>
  <c r="Q149" i="2"/>
  <c r="P149" i="2"/>
  <c r="O149" i="2"/>
  <c r="M149" i="2"/>
  <c r="L149" i="2"/>
  <c r="K149" i="2"/>
  <c r="I149" i="2"/>
  <c r="H149" i="2"/>
  <c r="G149" i="2"/>
  <c r="Q148" i="2"/>
  <c r="P148" i="2"/>
  <c r="O148" i="2"/>
  <c r="M148" i="2"/>
  <c r="L148" i="2"/>
  <c r="K148" i="2"/>
  <c r="I148" i="2"/>
  <c r="H148" i="2"/>
  <c r="G148" i="2"/>
  <c r="Q147" i="2"/>
  <c r="P147" i="2"/>
  <c r="O147" i="2"/>
  <c r="M147" i="2"/>
  <c r="L147" i="2"/>
  <c r="K147" i="2"/>
  <c r="I147" i="2"/>
  <c r="H147" i="2"/>
  <c r="G147" i="2"/>
  <c r="Q146" i="2"/>
  <c r="P146" i="2"/>
  <c r="O146" i="2"/>
  <c r="M146" i="2"/>
  <c r="L146" i="2"/>
  <c r="K146" i="2"/>
  <c r="I146" i="2"/>
  <c r="H146" i="2"/>
  <c r="G146" i="2"/>
  <c r="Q145" i="2"/>
  <c r="P145" i="2"/>
  <c r="O145" i="2"/>
  <c r="M145" i="2"/>
  <c r="L145" i="2"/>
  <c r="K145" i="2"/>
  <c r="I145" i="2"/>
  <c r="H145" i="2"/>
  <c r="G145" i="2"/>
  <c r="Q144" i="2"/>
  <c r="P144" i="2"/>
  <c r="O144" i="2"/>
  <c r="M144" i="2"/>
  <c r="L144" i="2"/>
  <c r="K144" i="2"/>
  <c r="I144" i="2"/>
  <c r="H144" i="2"/>
  <c r="G144" i="2"/>
  <c r="Q143" i="2"/>
  <c r="P143" i="2"/>
  <c r="O143" i="2"/>
  <c r="M143" i="2"/>
  <c r="L143" i="2"/>
  <c r="K143" i="2"/>
  <c r="I143" i="2"/>
  <c r="H143" i="2"/>
  <c r="G143" i="2"/>
  <c r="Q142" i="2"/>
  <c r="P142" i="2"/>
  <c r="O142" i="2"/>
  <c r="M142" i="2"/>
  <c r="L142" i="2"/>
  <c r="K142" i="2"/>
  <c r="I142" i="2"/>
  <c r="H142" i="2"/>
  <c r="G142" i="2"/>
  <c r="Q141" i="2"/>
  <c r="P141" i="2"/>
  <c r="O141" i="2"/>
  <c r="M141" i="2"/>
  <c r="L141" i="2"/>
  <c r="K141" i="2"/>
  <c r="I141" i="2"/>
  <c r="H141" i="2"/>
  <c r="G141" i="2"/>
  <c r="Q140" i="2"/>
  <c r="P140" i="2"/>
  <c r="O140" i="2"/>
  <c r="M140" i="2"/>
  <c r="L140" i="2"/>
  <c r="K140" i="2"/>
  <c r="I140" i="2"/>
  <c r="H140" i="2"/>
  <c r="G140" i="2"/>
  <c r="Q139" i="2"/>
  <c r="P139" i="2"/>
  <c r="O139" i="2"/>
  <c r="M139" i="2"/>
  <c r="L139" i="2"/>
  <c r="K139" i="2"/>
  <c r="I139" i="2"/>
  <c r="H139" i="2"/>
  <c r="G139" i="2"/>
  <c r="Q138" i="2"/>
  <c r="P138" i="2"/>
  <c r="O138" i="2"/>
  <c r="M138" i="2"/>
  <c r="L138" i="2"/>
  <c r="K138" i="2"/>
  <c r="I138" i="2"/>
  <c r="H138" i="2"/>
  <c r="G138" i="2"/>
  <c r="Q137" i="2"/>
  <c r="P137" i="2"/>
  <c r="O137" i="2"/>
  <c r="M137" i="2"/>
  <c r="L137" i="2"/>
  <c r="K137" i="2"/>
  <c r="I137" i="2"/>
  <c r="H137" i="2"/>
  <c r="G137" i="2"/>
  <c r="Q136" i="2"/>
  <c r="P136" i="2"/>
  <c r="O136" i="2"/>
  <c r="M136" i="2"/>
  <c r="L136" i="2"/>
  <c r="K136" i="2"/>
  <c r="I136" i="2"/>
  <c r="H136" i="2"/>
  <c r="G136" i="2"/>
  <c r="Q135" i="2"/>
  <c r="P135" i="2"/>
  <c r="O135" i="2"/>
  <c r="M135" i="2"/>
  <c r="L135" i="2"/>
  <c r="K135" i="2"/>
  <c r="I135" i="2"/>
  <c r="H135" i="2"/>
  <c r="G135" i="2"/>
  <c r="Q134" i="2"/>
  <c r="P134" i="2"/>
  <c r="O134" i="2"/>
  <c r="M134" i="2"/>
  <c r="L134" i="2"/>
  <c r="K134" i="2"/>
  <c r="I134" i="2"/>
  <c r="H134" i="2"/>
  <c r="G134" i="2"/>
  <c r="Q133" i="2"/>
  <c r="P133" i="2"/>
  <c r="O133" i="2"/>
  <c r="M133" i="2"/>
  <c r="L133" i="2"/>
  <c r="K133" i="2"/>
  <c r="I133" i="2"/>
  <c r="H133" i="2"/>
  <c r="G133" i="2"/>
  <c r="Q132" i="2"/>
  <c r="P132" i="2"/>
  <c r="O132" i="2"/>
  <c r="M132" i="2"/>
  <c r="L132" i="2"/>
  <c r="K132" i="2"/>
  <c r="I132" i="2"/>
  <c r="H132" i="2"/>
  <c r="G132" i="2"/>
  <c r="Q131" i="2"/>
  <c r="P131" i="2"/>
  <c r="O131" i="2"/>
  <c r="M131" i="2"/>
  <c r="L131" i="2"/>
  <c r="K131" i="2"/>
  <c r="I131" i="2"/>
  <c r="H131" i="2"/>
  <c r="G131" i="2"/>
  <c r="Q130" i="2"/>
  <c r="P130" i="2"/>
  <c r="O130" i="2"/>
  <c r="M130" i="2"/>
  <c r="L130" i="2"/>
  <c r="K130" i="2"/>
  <c r="I130" i="2"/>
  <c r="H130" i="2"/>
  <c r="G130" i="2"/>
  <c r="Q129" i="2"/>
  <c r="P129" i="2"/>
  <c r="O129" i="2"/>
  <c r="M129" i="2"/>
  <c r="L129" i="2"/>
  <c r="K129" i="2"/>
  <c r="I129" i="2"/>
  <c r="H129" i="2"/>
  <c r="G129" i="2"/>
  <c r="Q128" i="2"/>
  <c r="P128" i="2"/>
  <c r="O128" i="2"/>
  <c r="M128" i="2"/>
  <c r="L128" i="2"/>
  <c r="K128" i="2"/>
  <c r="I128" i="2"/>
  <c r="H128" i="2"/>
  <c r="G128" i="2"/>
  <c r="Q127" i="2"/>
  <c r="P127" i="2"/>
  <c r="O127" i="2"/>
  <c r="M127" i="2"/>
  <c r="L127" i="2"/>
  <c r="K127" i="2"/>
  <c r="I127" i="2"/>
  <c r="H127" i="2"/>
  <c r="G127" i="2"/>
  <c r="Q126" i="2"/>
  <c r="P126" i="2"/>
  <c r="O126" i="2"/>
  <c r="M126" i="2"/>
  <c r="L126" i="2"/>
  <c r="K126" i="2"/>
  <c r="I126" i="2"/>
  <c r="H126" i="2"/>
  <c r="G126" i="2"/>
  <c r="Q125" i="2"/>
  <c r="P125" i="2"/>
  <c r="O125" i="2"/>
  <c r="M125" i="2"/>
  <c r="L125" i="2"/>
  <c r="K125" i="2"/>
  <c r="I125" i="2"/>
  <c r="H125" i="2"/>
  <c r="G125" i="2"/>
  <c r="Q124" i="2"/>
  <c r="P124" i="2"/>
  <c r="O124" i="2"/>
  <c r="M124" i="2"/>
  <c r="L124" i="2"/>
  <c r="K124" i="2"/>
  <c r="I124" i="2"/>
  <c r="H124" i="2"/>
  <c r="G124" i="2"/>
  <c r="Q123" i="2"/>
  <c r="P123" i="2"/>
  <c r="O123" i="2"/>
  <c r="M123" i="2"/>
  <c r="L123" i="2"/>
  <c r="K123" i="2"/>
  <c r="I123" i="2"/>
  <c r="H123" i="2"/>
  <c r="G123" i="2"/>
  <c r="Q122" i="2"/>
  <c r="P122" i="2"/>
  <c r="O122" i="2"/>
  <c r="M122" i="2"/>
  <c r="L122" i="2"/>
  <c r="K122" i="2"/>
  <c r="I122" i="2"/>
  <c r="H122" i="2"/>
  <c r="G122" i="2"/>
  <c r="Q121" i="2"/>
  <c r="P121" i="2"/>
  <c r="O121" i="2"/>
  <c r="M121" i="2"/>
  <c r="L121" i="2"/>
  <c r="K121" i="2"/>
  <c r="I121" i="2"/>
  <c r="H121" i="2"/>
  <c r="G121" i="2"/>
  <c r="Q120" i="2"/>
  <c r="P120" i="2"/>
  <c r="O120" i="2"/>
  <c r="M120" i="2"/>
  <c r="L120" i="2"/>
  <c r="K120" i="2"/>
  <c r="I120" i="2"/>
  <c r="H120" i="2"/>
  <c r="G120" i="2"/>
  <c r="Q119" i="2"/>
  <c r="P119" i="2"/>
  <c r="O119" i="2"/>
  <c r="M119" i="2"/>
  <c r="L119" i="2"/>
  <c r="K119" i="2"/>
  <c r="I119" i="2"/>
  <c r="H119" i="2"/>
  <c r="G119" i="2"/>
  <c r="Q118" i="2"/>
  <c r="P118" i="2"/>
  <c r="O118" i="2"/>
  <c r="M118" i="2"/>
  <c r="L118" i="2"/>
  <c r="K118" i="2"/>
  <c r="I118" i="2"/>
  <c r="H118" i="2"/>
  <c r="G118" i="2"/>
  <c r="Q117" i="2"/>
  <c r="P117" i="2"/>
  <c r="O117" i="2"/>
  <c r="M117" i="2"/>
  <c r="L117" i="2"/>
  <c r="K117" i="2"/>
  <c r="I117" i="2"/>
  <c r="H117" i="2"/>
  <c r="G117" i="2"/>
  <c r="Q116" i="2"/>
  <c r="P116" i="2"/>
  <c r="O116" i="2"/>
  <c r="M116" i="2"/>
  <c r="L116" i="2"/>
  <c r="K116" i="2"/>
  <c r="I116" i="2"/>
  <c r="H116" i="2"/>
  <c r="G116" i="2"/>
  <c r="Q115" i="2"/>
  <c r="P115" i="2"/>
  <c r="O115" i="2"/>
  <c r="M115" i="2"/>
  <c r="L115" i="2"/>
  <c r="K115" i="2"/>
  <c r="I115" i="2"/>
  <c r="H115" i="2"/>
  <c r="G115" i="2"/>
  <c r="Q114" i="2"/>
  <c r="P114" i="2"/>
  <c r="O114" i="2"/>
  <c r="M114" i="2"/>
  <c r="L114" i="2"/>
  <c r="K114" i="2"/>
  <c r="I114" i="2"/>
  <c r="H114" i="2"/>
  <c r="G114" i="2"/>
  <c r="Q113" i="2"/>
  <c r="P113" i="2"/>
  <c r="O113" i="2"/>
  <c r="M113" i="2"/>
  <c r="L113" i="2"/>
  <c r="K113" i="2"/>
  <c r="I113" i="2"/>
  <c r="H113" i="2"/>
  <c r="G113" i="2"/>
  <c r="Q112" i="2"/>
  <c r="P112" i="2"/>
  <c r="O112" i="2"/>
  <c r="M112" i="2"/>
  <c r="L112" i="2"/>
  <c r="K112" i="2"/>
  <c r="I112" i="2"/>
  <c r="H112" i="2"/>
  <c r="G112" i="2"/>
  <c r="Q111" i="2"/>
  <c r="P111" i="2"/>
  <c r="O111" i="2"/>
  <c r="M111" i="2"/>
  <c r="L111" i="2"/>
  <c r="K111" i="2"/>
  <c r="I111" i="2"/>
  <c r="H111" i="2"/>
  <c r="G111" i="2"/>
  <c r="Q110" i="2"/>
  <c r="P110" i="2"/>
  <c r="O110" i="2"/>
  <c r="M110" i="2"/>
  <c r="L110" i="2"/>
  <c r="K110" i="2"/>
  <c r="I110" i="2"/>
  <c r="H110" i="2"/>
  <c r="G110" i="2"/>
  <c r="Q109" i="2"/>
  <c r="P109" i="2"/>
  <c r="O109" i="2"/>
  <c r="M109" i="2"/>
  <c r="L109" i="2"/>
  <c r="K109" i="2"/>
  <c r="I109" i="2"/>
  <c r="H109" i="2"/>
  <c r="G109" i="2"/>
  <c r="Q108" i="2"/>
  <c r="P108" i="2"/>
  <c r="O108" i="2"/>
  <c r="M108" i="2"/>
  <c r="L108" i="2"/>
  <c r="K108" i="2"/>
  <c r="I108" i="2"/>
  <c r="H108" i="2"/>
  <c r="G108" i="2"/>
  <c r="Q107" i="2"/>
  <c r="P107" i="2"/>
  <c r="O107" i="2"/>
  <c r="M107" i="2"/>
  <c r="L107" i="2"/>
  <c r="K107" i="2"/>
  <c r="I107" i="2"/>
  <c r="H107" i="2"/>
  <c r="G107" i="2"/>
  <c r="Q106" i="2"/>
  <c r="P106" i="2"/>
  <c r="O106" i="2"/>
  <c r="M106" i="2"/>
  <c r="L106" i="2"/>
  <c r="K106" i="2"/>
  <c r="I106" i="2"/>
  <c r="H106" i="2"/>
  <c r="G106" i="2"/>
  <c r="Q105" i="2"/>
  <c r="P105" i="2"/>
  <c r="O105" i="2"/>
  <c r="M105" i="2"/>
  <c r="L105" i="2"/>
  <c r="K105" i="2"/>
  <c r="I105" i="2"/>
  <c r="H105" i="2"/>
  <c r="G105" i="2"/>
  <c r="Q104" i="2"/>
  <c r="P104" i="2"/>
  <c r="O104" i="2"/>
  <c r="M104" i="2"/>
  <c r="L104" i="2"/>
  <c r="K104" i="2"/>
  <c r="I104" i="2"/>
  <c r="H104" i="2"/>
  <c r="G104" i="2"/>
  <c r="Q103" i="2"/>
  <c r="P103" i="2"/>
  <c r="O103" i="2"/>
  <c r="M103" i="2"/>
  <c r="L103" i="2"/>
  <c r="K103" i="2"/>
  <c r="I103" i="2"/>
  <c r="H103" i="2"/>
  <c r="G103" i="2"/>
  <c r="Q102" i="2"/>
  <c r="P102" i="2"/>
  <c r="O102" i="2"/>
  <c r="M102" i="2"/>
  <c r="L102" i="2"/>
  <c r="K102" i="2"/>
  <c r="I102" i="2"/>
  <c r="H102" i="2"/>
  <c r="G102" i="2"/>
  <c r="Q101" i="2"/>
  <c r="P101" i="2"/>
  <c r="O101" i="2"/>
  <c r="M101" i="2"/>
  <c r="L101" i="2"/>
  <c r="K101" i="2"/>
  <c r="I101" i="2"/>
  <c r="H101" i="2"/>
  <c r="G101" i="2"/>
  <c r="Q100" i="2"/>
  <c r="P100" i="2"/>
  <c r="O100" i="2"/>
  <c r="M100" i="2"/>
  <c r="L100" i="2"/>
  <c r="K100" i="2"/>
  <c r="I100" i="2"/>
  <c r="H100" i="2"/>
  <c r="G100" i="2"/>
  <c r="Q99" i="2"/>
  <c r="P99" i="2"/>
  <c r="O99" i="2"/>
  <c r="M99" i="2"/>
  <c r="L99" i="2"/>
  <c r="K99" i="2"/>
  <c r="I99" i="2"/>
  <c r="H99" i="2"/>
  <c r="G99" i="2"/>
  <c r="Q98" i="2"/>
  <c r="P98" i="2"/>
  <c r="O98" i="2"/>
  <c r="M98" i="2"/>
  <c r="L98" i="2"/>
  <c r="K98" i="2"/>
  <c r="I98" i="2"/>
  <c r="H98" i="2"/>
  <c r="G98" i="2"/>
  <c r="Q97" i="2"/>
  <c r="P97" i="2"/>
  <c r="O97" i="2"/>
  <c r="M97" i="2"/>
  <c r="L97" i="2"/>
  <c r="K97" i="2"/>
  <c r="I97" i="2"/>
  <c r="H97" i="2"/>
  <c r="G97" i="2"/>
  <c r="Q96" i="2"/>
  <c r="P96" i="2"/>
  <c r="O96" i="2"/>
  <c r="M96" i="2"/>
  <c r="L96" i="2"/>
  <c r="K96" i="2"/>
  <c r="I96" i="2"/>
  <c r="H96" i="2"/>
  <c r="G96" i="2"/>
  <c r="Q95" i="2"/>
  <c r="P95" i="2"/>
  <c r="O95" i="2"/>
  <c r="M95" i="2"/>
  <c r="L95" i="2"/>
  <c r="K95" i="2"/>
  <c r="I95" i="2"/>
  <c r="H95" i="2"/>
  <c r="G95" i="2"/>
  <c r="Q94" i="2"/>
  <c r="P94" i="2"/>
  <c r="O94" i="2"/>
  <c r="M94" i="2"/>
  <c r="L94" i="2"/>
  <c r="K94" i="2"/>
  <c r="I94" i="2"/>
  <c r="H94" i="2"/>
  <c r="G94" i="2"/>
  <c r="Q93" i="2"/>
  <c r="P93" i="2"/>
  <c r="O93" i="2"/>
  <c r="M93" i="2"/>
  <c r="L93" i="2"/>
  <c r="K93" i="2"/>
  <c r="I93" i="2"/>
  <c r="H93" i="2"/>
  <c r="G93" i="2"/>
  <c r="Q92" i="2"/>
  <c r="P92" i="2"/>
  <c r="O92" i="2"/>
  <c r="M92" i="2"/>
  <c r="L92" i="2"/>
  <c r="K92" i="2"/>
  <c r="I92" i="2"/>
  <c r="H92" i="2"/>
  <c r="G92" i="2"/>
  <c r="Q91" i="2"/>
  <c r="P91" i="2"/>
  <c r="O91" i="2"/>
  <c r="M91" i="2"/>
  <c r="L91" i="2"/>
  <c r="K91" i="2"/>
  <c r="I91" i="2"/>
  <c r="H91" i="2"/>
  <c r="G91" i="2"/>
  <c r="Q90" i="2"/>
  <c r="P90" i="2"/>
  <c r="O90" i="2"/>
  <c r="M90" i="2"/>
  <c r="L90" i="2"/>
  <c r="K90" i="2"/>
  <c r="I90" i="2"/>
  <c r="H90" i="2"/>
  <c r="G90" i="2"/>
  <c r="Q89" i="2"/>
  <c r="P89" i="2"/>
  <c r="O89" i="2"/>
  <c r="M89" i="2"/>
  <c r="L89" i="2"/>
  <c r="K89" i="2"/>
  <c r="I89" i="2"/>
  <c r="H89" i="2"/>
  <c r="G89" i="2"/>
  <c r="Q88" i="2"/>
  <c r="P88" i="2"/>
  <c r="O88" i="2"/>
  <c r="M88" i="2"/>
  <c r="L88" i="2"/>
  <c r="K88" i="2"/>
  <c r="I88" i="2"/>
  <c r="H88" i="2"/>
  <c r="G88" i="2"/>
  <c r="Q87" i="2"/>
  <c r="P87" i="2"/>
  <c r="O87" i="2"/>
  <c r="M87" i="2"/>
  <c r="L87" i="2"/>
  <c r="K87" i="2"/>
  <c r="I87" i="2"/>
  <c r="H87" i="2"/>
  <c r="G87" i="2"/>
  <c r="Q86" i="2"/>
  <c r="P86" i="2"/>
  <c r="O86" i="2"/>
  <c r="M86" i="2"/>
  <c r="L86" i="2"/>
  <c r="K86" i="2"/>
  <c r="I86" i="2"/>
  <c r="H86" i="2"/>
  <c r="G86" i="2"/>
  <c r="Q85" i="2"/>
  <c r="P85" i="2"/>
  <c r="O85" i="2"/>
  <c r="M85" i="2"/>
  <c r="L85" i="2"/>
  <c r="K85" i="2"/>
  <c r="I85" i="2"/>
  <c r="H85" i="2"/>
  <c r="G85" i="2"/>
  <c r="Q84" i="2"/>
  <c r="P84" i="2"/>
  <c r="O84" i="2"/>
  <c r="M84" i="2"/>
  <c r="L84" i="2"/>
  <c r="K84" i="2"/>
  <c r="I84" i="2"/>
  <c r="H84" i="2"/>
  <c r="G84" i="2"/>
  <c r="Q83" i="2"/>
  <c r="P83" i="2"/>
  <c r="O83" i="2"/>
  <c r="M83" i="2"/>
  <c r="L83" i="2"/>
  <c r="K83" i="2"/>
  <c r="I83" i="2"/>
  <c r="H83" i="2"/>
  <c r="G83" i="2"/>
  <c r="Q82" i="2"/>
  <c r="P82" i="2"/>
  <c r="O82" i="2"/>
  <c r="M82" i="2"/>
  <c r="L82" i="2"/>
  <c r="K82" i="2"/>
  <c r="I82" i="2"/>
  <c r="H82" i="2"/>
  <c r="G82" i="2"/>
  <c r="Q81" i="2"/>
  <c r="P81" i="2"/>
  <c r="O81" i="2"/>
  <c r="M81" i="2"/>
  <c r="L81" i="2"/>
  <c r="K81" i="2"/>
  <c r="I81" i="2"/>
  <c r="H81" i="2"/>
  <c r="G81" i="2"/>
  <c r="Q80" i="2"/>
  <c r="P80" i="2"/>
  <c r="O80" i="2"/>
  <c r="M80" i="2"/>
  <c r="L80" i="2"/>
  <c r="K80" i="2"/>
  <c r="I80" i="2"/>
  <c r="H80" i="2"/>
  <c r="G80" i="2"/>
  <c r="Q79" i="2"/>
  <c r="P79" i="2"/>
  <c r="O79" i="2"/>
  <c r="M79" i="2"/>
  <c r="L79" i="2"/>
  <c r="K79" i="2"/>
  <c r="I79" i="2"/>
  <c r="H79" i="2"/>
  <c r="G79" i="2"/>
  <c r="Q78" i="2"/>
  <c r="P78" i="2"/>
  <c r="O78" i="2"/>
  <c r="M78" i="2"/>
  <c r="L78" i="2"/>
  <c r="K78" i="2"/>
  <c r="I78" i="2"/>
  <c r="H78" i="2"/>
  <c r="G78" i="2"/>
  <c r="Q77" i="2"/>
  <c r="P77" i="2"/>
  <c r="O77" i="2"/>
  <c r="M77" i="2"/>
  <c r="L77" i="2"/>
  <c r="K77" i="2"/>
  <c r="I77" i="2"/>
  <c r="H77" i="2"/>
  <c r="G77" i="2"/>
  <c r="Q76" i="2"/>
  <c r="P76" i="2"/>
  <c r="O76" i="2"/>
  <c r="M76" i="2"/>
  <c r="L76" i="2"/>
  <c r="K76" i="2"/>
  <c r="I76" i="2"/>
  <c r="H76" i="2"/>
  <c r="G76" i="2"/>
  <c r="Q75" i="2"/>
  <c r="P75" i="2"/>
  <c r="O75" i="2"/>
  <c r="M75" i="2"/>
  <c r="L75" i="2"/>
  <c r="K75" i="2"/>
  <c r="I75" i="2"/>
  <c r="H75" i="2"/>
  <c r="G75" i="2"/>
  <c r="Q74" i="2"/>
  <c r="P74" i="2"/>
  <c r="O74" i="2"/>
  <c r="M74" i="2"/>
  <c r="L74" i="2"/>
  <c r="K74" i="2"/>
  <c r="I74" i="2"/>
  <c r="H74" i="2"/>
  <c r="G74" i="2"/>
  <c r="Q73" i="2"/>
  <c r="P73" i="2"/>
  <c r="O73" i="2"/>
  <c r="M73" i="2"/>
  <c r="L73" i="2"/>
  <c r="K73" i="2"/>
  <c r="I73" i="2"/>
  <c r="H73" i="2"/>
  <c r="G73" i="2"/>
  <c r="Q72" i="2"/>
  <c r="P72" i="2"/>
  <c r="O72" i="2"/>
  <c r="M72" i="2"/>
  <c r="L72" i="2"/>
  <c r="K72" i="2"/>
  <c r="I72" i="2"/>
  <c r="H72" i="2"/>
  <c r="G72" i="2"/>
  <c r="Q71" i="2"/>
  <c r="P71" i="2"/>
  <c r="O71" i="2"/>
  <c r="M71" i="2"/>
  <c r="L71" i="2"/>
  <c r="K71" i="2"/>
  <c r="I71" i="2"/>
  <c r="H71" i="2"/>
  <c r="G71" i="2"/>
  <c r="Q70" i="2"/>
  <c r="P70" i="2"/>
  <c r="O70" i="2"/>
  <c r="M70" i="2"/>
  <c r="L70" i="2"/>
  <c r="K70" i="2"/>
  <c r="I70" i="2"/>
  <c r="H70" i="2"/>
  <c r="G70" i="2"/>
  <c r="Q69" i="2"/>
  <c r="P69" i="2"/>
  <c r="O69" i="2"/>
  <c r="M69" i="2"/>
  <c r="L69" i="2"/>
  <c r="K69" i="2"/>
  <c r="I69" i="2"/>
  <c r="H69" i="2"/>
  <c r="G69" i="2"/>
  <c r="Q68" i="2"/>
  <c r="P68" i="2"/>
  <c r="O68" i="2"/>
  <c r="M68" i="2"/>
  <c r="L68" i="2"/>
  <c r="K68" i="2"/>
  <c r="I68" i="2"/>
  <c r="H68" i="2"/>
  <c r="G68" i="2"/>
  <c r="Q67" i="2"/>
  <c r="P67" i="2"/>
  <c r="O67" i="2"/>
  <c r="M67" i="2"/>
  <c r="L67" i="2"/>
  <c r="K67" i="2"/>
  <c r="I67" i="2"/>
  <c r="H67" i="2"/>
  <c r="G67" i="2"/>
  <c r="Q66" i="2"/>
  <c r="P66" i="2"/>
  <c r="O66" i="2"/>
  <c r="M66" i="2"/>
  <c r="L66" i="2"/>
  <c r="K66" i="2"/>
  <c r="I66" i="2"/>
  <c r="H66" i="2"/>
  <c r="G66" i="2"/>
  <c r="Q65" i="2"/>
  <c r="P65" i="2"/>
  <c r="O65" i="2"/>
  <c r="M65" i="2"/>
  <c r="L65" i="2"/>
  <c r="K65" i="2"/>
  <c r="I65" i="2"/>
  <c r="H65" i="2"/>
  <c r="G65" i="2"/>
  <c r="Q64" i="2"/>
  <c r="P64" i="2"/>
  <c r="O64" i="2"/>
  <c r="M64" i="2"/>
  <c r="L64" i="2"/>
  <c r="K64" i="2"/>
  <c r="I64" i="2"/>
  <c r="H64" i="2"/>
  <c r="G64" i="2"/>
  <c r="Q63" i="2"/>
  <c r="P63" i="2"/>
  <c r="O63" i="2"/>
  <c r="M63" i="2"/>
  <c r="L63" i="2"/>
  <c r="K63" i="2"/>
  <c r="I63" i="2"/>
  <c r="H63" i="2"/>
  <c r="G63" i="2"/>
  <c r="Q62" i="2"/>
  <c r="P62" i="2"/>
  <c r="O62" i="2"/>
  <c r="M62" i="2"/>
  <c r="L62" i="2"/>
  <c r="K62" i="2"/>
  <c r="I62" i="2"/>
  <c r="H62" i="2"/>
  <c r="G62" i="2"/>
  <c r="Q61" i="2"/>
  <c r="P61" i="2"/>
  <c r="O61" i="2"/>
  <c r="M61" i="2"/>
  <c r="L61" i="2"/>
  <c r="K61" i="2"/>
  <c r="I61" i="2"/>
  <c r="H61" i="2"/>
  <c r="G61" i="2"/>
  <c r="Q60" i="2"/>
  <c r="P60" i="2"/>
  <c r="O60" i="2"/>
  <c r="M60" i="2"/>
  <c r="L60" i="2"/>
  <c r="K60" i="2"/>
  <c r="I60" i="2"/>
  <c r="H60" i="2"/>
  <c r="G60" i="2"/>
  <c r="Q59" i="2"/>
  <c r="P59" i="2"/>
  <c r="O59" i="2"/>
  <c r="M59" i="2"/>
  <c r="L59" i="2"/>
  <c r="K59" i="2"/>
  <c r="I59" i="2"/>
  <c r="H59" i="2"/>
  <c r="G59" i="2"/>
  <c r="Q58" i="2"/>
  <c r="P58" i="2"/>
  <c r="O58" i="2"/>
  <c r="M58" i="2"/>
  <c r="L58" i="2"/>
  <c r="K58" i="2"/>
  <c r="I58" i="2"/>
  <c r="H58" i="2"/>
  <c r="G58" i="2"/>
  <c r="Q57" i="2"/>
  <c r="P57" i="2"/>
  <c r="O57" i="2"/>
  <c r="M57" i="2"/>
  <c r="L57" i="2"/>
  <c r="K57" i="2"/>
  <c r="I57" i="2"/>
  <c r="H57" i="2"/>
  <c r="G57" i="2"/>
  <c r="Q56" i="2"/>
  <c r="P56" i="2"/>
  <c r="O56" i="2"/>
  <c r="M56" i="2"/>
  <c r="L56" i="2"/>
  <c r="K56" i="2"/>
  <c r="I56" i="2"/>
  <c r="H56" i="2"/>
  <c r="G56" i="2"/>
  <c r="Q55" i="2"/>
  <c r="P55" i="2"/>
  <c r="O55" i="2"/>
  <c r="M55" i="2"/>
  <c r="L55" i="2"/>
  <c r="K55" i="2"/>
  <c r="I55" i="2"/>
  <c r="H55" i="2"/>
  <c r="G55" i="2"/>
  <c r="Q54" i="2"/>
  <c r="P54" i="2"/>
  <c r="O54" i="2"/>
  <c r="M54" i="2"/>
  <c r="L54" i="2"/>
  <c r="K54" i="2"/>
  <c r="I54" i="2"/>
  <c r="H54" i="2"/>
  <c r="G54" i="2"/>
  <c r="Q53" i="2"/>
  <c r="P53" i="2"/>
  <c r="O53" i="2"/>
  <c r="M53" i="2"/>
  <c r="L53" i="2"/>
  <c r="K53" i="2"/>
  <c r="I53" i="2"/>
  <c r="H53" i="2"/>
  <c r="G53" i="2"/>
  <c r="Q52" i="2"/>
  <c r="P52" i="2"/>
  <c r="O52" i="2"/>
  <c r="M52" i="2"/>
  <c r="L52" i="2"/>
  <c r="K52" i="2"/>
  <c r="I52" i="2"/>
  <c r="H52" i="2"/>
  <c r="G52" i="2"/>
  <c r="Q51" i="2"/>
  <c r="P51" i="2"/>
  <c r="O51" i="2"/>
  <c r="M51" i="2"/>
  <c r="L51" i="2"/>
  <c r="K51" i="2"/>
  <c r="I51" i="2"/>
  <c r="H51" i="2"/>
  <c r="G51" i="2"/>
  <c r="Q50" i="2"/>
  <c r="P50" i="2"/>
  <c r="O50" i="2"/>
  <c r="M50" i="2"/>
  <c r="L50" i="2"/>
  <c r="K50" i="2"/>
  <c r="I50" i="2"/>
  <c r="H50" i="2"/>
  <c r="G50" i="2"/>
  <c r="Q49" i="2"/>
  <c r="P49" i="2"/>
  <c r="O49" i="2"/>
  <c r="M49" i="2"/>
  <c r="L49" i="2"/>
  <c r="K49" i="2"/>
  <c r="I49" i="2"/>
  <c r="H49" i="2"/>
  <c r="G49" i="2"/>
  <c r="Q48" i="2"/>
  <c r="P48" i="2"/>
  <c r="O48" i="2"/>
  <c r="M48" i="2"/>
  <c r="L48" i="2"/>
  <c r="K48" i="2"/>
  <c r="I48" i="2"/>
  <c r="H48" i="2"/>
  <c r="G48" i="2"/>
  <c r="Q47" i="2"/>
  <c r="P47" i="2"/>
  <c r="O47" i="2"/>
  <c r="M47" i="2"/>
  <c r="L47" i="2"/>
  <c r="K47" i="2"/>
  <c r="I47" i="2"/>
  <c r="H47" i="2"/>
  <c r="G47" i="2"/>
  <c r="Q46" i="2"/>
  <c r="P46" i="2"/>
  <c r="O46" i="2"/>
  <c r="M46" i="2"/>
  <c r="L46" i="2"/>
  <c r="K46" i="2"/>
  <c r="I46" i="2"/>
  <c r="H46" i="2"/>
  <c r="G46" i="2"/>
  <c r="Q45" i="2"/>
  <c r="P45" i="2"/>
  <c r="O45" i="2"/>
  <c r="M45" i="2"/>
  <c r="L45" i="2"/>
  <c r="K45" i="2"/>
  <c r="I45" i="2"/>
  <c r="H45" i="2"/>
  <c r="G45" i="2"/>
  <c r="Q44" i="2"/>
  <c r="P44" i="2"/>
  <c r="O44" i="2"/>
  <c r="M44" i="2"/>
  <c r="L44" i="2"/>
  <c r="K44" i="2"/>
  <c r="I44" i="2"/>
  <c r="H44" i="2"/>
  <c r="G44" i="2"/>
  <c r="Q43" i="2"/>
  <c r="P43" i="2"/>
  <c r="O43" i="2"/>
  <c r="M43" i="2"/>
  <c r="L43" i="2"/>
  <c r="K43" i="2"/>
  <c r="I43" i="2"/>
  <c r="H43" i="2"/>
  <c r="G43" i="2"/>
  <c r="Q42" i="2"/>
  <c r="P42" i="2"/>
  <c r="O42" i="2"/>
  <c r="M42" i="2"/>
  <c r="L42" i="2"/>
  <c r="K42" i="2"/>
  <c r="I42" i="2"/>
  <c r="H42" i="2"/>
  <c r="G42" i="2"/>
  <c r="Q41" i="2"/>
  <c r="P41" i="2"/>
  <c r="O41" i="2"/>
  <c r="M41" i="2"/>
  <c r="L41" i="2"/>
  <c r="K41" i="2"/>
  <c r="I41" i="2"/>
  <c r="H41" i="2"/>
  <c r="G41" i="2"/>
  <c r="Q40" i="2"/>
  <c r="P40" i="2"/>
  <c r="O40" i="2"/>
  <c r="M40" i="2"/>
  <c r="L40" i="2"/>
  <c r="K40" i="2"/>
  <c r="I40" i="2"/>
  <c r="H40" i="2"/>
  <c r="G40" i="2"/>
  <c r="Q39" i="2"/>
  <c r="P39" i="2"/>
  <c r="O39" i="2"/>
  <c r="M39" i="2"/>
  <c r="L39" i="2"/>
  <c r="K39" i="2"/>
  <c r="I39" i="2"/>
  <c r="H39" i="2"/>
  <c r="G39" i="2"/>
  <c r="Q38" i="2"/>
  <c r="P38" i="2"/>
  <c r="O38" i="2"/>
  <c r="M38" i="2"/>
  <c r="L38" i="2"/>
  <c r="K38" i="2"/>
  <c r="I38" i="2"/>
  <c r="H38" i="2"/>
  <c r="G38" i="2"/>
  <c r="Q37" i="2"/>
  <c r="P37" i="2"/>
  <c r="O37" i="2"/>
  <c r="M37" i="2"/>
  <c r="L37" i="2"/>
  <c r="K37" i="2"/>
  <c r="I37" i="2"/>
  <c r="H37" i="2"/>
  <c r="G37" i="2"/>
  <c r="Q36" i="2"/>
  <c r="P36" i="2"/>
  <c r="O36" i="2"/>
  <c r="M36" i="2"/>
  <c r="L36" i="2"/>
  <c r="K36" i="2"/>
  <c r="I36" i="2"/>
  <c r="H36" i="2"/>
  <c r="G36" i="2"/>
  <c r="Q35" i="2"/>
  <c r="P35" i="2"/>
  <c r="O35" i="2"/>
  <c r="M35" i="2"/>
  <c r="L35" i="2"/>
  <c r="K35" i="2"/>
  <c r="I35" i="2"/>
  <c r="H35" i="2"/>
  <c r="G35" i="2"/>
  <c r="Q34" i="2"/>
  <c r="P34" i="2"/>
  <c r="O34" i="2"/>
  <c r="M34" i="2"/>
  <c r="L34" i="2"/>
  <c r="K34" i="2"/>
  <c r="I34" i="2"/>
  <c r="H34" i="2"/>
  <c r="G34" i="2"/>
  <c r="Q33" i="2"/>
  <c r="P33" i="2"/>
  <c r="O33" i="2"/>
  <c r="M33" i="2"/>
  <c r="L33" i="2"/>
  <c r="K33" i="2"/>
  <c r="I33" i="2"/>
  <c r="H33" i="2"/>
  <c r="G33" i="2"/>
  <c r="Q32" i="2"/>
  <c r="P32" i="2"/>
  <c r="O32" i="2"/>
  <c r="M32" i="2"/>
  <c r="L32" i="2"/>
  <c r="K32" i="2"/>
  <c r="I32" i="2"/>
  <c r="H32" i="2"/>
  <c r="G32" i="2"/>
  <c r="Q31" i="2"/>
  <c r="P31" i="2"/>
  <c r="O31" i="2"/>
  <c r="M31" i="2"/>
  <c r="L31" i="2"/>
  <c r="K31" i="2"/>
  <c r="I31" i="2"/>
  <c r="H31" i="2"/>
  <c r="G31" i="2"/>
  <c r="Q30" i="2"/>
  <c r="P30" i="2"/>
  <c r="O30" i="2"/>
  <c r="M30" i="2"/>
  <c r="L30" i="2"/>
  <c r="K30" i="2"/>
  <c r="I30" i="2"/>
  <c r="H30" i="2"/>
  <c r="G30" i="2"/>
  <c r="Q29" i="2"/>
  <c r="P29" i="2"/>
  <c r="O29" i="2"/>
  <c r="M29" i="2"/>
  <c r="L29" i="2"/>
  <c r="K29" i="2"/>
  <c r="I29" i="2"/>
  <c r="H29" i="2"/>
  <c r="G29" i="2"/>
  <c r="Q28" i="2"/>
  <c r="P28" i="2"/>
  <c r="O28" i="2"/>
  <c r="M28" i="2"/>
  <c r="L28" i="2"/>
  <c r="K28" i="2"/>
  <c r="I28" i="2"/>
  <c r="H28" i="2"/>
  <c r="G28" i="2"/>
  <c r="Q27" i="2"/>
  <c r="P27" i="2"/>
  <c r="O27" i="2"/>
  <c r="M27" i="2"/>
  <c r="L27" i="2"/>
  <c r="K27" i="2"/>
  <c r="I27" i="2"/>
  <c r="H27" i="2"/>
  <c r="G27" i="2"/>
  <c r="Q26" i="2"/>
  <c r="P26" i="2"/>
  <c r="O26" i="2"/>
  <c r="M26" i="2"/>
  <c r="L26" i="2"/>
  <c r="K26" i="2"/>
  <c r="I26" i="2"/>
  <c r="H26" i="2"/>
  <c r="G26" i="2"/>
  <c r="Q25" i="2"/>
  <c r="P25" i="2"/>
  <c r="O25" i="2"/>
  <c r="M25" i="2"/>
  <c r="L25" i="2"/>
  <c r="K25" i="2"/>
  <c r="I25" i="2"/>
  <c r="H25" i="2"/>
  <c r="G25" i="2"/>
  <c r="Q24" i="2"/>
  <c r="P24" i="2"/>
  <c r="O24" i="2"/>
  <c r="M24" i="2"/>
  <c r="L24" i="2"/>
  <c r="K24" i="2"/>
  <c r="I24" i="2"/>
  <c r="H24" i="2"/>
  <c r="G24" i="2"/>
  <c r="Q23" i="2"/>
  <c r="P23" i="2"/>
  <c r="O23" i="2"/>
  <c r="M23" i="2"/>
  <c r="L23" i="2"/>
  <c r="K23" i="2"/>
  <c r="I23" i="2"/>
  <c r="H23" i="2"/>
  <c r="G23" i="2"/>
  <c r="Q22" i="2"/>
  <c r="P22" i="2"/>
  <c r="O22" i="2"/>
  <c r="M22" i="2"/>
  <c r="L22" i="2"/>
  <c r="K22" i="2"/>
  <c r="I22" i="2"/>
  <c r="H22" i="2"/>
  <c r="G22" i="2"/>
  <c r="Q21" i="2"/>
  <c r="P21" i="2"/>
  <c r="O21" i="2"/>
  <c r="M21" i="2"/>
  <c r="L21" i="2"/>
  <c r="K21" i="2"/>
  <c r="I21" i="2"/>
  <c r="H21" i="2"/>
  <c r="G21" i="2"/>
  <c r="Q20" i="2"/>
  <c r="P20" i="2"/>
  <c r="O20" i="2"/>
  <c r="M20" i="2"/>
  <c r="L20" i="2"/>
  <c r="K20" i="2"/>
  <c r="I20" i="2"/>
  <c r="H20" i="2"/>
  <c r="G20" i="2"/>
  <c r="Q19" i="2"/>
  <c r="P19" i="2"/>
  <c r="O19" i="2"/>
  <c r="M19" i="2"/>
  <c r="L19" i="2"/>
  <c r="K19" i="2"/>
  <c r="I19" i="2"/>
  <c r="H19" i="2"/>
  <c r="G19" i="2"/>
  <c r="Q18" i="2"/>
  <c r="P18" i="2"/>
  <c r="O18" i="2"/>
  <c r="M18" i="2"/>
  <c r="L18" i="2"/>
  <c r="K18" i="2"/>
  <c r="I18" i="2"/>
  <c r="H18" i="2"/>
  <c r="G18" i="2"/>
  <c r="Q17" i="2"/>
  <c r="P17" i="2"/>
  <c r="O17" i="2"/>
  <c r="M17" i="2"/>
  <c r="L17" i="2"/>
  <c r="K17" i="2"/>
  <c r="I17" i="2"/>
  <c r="H17" i="2"/>
  <c r="G17" i="2"/>
  <c r="Q16" i="2"/>
  <c r="P16" i="2"/>
  <c r="O16" i="2"/>
  <c r="M16" i="2"/>
  <c r="L16" i="2"/>
  <c r="K16" i="2"/>
  <c r="I16" i="2"/>
  <c r="H16" i="2"/>
  <c r="G16" i="2"/>
  <c r="Q15" i="2"/>
  <c r="P15" i="2"/>
  <c r="O15" i="2"/>
  <c r="M15" i="2"/>
  <c r="L15" i="2"/>
  <c r="K15" i="2"/>
  <c r="I15" i="2"/>
  <c r="H15" i="2"/>
  <c r="G15" i="2"/>
  <c r="Q14" i="2"/>
  <c r="P14" i="2"/>
  <c r="O14" i="2"/>
  <c r="M14" i="2"/>
  <c r="L14" i="2"/>
  <c r="K14" i="2"/>
  <c r="I14" i="2"/>
  <c r="H14" i="2"/>
  <c r="G14" i="2"/>
  <c r="Q13" i="2"/>
  <c r="P13" i="2"/>
  <c r="O13" i="2"/>
  <c r="M13" i="2"/>
  <c r="L13" i="2"/>
  <c r="K13" i="2"/>
  <c r="I13" i="2"/>
  <c r="H13" i="2"/>
  <c r="G13" i="2"/>
  <c r="Q12" i="2"/>
  <c r="P12" i="2"/>
  <c r="O12" i="2"/>
  <c r="M12" i="2"/>
  <c r="L12" i="2"/>
  <c r="K12" i="2"/>
  <c r="I12" i="2"/>
  <c r="H12" i="2"/>
  <c r="G12" i="2"/>
  <c r="Q11" i="2"/>
  <c r="P11" i="2"/>
  <c r="O11" i="2"/>
  <c r="M11" i="2"/>
  <c r="L11" i="2"/>
  <c r="K11" i="2"/>
  <c r="I11" i="2"/>
  <c r="H11" i="2"/>
  <c r="G11" i="2"/>
  <c r="Q10" i="2"/>
  <c r="P10" i="2"/>
  <c r="O10" i="2"/>
  <c r="M10" i="2"/>
  <c r="L10" i="2"/>
  <c r="K10" i="2"/>
  <c r="I10" i="2"/>
  <c r="H10" i="2"/>
  <c r="G10" i="2"/>
  <c r="Q9" i="2"/>
  <c r="P9" i="2"/>
  <c r="O9" i="2"/>
  <c r="M9" i="2"/>
  <c r="L9" i="2"/>
  <c r="K9" i="2"/>
  <c r="I9" i="2"/>
  <c r="H9" i="2"/>
  <c r="G9" i="2"/>
  <c r="Q8" i="2"/>
  <c r="P8" i="2"/>
  <c r="O8" i="2"/>
  <c r="M8" i="2"/>
  <c r="L8" i="2"/>
  <c r="K8" i="2"/>
  <c r="I8" i="2"/>
  <c r="H8" i="2"/>
  <c r="G8" i="2"/>
  <c r="Q7" i="2"/>
  <c r="P7" i="2"/>
  <c r="O7" i="2"/>
  <c r="M7" i="2"/>
  <c r="L7" i="2"/>
  <c r="K7" i="2"/>
  <c r="I7" i="2"/>
  <c r="H7" i="2"/>
  <c r="G7" i="2"/>
  <c r="Q6" i="2"/>
  <c r="P6" i="2"/>
  <c r="O6" i="2"/>
  <c r="M6" i="2"/>
  <c r="L6" i="2"/>
  <c r="K6" i="2"/>
  <c r="I6" i="2"/>
  <c r="H6" i="2"/>
  <c r="G6" i="2"/>
  <c r="Q5" i="2"/>
  <c r="P5" i="2"/>
  <c r="O5" i="2"/>
  <c r="M5" i="2"/>
  <c r="L5" i="2"/>
  <c r="K5" i="2"/>
  <c r="I5" i="2"/>
  <c r="H5" i="2"/>
  <c r="G5" i="2"/>
  <c r="Q4" i="2"/>
  <c r="P4" i="2"/>
  <c r="O4" i="2"/>
  <c r="M4" i="2"/>
  <c r="L4" i="2"/>
  <c r="K4" i="2"/>
  <c r="I4" i="2"/>
  <c r="H4" i="2"/>
  <c r="G4" i="2"/>
  <c r="R5" i="2" l="1"/>
  <c r="A14" i="4" l="1"/>
  <c r="AW12" i="4" s="1"/>
  <c r="AB637" i="2" l="1"/>
  <c r="AB636" i="2"/>
  <c r="AB635" i="2"/>
  <c r="AB634" i="2"/>
  <c r="AB633" i="2"/>
  <c r="AB632" i="2"/>
  <c r="AB631" i="2"/>
  <c r="AB630" i="2"/>
  <c r="AB629" i="2"/>
  <c r="AB628" i="2"/>
  <c r="AB627" i="2"/>
  <c r="AB626" i="2"/>
  <c r="AB625" i="2"/>
  <c r="AB624" i="2"/>
  <c r="AB623" i="2"/>
  <c r="AB622" i="2"/>
  <c r="AB621" i="2"/>
  <c r="AB620" i="2"/>
  <c r="AB619" i="2"/>
  <c r="AB618" i="2"/>
  <c r="AB617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3" i="2"/>
  <c r="W622" i="2"/>
  <c r="W621" i="2"/>
  <c r="W620" i="2"/>
  <c r="W619" i="2"/>
  <c r="W618" i="2"/>
  <c r="W617" i="2"/>
  <c r="AB602" i="2"/>
  <c r="Y602" i="2"/>
  <c r="X602" i="2"/>
  <c r="W602" i="2"/>
  <c r="AB601" i="2"/>
  <c r="Y601" i="2"/>
  <c r="X601" i="2"/>
  <c r="W601" i="2"/>
  <c r="AB600" i="2"/>
  <c r="Y600" i="2"/>
  <c r="X600" i="2"/>
  <c r="W600" i="2"/>
  <c r="AB599" i="2"/>
  <c r="Y599" i="2"/>
  <c r="X599" i="2"/>
  <c r="W599" i="2"/>
  <c r="AB598" i="2"/>
  <c r="Y598" i="2"/>
  <c r="X598" i="2"/>
  <c r="W598" i="2"/>
  <c r="AB597" i="2"/>
  <c r="Y597" i="2"/>
  <c r="X597" i="2"/>
  <c r="W597" i="2"/>
  <c r="AB596" i="2"/>
  <c r="Y596" i="2"/>
  <c r="X596" i="2"/>
  <c r="W596" i="2"/>
  <c r="AB595" i="2"/>
  <c r="Y595" i="2"/>
  <c r="X595" i="2"/>
  <c r="W595" i="2"/>
  <c r="AB594" i="2"/>
  <c r="Y594" i="2"/>
  <c r="X594" i="2"/>
  <c r="W594" i="2"/>
  <c r="AB593" i="2"/>
  <c r="Y593" i="2"/>
  <c r="X593" i="2"/>
  <c r="W593" i="2"/>
  <c r="AB592" i="2"/>
  <c r="Y592" i="2"/>
  <c r="X592" i="2"/>
  <c r="W592" i="2"/>
  <c r="AB591" i="2"/>
  <c r="Y591" i="2"/>
  <c r="X591" i="2"/>
  <c r="W591" i="2"/>
  <c r="AB590" i="2"/>
  <c r="Y590" i="2"/>
  <c r="X590" i="2"/>
  <c r="W590" i="2"/>
  <c r="AB589" i="2"/>
  <c r="Y589" i="2"/>
  <c r="X589" i="2"/>
  <c r="W589" i="2"/>
  <c r="AB588" i="2"/>
  <c r="Y588" i="2"/>
  <c r="X588" i="2"/>
  <c r="W588" i="2"/>
  <c r="AB587" i="2"/>
  <c r="Y587" i="2"/>
  <c r="X587" i="2"/>
  <c r="W587" i="2"/>
  <c r="AB586" i="2"/>
  <c r="Y586" i="2"/>
  <c r="X586" i="2"/>
  <c r="W586" i="2"/>
  <c r="AB585" i="2"/>
  <c r="Y585" i="2"/>
  <c r="X585" i="2"/>
  <c r="W585" i="2"/>
  <c r="AB584" i="2"/>
  <c r="Y584" i="2"/>
  <c r="X584" i="2"/>
  <c r="W584" i="2"/>
  <c r="AB583" i="2"/>
  <c r="Y583" i="2"/>
  <c r="X583" i="2"/>
  <c r="W583" i="2"/>
  <c r="AB582" i="2"/>
  <c r="Y582" i="2"/>
  <c r="X582" i="2"/>
  <c r="W582" i="2"/>
  <c r="W580" i="2"/>
  <c r="AL7" i="4" l="1"/>
  <c r="L3" i="4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L8" i="4" l="1"/>
  <c r="AL9" i="4" s="1"/>
  <c r="AL10" i="4" s="1"/>
  <c r="AL11" i="4" s="1"/>
  <c r="AL12" i="4" s="1"/>
  <c r="AL13" i="4" s="1"/>
  <c r="AL14" i="4" s="1"/>
  <c r="AL15" i="4" s="1"/>
  <c r="AL16" i="4" s="1"/>
  <c r="AL17" i="4" s="1"/>
  <c r="AL18" i="4" s="1"/>
  <c r="AL19" i="4" s="1"/>
  <c r="AL20" i="4" s="1"/>
  <c r="AL21" i="4" s="1"/>
  <c r="AL22" i="4" s="1"/>
  <c r="AL23" i="4" s="1"/>
  <c r="AL24" i="4" s="1"/>
  <c r="AL25" i="4" s="1"/>
  <c r="AL26" i="4" s="1"/>
  <c r="AL27" i="4" s="1"/>
  <c r="AL28" i="4" s="1"/>
  <c r="AL29" i="4" s="1"/>
  <c r="AL30" i="4" s="1"/>
  <c r="AL31" i="4" s="1"/>
  <c r="AL32" i="4" s="1"/>
  <c r="AL33" i="4" s="1"/>
  <c r="AL34" i="4" s="1"/>
  <c r="AL35" i="4" s="1"/>
  <c r="AL36" i="4" s="1"/>
  <c r="AL37" i="4" s="1"/>
  <c r="AL38" i="4" s="1"/>
  <c r="AL39" i="4" s="1"/>
  <c r="AL40" i="4" s="1"/>
  <c r="AL41" i="4" s="1"/>
  <c r="AL42" i="4" s="1"/>
  <c r="AL43" i="4" s="1"/>
  <c r="AL44" i="4" s="1"/>
  <c r="AL45" i="4" s="1"/>
  <c r="AL46" i="4" s="1"/>
  <c r="AL47" i="4" s="1"/>
  <c r="AL48" i="4" s="1"/>
  <c r="AL49" i="4" s="1"/>
  <c r="AL50" i="4" s="1"/>
  <c r="AL51" i="4" s="1"/>
  <c r="AL52" i="4" s="1"/>
  <c r="AL53" i="4" s="1"/>
  <c r="AL54" i="4" s="1"/>
  <c r="AL55" i="4" s="1"/>
  <c r="AL56" i="4" s="1"/>
  <c r="AL57" i="4" s="1"/>
  <c r="AL58" i="4" s="1"/>
  <c r="AL59" i="4" s="1"/>
  <c r="AL60" i="4" s="1"/>
  <c r="AL61" i="4" s="1"/>
  <c r="AL62" i="4" s="1"/>
  <c r="AL63" i="4" s="1"/>
  <c r="AL64" i="4" s="1"/>
  <c r="AL65" i="4" s="1"/>
  <c r="AL66" i="4" s="1"/>
  <c r="AL67" i="4" s="1"/>
  <c r="AL68" i="4" s="1"/>
  <c r="AL69" i="4" s="1"/>
  <c r="AL70" i="4" s="1"/>
  <c r="AL71" i="4" s="1"/>
  <c r="AL72" i="4" s="1"/>
  <c r="AL73" i="4" s="1"/>
  <c r="AL74" i="4" s="1"/>
  <c r="AL75" i="4" s="1"/>
  <c r="AL76" i="4" s="1"/>
  <c r="AL77" i="4" s="1"/>
  <c r="AL78" i="4" s="1"/>
  <c r="AL79" i="4" s="1"/>
  <c r="AL80" i="4" s="1"/>
  <c r="AL81" i="4" s="1"/>
  <c r="AL82" i="4" s="1"/>
  <c r="AL83" i="4" s="1"/>
  <c r="AL84" i="4" s="1"/>
  <c r="AL85" i="4" s="1"/>
  <c r="AL86" i="4" s="1"/>
  <c r="AL87" i="4" s="1"/>
  <c r="AL88" i="4" s="1"/>
  <c r="AL89" i="4" s="1"/>
  <c r="AL90" i="4" s="1"/>
  <c r="AL91" i="4" s="1"/>
  <c r="AL92" i="4" s="1"/>
  <c r="AL93" i="4" s="1"/>
  <c r="AL94" i="4" s="1"/>
  <c r="AL95" i="4" s="1"/>
  <c r="AL96" i="4" s="1"/>
  <c r="AL97" i="4" s="1"/>
  <c r="AL98" i="4" s="1"/>
  <c r="AL99" i="4" s="1"/>
  <c r="AL100" i="4" s="1"/>
  <c r="AL101" i="4" s="1"/>
  <c r="AL102" i="4" s="1"/>
  <c r="AL103" i="4" s="1"/>
  <c r="AL104" i="4" s="1"/>
  <c r="AL105" i="4" s="1"/>
  <c r="AL106" i="4" s="1"/>
  <c r="AL107" i="4" s="1"/>
  <c r="AL108" i="4" s="1"/>
  <c r="AL109" i="4" s="1"/>
  <c r="AL110" i="4" s="1"/>
  <c r="AL111" i="4" s="1"/>
  <c r="AL112" i="4" s="1"/>
  <c r="AL113" i="4" s="1"/>
  <c r="AL114" i="4" s="1"/>
  <c r="AL115" i="4" s="1"/>
  <c r="AL116" i="4" s="1"/>
  <c r="AL117" i="4" s="1"/>
  <c r="AL118" i="4" s="1"/>
  <c r="AL119" i="4" s="1"/>
  <c r="AL120" i="4" s="1"/>
  <c r="AL121" i="4" s="1"/>
  <c r="AL122" i="4" s="1"/>
  <c r="AL123" i="4" s="1"/>
  <c r="AL124" i="4" s="1"/>
  <c r="AL125" i="4" s="1"/>
  <c r="AL126" i="4" s="1"/>
  <c r="AL127" i="4" s="1"/>
  <c r="AL128" i="4" s="1"/>
  <c r="AL129" i="4" s="1"/>
  <c r="AL130" i="4" s="1"/>
  <c r="AL131" i="4" s="1"/>
  <c r="AL132" i="4" s="1"/>
  <c r="AL133" i="4" s="1"/>
  <c r="AL134" i="4" s="1"/>
  <c r="AL135" i="4" s="1"/>
  <c r="AL136" i="4" s="1"/>
  <c r="AL137" i="4" s="1"/>
  <c r="AL138" i="4" s="1"/>
  <c r="AL139" i="4" s="1"/>
  <c r="AL140" i="4" s="1"/>
  <c r="AL141" i="4" s="1"/>
  <c r="AL142" i="4" s="1"/>
  <c r="AL143" i="4" s="1"/>
  <c r="AL144" i="4" s="1"/>
  <c r="AL145" i="4" s="1"/>
  <c r="AL146" i="4" s="1"/>
  <c r="AL147" i="4" s="1"/>
  <c r="AL148" i="4" s="1"/>
  <c r="AL149" i="4" s="1"/>
  <c r="AL150" i="4" s="1"/>
  <c r="AL151" i="4" s="1"/>
  <c r="AL152" i="4" s="1"/>
  <c r="AL153" i="4" s="1"/>
  <c r="AL154" i="4" s="1"/>
  <c r="AL155" i="4" s="1"/>
  <c r="AL156" i="4" s="1"/>
  <c r="AL157" i="4" s="1"/>
  <c r="AL158" i="4" s="1"/>
  <c r="AL159" i="4" s="1"/>
  <c r="AL160" i="4" s="1"/>
  <c r="AL161" i="4" s="1"/>
  <c r="AL162" i="4" s="1"/>
  <c r="AL163" i="4" s="1"/>
  <c r="AL164" i="4" s="1"/>
  <c r="AL165" i="4" s="1"/>
  <c r="AL166" i="4" s="1"/>
  <c r="AL167" i="4" s="1"/>
  <c r="AL168" i="4" s="1"/>
  <c r="AL169" i="4" s="1"/>
  <c r="AL170" i="4" s="1"/>
  <c r="AL171" i="4" s="1"/>
  <c r="AL172" i="4" s="1"/>
  <c r="AL173" i="4" s="1"/>
  <c r="AL174" i="4" s="1"/>
  <c r="AL175" i="4" s="1"/>
  <c r="AL176" i="4" s="1"/>
  <c r="AL177" i="4" s="1"/>
  <c r="AL178" i="4" s="1"/>
  <c r="AL179" i="4" s="1"/>
  <c r="AL180" i="4" s="1"/>
  <c r="AL181" i="4" s="1"/>
  <c r="AL182" i="4" s="1"/>
  <c r="AL183" i="4" s="1"/>
  <c r="AL184" i="4" s="1"/>
  <c r="AL185" i="4" s="1"/>
  <c r="AL186" i="4" s="1"/>
  <c r="AL187" i="4" s="1"/>
  <c r="AL188" i="4" s="1"/>
  <c r="AL189" i="4" s="1"/>
  <c r="AL190" i="4" s="1"/>
  <c r="AL191" i="4" s="1"/>
  <c r="AL192" i="4" s="1"/>
  <c r="AL193" i="4" s="1"/>
  <c r="AL194" i="4" s="1"/>
  <c r="AL195" i="4" s="1"/>
  <c r="AL196" i="4" s="1"/>
  <c r="AL197" i="4" s="1"/>
  <c r="AL198" i="4" s="1"/>
  <c r="AL199" i="4" s="1"/>
  <c r="AL200" i="4" s="1"/>
  <c r="AL201" i="4" s="1"/>
  <c r="AL202" i="4" s="1"/>
  <c r="AL203" i="4" s="1"/>
  <c r="AL204" i="4" s="1"/>
  <c r="AL205" i="4" s="1"/>
  <c r="AL206" i="4" s="1"/>
  <c r="AL207" i="4" s="1"/>
  <c r="AL208" i="4" s="1"/>
  <c r="AL209" i="4" s="1"/>
  <c r="AL210" i="4" s="1"/>
  <c r="AL211" i="4" s="1"/>
  <c r="AL212" i="4" s="1"/>
  <c r="AL213" i="4" s="1"/>
  <c r="AL214" i="4" s="1"/>
  <c r="AL215" i="4" s="1"/>
  <c r="AL216" i="4" s="1"/>
  <c r="AL217" i="4" s="1"/>
  <c r="AL218" i="4" s="1"/>
  <c r="AL219" i="4" s="1"/>
  <c r="AL220" i="4" s="1"/>
  <c r="AL221" i="4" s="1"/>
  <c r="AL222" i="4" s="1"/>
  <c r="AL223" i="4" s="1"/>
  <c r="AL224" i="4" s="1"/>
  <c r="AL225" i="4" s="1"/>
  <c r="AL226" i="4" s="1"/>
  <c r="AL227" i="4" s="1"/>
  <c r="AL228" i="4" s="1"/>
  <c r="AL229" i="4" s="1"/>
  <c r="AL230" i="4" s="1"/>
  <c r="AL231" i="4" s="1"/>
  <c r="AL232" i="4" s="1"/>
  <c r="AL233" i="4" s="1"/>
  <c r="AL234" i="4" s="1"/>
  <c r="AL235" i="4" s="1"/>
  <c r="AL236" i="4" s="1"/>
  <c r="AL237" i="4" s="1"/>
  <c r="AL238" i="4" s="1"/>
  <c r="AL239" i="4" s="1"/>
  <c r="AL240" i="4" s="1"/>
  <c r="AL241" i="4" s="1"/>
  <c r="AL242" i="4" s="1"/>
  <c r="AL243" i="4" s="1"/>
  <c r="AL244" i="4" s="1"/>
  <c r="AL245" i="4" s="1"/>
  <c r="AL246" i="4" s="1"/>
  <c r="AL247" i="4" s="1"/>
  <c r="AL248" i="4" s="1"/>
  <c r="AL249" i="4" s="1"/>
  <c r="AL250" i="4" s="1"/>
  <c r="AL251" i="4" s="1"/>
  <c r="AL252" i="4" s="1"/>
  <c r="AL253" i="4" s="1"/>
  <c r="AL254" i="4" s="1"/>
  <c r="AL255" i="4" s="1"/>
  <c r="AL256" i="4" s="1"/>
  <c r="AL257" i="4" s="1"/>
  <c r="AL258" i="4" s="1"/>
  <c r="AL259" i="4" s="1"/>
  <c r="AL260" i="4" s="1"/>
  <c r="AL261" i="4" s="1"/>
  <c r="AL262" i="4" s="1"/>
  <c r="AL263" i="4" s="1"/>
  <c r="AL264" i="4" s="1"/>
  <c r="AL265" i="4" s="1"/>
  <c r="AL266" i="4" s="1"/>
  <c r="AL267" i="4" s="1"/>
  <c r="AL268" i="4" s="1"/>
  <c r="AL269" i="4" s="1"/>
  <c r="AL270" i="4" s="1"/>
  <c r="AL271" i="4" s="1"/>
  <c r="AL272" i="4" s="1"/>
  <c r="AL273" i="4" s="1"/>
  <c r="AL274" i="4" s="1"/>
  <c r="AL275" i="4" s="1"/>
  <c r="AL276" i="4" s="1"/>
  <c r="AL277" i="4" s="1"/>
  <c r="AL278" i="4" s="1"/>
  <c r="AL279" i="4" s="1"/>
  <c r="AL280" i="4" s="1"/>
  <c r="AL281" i="4" s="1"/>
  <c r="AL282" i="4" s="1"/>
  <c r="AL283" i="4" s="1"/>
  <c r="AL284" i="4" s="1"/>
  <c r="AL285" i="4" s="1"/>
  <c r="AL286" i="4" s="1"/>
  <c r="AL287" i="4" s="1"/>
  <c r="AL288" i="4" s="1"/>
  <c r="AL289" i="4" s="1"/>
  <c r="AL290" i="4" s="1"/>
  <c r="AL291" i="4" s="1"/>
  <c r="AL292" i="4" s="1"/>
  <c r="AL293" i="4" s="1"/>
  <c r="AL294" i="4" s="1"/>
  <c r="AL295" i="4" s="1"/>
  <c r="AL296" i="4" s="1"/>
  <c r="AL297" i="4" s="1"/>
  <c r="AL298" i="4" s="1"/>
  <c r="AL299" i="4" s="1"/>
  <c r="AL300" i="4" s="1"/>
  <c r="AL301" i="4" s="1"/>
  <c r="AL302" i="4" s="1"/>
  <c r="AL303" i="4" s="1"/>
  <c r="AL304" i="4" s="1"/>
  <c r="AL305" i="4" s="1"/>
  <c r="AL306" i="4" s="1"/>
  <c r="AL307" i="4" s="1"/>
  <c r="AL308" i="4" s="1"/>
  <c r="AL309" i="4" s="1"/>
  <c r="AL310" i="4" s="1"/>
  <c r="AL311" i="4" s="1"/>
  <c r="AL312" i="4" s="1"/>
  <c r="AL313" i="4" s="1"/>
  <c r="AL314" i="4" s="1"/>
  <c r="AL315" i="4" s="1"/>
  <c r="AL316" i="4" s="1"/>
  <c r="AL317" i="4" s="1"/>
  <c r="AL318" i="4" s="1"/>
  <c r="AL319" i="4" s="1"/>
  <c r="AL320" i="4" s="1"/>
  <c r="AL321" i="4" s="1"/>
  <c r="AL322" i="4" s="1"/>
  <c r="AL323" i="4" s="1"/>
  <c r="AL324" i="4" s="1"/>
  <c r="AL325" i="4" s="1"/>
  <c r="AL326" i="4" s="1"/>
  <c r="AL327" i="4" s="1"/>
  <c r="AL328" i="4" s="1"/>
  <c r="AL329" i="4" s="1"/>
  <c r="AL330" i="4" s="1"/>
  <c r="AL331" i="4" s="1"/>
  <c r="AL332" i="4" s="1"/>
  <c r="AL333" i="4" s="1"/>
  <c r="AL334" i="4" s="1"/>
  <c r="AL335" i="4" s="1"/>
  <c r="AL336" i="4" s="1"/>
  <c r="AL337" i="4" s="1"/>
  <c r="AL338" i="4" s="1"/>
  <c r="AL339" i="4" s="1"/>
  <c r="AL340" i="4" s="1"/>
  <c r="AL341" i="4" s="1"/>
  <c r="AL342" i="4" s="1"/>
  <c r="AL343" i="4" s="1"/>
  <c r="AL344" i="4" s="1"/>
  <c r="AL345" i="4" s="1"/>
  <c r="AL346" i="4" s="1"/>
  <c r="AL347" i="4" s="1"/>
  <c r="AL348" i="4" s="1"/>
  <c r="AL349" i="4" s="1"/>
  <c r="AL350" i="4" s="1"/>
  <c r="AL351" i="4" s="1"/>
  <c r="AL352" i="4" s="1"/>
  <c r="AL353" i="4" s="1"/>
  <c r="AL354" i="4" s="1"/>
  <c r="AL355" i="4" s="1"/>
  <c r="AL356" i="4" s="1"/>
  <c r="AL357" i="4" s="1"/>
  <c r="AL358" i="4" s="1"/>
  <c r="AL359" i="4" s="1"/>
  <c r="AL360" i="4" s="1"/>
  <c r="AL361" i="4" s="1"/>
  <c r="AL362" i="4" s="1"/>
  <c r="AL363" i="4" s="1"/>
  <c r="AL364" i="4" s="1"/>
  <c r="AL365" i="4" s="1"/>
  <c r="AL366" i="4" s="1"/>
  <c r="AL367" i="4" s="1"/>
  <c r="AL368" i="4" s="1"/>
  <c r="AL369" i="4" s="1"/>
  <c r="AL370" i="4" s="1"/>
  <c r="AL371" i="4" s="1"/>
  <c r="AL372" i="4" s="1"/>
  <c r="AL373" i="4" s="1"/>
  <c r="AL374" i="4" s="1"/>
  <c r="AL375" i="4" s="1"/>
  <c r="AL376" i="4" s="1"/>
  <c r="AL377" i="4" s="1"/>
  <c r="AL378" i="4" s="1"/>
  <c r="AL379" i="4" s="1"/>
  <c r="AL380" i="4" s="1"/>
  <c r="AL381" i="4" s="1"/>
  <c r="AL382" i="4" s="1"/>
  <c r="AL383" i="4" s="1"/>
  <c r="AL384" i="4" s="1"/>
  <c r="AL385" i="4" s="1"/>
  <c r="AL386" i="4" s="1"/>
  <c r="AL387" i="4" s="1"/>
  <c r="AL388" i="4" s="1"/>
  <c r="AL389" i="4" s="1"/>
  <c r="AL390" i="4" s="1"/>
  <c r="AL391" i="4" s="1"/>
  <c r="AL392" i="4" s="1"/>
  <c r="AL393" i="4" s="1"/>
  <c r="AL394" i="4" s="1"/>
  <c r="AL395" i="4" s="1"/>
  <c r="AL396" i="4" s="1"/>
  <c r="AL397" i="4" s="1"/>
  <c r="AL398" i="4" s="1"/>
  <c r="AL399" i="4" s="1"/>
  <c r="AL400" i="4" s="1"/>
  <c r="AL401" i="4" s="1"/>
  <c r="AL402" i="4" s="1"/>
  <c r="AL403" i="4" s="1"/>
  <c r="AL404" i="4" s="1"/>
  <c r="AL405" i="4" s="1"/>
  <c r="AL406" i="4" s="1"/>
  <c r="AL407" i="4" s="1"/>
  <c r="AL408" i="4" s="1"/>
  <c r="AL409" i="4" s="1"/>
  <c r="AL410" i="4" s="1"/>
  <c r="AL411" i="4" s="1"/>
  <c r="AL412" i="4" s="1"/>
  <c r="AL413" i="4" s="1"/>
  <c r="AL414" i="4" s="1"/>
  <c r="AL415" i="4" s="1"/>
  <c r="AL416" i="4" s="1"/>
  <c r="AL417" i="4" s="1"/>
  <c r="AL418" i="4" s="1"/>
  <c r="AL419" i="4" s="1"/>
  <c r="AL420" i="4" s="1"/>
  <c r="AL421" i="4" s="1"/>
  <c r="AL422" i="4" s="1"/>
  <c r="AL423" i="4" s="1"/>
  <c r="AL424" i="4" s="1"/>
  <c r="AL425" i="4" s="1"/>
  <c r="AL426" i="4" s="1"/>
  <c r="AL427" i="4" s="1"/>
  <c r="AL428" i="4" s="1"/>
  <c r="AL429" i="4" s="1"/>
  <c r="AL430" i="4" s="1"/>
  <c r="AL431" i="4" s="1"/>
  <c r="AL432" i="4" s="1"/>
  <c r="AL433" i="4" s="1"/>
  <c r="AL434" i="4" s="1"/>
  <c r="AL435" i="4" s="1"/>
  <c r="AL436" i="4" s="1"/>
  <c r="AL437" i="4" s="1"/>
  <c r="AL438" i="4" s="1"/>
  <c r="AL439" i="4" s="1"/>
  <c r="AL440" i="4" s="1"/>
  <c r="AL441" i="4" s="1"/>
  <c r="AL442" i="4" s="1"/>
  <c r="AL443" i="4" s="1"/>
  <c r="AL444" i="4" s="1"/>
  <c r="AL445" i="4" s="1"/>
  <c r="AL446" i="4" s="1"/>
  <c r="AL447" i="4" s="1"/>
  <c r="AL448" i="4" s="1"/>
  <c r="AL449" i="4" s="1"/>
  <c r="AL450" i="4" s="1"/>
  <c r="AL451" i="4" s="1"/>
  <c r="AL452" i="4" s="1"/>
  <c r="AL453" i="4" s="1"/>
  <c r="AL454" i="4" s="1"/>
  <c r="AL455" i="4" s="1"/>
  <c r="AL456" i="4" s="1"/>
  <c r="AL457" i="4" s="1"/>
  <c r="AL458" i="4" s="1"/>
  <c r="AL459" i="4" s="1"/>
  <c r="AL460" i="4" s="1"/>
  <c r="AL461" i="4" s="1"/>
  <c r="AL462" i="4" s="1"/>
  <c r="AL463" i="4" s="1"/>
  <c r="AL464" i="4" s="1"/>
  <c r="AL465" i="4" s="1"/>
  <c r="AL466" i="4" s="1"/>
  <c r="AL467" i="4" s="1"/>
  <c r="AL468" i="4" s="1"/>
  <c r="AL469" i="4" s="1"/>
  <c r="AL470" i="4" s="1"/>
  <c r="AL471" i="4" s="1"/>
  <c r="AL472" i="4" s="1"/>
  <c r="AL473" i="4" s="1"/>
  <c r="AL474" i="4" s="1"/>
  <c r="AL475" i="4" s="1"/>
  <c r="AL476" i="4" s="1"/>
  <c r="AL477" i="4" s="1"/>
  <c r="AL478" i="4" s="1"/>
  <c r="AL479" i="4" s="1"/>
  <c r="AL480" i="4" s="1"/>
  <c r="AL481" i="4" s="1"/>
  <c r="AL482" i="4" s="1"/>
  <c r="AL483" i="4" s="1"/>
  <c r="AL484" i="4" s="1"/>
  <c r="AL485" i="4" s="1"/>
  <c r="AL486" i="4" s="1"/>
  <c r="AL487" i="4" s="1"/>
  <c r="AL488" i="4" s="1"/>
  <c r="AL489" i="4" s="1"/>
  <c r="AL490" i="4" s="1"/>
  <c r="AL491" i="4" s="1"/>
  <c r="AL492" i="4" s="1"/>
  <c r="AL493" i="4" s="1"/>
  <c r="AL494" i="4" s="1"/>
  <c r="AL495" i="4" s="1"/>
  <c r="AL496" i="4" s="1"/>
  <c r="AL497" i="4" s="1"/>
  <c r="AL498" i="4" s="1"/>
  <c r="AL499" i="4" s="1"/>
  <c r="AL500" i="4" s="1"/>
  <c r="AL501" i="4" s="1"/>
  <c r="AL502" i="4" s="1"/>
  <c r="AL503" i="4" s="1"/>
  <c r="AL504" i="4" s="1"/>
  <c r="AL505" i="4" s="1"/>
  <c r="AL506" i="4" s="1"/>
  <c r="AL507" i="4" s="1"/>
  <c r="AL508" i="4" s="1"/>
  <c r="AL509" i="4" s="1"/>
  <c r="AL510" i="4" s="1"/>
  <c r="AL511" i="4" s="1"/>
  <c r="AL512" i="4" s="1"/>
  <c r="AL513" i="4" s="1"/>
  <c r="AL514" i="4" s="1"/>
  <c r="AL515" i="4" s="1"/>
  <c r="AL516" i="4" s="1"/>
  <c r="AL517" i="4" s="1"/>
  <c r="AL518" i="4" s="1"/>
  <c r="AL519" i="4" s="1"/>
  <c r="AL520" i="4" s="1"/>
  <c r="AL521" i="4" s="1"/>
  <c r="AL522" i="4" s="1"/>
  <c r="AL523" i="4" s="1"/>
  <c r="AL524" i="4" s="1"/>
  <c r="AL525" i="4" s="1"/>
  <c r="AL526" i="4" s="1"/>
  <c r="AL527" i="4" s="1"/>
  <c r="AL528" i="4" s="1"/>
  <c r="AL529" i="4" s="1"/>
  <c r="AL530" i="4" s="1"/>
  <c r="AL531" i="4" s="1"/>
  <c r="AL532" i="4" s="1"/>
  <c r="AL533" i="4" s="1"/>
  <c r="AL534" i="4" s="1"/>
  <c r="AL535" i="4" s="1"/>
  <c r="AL536" i="4" s="1"/>
  <c r="AL537" i="4" s="1"/>
  <c r="AL538" i="4" s="1"/>
  <c r="AL539" i="4" s="1"/>
  <c r="AL540" i="4" s="1"/>
  <c r="AL541" i="4" s="1"/>
  <c r="AL542" i="4" s="1"/>
  <c r="AL543" i="4" s="1"/>
  <c r="AL544" i="4" s="1"/>
  <c r="AL545" i="4" s="1"/>
  <c r="AL546" i="4" s="1"/>
  <c r="AL547" i="4" s="1"/>
  <c r="AL548" i="4" s="1"/>
  <c r="AL549" i="4" s="1"/>
  <c r="AL550" i="4" s="1"/>
  <c r="AL551" i="4" s="1"/>
  <c r="AL552" i="4" s="1"/>
  <c r="AL553" i="4" s="1"/>
  <c r="AL554" i="4" s="1"/>
  <c r="AL555" i="4" s="1"/>
  <c r="AL556" i="4" s="1"/>
  <c r="AL557" i="4" s="1"/>
  <c r="AL558" i="4" s="1"/>
  <c r="AL559" i="4" s="1"/>
  <c r="AL560" i="4" s="1"/>
  <c r="AL561" i="4" s="1"/>
  <c r="AL562" i="4" s="1"/>
  <c r="AL563" i="4" s="1"/>
  <c r="AL564" i="4" s="1"/>
  <c r="AL565" i="4" s="1"/>
  <c r="AL566" i="4" s="1"/>
  <c r="AL567" i="4" s="1"/>
  <c r="AL568" i="4" s="1"/>
  <c r="AL569" i="4" s="1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4" i="4" l="1"/>
  <c r="H7" i="4" s="1"/>
  <c r="C4" i="4"/>
  <c r="G7" i="4"/>
  <c r="BB11" i="4" s="1"/>
  <c r="AB609" i="2"/>
  <c r="N567" i="2"/>
  <c r="J567" i="2"/>
  <c r="R566" i="2"/>
  <c r="N566" i="2"/>
  <c r="J566" i="2"/>
  <c r="R565" i="2"/>
  <c r="N565" i="2"/>
  <c r="R564" i="2"/>
  <c r="J564" i="2"/>
  <c r="R563" i="2"/>
  <c r="N563" i="2"/>
  <c r="J563" i="2"/>
  <c r="R562" i="2"/>
  <c r="J562" i="2"/>
  <c r="R561" i="2"/>
  <c r="N561" i="2"/>
  <c r="J561" i="2"/>
  <c r="R560" i="2"/>
  <c r="J560" i="2"/>
  <c r="R559" i="2"/>
  <c r="N559" i="2"/>
  <c r="J559" i="2"/>
  <c r="R558" i="2"/>
  <c r="J558" i="2"/>
  <c r="R557" i="2"/>
  <c r="N557" i="2"/>
  <c r="J557" i="2"/>
  <c r="R556" i="2"/>
  <c r="J556" i="2"/>
  <c r="R555" i="2"/>
  <c r="N555" i="2"/>
  <c r="J555" i="2"/>
  <c r="R554" i="2"/>
  <c r="J554" i="2"/>
  <c r="R553" i="2"/>
  <c r="N553" i="2"/>
  <c r="J553" i="2"/>
  <c r="R552" i="2"/>
  <c r="J552" i="2"/>
  <c r="R551" i="2"/>
  <c r="N551" i="2"/>
  <c r="J551" i="2"/>
  <c r="N550" i="2"/>
  <c r="J550" i="2"/>
  <c r="R549" i="2"/>
  <c r="J549" i="2"/>
  <c r="R548" i="2"/>
  <c r="N548" i="2"/>
  <c r="J548" i="2"/>
  <c r="R547" i="2"/>
  <c r="R546" i="2"/>
  <c r="N546" i="2"/>
  <c r="J546" i="2"/>
  <c r="R545" i="2"/>
  <c r="N545" i="2"/>
  <c r="J545" i="2"/>
  <c r="R544" i="2"/>
  <c r="N544" i="2"/>
  <c r="R543" i="2"/>
  <c r="R542" i="2"/>
  <c r="J542" i="2"/>
  <c r="R541" i="2"/>
  <c r="N541" i="2"/>
  <c r="J541" i="2"/>
  <c r="R540" i="2"/>
  <c r="N540" i="2"/>
  <c r="J540" i="2"/>
  <c r="R538" i="2"/>
  <c r="R537" i="2"/>
  <c r="R536" i="2"/>
  <c r="N536" i="2"/>
  <c r="J536" i="2"/>
  <c r="R535" i="2"/>
  <c r="N535" i="2"/>
  <c r="J535" i="2"/>
  <c r="R534" i="2"/>
  <c r="N534" i="2"/>
  <c r="J534" i="2"/>
  <c r="R533" i="2"/>
  <c r="R532" i="2"/>
  <c r="N532" i="2"/>
  <c r="J532" i="2"/>
  <c r="R531" i="2"/>
  <c r="N531" i="2"/>
  <c r="J531" i="2"/>
  <c r="R530" i="2"/>
  <c r="N530" i="2"/>
  <c r="J530" i="2"/>
  <c r="R529" i="2"/>
  <c r="R528" i="2"/>
  <c r="N528" i="2"/>
  <c r="J528" i="2"/>
  <c r="R527" i="2"/>
  <c r="N527" i="2"/>
  <c r="J527" i="2"/>
  <c r="R526" i="2"/>
  <c r="N526" i="2"/>
  <c r="R524" i="2"/>
  <c r="N524" i="2"/>
  <c r="J524" i="2"/>
  <c r="R523" i="2"/>
  <c r="N523" i="2"/>
  <c r="J523" i="2"/>
  <c r="R522" i="2"/>
  <c r="N522" i="2"/>
  <c r="J522" i="2"/>
  <c r="R521" i="2"/>
  <c r="R520" i="2"/>
  <c r="N520" i="2"/>
  <c r="J520" i="2"/>
  <c r="R519" i="2"/>
  <c r="N519" i="2"/>
  <c r="J519" i="2"/>
  <c r="R518" i="2"/>
  <c r="R517" i="2"/>
  <c r="R516" i="2"/>
  <c r="N516" i="2"/>
  <c r="J516" i="2"/>
  <c r="R515" i="2"/>
  <c r="N515" i="2"/>
  <c r="J515" i="2"/>
  <c r="R514" i="2"/>
  <c r="R513" i="2"/>
  <c r="R512" i="2"/>
  <c r="N512" i="2"/>
  <c r="J512" i="2"/>
  <c r="R511" i="2"/>
  <c r="N511" i="2"/>
  <c r="J511" i="2"/>
  <c r="R509" i="2"/>
  <c r="R508" i="2"/>
  <c r="N508" i="2"/>
  <c r="R507" i="2"/>
  <c r="N507" i="2"/>
  <c r="J507" i="2"/>
  <c r="J506" i="2"/>
  <c r="R505" i="2"/>
  <c r="N505" i="2"/>
  <c r="J505" i="2"/>
  <c r="R504" i="2"/>
  <c r="N504" i="2"/>
  <c r="J504" i="2"/>
  <c r="R503" i="2"/>
  <c r="N503" i="2"/>
  <c r="J503" i="2"/>
  <c r="R502" i="2"/>
  <c r="J502" i="2"/>
  <c r="R501" i="2"/>
  <c r="N501" i="2"/>
  <c r="J501" i="2"/>
  <c r="R500" i="2"/>
  <c r="N500" i="2"/>
  <c r="J500" i="2"/>
  <c r="R499" i="2"/>
  <c r="N499" i="2"/>
  <c r="J499" i="2"/>
  <c r="R498" i="2"/>
  <c r="J498" i="2"/>
  <c r="R497" i="2"/>
  <c r="J497" i="2"/>
  <c r="R496" i="2"/>
  <c r="N496" i="2"/>
  <c r="J496" i="2"/>
  <c r="R495" i="2"/>
  <c r="N495" i="2"/>
  <c r="J495" i="2"/>
  <c r="R494" i="2"/>
  <c r="J494" i="2"/>
  <c r="R493" i="2"/>
  <c r="N493" i="2"/>
  <c r="J493" i="2"/>
  <c r="R492" i="2"/>
  <c r="N492" i="2"/>
  <c r="J492" i="2"/>
  <c r="R491" i="2"/>
  <c r="N491" i="2"/>
  <c r="J491" i="2"/>
  <c r="R490" i="2"/>
  <c r="J490" i="2"/>
  <c r="R489" i="2"/>
  <c r="N489" i="2"/>
  <c r="J489" i="2"/>
  <c r="R488" i="2"/>
  <c r="N488" i="2"/>
  <c r="J488" i="2"/>
  <c r="R487" i="2"/>
  <c r="N487" i="2"/>
  <c r="J487" i="2"/>
  <c r="R486" i="2"/>
  <c r="R485" i="2"/>
  <c r="J485" i="2"/>
  <c r="R484" i="2"/>
  <c r="N484" i="2"/>
  <c r="J484" i="2"/>
  <c r="R483" i="2"/>
  <c r="N483" i="2"/>
  <c r="J483" i="2"/>
  <c r="R482" i="2"/>
  <c r="R481" i="2"/>
  <c r="N481" i="2"/>
  <c r="J481" i="2"/>
  <c r="R479" i="2"/>
  <c r="N479" i="2"/>
  <c r="J479" i="2"/>
  <c r="R478" i="2"/>
  <c r="R477" i="2"/>
  <c r="N477" i="2"/>
  <c r="J477" i="2"/>
  <c r="R476" i="2"/>
  <c r="N476" i="2"/>
  <c r="J476" i="2"/>
  <c r="R475" i="2"/>
  <c r="N475" i="2"/>
  <c r="J475" i="2"/>
  <c r="R474" i="2"/>
  <c r="R473" i="2"/>
  <c r="N473" i="2"/>
  <c r="J473" i="2"/>
  <c r="R472" i="2"/>
  <c r="N472" i="2"/>
  <c r="J472" i="2"/>
  <c r="R471" i="2"/>
  <c r="N471" i="2"/>
  <c r="J471" i="2"/>
  <c r="R470" i="2"/>
  <c r="R469" i="2"/>
  <c r="N469" i="2"/>
  <c r="J469" i="2"/>
  <c r="R468" i="2"/>
  <c r="N468" i="2"/>
  <c r="J468" i="2"/>
  <c r="R467" i="2"/>
  <c r="N467" i="2"/>
  <c r="J467" i="2"/>
  <c r="R466" i="2"/>
  <c r="N466" i="2"/>
  <c r="J466" i="2"/>
  <c r="R464" i="2"/>
  <c r="J464" i="2"/>
  <c r="R463" i="2"/>
  <c r="N463" i="2"/>
  <c r="J463" i="2"/>
  <c r="R462" i="2"/>
  <c r="N462" i="2"/>
  <c r="J462" i="2"/>
  <c r="R461" i="2"/>
  <c r="N461" i="2"/>
  <c r="J461" i="2"/>
  <c r="R460" i="2"/>
  <c r="N460" i="2"/>
  <c r="J460" i="2"/>
  <c r="R459" i="2"/>
  <c r="N459" i="2"/>
  <c r="J459" i="2"/>
  <c r="R458" i="2"/>
  <c r="N458" i="2"/>
  <c r="J458" i="2"/>
  <c r="R457" i="2"/>
  <c r="N457" i="2"/>
  <c r="J457" i="2"/>
  <c r="R456" i="2"/>
  <c r="N456" i="2"/>
  <c r="J456" i="2"/>
  <c r="R455" i="2"/>
  <c r="N455" i="2"/>
  <c r="R454" i="2"/>
  <c r="N454" i="2"/>
  <c r="J454" i="2"/>
  <c r="R453" i="2"/>
  <c r="N453" i="2"/>
  <c r="J453" i="2"/>
  <c r="R452" i="2"/>
  <c r="N452" i="2"/>
  <c r="J452" i="2"/>
  <c r="R451" i="2"/>
  <c r="N451" i="2"/>
  <c r="J451" i="2"/>
  <c r="R450" i="2"/>
  <c r="R448" i="2"/>
  <c r="N448" i="2"/>
  <c r="J448" i="2"/>
  <c r="R447" i="2"/>
  <c r="N447" i="2"/>
  <c r="J447" i="2"/>
  <c r="R446" i="2"/>
  <c r="R445" i="2"/>
  <c r="N445" i="2"/>
  <c r="J445" i="2"/>
  <c r="R444" i="2"/>
  <c r="N444" i="2"/>
  <c r="J444" i="2"/>
  <c r="R443" i="2"/>
  <c r="N443" i="2"/>
  <c r="J443" i="2"/>
  <c r="R442" i="2"/>
  <c r="R441" i="2"/>
  <c r="N441" i="2"/>
  <c r="J441" i="2"/>
  <c r="R440" i="2"/>
  <c r="N440" i="2"/>
  <c r="J440" i="2"/>
  <c r="R439" i="2"/>
  <c r="N439" i="2"/>
  <c r="J439" i="2"/>
  <c r="R438" i="2"/>
  <c r="N437" i="2"/>
  <c r="J437" i="2"/>
  <c r="R436" i="2"/>
  <c r="N436" i="2"/>
  <c r="J436" i="2"/>
  <c r="R435" i="2"/>
  <c r="N435" i="2"/>
  <c r="J435" i="2"/>
  <c r="R434" i="2"/>
  <c r="R433" i="2"/>
  <c r="N433" i="2"/>
  <c r="J433" i="2"/>
  <c r="R432" i="2"/>
  <c r="N432" i="2"/>
  <c r="J432" i="2"/>
  <c r="R431" i="2"/>
  <c r="N431" i="2"/>
  <c r="J431" i="2"/>
  <c r="R430" i="2"/>
  <c r="N429" i="2"/>
  <c r="J429" i="2"/>
  <c r="R428" i="2"/>
  <c r="N428" i="2"/>
  <c r="J428" i="2"/>
  <c r="R427" i="2"/>
  <c r="N427" i="2"/>
  <c r="J427" i="2"/>
  <c r="R426" i="2"/>
  <c r="R425" i="2"/>
  <c r="N425" i="2"/>
  <c r="J425" i="2"/>
  <c r="R424" i="2"/>
  <c r="N424" i="2"/>
  <c r="J424" i="2"/>
  <c r="R423" i="2"/>
  <c r="N423" i="2"/>
  <c r="J423" i="2"/>
  <c r="R422" i="2"/>
  <c r="N421" i="2"/>
  <c r="J421" i="2"/>
  <c r="R420" i="2"/>
  <c r="N420" i="2"/>
  <c r="J420" i="2"/>
  <c r="R419" i="2"/>
  <c r="N419" i="2"/>
  <c r="J419" i="2"/>
  <c r="R418" i="2"/>
  <c r="R417" i="2"/>
  <c r="N417" i="2"/>
  <c r="J417" i="2"/>
  <c r="R415" i="2"/>
  <c r="R414" i="2"/>
  <c r="R413" i="2"/>
  <c r="J413" i="2"/>
  <c r="R412" i="2"/>
  <c r="N412" i="2"/>
  <c r="J412" i="2"/>
  <c r="R411" i="2"/>
  <c r="R410" i="2"/>
  <c r="R409" i="2"/>
  <c r="J409" i="2"/>
  <c r="R408" i="2"/>
  <c r="N408" i="2"/>
  <c r="J408" i="2"/>
  <c r="R407" i="2"/>
  <c r="R406" i="2"/>
  <c r="R405" i="2"/>
  <c r="J405" i="2"/>
  <c r="R404" i="2"/>
  <c r="N404" i="2"/>
  <c r="J404" i="2"/>
  <c r="R403" i="2"/>
  <c r="R402" i="2"/>
  <c r="R401" i="2"/>
  <c r="J401" i="2"/>
  <c r="R400" i="2"/>
  <c r="N400" i="2"/>
  <c r="J400" i="2"/>
  <c r="R399" i="2"/>
  <c r="R398" i="2"/>
  <c r="R397" i="2"/>
  <c r="J397" i="2"/>
  <c r="R396" i="2"/>
  <c r="N396" i="2"/>
  <c r="J396" i="2"/>
  <c r="R395" i="2"/>
  <c r="R394" i="2"/>
  <c r="R393" i="2"/>
  <c r="J393" i="2"/>
  <c r="R392" i="2"/>
  <c r="N392" i="2"/>
  <c r="J392" i="2"/>
  <c r="R391" i="2"/>
  <c r="R390" i="2"/>
  <c r="R389" i="2"/>
  <c r="R388" i="2"/>
  <c r="J388" i="2"/>
  <c r="R387" i="2"/>
  <c r="N387" i="2"/>
  <c r="J387" i="2"/>
  <c r="R386" i="2"/>
  <c r="N386" i="2"/>
  <c r="J386" i="2"/>
  <c r="R385" i="2"/>
  <c r="N385" i="2"/>
  <c r="J385" i="2"/>
  <c r="R384" i="2"/>
  <c r="R383" i="2"/>
  <c r="N383" i="2"/>
  <c r="J383" i="2"/>
  <c r="R382" i="2"/>
  <c r="N382" i="2"/>
  <c r="J382" i="2"/>
  <c r="R381" i="2"/>
  <c r="N381" i="2"/>
  <c r="R380" i="2"/>
  <c r="R379" i="2"/>
  <c r="N379" i="2"/>
  <c r="J379" i="2"/>
  <c r="R378" i="2"/>
  <c r="N378" i="2"/>
  <c r="J378" i="2"/>
  <c r="R376" i="2"/>
  <c r="R375" i="2"/>
  <c r="N375" i="2"/>
  <c r="J375" i="2"/>
  <c r="R374" i="2"/>
  <c r="N374" i="2"/>
  <c r="J374" i="2"/>
  <c r="R373" i="2"/>
  <c r="N373" i="2"/>
  <c r="J373" i="2"/>
  <c r="R372" i="2"/>
  <c r="R371" i="2"/>
  <c r="J371" i="2"/>
  <c r="R370" i="2"/>
  <c r="N370" i="2"/>
  <c r="J370" i="2"/>
  <c r="R369" i="2"/>
  <c r="N369" i="2"/>
  <c r="J369" i="2"/>
  <c r="J368" i="2"/>
  <c r="R367" i="2"/>
  <c r="N367" i="2"/>
  <c r="J367" i="2"/>
  <c r="R365" i="2"/>
  <c r="J365" i="2"/>
  <c r="R364" i="2"/>
  <c r="N364" i="2"/>
  <c r="J364" i="2"/>
  <c r="R363" i="2"/>
  <c r="R362" i="2"/>
  <c r="N362" i="2"/>
  <c r="J362" i="2"/>
  <c r="R361" i="2"/>
  <c r="J361" i="2"/>
  <c r="R360" i="2"/>
  <c r="N360" i="2"/>
  <c r="R359" i="2"/>
  <c r="R358" i="2"/>
  <c r="N358" i="2"/>
  <c r="J358" i="2"/>
  <c r="R357" i="2"/>
  <c r="N357" i="2"/>
  <c r="J357" i="2"/>
  <c r="R356" i="2"/>
  <c r="N356" i="2"/>
  <c r="R355" i="2"/>
  <c r="J355" i="2"/>
  <c r="R354" i="2"/>
  <c r="N354" i="2"/>
  <c r="J354" i="2"/>
  <c r="R353" i="2"/>
  <c r="N353" i="2"/>
  <c r="J353" i="2"/>
  <c r="R352" i="2"/>
  <c r="N352" i="2"/>
  <c r="R351" i="2"/>
  <c r="J351" i="2"/>
  <c r="R350" i="2"/>
  <c r="N350" i="2"/>
  <c r="J350" i="2"/>
  <c r="R349" i="2"/>
  <c r="N349" i="2"/>
  <c r="J349" i="2"/>
  <c r="R348" i="2"/>
  <c r="N348" i="2"/>
  <c r="R347" i="2"/>
  <c r="J347" i="2"/>
  <c r="R346" i="2"/>
  <c r="N346" i="2"/>
  <c r="J346" i="2"/>
  <c r="R345" i="2"/>
  <c r="N345" i="2"/>
  <c r="J345" i="2"/>
  <c r="R344" i="2"/>
  <c r="N344" i="2"/>
  <c r="R343" i="2"/>
  <c r="J343" i="2"/>
  <c r="R342" i="2"/>
  <c r="N342" i="2"/>
  <c r="J342" i="2"/>
  <c r="R341" i="2"/>
  <c r="N341" i="2"/>
  <c r="J341" i="2"/>
  <c r="R340" i="2"/>
  <c r="N340" i="2"/>
  <c r="R339" i="2"/>
  <c r="J339" i="2"/>
  <c r="R338" i="2"/>
  <c r="N338" i="2"/>
  <c r="J338" i="2"/>
  <c r="R337" i="2"/>
  <c r="N337" i="2"/>
  <c r="J337" i="2"/>
  <c r="R336" i="2"/>
  <c r="N336" i="2"/>
  <c r="R335" i="2"/>
  <c r="J335" i="2"/>
  <c r="R334" i="2"/>
  <c r="N334" i="2"/>
  <c r="J334" i="2"/>
  <c r="R333" i="2"/>
  <c r="N333" i="2"/>
  <c r="J333" i="2"/>
  <c r="R332" i="2"/>
  <c r="N332" i="2"/>
  <c r="R331" i="2"/>
  <c r="J331" i="2"/>
  <c r="R330" i="2"/>
  <c r="N330" i="2"/>
  <c r="J330" i="2"/>
  <c r="R329" i="2"/>
  <c r="N329" i="2"/>
  <c r="J329" i="2"/>
  <c r="R328" i="2"/>
  <c r="N328" i="2"/>
  <c r="R327" i="2"/>
  <c r="J327" i="2"/>
  <c r="R326" i="2"/>
  <c r="N326" i="2"/>
  <c r="J326" i="2"/>
  <c r="R325" i="2"/>
  <c r="J325" i="2"/>
  <c r="R323" i="2"/>
  <c r="J323" i="2"/>
  <c r="R322" i="2"/>
  <c r="N322" i="2"/>
  <c r="J322" i="2"/>
  <c r="R321" i="2"/>
  <c r="J321" i="2"/>
  <c r="R320" i="2"/>
  <c r="N320" i="2"/>
  <c r="R319" i="2"/>
  <c r="J319" i="2"/>
  <c r="R318" i="2"/>
  <c r="N318" i="2"/>
  <c r="J318" i="2"/>
  <c r="R317" i="2"/>
  <c r="J317" i="2"/>
  <c r="R316" i="2"/>
  <c r="N316" i="2"/>
  <c r="R315" i="2"/>
  <c r="J315" i="2"/>
  <c r="R314" i="2"/>
  <c r="N314" i="2"/>
  <c r="J314" i="2"/>
  <c r="R313" i="2"/>
  <c r="J313" i="2"/>
  <c r="R312" i="2"/>
  <c r="N312" i="2"/>
  <c r="R311" i="2"/>
  <c r="J311" i="2"/>
  <c r="R310" i="2"/>
  <c r="N310" i="2"/>
  <c r="J310" i="2"/>
  <c r="R309" i="2"/>
  <c r="J309" i="2"/>
  <c r="R308" i="2"/>
  <c r="N308" i="2"/>
  <c r="R307" i="2"/>
  <c r="J307" i="2"/>
  <c r="R306" i="2"/>
  <c r="N306" i="2"/>
  <c r="J306" i="2"/>
  <c r="R305" i="2"/>
  <c r="J305" i="2"/>
  <c r="R304" i="2"/>
  <c r="N304" i="2"/>
  <c r="R303" i="2"/>
  <c r="J303" i="2"/>
  <c r="R302" i="2"/>
  <c r="N302" i="2"/>
  <c r="J302" i="2"/>
  <c r="R301" i="2"/>
  <c r="J301" i="2"/>
  <c r="R300" i="2"/>
  <c r="N300" i="2"/>
  <c r="R298" i="2"/>
  <c r="N298" i="2"/>
  <c r="J298" i="2"/>
  <c r="R297" i="2"/>
  <c r="J297" i="2"/>
  <c r="N296" i="2"/>
  <c r="R295" i="2"/>
  <c r="J295" i="2"/>
  <c r="R294" i="2"/>
  <c r="N294" i="2"/>
  <c r="J294" i="2"/>
  <c r="R293" i="2"/>
  <c r="J293" i="2"/>
  <c r="R292" i="2"/>
  <c r="N292" i="2"/>
  <c r="R291" i="2"/>
  <c r="J291" i="2"/>
  <c r="R290" i="2"/>
  <c r="N290" i="2"/>
  <c r="J290" i="2"/>
  <c r="R289" i="2"/>
  <c r="N289" i="2"/>
  <c r="J289" i="2"/>
  <c r="R288" i="2"/>
  <c r="R286" i="2"/>
  <c r="N286" i="2"/>
  <c r="J286" i="2"/>
  <c r="R285" i="2"/>
  <c r="N285" i="2"/>
  <c r="J285" i="2"/>
  <c r="R284" i="2"/>
  <c r="J283" i="2"/>
  <c r="R282" i="2"/>
  <c r="N282" i="2"/>
  <c r="J282" i="2"/>
  <c r="R281" i="2"/>
  <c r="N281" i="2"/>
  <c r="J281" i="2"/>
  <c r="R280" i="2"/>
  <c r="R279" i="2"/>
  <c r="J279" i="2"/>
  <c r="R278" i="2"/>
  <c r="N278" i="2"/>
  <c r="J278" i="2"/>
  <c r="R277" i="2"/>
  <c r="N277" i="2"/>
  <c r="J277" i="2"/>
  <c r="R276" i="2"/>
  <c r="J275" i="2"/>
  <c r="R274" i="2"/>
  <c r="N274" i="2"/>
  <c r="J274" i="2"/>
  <c r="R273" i="2"/>
  <c r="N273" i="2"/>
  <c r="J273" i="2"/>
  <c r="R272" i="2"/>
  <c r="R271" i="2"/>
  <c r="J271" i="2"/>
  <c r="R270" i="2"/>
  <c r="N270" i="2"/>
  <c r="J270" i="2"/>
  <c r="R269" i="2"/>
  <c r="N269" i="2"/>
  <c r="J269" i="2"/>
  <c r="R268" i="2"/>
  <c r="R267" i="2"/>
  <c r="J267" i="2"/>
  <c r="R266" i="2"/>
  <c r="N266" i="2"/>
  <c r="J266" i="2"/>
  <c r="R265" i="2"/>
  <c r="N265" i="2"/>
  <c r="J265" i="2"/>
  <c r="R264" i="2"/>
  <c r="R263" i="2"/>
  <c r="J263" i="2"/>
  <c r="R262" i="2"/>
  <c r="N262" i="2"/>
  <c r="J262" i="2"/>
  <c r="R260" i="2"/>
  <c r="R259" i="2"/>
  <c r="J259" i="2"/>
  <c r="R258" i="2"/>
  <c r="N258" i="2"/>
  <c r="J258" i="2"/>
  <c r="R257" i="2"/>
  <c r="N257" i="2"/>
  <c r="R256" i="2"/>
  <c r="R255" i="2"/>
  <c r="J255" i="2"/>
  <c r="R254" i="2"/>
  <c r="N254" i="2"/>
  <c r="J254" i="2"/>
  <c r="R253" i="2"/>
  <c r="N253" i="2"/>
  <c r="R252" i="2"/>
  <c r="R251" i="2"/>
  <c r="J251" i="2"/>
  <c r="R250" i="2"/>
  <c r="N250" i="2"/>
  <c r="J250" i="2"/>
  <c r="R248" i="2"/>
  <c r="R247" i="2"/>
  <c r="J247" i="2"/>
  <c r="R246" i="2"/>
  <c r="N246" i="2"/>
  <c r="J246" i="2"/>
  <c r="R245" i="2"/>
  <c r="N245" i="2"/>
  <c r="R244" i="2"/>
  <c r="R243" i="2"/>
  <c r="J243" i="2"/>
  <c r="R242" i="2"/>
  <c r="N242" i="2"/>
  <c r="J242" i="2"/>
  <c r="R241" i="2"/>
  <c r="N241" i="2"/>
  <c r="R240" i="2"/>
  <c r="R239" i="2"/>
  <c r="J239" i="2"/>
  <c r="R238" i="2"/>
  <c r="N238" i="2"/>
  <c r="J238" i="2"/>
  <c r="R237" i="2"/>
  <c r="N237" i="2"/>
  <c r="R234" i="2"/>
  <c r="N234" i="2"/>
  <c r="J234" i="2"/>
  <c r="R233" i="2"/>
  <c r="N233" i="2"/>
  <c r="J233" i="2"/>
  <c r="R232" i="2"/>
  <c r="N232" i="2"/>
  <c r="J232" i="2"/>
  <c r="R231" i="2"/>
  <c r="N231" i="2"/>
  <c r="J231" i="2"/>
  <c r="R230" i="2"/>
  <c r="N230" i="2"/>
  <c r="J230" i="2"/>
  <c r="R229" i="2"/>
  <c r="N229" i="2"/>
  <c r="J229" i="2"/>
  <c r="R228" i="2"/>
  <c r="N228" i="2"/>
  <c r="J228" i="2"/>
  <c r="R227" i="2"/>
  <c r="N227" i="2"/>
  <c r="J227" i="2"/>
  <c r="R226" i="2"/>
  <c r="N226" i="2"/>
  <c r="J226" i="2"/>
  <c r="R224" i="2"/>
  <c r="N224" i="2"/>
  <c r="J224" i="2"/>
  <c r="R223" i="2"/>
  <c r="N223" i="2"/>
  <c r="J223" i="2"/>
  <c r="R222" i="2"/>
  <c r="N222" i="2"/>
  <c r="J222" i="2"/>
  <c r="R221" i="2"/>
  <c r="N221" i="2"/>
  <c r="J221" i="2"/>
  <c r="R220" i="2"/>
  <c r="N220" i="2"/>
  <c r="J220" i="2"/>
  <c r="R219" i="2"/>
  <c r="N219" i="2"/>
  <c r="J219" i="2"/>
  <c r="R218" i="2"/>
  <c r="N218" i="2"/>
  <c r="J218" i="2"/>
  <c r="R217" i="2"/>
  <c r="N217" i="2"/>
  <c r="J217" i="2"/>
  <c r="R216" i="2"/>
  <c r="N216" i="2"/>
  <c r="J216" i="2"/>
  <c r="R215" i="2"/>
  <c r="N215" i="2"/>
  <c r="J215" i="2"/>
  <c r="R214" i="2"/>
  <c r="N214" i="2"/>
  <c r="J214" i="2"/>
  <c r="R213" i="2"/>
  <c r="N213" i="2"/>
  <c r="J213" i="2"/>
  <c r="R212" i="2"/>
  <c r="N212" i="2"/>
  <c r="J212" i="2"/>
  <c r="R211" i="2"/>
  <c r="N211" i="2"/>
  <c r="J211" i="2"/>
  <c r="R210" i="2"/>
  <c r="N210" i="2"/>
  <c r="J210" i="2"/>
  <c r="R209" i="2"/>
  <c r="N209" i="2"/>
  <c r="J209" i="2"/>
  <c r="R208" i="2"/>
  <c r="N208" i="2"/>
  <c r="J208" i="2"/>
  <c r="R207" i="2"/>
  <c r="N207" i="2"/>
  <c r="J207" i="2"/>
  <c r="R206" i="2"/>
  <c r="N206" i="2"/>
  <c r="J206" i="2"/>
  <c r="R205" i="2"/>
  <c r="N205" i="2"/>
  <c r="J205" i="2"/>
  <c r="R204" i="2"/>
  <c r="N204" i="2"/>
  <c r="J204" i="2"/>
  <c r="R202" i="2"/>
  <c r="N202" i="2"/>
  <c r="J202" i="2"/>
  <c r="R201" i="2"/>
  <c r="N201" i="2"/>
  <c r="J201" i="2"/>
  <c r="R200" i="2"/>
  <c r="N200" i="2"/>
  <c r="J200" i="2"/>
  <c r="R199" i="2"/>
  <c r="N199" i="2"/>
  <c r="J199" i="2"/>
  <c r="R198" i="2"/>
  <c r="N198" i="2"/>
  <c r="J198" i="2"/>
  <c r="R197" i="2"/>
  <c r="N197" i="2"/>
  <c r="J197" i="2"/>
  <c r="R196" i="2"/>
  <c r="N196" i="2"/>
  <c r="J196" i="2"/>
  <c r="R195" i="2"/>
  <c r="N195" i="2"/>
  <c r="J195" i="2"/>
  <c r="R194" i="2"/>
  <c r="N194" i="2"/>
  <c r="J194" i="2"/>
  <c r="R193" i="2"/>
  <c r="N193" i="2"/>
  <c r="J193" i="2"/>
  <c r="R192" i="2"/>
  <c r="N192" i="2"/>
  <c r="J192" i="2"/>
  <c r="R191" i="2"/>
  <c r="N191" i="2"/>
  <c r="J191" i="2"/>
  <c r="R190" i="2"/>
  <c r="N190" i="2"/>
  <c r="J190" i="2"/>
  <c r="R188" i="2"/>
  <c r="N188" i="2"/>
  <c r="J188" i="2"/>
  <c r="R187" i="2"/>
  <c r="N187" i="2"/>
  <c r="J187" i="2"/>
  <c r="R186" i="2"/>
  <c r="N186" i="2"/>
  <c r="J186" i="2"/>
  <c r="R185" i="2"/>
  <c r="N185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R145" i="2"/>
  <c r="N145" i="2"/>
  <c r="J145" i="2"/>
  <c r="N144" i="2"/>
  <c r="R143" i="2"/>
  <c r="J143" i="2"/>
  <c r="R141" i="2"/>
  <c r="N141" i="2"/>
  <c r="J141" i="2"/>
  <c r="N140" i="2"/>
  <c r="R139" i="2"/>
  <c r="J139" i="2"/>
  <c r="N136" i="2"/>
  <c r="R135" i="2"/>
  <c r="J135" i="2"/>
  <c r="R133" i="2"/>
  <c r="N133" i="2"/>
  <c r="J133" i="2"/>
  <c r="N132" i="2"/>
  <c r="R131" i="2"/>
  <c r="J131" i="2"/>
  <c r="R129" i="2"/>
  <c r="N129" i="2"/>
  <c r="J129" i="2"/>
  <c r="N128" i="2"/>
  <c r="R127" i="2"/>
  <c r="J127" i="2"/>
  <c r="R125" i="2"/>
  <c r="N125" i="2"/>
  <c r="J125" i="2"/>
  <c r="N124" i="2"/>
  <c r="R123" i="2"/>
  <c r="J123" i="2"/>
  <c r="R121" i="2"/>
  <c r="N121" i="2"/>
  <c r="J121" i="2"/>
  <c r="N120" i="2"/>
  <c r="R119" i="2"/>
  <c r="J119" i="2"/>
  <c r="R117" i="2"/>
  <c r="N117" i="2"/>
  <c r="J117" i="2"/>
  <c r="N116" i="2"/>
  <c r="R115" i="2"/>
  <c r="J115" i="2"/>
  <c r="R113" i="2"/>
  <c r="N113" i="2"/>
  <c r="J113" i="2"/>
  <c r="N112" i="2"/>
  <c r="R111" i="2"/>
  <c r="J111" i="2"/>
  <c r="R109" i="2"/>
  <c r="N109" i="2"/>
  <c r="J109" i="2"/>
  <c r="N108" i="2"/>
  <c r="R107" i="2"/>
  <c r="J107" i="2"/>
  <c r="R105" i="2"/>
  <c r="N105" i="2"/>
  <c r="J105" i="2"/>
  <c r="N104" i="2"/>
  <c r="R103" i="2"/>
  <c r="J103" i="2"/>
  <c r="R101" i="2"/>
  <c r="N101" i="2"/>
  <c r="J101" i="2"/>
  <c r="N100" i="2"/>
  <c r="R99" i="2"/>
  <c r="J99" i="2"/>
  <c r="N96" i="2"/>
  <c r="R95" i="2"/>
  <c r="J95" i="2"/>
  <c r="R93" i="2"/>
  <c r="N93" i="2"/>
  <c r="J93" i="2"/>
  <c r="N92" i="2"/>
  <c r="R91" i="2"/>
  <c r="J91" i="2"/>
  <c r="R89" i="2"/>
  <c r="N89" i="2"/>
  <c r="J89" i="2"/>
  <c r="N88" i="2"/>
  <c r="R87" i="2"/>
  <c r="J87" i="2"/>
  <c r="R85" i="2"/>
  <c r="N85" i="2"/>
  <c r="J85" i="2"/>
  <c r="N84" i="2"/>
  <c r="R83" i="2"/>
  <c r="J83" i="2"/>
  <c r="R81" i="2"/>
  <c r="N81" i="2"/>
  <c r="J81" i="2"/>
  <c r="N80" i="2"/>
  <c r="R79" i="2"/>
  <c r="J79" i="2"/>
  <c r="R77" i="2"/>
  <c r="N77" i="2"/>
  <c r="J77" i="2"/>
  <c r="N76" i="2"/>
  <c r="R75" i="2"/>
  <c r="J75" i="2"/>
  <c r="R73" i="2"/>
  <c r="N73" i="2"/>
  <c r="J73" i="2"/>
  <c r="N72" i="2"/>
  <c r="R71" i="2"/>
  <c r="J71" i="2"/>
  <c r="R69" i="2"/>
  <c r="N69" i="2"/>
  <c r="J69" i="2"/>
  <c r="N68" i="2"/>
  <c r="R67" i="2"/>
  <c r="J67" i="2"/>
  <c r="R65" i="2"/>
  <c r="N65" i="2"/>
  <c r="J65" i="2"/>
  <c r="N64" i="2"/>
  <c r="R63" i="2"/>
  <c r="J63" i="2"/>
  <c r="R61" i="2"/>
  <c r="N61" i="2"/>
  <c r="J61" i="2"/>
  <c r="N60" i="2"/>
  <c r="R59" i="2"/>
  <c r="J59" i="2"/>
  <c r="R57" i="2"/>
  <c r="N57" i="2"/>
  <c r="J57" i="2"/>
  <c r="N56" i="2"/>
  <c r="R55" i="2"/>
  <c r="J55" i="2"/>
  <c r="R53" i="2"/>
  <c r="N53" i="2"/>
  <c r="J53" i="2"/>
  <c r="N52" i="2"/>
  <c r="R51" i="2"/>
  <c r="J51" i="2"/>
  <c r="R49" i="2"/>
  <c r="N49" i="2"/>
  <c r="J49" i="2"/>
  <c r="N48" i="2"/>
  <c r="R47" i="2"/>
  <c r="J47" i="2"/>
  <c r="R45" i="2"/>
  <c r="N45" i="2"/>
  <c r="J45" i="2"/>
  <c r="N44" i="2"/>
  <c r="R43" i="2"/>
  <c r="J43" i="2"/>
  <c r="R41" i="2"/>
  <c r="N41" i="2"/>
  <c r="J41" i="2"/>
  <c r="N40" i="2"/>
  <c r="R39" i="2"/>
  <c r="J39" i="2"/>
  <c r="R37" i="2"/>
  <c r="N37" i="2"/>
  <c r="J37" i="2"/>
  <c r="N36" i="2"/>
  <c r="R35" i="2"/>
  <c r="J35" i="2"/>
  <c r="R33" i="2"/>
  <c r="N33" i="2"/>
  <c r="J33" i="2"/>
  <c r="N32" i="2"/>
  <c r="J31" i="2"/>
  <c r="R30" i="2"/>
  <c r="N30" i="2"/>
  <c r="J30" i="2"/>
  <c r="R29" i="2"/>
  <c r="R28" i="2"/>
  <c r="N28" i="2"/>
  <c r="R26" i="2"/>
  <c r="N26" i="2"/>
  <c r="J26" i="2"/>
  <c r="R25" i="2"/>
  <c r="R24" i="2"/>
  <c r="N24" i="2"/>
  <c r="R23" i="2"/>
  <c r="J23" i="2"/>
  <c r="R22" i="2"/>
  <c r="N22" i="2"/>
  <c r="J22" i="2"/>
  <c r="R21" i="2"/>
  <c r="R20" i="2"/>
  <c r="N20" i="2"/>
  <c r="R19" i="2"/>
  <c r="J19" i="2"/>
  <c r="R18" i="2"/>
  <c r="N18" i="2"/>
  <c r="J18" i="2"/>
  <c r="R17" i="2"/>
  <c r="R16" i="2"/>
  <c r="N16" i="2"/>
  <c r="R15" i="2"/>
  <c r="J15" i="2"/>
  <c r="R14" i="2"/>
  <c r="N14" i="2"/>
  <c r="J14" i="2"/>
  <c r="R13" i="2"/>
  <c r="R12" i="2"/>
  <c r="N12" i="2"/>
  <c r="R11" i="2"/>
  <c r="J11" i="2"/>
  <c r="R10" i="2"/>
  <c r="N10" i="2"/>
  <c r="J10" i="2"/>
  <c r="R9" i="2"/>
  <c r="R8" i="2"/>
  <c r="N8" i="2"/>
  <c r="R7" i="2"/>
  <c r="J7" i="2"/>
  <c r="R6" i="2"/>
  <c r="N6" i="2"/>
  <c r="J6" i="2"/>
  <c r="V6" i="2" l="1"/>
  <c r="AY6" i="4"/>
  <c r="AY11" i="4"/>
  <c r="AY8" i="4"/>
  <c r="T207" i="2"/>
  <c r="T9" i="2"/>
  <c r="BB8" i="4"/>
  <c r="BB6" i="4"/>
  <c r="J189" i="2"/>
  <c r="J225" i="2"/>
  <c r="J261" i="2"/>
  <c r="R287" i="2"/>
  <c r="R299" i="2"/>
  <c r="J449" i="2"/>
  <c r="R465" i="2"/>
  <c r="N480" i="2"/>
  <c r="R525" i="2"/>
  <c r="J27" i="2"/>
  <c r="R97" i="2"/>
  <c r="R137" i="2"/>
  <c r="N203" i="2"/>
  <c r="R324" i="2"/>
  <c r="R416" i="2"/>
  <c r="N465" i="2"/>
  <c r="J480" i="2"/>
  <c r="J173" i="2"/>
  <c r="N97" i="2"/>
  <c r="N137" i="2"/>
  <c r="R189" i="2"/>
  <c r="J203" i="2"/>
  <c r="R225" i="2"/>
  <c r="R249" i="2"/>
  <c r="R261" i="2"/>
  <c r="J287" i="2"/>
  <c r="J299" i="2"/>
  <c r="N324" i="2"/>
  <c r="R377" i="2"/>
  <c r="N416" i="2"/>
  <c r="R449" i="2"/>
  <c r="J465" i="2"/>
  <c r="R203" i="2"/>
  <c r="R27" i="2"/>
  <c r="J97" i="2"/>
  <c r="J137" i="2"/>
  <c r="N189" i="2"/>
  <c r="N225" i="2"/>
  <c r="N249" i="2"/>
  <c r="N261" i="2"/>
  <c r="N377" i="2"/>
  <c r="J416" i="2"/>
  <c r="N449" i="2"/>
  <c r="R480" i="2"/>
  <c r="V207" i="2"/>
  <c r="T365" i="2"/>
  <c r="S396" i="2"/>
  <c r="S377" i="2"/>
  <c r="T268" i="2"/>
  <c r="S269" i="2"/>
  <c r="S285" i="2"/>
  <c r="S313" i="2"/>
  <c r="T316" i="2"/>
  <c r="S467" i="2"/>
  <c r="S132" i="2"/>
  <c r="S136" i="2"/>
  <c r="T139" i="2"/>
  <c r="S140" i="2"/>
  <c r="T396" i="2"/>
  <c r="T371" i="2"/>
  <c r="T374" i="2"/>
  <c r="S376" i="2"/>
  <c r="T378" i="2"/>
  <c r="T382" i="2"/>
  <c r="S383" i="2"/>
  <c r="S390" i="2"/>
  <c r="T390" i="2"/>
  <c r="T397" i="2"/>
  <c r="T401" i="2"/>
  <c r="J455" i="2"/>
  <c r="V455" i="2" s="1"/>
  <c r="S268" i="2"/>
  <c r="T278" i="2"/>
  <c r="S280" i="2"/>
  <c r="S6" i="2"/>
  <c r="S10" i="2"/>
  <c r="S14" i="2"/>
  <c r="T19" i="2"/>
  <c r="S22" i="2"/>
  <c r="S26" i="2"/>
  <c r="U485" i="2"/>
  <c r="AA485" i="2" s="1"/>
  <c r="U509" i="2"/>
  <c r="AA509" i="2" s="1"/>
  <c r="S514" i="2"/>
  <c r="S515" i="2"/>
  <c r="U517" i="2"/>
  <c r="AA517" i="2" s="1"/>
  <c r="S520" i="2"/>
  <c r="S540" i="2"/>
  <c r="S28" i="2"/>
  <c r="T31" i="2"/>
  <c r="S37" i="2"/>
  <c r="T39" i="2"/>
  <c r="S45" i="2"/>
  <c r="T47" i="2"/>
  <c r="S53" i="2"/>
  <c r="T55" i="2"/>
  <c r="S61" i="2"/>
  <c r="T63" i="2"/>
  <c r="S69" i="2"/>
  <c r="T71" i="2"/>
  <c r="S77" i="2"/>
  <c r="T79" i="2"/>
  <c r="S85" i="2"/>
  <c r="T87" i="2"/>
  <c r="S93" i="2"/>
  <c r="T95" i="2"/>
  <c r="S101" i="2"/>
  <c r="T103" i="2"/>
  <c r="S109" i="2"/>
  <c r="T111" i="2"/>
  <c r="S117" i="2"/>
  <c r="T119" i="2"/>
  <c r="T120" i="2"/>
  <c r="S125" i="2"/>
  <c r="T127" i="2"/>
  <c r="T128" i="2"/>
  <c r="S129" i="2"/>
  <c r="S262" i="2"/>
  <c r="S265" i="2"/>
  <c r="U287" i="2"/>
  <c r="AA287" i="2" s="1"/>
  <c r="S369" i="2"/>
  <c r="U371" i="2"/>
  <c r="AA371" i="2" s="1"/>
  <c r="S388" i="2"/>
  <c r="S412" i="2"/>
  <c r="S439" i="2"/>
  <c r="S526" i="2"/>
  <c r="S534" i="2"/>
  <c r="T552" i="2"/>
  <c r="S553" i="2"/>
  <c r="T143" i="2"/>
  <c r="T281" i="2"/>
  <c r="U414" i="2"/>
  <c r="AA414" i="2" s="1"/>
  <c r="U418" i="2"/>
  <c r="AA418" i="2" s="1"/>
  <c r="T420" i="2"/>
  <c r="S421" i="2"/>
  <c r="S429" i="2"/>
  <c r="S483" i="2"/>
  <c r="T546" i="2"/>
  <c r="S236" i="2"/>
  <c r="T290" i="2"/>
  <c r="T554" i="2"/>
  <c r="S431" i="2"/>
  <c r="T442" i="2"/>
  <c r="S443" i="2"/>
  <c r="T448" i="2"/>
  <c r="S451" i="2"/>
  <c r="T454" i="2"/>
  <c r="S455" i="2"/>
  <c r="T458" i="2"/>
  <c r="S459" i="2"/>
  <c r="T462" i="2"/>
  <c r="S463" i="2"/>
  <c r="T468" i="2"/>
  <c r="T472" i="2"/>
  <c r="S473" i="2"/>
  <c r="S544" i="2"/>
  <c r="S549" i="2"/>
  <c r="S9" i="2"/>
  <c r="T11" i="2"/>
  <c r="T23" i="2"/>
  <c r="T33" i="2"/>
  <c r="S34" i="2"/>
  <c r="T34" i="2"/>
  <c r="S35" i="2"/>
  <c r="T37" i="2"/>
  <c r="S38" i="2"/>
  <c r="T41" i="2"/>
  <c r="S42" i="2"/>
  <c r="T42" i="2"/>
  <c r="S43" i="2"/>
  <c r="T45" i="2"/>
  <c r="S46" i="2"/>
  <c r="T49" i="2"/>
  <c r="S50" i="2"/>
  <c r="T50" i="2"/>
  <c r="S51" i="2"/>
  <c r="T53" i="2"/>
  <c r="S54" i="2"/>
  <c r="T57" i="2"/>
  <c r="S58" i="2"/>
  <c r="T58" i="2"/>
  <c r="S59" i="2"/>
  <c r="T61" i="2"/>
  <c r="S62" i="2"/>
  <c r="T65" i="2"/>
  <c r="S66" i="2"/>
  <c r="T66" i="2"/>
  <c r="S67" i="2"/>
  <c r="T69" i="2"/>
  <c r="S70" i="2"/>
  <c r="T73" i="2"/>
  <c r="S74" i="2"/>
  <c r="T74" i="2"/>
  <c r="S75" i="2"/>
  <c r="T77" i="2"/>
  <c r="S78" i="2"/>
  <c r="T81" i="2"/>
  <c r="S82" i="2"/>
  <c r="T82" i="2"/>
  <c r="S83" i="2"/>
  <c r="T85" i="2"/>
  <c r="S86" i="2"/>
  <c r="T89" i="2"/>
  <c r="S90" i="2"/>
  <c r="T90" i="2"/>
  <c r="S91" i="2"/>
  <c r="T93" i="2"/>
  <c r="S94" i="2"/>
  <c r="T97" i="2"/>
  <c r="S98" i="2"/>
  <c r="T98" i="2"/>
  <c r="S99" i="2"/>
  <c r="T101" i="2"/>
  <c r="S102" i="2"/>
  <c r="T105" i="2"/>
  <c r="S106" i="2"/>
  <c r="T106" i="2"/>
  <c r="S107" i="2"/>
  <c r="T109" i="2"/>
  <c r="S110" i="2"/>
  <c r="T113" i="2"/>
  <c r="S114" i="2"/>
  <c r="T114" i="2"/>
  <c r="S115" i="2"/>
  <c r="T121" i="2"/>
  <c r="S122" i="2"/>
  <c r="T122" i="2"/>
  <c r="S123" i="2"/>
  <c r="T135" i="2"/>
  <c r="T144" i="2"/>
  <c r="T187" i="2"/>
  <c r="S188" i="2"/>
  <c r="T191" i="2"/>
  <c r="S192" i="2"/>
  <c r="T195" i="2"/>
  <c r="S196" i="2"/>
  <c r="S12" i="2"/>
  <c r="T15" i="2"/>
  <c r="S20" i="2"/>
  <c r="T20" i="2"/>
  <c r="S25" i="2"/>
  <c r="T27" i="2"/>
  <c r="S32" i="2"/>
  <c r="T35" i="2"/>
  <c r="S36" i="2"/>
  <c r="S40" i="2"/>
  <c r="T43" i="2"/>
  <c r="S44" i="2"/>
  <c r="S48" i="2"/>
  <c r="T51" i="2"/>
  <c r="S52" i="2"/>
  <c r="S56" i="2"/>
  <c r="T59" i="2"/>
  <c r="S60" i="2"/>
  <c r="S64" i="2"/>
  <c r="T67" i="2"/>
  <c r="S68" i="2"/>
  <c r="S72" i="2"/>
  <c r="T75" i="2"/>
  <c r="S76" i="2"/>
  <c r="S80" i="2"/>
  <c r="T83" i="2"/>
  <c r="S84" i="2"/>
  <c r="S88" i="2"/>
  <c r="T91" i="2"/>
  <c r="S92" i="2"/>
  <c r="S96" i="2"/>
  <c r="T99" i="2"/>
  <c r="S100" i="2"/>
  <c r="S104" i="2"/>
  <c r="T107" i="2"/>
  <c r="S108" i="2"/>
  <c r="S112" i="2"/>
  <c r="T115" i="2"/>
  <c r="S120" i="2"/>
  <c r="T123" i="2"/>
  <c r="S128" i="2"/>
  <c r="T131" i="2"/>
  <c r="V133" i="2"/>
  <c r="T134" i="2"/>
  <c r="S135" i="2"/>
  <c r="S7" i="2"/>
  <c r="T7" i="2"/>
  <c r="T17" i="2"/>
  <c r="S18" i="2"/>
  <c r="T18" i="2"/>
  <c r="S23" i="2"/>
  <c r="T25" i="2"/>
  <c r="S30" i="2"/>
  <c r="S116" i="2"/>
  <c r="S124" i="2"/>
  <c r="T136" i="2"/>
  <c r="S137" i="2"/>
  <c r="S144" i="2"/>
  <c r="T147" i="2"/>
  <c r="S148" i="2"/>
  <c r="T151" i="2"/>
  <c r="S152" i="2"/>
  <c r="T155" i="2"/>
  <c r="S156" i="2"/>
  <c r="T159" i="2"/>
  <c r="T162" i="2"/>
  <c r="S163" i="2"/>
  <c r="T166" i="2"/>
  <c r="S167" i="2"/>
  <c r="T170" i="2"/>
  <c r="S171" i="2"/>
  <c r="T174" i="2"/>
  <c r="S175" i="2"/>
  <c r="T178" i="2"/>
  <c r="S179" i="2"/>
  <c r="T182" i="2"/>
  <c r="S183" i="2"/>
  <c r="T186" i="2"/>
  <c r="S187" i="2"/>
  <c r="T222" i="2"/>
  <c r="T226" i="2"/>
  <c r="T239" i="2"/>
  <c r="T243" i="2"/>
  <c r="T247" i="2"/>
  <c r="T251" i="2"/>
  <c r="T255" i="2"/>
  <c r="T259" i="2"/>
  <c r="T266" i="2"/>
  <c r="S267" i="2"/>
  <c r="S271" i="2"/>
  <c r="S275" i="2"/>
  <c r="T282" i="2"/>
  <c r="S330" i="2"/>
  <c r="S334" i="2"/>
  <c r="S338" i="2"/>
  <c r="S342" i="2"/>
  <c r="S346" i="2"/>
  <c r="S348" i="2"/>
  <c r="S350" i="2"/>
  <c r="S352" i="2"/>
  <c r="S354" i="2"/>
  <c r="S356" i="2"/>
  <c r="S358" i="2"/>
  <c r="S360" i="2"/>
  <c r="S374" i="2"/>
  <c r="T380" i="2"/>
  <c r="S381" i="2"/>
  <c r="T388" i="2"/>
  <c r="S391" i="2"/>
  <c r="S393" i="2"/>
  <c r="S400" i="2"/>
  <c r="S404" i="2"/>
  <c r="T405" i="2"/>
  <c r="T409" i="2"/>
  <c r="T416" i="2"/>
  <c r="T424" i="2"/>
  <c r="S438" i="2"/>
  <c r="T440" i="2"/>
  <c r="T444" i="2"/>
  <c r="S445" i="2"/>
  <c r="T470" i="2"/>
  <c r="S471" i="2"/>
  <c r="T476" i="2"/>
  <c r="S479" i="2"/>
  <c r="T489" i="2"/>
  <c r="T517" i="2"/>
  <c r="S522" i="2"/>
  <c r="S533" i="2"/>
  <c r="T535" i="2"/>
  <c r="T537" i="2"/>
  <c r="T540" i="2"/>
  <c r="S542" i="2"/>
  <c r="T549" i="2"/>
  <c r="T199" i="2"/>
  <c r="S200" i="2"/>
  <c r="T203" i="2"/>
  <c r="S204" i="2"/>
  <c r="S208" i="2"/>
  <c r="T211" i="2"/>
  <c r="S212" i="2"/>
  <c r="T215" i="2"/>
  <c r="S216" i="2"/>
  <c r="T219" i="2"/>
  <c r="S220" i="2"/>
  <c r="T223" i="2"/>
  <c r="S224" i="2"/>
  <c r="T227" i="2"/>
  <c r="S228" i="2"/>
  <c r="T231" i="2"/>
  <c r="S232" i="2"/>
  <c r="U235" i="2"/>
  <c r="AA235" i="2" s="1"/>
  <c r="T236" i="2"/>
  <c r="T240" i="2"/>
  <c r="T244" i="2"/>
  <c r="T248" i="2"/>
  <c r="T252" i="2"/>
  <c r="T256" i="2"/>
  <c r="T264" i="2"/>
  <c r="T270" i="2"/>
  <c r="T271" i="2"/>
  <c r="T274" i="2"/>
  <c r="T279" i="2"/>
  <c r="T286" i="2"/>
  <c r="T289" i="2"/>
  <c r="S291" i="2"/>
  <c r="T297" i="2"/>
  <c r="S298" i="2"/>
  <c r="T305" i="2"/>
  <c r="S306" i="2"/>
  <c r="T306" i="2"/>
  <c r="S307" i="2"/>
  <c r="T313" i="2"/>
  <c r="S314" i="2"/>
  <c r="T321" i="2"/>
  <c r="S322" i="2"/>
  <c r="T322" i="2"/>
  <c r="S323" i="2"/>
  <c r="S366" i="2"/>
  <c r="T366" i="2"/>
  <c r="S367" i="2"/>
  <c r="S385" i="2"/>
  <c r="T385" i="2"/>
  <c r="S386" i="2"/>
  <c r="S392" i="2"/>
  <c r="T393" i="2"/>
  <c r="U398" i="2"/>
  <c r="AA398" i="2" s="1"/>
  <c r="U402" i="2"/>
  <c r="AA402" i="2" s="1"/>
  <c r="S403" i="2"/>
  <c r="T403" i="2"/>
  <c r="S407" i="2"/>
  <c r="S408" i="2"/>
  <c r="S409" i="2"/>
  <c r="T415" i="2"/>
  <c r="S416" i="2"/>
  <c r="T419" i="2"/>
  <c r="S420" i="2"/>
  <c r="S423" i="2"/>
  <c r="T423" i="2"/>
  <c r="T434" i="2"/>
  <c r="S435" i="2"/>
  <c r="T449" i="2"/>
  <c r="T452" i="2"/>
  <c r="S475" i="2"/>
  <c r="T475" i="2"/>
  <c r="S480" i="2"/>
  <c r="T486" i="2"/>
  <c r="S487" i="2"/>
  <c r="S498" i="2"/>
  <c r="S506" i="2"/>
  <c r="S511" i="2"/>
  <c r="T516" i="2"/>
  <c r="S519" i="2"/>
  <c r="S523" i="2"/>
  <c r="T529" i="2"/>
  <c r="S530" i="2"/>
  <c r="T541" i="2"/>
  <c r="T545" i="2"/>
  <c r="S548" i="2"/>
  <c r="S552" i="2"/>
  <c r="S555" i="2"/>
  <c r="T555" i="2"/>
  <c r="S560" i="2"/>
  <c r="T562" i="2"/>
  <c r="S563" i="2"/>
  <c r="T563" i="2"/>
  <c r="S261" i="2"/>
  <c r="T261" i="2"/>
  <c r="T262" i="2"/>
  <c r="U267" i="2"/>
  <c r="AA267" i="2" s="1"/>
  <c r="S274" i="2"/>
  <c r="S277" i="2"/>
  <c r="U279" i="2"/>
  <c r="AA279" i="2" s="1"/>
  <c r="S288" i="2"/>
  <c r="T288" i="2"/>
  <c r="S289" i="2"/>
  <c r="S297" i="2"/>
  <c r="T299" i="2"/>
  <c r="S300" i="2"/>
  <c r="T300" i="2"/>
  <c r="T307" i="2"/>
  <c r="S308" i="2"/>
  <c r="T315" i="2"/>
  <c r="S316" i="2"/>
  <c r="T323" i="2"/>
  <c r="S324" i="2"/>
  <c r="T363" i="2"/>
  <c r="S364" i="2"/>
  <c r="T364" i="2"/>
  <c r="T370" i="2"/>
  <c r="S372" i="2"/>
  <c r="S373" i="2"/>
  <c r="T389" i="2"/>
  <c r="S406" i="2"/>
  <c r="T406" i="2"/>
  <c r="T412" i="2"/>
  <c r="T413" i="2"/>
  <c r="T417" i="2"/>
  <c r="T425" i="2"/>
  <c r="S430" i="2"/>
  <c r="T432" i="2"/>
  <c r="S447" i="2"/>
  <c r="T447" i="2"/>
  <c r="S452" i="2"/>
  <c r="T477" i="2"/>
  <c r="T480" i="2"/>
  <c r="S482" i="2"/>
  <c r="T484" i="2"/>
  <c r="T492" i="2"/>
  <c r="S493" i="2"/>
  <c r="T496" i="2"/>
  <c r="S497" i="2"/>
  <c r="T500" i="2"/>
  <c r="S501" i="2"/>
  <c r="T504" i="2"/>
  <c r="S505" i="2"/>
  <c r="T508" i="2"/>
  <c r="T512" i="2"/>
  <c r="S513" i="2"/>
  <c r="T523" i="2"/>
  <c r="S525" i="2"/>
  <c r="T527" i="2"/>
  <c r="T531" i="2"/>
  <c r="U538" i="2"/>
  <c r="AA538" i="2" s="1"/>
  <c r="T544" i="2"/>
  <c r="T12" i="2"/>
  <c r="S15" i="2"/>
  <c r="U20" i="2"/>
  <c r="AA20" i="2" s="1"/>
  <c r="T26" i="2"/>
  <c r="T28" i="2"/>
  <c r="S31" i="2"/>
  <c r="S33" i="2"/>
  <c r="V37" i="2"/>
  <c r="T38" i="2"/>
  <c r="S39" i="2"/>
  <c r="S41" i="2"/>
  <c r="V45" i="2"/>
  <c r="T46" i="2"/>
  <c r="S47" i="2"/>
  <c r="S49" i="2"/>
  <c r="V53" i="2"/>
  <c r="T54" i="2"/>
  <c r="S55" i="2"/>
  <c r="S57" i="2"/>
  <c r="V61" i="2"/>
  <c r="T62" i="2"/>
  <c r="S63" i="2"/>
  <c r="S65" i="2"/>
  <c r="V69" i="2"/>
  <c r="T70" i="2"/>
  <c r="S71" i="2"/>
  <c r="S73" i="2"/>
  <c r="V77" i="2"/>
  <c r="T78" i="2"/>
  <c r="S79" i="2"/>
  <c r="S81" i="2"/>
  <c r="V85" i="2"/>
  <c r="T86" i="2"/>
  <c r="S87" i="2"/>
  <c r="S89" i="2"/>
  <c r="V93" i="2"/>
  <c r="T94" i="2"/>
  <c r="S95" i="2"/>
  <c r="S97" i="2"/>
  <c r="V101" i="2"/>
  <c r="T102" i="2"/>
  <c r="S103" i="2"/>
  <c r="S105" i="2"/>
  <c r="V109" i="2"/>
  <c r="T110" i="2"/>
  <c r="S111" i="2"/>
  <c r="S113" i="2"/>
  <c r="T117" i="2"/>
  <c r="V117" i="2"/>
  <c r="S118" i="2"/>
  <c r="T118" i="2"/>
  <c r="S119" i="2"/>
  <c r="S121" i="2"/>
  <c r="T125" i="2"/>
  <c r="V125" i="2"/>
  <c r="S126" i="2"/>
  <c r="T126" i="2"/>
  <c r="S127" i="2"/>
  <c r="T10" i="2"/>
  <c r="S17" i="2"/>
  <c r="T5" i="2"/>
  <c r="T6" i="2"/>
  <c r="S8" i="2"/>
  <c r="T8" i="2"/>
  <c r="S11" i="2"/>
  <c r="S13" i="2"/>
  <c r="U16" i="2"/>
  <c r="AA16" i="2" s="1"/>
  <c r="T21" i="2"/>
  <c r="T22" i="2"/>
  <c r="S24" i="2"/>
  <c r="T24" i="2"/>
  <c r="S27" i="2"/>
  <c r="S29" i="2"/>
  <c r="T36" i="2"/>
  <c r="T44" i="2"/>
  <c r="T52" i="2"/>
  <c r="T60" i="2"/>
  <c r="T68" i="2"/>
  <c r="T76" i="2"/>
  <c r="T84" i="2"/>
  <c r="T92" i="2"/>
  <c r="T100" i="2"/>
  <c r="T108" i="2"/>
  <c r="T116" i="2"/>
  <c r="T124" i="2"/>
  <c r="T129" i="2"/>
  <c r="S130" i="2"/>
  <c r="U28" i="2"/>
  <c r="AA28" i="2" s="1"/>
  <c r="U12" i="2"/>
  <c r="AA12" i="2" s="1"/>
  <c r="S5" i="2"/>
  <c r="U8" i="2"/>
  <c r="AA8" i="2" s="1"/>
  <c r="T13" i="2"/>
  <c r="T14" i="2"/>
  <c r="S16" i="2"/>
  <c r="T16" i="2"/>
  <c r="S19" i="2"/>
  <c r="S21" i="2"/>
  <c r="U24" i="2"/>
  <c r="AA24" i="2" s="1"/>
  <c r="T29" i="2"/>
  <c r="T30" i="2"/>
  <c r="T32" i="2"/>
  <c r="T40" i="2"/>
  <c r="T48" i="2"/>
  <c r="T56" i="2"/>
  <c r="T64" i="2"/>
  <c r="T72" i="2"/>
  <c r="T80" i="2"/>
  <c r="T88" i="2"/>
  <c r="T96" i="2"/>
  <c r="T104" i="2"/>
  <c r="T112" i="2"/>
  <c r="T133" i="2"/>
  <c r="S134" i="2"/>
  <c r="T141" i="2"/>
  <c r="V141" i="2"/>
  <c r="S142" i="2"/>
  <c r="T142" i="2"/>
  <c r="S143" i="2"/>
  <c r="S145" i="2"/>
  <c r="T148" i="2"/>
  <c r="S149" i="2"/>
  <c r="T152" i="2"/>
  <c r="S153" i="2"/>
  <c r="T156" i="2"/>
  <c r="S157" i="2"/>
  <c r="S160" i="2"/>
  <c r="T163" i="2"/>
  <c r="S164" i="2"/>
  <c r="T167" i="2"/>
  <c r="S168" i="2"/>
  <c r="T171" i="2"/>
  <c r="S172" i="2"/>
  <c r="T175" i="2"/>
  <c r="S176" i="2"/>
  <c r="T179" i="2"/>
  <c r="S180" i="2"/>
  <c r="T183" i="2"/>
  <c r="S184" i="2"/>
  <c r="S233" i="2"/>
  <c r="S234" i="2"/>
  <c r="T238" i="2"/>
  <c r="S240" i="2"/>
  <c r="T242" i="2"/>
  <c r="S244" i="2"/>
  <c r="T246" i="2"/>
  <c r="S248" i="2"/>
  <c r="T250" i="2"/>
  <c r="S252" i="2"/>
  <c r="T254" i="2"/>
  <c r="S256" i="2"/>
  <c r="T258" i="2"/>
  <c r="U263" i="2"/>
  <c r="AA263" i="2" s="1"/>
  <c r="S264" i="2"/>
  <c r="T273" i="2"/>
  <c r="R296" i="2"/>
  <c r="U296" i="2"/>
  <c r="AA296" i="2" s="1"/>
  <c r="T132" i="2"/>
  <c r="T140" i="2"/>
  <c r="T149" i="2"/>
  <c r="S150" i="2"/>
  <c r="T153" i="2"/>
  <c r="S154" i="2"/>
  <c r="T157" i="2"/>
  <c r="S158" i="2"/>
  <c r="T160" i="2"/>
  <c r="S161" i="2"/>
  <c r="T164" i="2"/>
  <c r="S165" i="2"/>
  <c r="T168" i="2"/>
  <c r="S169" i="2"/>
  <c r="T172" i="2"/>
  <c r="S173" i="2"/>
  <c r="T176" i="2"/>
  <c r="S177" i="2"/>
  <c r="T180" i="2"/>
  <c r="S181" i="2"/>
  <c r="T184" i="2"/>
  <c r="S185" i="2"/>
  <c r="T188" i="2"/>
  <c r="S189" i="2"/>
  <c r="T192" i="2"/>
  <c r="S193" i="2"/>
  <c r="V195" i="2"/>
  <c r="T196" i="2"/>
  <c r="S197" i="2"/>
  <c r="T200" i="2"/>
  <c r="S201" i="2"/>
  <c r="T204" i="2"/>
  <c r="S205" i="2"/>
  <c r="T208" i="2"/>
  <c r="S209" i="2"/>
  <c r="T212" i="2"/>
  <c r="S213" i="2"/>
  <c r="T216" i="2"/>
  <c r="S217" i="2"/>
  <c r="T220" i="2"/>
  <c r="S221" i="2"/>
  <c r="T224" i="2"/>
  <c r="S225" i="2"/>
  <c r="T228" i="2"/>
  <c r="S229" i="2"/>
  <c r="T232" i="2"/>
  <c r="T233" i="2"/>
  <c r="T234" i="2"/>
  <c r="U236" i="2"/>
  <c r="AA236" i="2" s="1"/>
  <c r="S238" i="2"/>
  <c r="S242" i="2"/>
  <c r="S246" i="2"/>
  <c r="S250" i="2"/>
  <c r="S254" i="2"/>
  <c r="S258" i="2"/>
  <c r="U259" i="2"/>
  <c r="AA259" i="2" s="1"/>
  <c r="S260" i="2"/>
  <c r="T260" i="2"/>
  <c r="S263" i="2"/>
  <c r="T267" i="2"/>
  <c r="T269" i="2"/>
  <c r="S270" i="2"/>
  <c r="T280" i="2"/>
  <c r="S281" i="2"/>
  <c r="R283" i="2"/>
  <c r="U283" i="2"/>
  <c r="AA283" i="2" s="1"/>
  <c r="T130" i="2"/>
  <c r="S131" i="2"/>
  <c r="S133" i="2"/>
  <c r="T137" i="2"/>
  <c r="S138" i="2"/>
  <c r="T138" i="2"/>
  <c r="S139" i="2"/>
  <c r="S141" i="2"/>
  <c r="T145" i="2"/>
  <c r="S146" i="2"/>
  <c r="T146" i="2"/>
  <c r="S147" i="2"/>
  <c r="T150" i="2"/>
  <c r="S151" i="2"/>
  <c r="T154" i="2"/>
  <c r="S155" i="2"/>
  <c r="T158" i="2"/>
  <c r="S159" i="2"/>
  <c r="T161" i="2"/>
  <c r="S162" i="2"/>
  <c r="T165" i="2"/>
  <c r="S166" i="2"/>
  <c r="T169" i="2"/>
  <c r="S170" i="2"/>
  <c r="T173" i="2"/>
  <c r="S174" i="2"/>
  <c r="T177" i="2"/>
  <c r="S178" i="2"/>
  <c r="T181" i="2"/>
  <c r="S182" i="2"/>
  <c r="T185" i="2"/>
  <c r="S186" i="2"/>
  <c r="T189" i="2"/>
  <c r="S190" i="2"/>
  <c r="T193" i="2"/>
  <c r="S194" i="2"/>
  <c r="T197" i="2"/>
  <c r="S198" i="2"/>
  <c r="T201" i="2"/>
  <c r="S202" i="2"/>
  <c r="T205" i="2"/>
  <c r="S206" i="2"/>
  <c r="T209" i="2"/>
  <c r="S210" i="2"/>
  <c r="T213" i="2"/>
  <c r="S214" i="2"/>
  <c r="T217" i="2"/>
  <c r="S218" i="2"/>
  <c r="T221" i="2"/>
  <c r="S222" i="2"/>
  <c r="T225" i="2"/>
  <c r="S226" i="2"/>
  <c r="T229" i="2"/>
  <c r="S230" i="2"/>
  <c r="U233" i="2"/>
  <c r="AA233" i="2" s="1"/>
  <c r="U234" i="2"/>
  <c r="AA234" i="2" s="1"/>
  <c r="S235" i="2"/>
  <c r="S237" i="2"/>
  <c r="T237" i="2"/>
  <c r="S239" i="2"/>
  <c r="S241" i="2"/>
  <c r="T241" i="2"/>
  <c r="S243" i="2"/>
  <c r="S245" i="2"/>
  <c r="T245" i="2"/>
  <c r="S247" i="2"/>
  <c r="S249" i="2"/>
  <c r="T249" i="2"/>
  <c r="S251" i="2"/>
  <c r="S253" i="2"/>
  <c r="T253" i="2"/>
  <c r="S255" i="2"/>
  <c r="S257" i="2"/>
  <c r="T257" i="2"/>
  <c r="S259" i="2"/>
  <c r="T263" i="2"/>
  <c r="T265" i="2"/>
  <c r="S266" i="2"/>
  <c r="U271" i="2"/>
  <c r="AA271" i="2" s="1"/>
  <c r="S272" i="2"/>
  <c r="T272" i="2"/>
  <c r="S273" i="2"/>
  <c r="R275" i="2"/>
  <c r="U275" i="2"/>
  <c r="AA275" i="2" s="1"/>
  <c r="S282" i="2"/>
  <c r="T190" i="2"/>
  <c r="S191" i="2"/>
  <c r="T194" i="2"/>
  <c r="S195" i="2"/>
  <c r="T198" i="2"/>
  <c r="S199" i="2"/>
  <c r="T202" i="2"/>
  <c r="S203" i="2"/>
  <c r="T206" i="2"/>
  <c r="S207" i="2"/>
  <c r="T210" i="2"/>
  <c r="S211" i="2"/>
  <c r="T214" i="2"/>
  <c r="S215" i="2"/>
  <c r="T218" i="2"/>
  <c r="S219" i="2"/>
  <c r="S223" i="2"/>
  <c r="S227" i="2"/>
  <c r="T230" i="2"/>
  <c r="S231" i="2"/>
  <c r="U308" i="2"/>
  <c r="AA308" i="2" s="1"/>
  <c r="U324" i="2"/>
  <c r="AA324" i="2" s="1"/>
  <c r="U379" i="2"/>
  <c r="AA379" i="2" s="1"/>
  <c r="U433" i="2"/>
  <c r="AA433" i="2" s="1"/>
  <c r="R437" i="2"/>
  <c r="V437" i="2" s="1"/>
  <c r="U437" i="2"/>
  <c r="AA437" i="2" s="1"/>
  <c r="T275" i="2"/>
  <c r="T277" i="2"/>
  <c r="S278" i="2"/>
  <c r="S284" i="2"/>
  <c r="T284" i="2"/>
  <c r="S287" i="2"/>
  <c r="T291" i="2"/>
  <c r="T293" i="2"/>
  <c r="S294" i="2"/>
  <c r="T294" i="2"/>
  <c r="S295" i="2"/>
  <c r="S301" i="2"/>
  <c r="T303" i="2"/>
  <c r="S304" i="2"/>
  <c r="T304" i="2"/>
  <c r="T309" i="2"/>
  <c r="S310" i="2"/>
  <c r="T310" i="2"/>
  <c r="S311" i="2"/>
  <c r="U312" i="2"/>
  <c r="AA312" i="2" s="1"/>
  <c r="S317" i="2"/>
  <c r="T319" i="2"/>
  <c r="S320" i="2"/>
  <c r="T320" i="2"/>
  <c r="T325" i="2"/>
  <c r="S326" i="2"/>
  <c r="T326" i="2"/>
  <c r="S327" i="2"/>
  <c r="T330" i="2"/>
  <c r="S331" i="2"/>
  <c r="T334" i="2"/>
  <c r="S335" i="2"/>
  <c r="T338" i="2"/>
  <c r="S339" i="2"/>
  <c r="T342" i="2"/>
  <c r="S343" i="2"/>
  <c r="T346" i="2"/>
  <c r="S347" i="2"/>
  <c r="T350" i="2"/>
  <c r="S351" i="2"/>
  <c r="T354" i="2"/>
  <c r="S355" i="2"/>
  <c r="T358" i="2"/>
  <c r="S359" i="2"/>
  <c r="S362" i="2"/>
  <c r="T362" i="2"/>
  <c r="S365" i="2"/>
  <c r="S370" i="2"/>
  <c r="U375" i="2"/>
  <c r="AA375" i="2" s="1"/>
  <c r="T376" i="2"/>
  <c r="S379" i="2"/>
  <c r="T381" i="2"/>
  <c r="T383" i="2"/>
  <c r="T386" i="2"/>
  <c r="S387" i="2"/>
  <c r="S389" i="2"/>
  <c r="T392" i="2"/>
  <c r="U394" i="2"/>
  <c r="AA394" i="2" s="1"/>
  <c r="S399" i="2"/>
  <c r="T399" i="2"/>
  <c r="S402" i="2"/>
  <c r="T402" i="2"/>
  <c r="S405" i="2"/>
  <c r="T408" i="2"/>
  <c r="U410" i="2"/>
  <c r="AA410" i="2" s="1"/>
  <c r="S415" i="2"/>
  <c r="T418" i="2"/>
  <c r="S422" i="2"/>
  <c r="U425" i="2"/>
  <c r="AA425" i="2" s="1"/>
  <c r="T426" i="2"/>
  <c r="S427" i="2"/>
  <c r="R429" i="2"/>
  <c r="V429" i="2" s="1"/>
  <c r="U429" i="2"/>
  <c r="AA429" i="2" s="1"/>
  <c r="S436" i="2"/>
  <c r="S283" i="2"/>
  <c r="T287" i="2"/>
  <c r="S290" i="2"/>
  <c r="T298" i="2"/>
  <c r="S299" i="2"/>
  <c r="U300" i="2"/>
  <c r="AA300" i="2" s="1"/>
  <c r="S305" i="2"/>
  <c r="T308" i="2"/>
  <c r="T314" i="2"/>
  <c r="S315" i="2"/>
  <c r="U316" i="2"/>
  <c r="AA316" i="2" s="1"/>
  <c r="S321" i="2"/>
  <c r="T324" i="2"/>
  <c r="T327" i="2"/>
  <c r="T329" i="2"/>
  <c r="T331" i="2"/>
  <c r="T333" i="2"/>
  <c r="T335" i="2"/>
  <c r="T337" i="2"/>
  <c r="T339" i="2"/>
  <c r="T341" i="2"/>
  <c r="T343" i="2"/>
  <c r="T345" i="2"/>
  <c r="T347" i="2"/>
  <c r="T349" i="2"/>
  <c r="T351" i="2"/>
  <c r="T353" i="2"/>
  <c r="T355" i="2"/>
  <c r="T357" i="2"/>
  <c r="T359" i="2"/>
  <c r="T361" i="2"/>
  <c r="S363" i="2"/>
  <c r="T372" i="2"/>
  <c r="S375" i="2"/>
  <c r="T377" i="2"/>
  <c r="T379" i="2"/>
  <c r="S382" i="2"/>
  <c r="S384" i="2"/>
  <c r="V386" i="2"/>
  <c r="T387" i="2"/>
  <c r="U390" i="2"/>
  <c r="AA390" i="2" s="1"/>
  <c r="S395" i="2"/>
  <c r="T395" i="2"/>
  <c r="S398" i="2"/>
  <c r="T398" i="2"/>
  <c r="S401" i="2"/>
  <c r="T404" i="2"/>
  <c r="U406" i="2"/>
  <c r="AA406" i="2" s="1"/>
  <c r="S411" i="2"/>
  <c r="T411" i="2"/>
  <c r="S414" i="2"/>
  <c r="T414" i="2"/>
  <c r="R421" i="2"/>
  <c r="V421" i="2" s="1"/>
  <c r="U421" i="2"/>
  <c r="AA421" i="2" s="1"/>
  <c r="S428" i="2"/>
  <c r="T431" i="2"/>
  <c r="T433" i="2"/>
  <c r="T436" i="2"/>
  <c r="S437" i="2"/>
  <c r="U441" i="2"/>
  <c r="AA441" i="2" s="1"/>
  <c r="S276" i="2"/>
  <c r="T276" i="2"/>
  <c r="S279" i="2"/>
  <c r="T283" i="2"/>
  <c r="T285" i="2"/>
  <c r="S286" i="2"/>
  <c r="U291" i="2"/>
  <c r="AA291" i="2" s="1"/>
  <c r="S292" i="2"/>
  <c r="T292" i="2"/>
  <c r="S293" i="2"/>
  <c r="T295" i="2"/>
  <c r="S296" i="2"/>
  <c r="T296" i="2"/>
  <c r="T301" i="2"/>
  <c r="S302" i="2"/>
  <c r="T302" i="2"/>
  <c r="S303" i="2"/>
  <c r="U304" i="2"/>
  <c r="AA304" i="2" s="1"/>
  <c r="S309" i="2"/>
  <c r="T311" i="2"/>
  <c r="S312" i="2"/>
  <c r="T312" i="2"/>
  <c r="T317" i="2"/>
  <c r="S318" i="2"/>
  <c r="T318" i="2"/>
  <c r="S319" i="2"/>
  <c r="U320" i="2"/>
  <c r="AA320" i="2" s="1"/>
  <c r="S325" i="2"/>
  <c r="S328" i="2"/>
  <c r="T328" i="2"/>
  <c r="S329" i="2"/>
  <c r="S332" i="2"/>
  <c r="T332" i="2"/>
  <c r="S333" i="2"/>
  <c r="S336" i="2"/>
  <c r="T336" i="2"/>
  <c r="S337" i="2"/>
  <c r="S340" i="2"/>
  <c r="T340" i="2"/>
  <c r="S341" i="2"/>
  <c r="S344" i="2"/>
  <c r="T344" i="2"/>
  <c r="S345" i="2"/>
  <c r="T348" i="2"/>
  <c r="S349" i="2"/>
  <c r="T352" i="2"/>
  <c r="S353" i="2"/>
  <c r="T356" i="2"/>
  <c r="S357" i="2"/>
  <c r="T360" i="2"/>
  <c r="S361" i="2"/>
  <c r="U362" i="2"/>
  <c r="AA362" i="2" s="1"/>
  <c r="S371" i="2"/>
  <c r="T373" i="2"/>
  <c r="T375" i="2"/>
  <c r="S378" i="2"/>
  <c r="S380" i="2"/>
  <c r="U383" i="2"/>
  <c r="AA383" i="2" s="1"/>
  <c r="T384" i="2"/>
  <c r="T391" i="2"/>
  <c r="S394" i="2"/>
  <c r="T394" i="2"/>
  <c r="S397" i="2"/>
  <c r="T400" i="2"/>
  <c r="T407" i="2"/>
  <c r="S410" i="2"/>
  <c r="T410" i="2"/>
  <c r="S413" i="2"/>
  <c r="T428" i="2"/>
  <c r="S417" i="2"/>
  <c r="T421" i="2"/>
  <c r="S424" i="2"/>
  <c r="S426" i="2"/>
  <c r="T430" i="2"/>
  <c r="S433" i="2"/>
  <c r="T435" i="2"/>
  <c r="T437" i="2"/>
  <c r="S440" i="2"/>
  <c r="S442" i="2"/>
  <c r="U445" i="2"/>
  <c r="AA445" i="2" s="1"/>
  <c r="T446" i="2"/>
  <c r="S449" i="2"/>
  <c r="T451" i="2"/>
  <c r="T453" i="2"/>
  <c r="S454" i="2"/>
  <c r="T457" i="2"/>
  <c r="S458" i="2"/>
  <c r="T461" i="2"/>
  <c r="S462" i="2"/>
  <c r="U465" i="2"/>
  <c r="AA465" i="2" s="1"/>
  <c r="U466" i="2"/>
  <c r="AA466" i="2" s="1"/>
  <c r="U467" i="2"/>
  <c r="AA467" i="2" s="1"/>
  <c r="S468" i="2"/>
  <c r="S470" i="2"/>
  <c r="U473" i="2"/>
  <c r="AA473" i="2" s="1"/>
  <c r="T474" i="2"/>
  <c r="S477" i="2"/>
  <c r="T479" i="2"/>
  <c r="T481" i="2"/>
  <c r="S484" i="2"/>
  <c r="S486" i="2"/>
  <c r="T488" i="2"/>
  <c r="S489" i="2"/>
  <c r="S491" i="2"/>
  <c r="T491" i="2"/>
  <c r="S492" i="2"/>
  <c r="S495" i="2"/>
  <c r="T495" i="2"/>
  <c r="S496" i="2"/>
  <c r="S500" i="2"/>
  <c r="S503" i="2"/>
  <c r="T503" i="2"/>
  <c r="S504" i="2"/>
  <c r="U506" i="2"/>
  <c r="AA506" i="2" s="1"/>
  <c r="S508" i="2"/>
  <c r="T511" i="2"/>
  <c r="U513" i="2"/>
  <c r="AA513" i="2" s="1"/>
  <c r="T514" i="2"/>
  <c r="S517" i="2"/>
  <c r="S518" i="2"/>
  <c r="T522" i="2"/>
  <c r="T524" i="2"/>
  <c r="S527" i="2"/>
  <c r="S529" i="2"/>
  <c r="U532" i="2"/>
  <c r="AA532" i="2" s="1"/>
  <c r="T533" i="2"/>
  <c r="S535" i="2"/>
  <c r="V535" i="2"/>
  <c r="S536" i="2"/>
  <c r="T542" i="2"/>
  <c r="S545" i="2"/>
  <c r="S547" i="2"/>
  <c r="U551" i="2"/>
  <c r="AA551" i="2" s="1"/>
  <c r="S556" i="2"/>
  <c r="T558" i="2"/>
  <c r="S559" i="2"/>
  <c r="T559" i="2"/>
  <c r="S565" i="2"/>
  <c r="T565" i="2"/>
  <c r="S566" i="2"/>
  <c r="U469" i="2"/>
  <c r="AA469" i="2" s="1"/>
  <c r="U528" i="2"/>
  <c r="AA528" i="2" s="1"/>
  <c r="S532" i="2"/>
  <c r="T534" i="2"/>
  <c r="T536" i="2"/>
  <c r="T538" i="2"/>
  <c r="S541" i="2"/>
  <c r="U546" i="2"/>
  <c r="AA546" i="2" s="1"/>
  <c r="T547" i="2"/>
  <c r="U550" i="2"/>
  <c r="AA550" i="2" s="1"/>
  <c r="T553" i="2"/>
  <c r="S554" i="2"/>
  <c r="U555" i="2"/>
  <c r="AA555" i="2" s="1"/>
  <c r="T566" i="2"/>
  <c r="S567" i="2"/>
  <c r="S418" i="2"/>
  <c r="S419" i="2"/>
  <c r="T422" i="2"/>
  <c r="S425" i="2"/>
  <c r="T427" i="2"/>
  <c r="T429" i="2"/>
  <c r="S432" i="2"/>
  <c r="S434" i="2"/>
  <c r="T438" i="2"/>
  <c r="S441" i="2"/>
  <c r="T443" i="2"/>
  <c r="T445" i="2"/>
  <c r="S448" i="2"/>
  <c r="S450" i="2"/>
  <c r="T455" i="2"/>
  <c r="S456" i="2"/>
  <c r="T459" i="2"/>
  <c r="S460" i="2"/>
  <c r="T463" i="2"/>
  <c r="S464" i="2"/>
  <c r="S465" i="2"/>
  <c r="S466" i="2"/>
  <c r="S469" i="2"/>
  <c r="T471" i="2"/>
  <c r="T473" i="2"/>
  <c r="S476" i="2"/>
  <c r="S478" i="2"/>
  <c r="U481" i="2"/>
  <c r="AA481" i="2" s="1"/>
  <c r="T482" i="2"/>
  <c r="S485" i="2"/>
  <c r="T487" i="2"/>
  <c r="S490" i="2"/>
  <c r="T493" i="2"/>
  <c r="S494" i="2"/>
  <c r="T497" i="2"/>
  <c r="T501" i="2"/>
  <c r="S502" i="2"/>
  <c r="T505" i="2"/>
  <c r="T507" i="2"/>
  <c r="S510" i="2"/>
  <c r="T513" i="2"/>
  <c r="S516" i="2"/>
  <c r="T519" i="2"/>
  <c r="T520" i="2"/>
  <c r="S521" i="2"/>
  <c r="U524" i="2"/>
  <c r="AA524" i="2" s="1"/>
  <c r="T525" i="2"/>
  <c r="S528" i="2"/>
  <c r="T530" i="2"/>
  <c r="T532" i="2"/>
  <c r="U536" i="2"/>
  <c r="AA536" i="2" s="1"/>
  <c r="S537" i="2"/>
  <c r="U542" i="2"/>
  <c r="AA542" i="2" s="1"/>
  <c r="S543" i="2"/>
  <c r="T543" i="2"/>
  <c r="S546" i="2"/>
  <c r="T548" i="2"/>
  <c r="R550" i="2"/>
  <c r="V550" i="2" s="1"/>
  <c r="S551" i="2"/>
  <c r="T551" i="2"/>
  <c r="T556" i="2"/>
  <c r="S557" i="2"/>
  <c r="T557" i="2"/>
  <c r="S558" i="2"/>
  <c r="U559" i="2"/>
  <c r="AA559" i="2" s="1"/>
  <c r="S564" i="2"/>
  <c r="T567" i="2"/>
  <c r="T439" i="2"/>
  <c r="T441" i="2"/>
  <c r="S444" i="2"/>
  <c r="S446" i="2"/>
  <c r="U449" i="2"/>
  <c r="AA449" i="2" s="1"/>
  <c r="T450" i="2"/>
  <c r="T456" i="2"/>
  <c r="S457" i="2"/>
  <c r="T460" i="2"/>
  <c r="S461" i="2"/>
  <c r="T464" i="2"/>
  <c r="T465" i="2"/>
  <c r="T466" i="2"/>
  <c r="T467" i="2"/>
  <c r="T469" i="2"/>
  <c r="S472" i="2"/>
  <c r="S474" i="2"/>
  <c r="U477" i="2"/>
  <c r="AA477" i="2" s="1"/>
  <c r="T478" i="2"/>
  <c r="S481" i="2"/>
  <c r="T483" i="2"/>
  <c r="T485" i="2"/>
  <c r="S488" i="2"/>
  <c r="U489" i="2"/>
  <c r="AA489" i="2" s="1"/>
  <c r="T490" i="2"/>
  <c r="T494" i="2"/>
  <c r="T498" i="2"/>
  <c r="T502" i="2"/>
  <c r="T506" i="2"/>
  <c r="S507" i="2"/>
  <c r="T509" i="2"/>
  <c r="S512" i="2"/>
  <c r="T515" i="2"/>
  <c r="T518" i="2"/>
  <c r="T521" i="2"/>
  <c r="S524" i="2"/>
  <c r="T526" i="2"/>
  <c r="T528" i="2"/>
  <c r="S531" i="2"/>
  <c r="S550" i="2"/>
  <c r="T560" i="2"/>
  <c r="S561" i="2"/>
  <c r="T561" i="2"/>
  <c r="S562" i="2"/>
  <c r="U563" i="2"/>
  <c r="AA563" i="2" s="1"/>
  <c r="T564" i="2"/>
  <c r="V187" i="2"/>
  <c r="V191" i="2"/>
  <c r="V199" i="2"/>
  <c r="V211" i="2"/>
  <c r="V215" i="2"/>
  <c r="V219" i="2"/>
  <c r="V223" i="2"/>
  <c r="V227" i="2"/>
  <c r="V231" i="2"/>
  <c r="V466" i="2"/>
  <c r="V33" i="2"/>
  <c r="V41" i="2"/>
  <c r="V49" i="2"/>
  <c r="V57" i="2"/>
  <c r="V65" i="2"/>
  <c r="V73" i="2"/>
  <c r="V81" i="2"/>
  <c r="V89" i="2"/>
  <c r="V105" i="2"/>
  <c r="V113" i="2"/>
  <c r="V121" i="2"/>
  <c r="V129" i="2"/>
  <c r="V145" i="2"/>
  <c r="V233" i="2"/>
  <c r="V234" i="2"/>
  <c r="V232" i="2"/>
  <c r="N5" i="2"/>
  <c r="U7" i="2"/>
  <c r="AA7" i="2" s="1"/>
  <c r="N9" i="2"/>
  <c r="U11" i="2"/>
  <c r="AA11" i="2" s="1"/>
  <c r="N13" i="2"/>
  <c r="U15" i="2"/>
  <c r="AA15" i="2" s="1"/>
  <c r="N17" i="2"/>
  <c r="U19" i="2"/>
  <c r="AA19" i="2" s="1"/>
  <c r="N21" i="2"/>
  <c r="U23" i="2"/>
  <c r="AA23" i="2" s="1"/>
  <c r="N25" i="2"/>
  <c r="U27" i="2"/>
  <c r="AA27" i="2" s="1"/>
  <c r="N29" i="2"/>
  <c r="J32" i="2"/>
  <c r="R34" i="2"/>
  <c r="J36" i="2"/>
  <c r="R38" i="2"/>
  <c r="J40" i="2"/>
  <c r="R42" i="2"/>
  <c r="J44" i="2"/>
  <c r="R46" i="2"/>
  <c r="J48" i="2"/>
  <c r="R50" i="2"/>
  <c r="J52" i="2"/>
  <c r="R54" i="2"/>
  <c r="J56" i="2"/>
  <c r="R58" i="2"/>
  <c r="J60" i="2"/>
  <c r="R62" i="2"/>
  <c r="J64" i="2"/>
  <c r="R66" i="2"/>
  <c r="J68" i="2"/>
  <c r="R70" i="2"/>
  <c r="J72" i="2"/>
  <c r="R74" i="2"/>
  <c r="J76" i="2"/>
  <c r="R78" i="2"/>
  <c r="J80" i="2"/>
  <c r="R82" i="2"/>
  <c r="J84" i="2"/>
  <c r="R86" i="2"/>
  <c r="J88" i="2"/>
  <c r="R90" i="2"/>
  <c r="J92" i="2"/>
  <c r="R94" i="2"/>
  <c r="J96" i="2"/>
  <c r="R98" i="2"/>
  <c r="J100" i="2"/>
  <c r="R102" i="2"/>
  <c r="J104" i="2"/>
  <c r="R106" i="2"/>
  <c r="J108" i="2"/>
  <c r="R110" i="2"/>
  <c r="J112" i="2"/>
  <c r="R114" i="2"/>
  <c r="J116" i="2"/>
  <c r="R118" i="2"/>
  <c r="J120" i="2"/>
  <c r="R122" i="2"/>
  <c r="J124" i="2"/>
  <c r="R126" i="2"/>
  <c r="J128" i="2"/>
  <c r="R130" i="2"/>
  <c r="J132" i="2"/>
  <c r="R134" i="2"/>
  <c r="J136" i="2"/>
  <c r="R138" i="2"/>
  <c r="J140" i="2"/>
  <c r="R142" i="2"/>
  <c r="J144" i="2"/>
  <c r="R146" i="2"/>
  <c r="V186" i="2"/>
  <c r="V190" i="2"/>
  <c r="V194" i="2"/>
  <c r="V198" i="2"/>
  <c r="V202" i="2"/>
  <c r="V206" i="2"/>
  <c r="V210" i="2"/>
  <c r="V214" i="2"/>
  <c r="V218" i="2"/>
  <c r="V222" i="2"/>
  <c r="V226" i="2"/>
  <c r="V230" i="2"/>
  <c r="J5" i="2"/>
  <c r="U6" i="2"/>
  <c r="AA6" i="2" s="1"/>
  <c r="U10" i="2"/>
  <c r="AA10" i="2" s="1"/>
  <c r="J17" i="2"/>
  <c r="U18" i="2"/>
  <c r="AA18" i="2" s="1"/>
  <c r="J21" i="2"/>
  <c r="U22" i="2"/>
  <c r="AA22" i="2" s="1"/>
  <c r="J25" i="2"/>
  <c r="U26" i="2"/>
  <c r="AA26" i="2" s="1"/>
  <c r="J29" i="2"/>
  <c r="U30" i="2"/>
  <c r="AA30" i="2" s="1"/>
  <c r="R31" i="2"/>
  <c r="U31" i="2"/>
  <c r="AA31" i="2" s="1"/>
  <c r="N34" i="2"/>
  <c r="N38" i="2"/>
  <c r="N42" i="2"/>
  <c r="N46" i="2"/>
  <c r="N50" i="2"/>
  <c r="N54" i="2"/>
  <c r="N58" i="2"/>
  <c r="N62" i="2"/>
  <c r="N66" i="2"/>
  <c r="N70" i="2"/>
  <c r="N74" i="2"/>
  <c r="N78" i="2"/>
  <c r="N82" i="2"/>
  <c r="N86" i="2"/>
  <c r="N90" i="2"/>
  <c r="N94" i="2"/>
  <c r="N98" i="2"/>
  <c r="N102" i="2"/>
  <c r="N106" i="2"/>
  <c r="N110" i="2"/>
  <c r="N114" i="2"/>
  <c r="N118" i="2"/>
  <c r="N122" i="2"/>
  <c r="N126" i="2"/>
  <c r="N130" i="2"/>
  <c r="N134" i="2"/>
  <c r="N138" i="2"/>
  <c r="N142" i="2"/>
  <c r="N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V185" i="2"/>
  <c r="V193" i="2"/>
  <c r="V197" i="2"/>
  <c r="V201" i="2"/>
  <c r="V205" i="2"/>
  <c r="V209" i="2"/>
  <c r="V213" i="2"/>
  <c r="V217" i="2"/>
  <c r="V221" i="2"/>
  <c r="V229" i="2"/>
  <c r="J9" i="2"/>
  <c r="J13" i="2"/>
  <c r="U14" i="2"/>
  <c r="AA14" i="2" s="1"/>
  <c r="U5" i="2"/>
  <c r="AA5" i="2" s="1"/>
  <c r="N7" i="2"/>
  <c r="V7" i="2" s="1"/>
  <c r="J8" i="2"/>
  <c r="V8" i="2" s="1"/>
  <c r="U9" i="2"/>
  <c r="AA9" i="2" s="1"/>
  <c r="V10" i="2"/>
  <c r="N11" i="2"/>
  <c r="V11" i="2" s="1"/>
  <c r="J12" i="2"/>
  <c r="V12" i="2" s="1"/>
  <c r="U13" i="2"/>
  <c r="AA13" i="2" s="1"/>
  <c r="V14" i="2"/>
  <c r="N15" i="2"/>
  <c r="V15" i="2" s="1"/>
  <c r="J16" i="2"/>
  <c r="V16" i="2" s="1"/>
  <c r="U17" i="2"/>
  <c r="AA17" i="2" s="1"/>
  <c r="V18" i="2"/>
  <c r="N19" i="2"/>
  <c r="V19" i="2" s="1"/>
  <c r="J20" i="2"/>
  <c r="V20" i="2" s="1"/>
  <c r="U21" i="2"/>
  <c r="AA21" i="2" s="1"/>
  <c r="V22" i="2"/>
  <c r="N23" i="2"/>
  <c r="V23" i="2" s="1"/>
  <c r="J24" i="2"/>
  <c r="V24" i="2" s="1"/>
  <c r="U25" i="2"/>
  <c r="AA25" i="2" s="1"/>
  <c r="V26" i="2"/>
  <c r="N27" i="2"/>
  <c r="J28" i="2"/>
  <c r="V28" i="2" s="1"/>
  <c r="U29" i="2"/>
  <c r="AA29" i="2" s="1"/>
  <c r="V30" i="2"/>
  <c r="N31" i="2"/>
  <c r="R32" i="2"/>
  <c r="J34" i="2"/>
  <c r="N35" i="2"/>
  <c r="V35" i="2" s="1"/>
  <c r="R36" i="2"/>
  <c r="J38" i="2"/>
  <c r="N39" i="2"/>
  <c r="V39" i="2" s="1"/>
  <c r="R40" i="2"/>
  <c r="J42" i="2"/>
  <c r="N43" i="2"/>
  <c r="V43" i="2" s="1"/>
  <c r="R44" i="2"/>
  <c r="J46" i="2"/>
  <c r="N47" i="2"/>
  <c r="V47" i="2" s="1"/>
  <c r="R48" i="2"/>
  <c r="J50" i="2"/>
  <c r="N51" i="2"/>
  <c r="V51" i="2" s="1"/>
  <c r="R52" i="2"/>
  <c r="J54" i="2"/>
  <c r="N55" i="2"/>
  <c r="V55" i="2" s="1"/>
  <c r="R56" i="2"/>
  <c r="J58" i="2"/>
  <c r="N59" i="2"/>
  <c r="V59" i="2" s="1"/>
  <c r="R60" i="2"/>
  <c r="J62" i="2"/>
  <c r="N63" i="2"/>
  <c r="V63" i="2" s="1"/>
  <c r="R64" i="2"/>
  <c r="J66" i="2"/>
  <c r="N67" i="2"/>
  <c r="V67" i="2" s="1"/>
  <c r="R68" i="2"/>
  <c r="J70" i="2"/>
  <c r="N71" i="2"/>
  <c r="V71" i="2" s="1"/>
  <c r="R72" i="2"/>
  <c r="J74" i="2"/>
  <c r="N75" i="2"/>
  <c r="V75" i="2" s="1"/>
  <c r="R76" i="2"/>
  <c r="J78" i="2"/>
  <c r="N79" i="2"/>
  <c r="V79" i="2" s="1"/>
  <c r="R80" i="2"/>
  <c r="J82" i="2"/>
  <c r="N83" i="2"/>
  <c r="V83" i="2" s="1"/>
  <c r="R84" i="2"/>
  <c r="J86" i="2"/>
  <c r="N87" i="2"/>
  <c r="V87" i="2" s="1"/>
  <c r="R88" i="2"/>
  <c r="J90" i="2"/>
  <c r="N91" i="2"/>
  <c r="V91" i="2" s="1"/>
  <c r="R92" i="2"/>
  <c r="J94" i="2"/>
  <c r="N95" i="2"/>
  <c r="V95" i="2" s="1"/>
  <c r="R96" i="2"/>
  <c r="J98" i="2"/>
  <c r="N99" i="2"/>
  <c r="V99" i="2" s="1"/>
  <c r="R100" i="2"/>
  <c r="J102" i="2"/>
  <c r="N103" i="2"/>
  <c r="V103" i="2" s="1"/>
  <c r="R104" i="2"/>
  <c r="J106" i="2"/>
  <c r="N107" i="2"/>
  <c r="V107" i="2" s="1"/>
  <c r="R108" i="2"/>
  <c r="J110" i="2"/>
  <c r="N111" i="2"/>
  <c r="V111" i="2" s="1"/>
  <c r="R112" i="2"/>
  <c r="J114" i="2"/>
  <c r="N115" i="2"/>
  <c r="V115" i="2" s="1"/>
  <c r="R116" i="2"/>
  <c r="J118" i="2"/>
  <c r="N119" i="2"/>
  <c r="V119" i="2" s="1"/>
  <c r="R120" i="2"/>
  <c r="J122" i="2"/>
  <c r="N123" i="2"/>
  <c r="V123" i="2" s="1"/>
  <c r="R124" i="2"/>
  <c r="J126" i="2"/>
  <c r="N127" i="2"/>
  <c r="V127" i="2" s="1"/>
  <c r="R128" i="2"/>
  <c r="J130" i="2"/>
  <c r="N131" i="2"/>
  <c r="V131" i="2" s="1"/>
  <c r="R132" i="2"/>
  <c r="J134" i="2"/>
  <c r="N135" i="2"/>
  <c r="V135" i="2" s="1"/>
  <c r="R136" i="2"/>
  <c r="J138" i="2"/>
  <c r="N139" i="2"/>
  <c r="V139" i="2" s="1"/>
  <c r="R140" i="2"/>
  <c r="J142" i="2"/>
  <c r="N143" i="2"/>
  <c r="V143" i="2" s="1"/>
  <c r="R144" i="2"/>
  <c r="J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V188" i="2"/>
  <c r="V192" i="2"/>
  <c r="V196" i="2"/>
  <c r="V200" i="2"/>
  <c r="V204" i="2"/>
  <c r="V208" i="2"/>
  <c r="V212" i="2"/>
  <c r="V216" i="2"/>
  <c r="V220" i="2"/>
  <c r="V224" i="2"/>
  <c r="V228" i="2"/>
  <c r="T235" i="2"/>
  <c r="U32" i="2"/>
  <c r="AA32" i="2" s="1"/>
  <c r="U34" i="2"/>
  <c r="AA34" i="2" s="1"/>
  <c r="U36" i="2"/>
  <c r="AA36" i="2" s="1"/>
  <c r="U40" i="2"/>
  <c r="AA40" i="2" s="1"/>
  <c r="U42" i="2"/>
  <c r="AA42" i="2" s="1"/>
  <c r="U45" i="2"/>
  <c r="AA45" i="2" s="1"/>
  <c r="U46" i="2"/>
  <c r="AA46" i="2" s="1"/>
  <c r="U48" i="2"/>
  <c r="AA48" i="2" s="1"/>
  <c r="U50" i="2"/>
  <c r="AA50" i="2" s="1"/>
  <c r="U54" i="2"/>
  <c r="AA54" i="2" s="1"/>
  <c r="U55" i="2"/>
  <c r="AA55" i="2" s="1"/>
  <c r="U56" i="2"/>
  <c r="AA56" i="2" s="1"/>
  <c r="U58" i="2"/>
  <c r="AA58" i="2" s="1"/>
  <c r="U60" i="2"/>
  <c r="AA60" i="2" s="1"/>
  <c r="U62" i="2"/>
  <c r="AA62" i="2" s="1"/>
  <c r="U65" i="2"/>
  <c r="AA65" i="2" s="1"/>
  <c r="U66" i="2"/>
  <c r="AA66" i="2" s="1"/>
  <c r="U68" i="2"/>
  <c r="AA68" i="2" s="1"/>
  <c r="U70" i="2"/>
  <c r="AA70" i="2" s="1"/>
  <c r="U72" i="2"/>
  <c r="AA72" i="2" s="1"/>
  <c r="U74" i="2"/>
  <c r="AA74" i="2" s="1"/>
  <c r="U77" i="2"/>
  <c r="AA77" i="2" s="1"/>
  <c r="U79" i="2"/>
  <c r="AA79" i="2" s="1"/>
  <c r="U82" i="2"/>
  <c r="AA82" i="2" s="1"/>
  <c r="U84" i="2"/>
  <c r="AA84" i="2" s="1"/>
  <c r="U87" i="2"/>
  <c r="AA87" i="2" s="1"/>
  <c r="U90" i="2"/>
  <c r="AA90" i="2" s="1"/>
  <c r="U92" i="2"/>
  <c r="AA92" i="2" s="1"/>
  <c r="U95" i="2"/>
  <c r="AA95" i="2" s="1"/>
  <c r="U98" i="2"/>
  <c r="AA98" i="2" s="1"/>
  <c r="U101" i="2"/>
  <c r="AA101" i="2" s="1"/>
  <c r="U103" i="2"/>
  <c r="AA103" i="2" s="1"/>
  <c r="U106" i="2"/>
  <c r="AA106" i="2" s="1"/>
  <c r="U108" i="2"/>
  <c r="AA108" i="2" s="1"/>
  <c r="U112" i="2"/>
  <c r="AA112" i="2" s="1"/>
  <c r="U115" i="2"/>
  <c r="AA115" i="2" s="1"/>
  <c r="U118" i="2"/>
  <c r="AA118" i="2" s="1"/>
  <c r="U121" i="2"/>
  <c r="AA121" i="2" s="1"/>
  <c r="U123" i="2"/>
  <c r="AA123" i="2" s="1"/>
  <c r="U124" i="2"/>
  <c r="AA124" i="2" s="1"/>
  <c r="U125" i="2"/>
  <c r="AA125" i="2" s="1"/>
  <c r="U126" i="2"/>
  <c r="AA126" i="2" s="1"/>
  <c r="U128" i="2"/>
  <c r="AA128" i="2" s="1"/>
  <c r="U130" i="2"/>
  <c r="AA130" i="2" s="1"/>
  <c r="U133" i="2"/>
  <c r="AA133" i="2" s="1"/>
  <c r="U134" i="2"/>
  <c r="AA134" i="2" s="1"/>
  <c r="U136" i="2"/>
  <c r="AA136" i="2" s="1"/>
  <c r="U138" i="2"/>
  <c r="AA138" i="2" s="1"/>
  <c r="U140" i="2"/>
  <c r="AA140" i="2" s="1"/>
  <c r="U142" i="2"/>
  <c r="AA142" i="2" s="1"/>
  <c r="U144" i="2"/>
  <c r="AA144" i="2" s="1"/>
  <c r="U146" i="2"/>
  <c r="AA146" i="2" s="1"/>
  <c r="U148" i="2"/>
  <c r="AA148" i="2" s="1"/>
  <c r="U152" i="2"/>
  <c r="AA152" i="2" s="1"/>
  <c r="U160" i="2"/>
  <c r="AA160" i="2" s="1"/>
  <c r="U162" i="2"/>
  <c r="AA162" i="2" s="1"/>
  <c r="U164" i="2"/>
  <c r="AA164" i="2" s="1"/>
  <c r="U166" i="2"/>
  <c r="AA166" i="2" s="1"/>
  <c r="U169" i="2"/>
  <c r="AA169" i="2" s="1"/>
  <c r="U170" i="2"/>
  <c r="AA170" i="2" s="1"/>
  <c r="U171" i="2"/>
  <c r="AA171" i="2" s="1"/>
  <c r="U173" i="2"/>
  <c r="AA173" i="2" s="1"/>
  <c r="U175" i="2"/>
  <c r="AA175" i="2" s="1"/>
  <c r="U177" i="2"/>
  <c r="AA177" i="2" s="1"/>
  <c r="U180" i="2"/>
  <c r="AA180" i="2" s="1"/>
  <c r="U182" i="2"/>
  <c r="AA182" i="2" s="1"/>
  <c r="U184" i="2"/>
  <c r="AA184" i="2" s="1"/>
  <c r="U186" i="2"/>
  <c r="AA186" i="2" s="1"/>
  <c r="U188" i="2"/>
  <c r="AA188" i="2" s="1"/>
  <c r="U190" i="2"/>
  <c r="AA190" i="2" s="1"/>
  <c r="U192" i="2"/>
  <c r="AA192" i="2" s="1"/>
  <c r="U194" i="2"/>
  <c r="AA194" i="2" s="1"/>
  <c r="U196" i="2"/>
  <c r="AA196" i="2" s="1"/>
  <c r="U198" i="2"/>
  <c r="AA198" i="2" s="1"/>
  <c r="U200" i="2"/>
  <c r="AA200" i="2" s="1"/>
  <c r="U202" i="2"/>
  <c r="AA202" i="2" s="1"/>
  <c r="U206" i="2"/>
  <c r="AA206" i="2" s="1"/>
  <c r="U208" i="2"/>
  <c r="AA208" i="2" s="1"/>
  <c r="U210" i="2"/>
  <c r="AA210" i="2" s="1"/>
  <c r="U212" i="2"/>
  <c r="AA212" i="2" s="1"/>
  <c r="U214" i="2"/>
  <c r="AA214" i="2" s="1"/>
  <c r="U216" i="2"/>
  <c r="AA216" i="2" s="1"/>
  <c r="U218" i="2"/>
  <c r="AA218" i="2" s="1"/>
  <c r="U220" i="2"/>
  <c r="AA220" i="2" s="1"/>
  <c r="U221" i="2"/>
  <c r="AA221" i="2" s="1"/>
  <c r="U222" i="2"/>
  <c r="AA222" i="2" s="1"/>
  <c r="U224" i="2"/>
  <c r="AA224" i="2" s="1"/>
  <c r="U225" i="2"/>
  <c r="AA225" i="2" s="1"/>
  <c r="U227" i="2"/>
  <c r="AA227" i="2" s="1"/>
  <c r="U229" i="2"/>
  <c r="AA229" i="2" s="1"/>
  <c r="U230" i="2"/>
  <c r="AA230" i="2" s="1"/>
  <c r="U231" i="2"/>
  <c r="AA231" i="2" s="1"/>
  <c r="U232" i="2"/>
  <c r="AA232" i="2" s="1"/>
  <c r="U33" i="2"/>
  <c r="AA33" i="2" s="1"/>
  <c r="U35" i="2"/>
  <c r="AA35" i="2" s="1"/>
  <c r="U37" i="2"/>
  <c r="AA37" i="2" s="1"/>
  <c r="U38" i="2"/>
  <c r="AA38" i="2" s="1"/>
  <c r="U39" i="2"/>
  <c r="AA39" i="2" s="1"/>
  <c r="U41" i="2"/>
  <c r="AA41" i="2" s="1"/>
  <c r="U43" i="2"/>
  <c r="AA43" i="2" s="1"/>
  <c r="U44" i="2"/>
  <c r="AA44" i="2" s="1"/>
  <c r="U47" i="2"/>
  <c r="AA47" i="2" s="1"/>
  <c r="U49" i="2"/>
  <c r="AA49" i="2" s="1"/>
  <c r="U51" i="2"/>
  <c r="AA51" i="2" s="1"/>
  <c r="U52" i="2"/>
  <c r="AA52" i="2" s="1"/>
  <c r="U53" i="2"/>
  <c r="AA53" i="2" s="1"/>
  <c r="U57" i="2"/>
  <c r="AA57" i="2" s="1"/>
  <c r="U59" i="2"/>
  <c r="AA59" i="2" s="1"/>
  <c r="U61" i="2"/>
  <c r="AA61" i="2" s="1"/>
  <c r="U63" i="2"/>
  <c r="AA63" i="2" s="1"/>
  <c r="U64" i="2"/>
  <c r="AA64" i="2" s="1"/>
  <c r="U67" i="2"/>
  <c r="AA67" i="2" s="1"/>
  <c r="U69" i="2"/>
  <c r="AA69" i="2" s="1"/>
  <c r="U71" i="2"/>
  <c r="AA71" i="2" s="1"/>
  <c r="U73" i="2"/>
  <c r="AA73" i="2" s="1"/>
  <c r="U75" i="2"/>
  <c r="AA75" i="2" s="1"/>
  <c r="U76" i="2"/>
  <c r="AA76" i="2" s="1"/>
  <c r="U78" i="2"/>
  <c r="AA78" i="2" s="1"/>
  <c r="U80" i="2"/>
  <c r="AA80" i="2" s="1"/>
  <c r="U81" i="2"/>
  <c r="AA81" i="2" s="1"/>
  <c r="U83" i="2"/>
  <c r="AA83" i="2" s="1"/>
  <c r="U85" i="2"/>
  <c r="AA85" i="2" s="1"/>
  <c r="U86" i="2"/>
  <c r="AA86" i="2" s="1"/>
  <c r="U88" i="2"/>
  <c r="AA88" i="2" s="1"/>
  <c r="U89" i="2"/>
  <c r="AA89" i="2" s="1"/>
  <c r="U91" i="2"/>
  <c r="AA91" i="2" s="1"/>
  <c r="U93" i="2"/>
  <c r="AA93" i="2" s="1"/>
  <c r="U94" i="2"/>
  <c r="AA94" i="2" s="1"/>
  <c r="U96" i="2"/>
  <c r="AA96" i="2" s="1"/>
  <c r="U97" i="2"/>
  <c r="AA97" i="2" s="1"/>
  <c r="U99" i="2"/>
  <c r="AA99" i="2" s="1"/>
  <c r="U100" i="2"/>
  <c r="AA100" i="2" s="1"/>
  <c r="U102" i="2"/>
  <c r="AA102" i="2" s="1"/>
  <c r="U104" i="2"/>
  <c r="AA104" i="2" s="1"/>
  <c r="U105" i="2"/>
  <c r="AA105" i="2" s="1"/>
  <c r="U107" i="2"/>
  <c r="AA107" i="2" s="1"/>
  <c r="U109" i="2"/>
  <c r="AA109" i="2" s="1"/>
  <c r="U110" i="2"/>
  <c r="AA110" i="2" s="1"/>
  <c r="U111" i="2"/>
  <c r="AA111" i="2" s="1"/>
  <c r="U113" i="2"/>
  <c r="AA113" i="2" s="1"/>
  <c r="U114" i="2"/>
  <c r="AA114" i="2" s="1"/>
  <c r="U116" i="2"/>
  <c r="AA116" i="2" s="1"/>
  <c r="U117" i="2"/>
  <c r="AA117" i="2" s="1"/>
  <c r="U119" i="2"/>
  <c r="AA119" i="2" s="1"/>
  <c r="U120" i="2"/>
  <c r="AA120" i="2" s="1"/>
  <c r="U122" i="2"/>
  <c r="AA122" i="2" s="1"/>
  <c r="U127" i="2"/>
  <c r="AA127" i="2" s="1"/>
  <c r="U129" i="2"/>
  <c r="AA129" i="2" s="1"/>
  <c r="U131" i="2"/>
  <c r="AA131" i="2" s="1"/>
  <c r="U132" i="2"/>
  <c r="AA132" i="2" s="1"/>
  <c r="U135" i="2"/>
  <c r="AA135" i="2" s="1"/>
  <c r="U137" i="2"/>
  <c r="AA137" i="2" s="1"/>
  <c r="U139" i="2"/>
  <c r="AA139" i="2" s="1"/>
  <c r="U141" i="2"/>
  <c r="AA141" i="2" s="1"/>
  <c r="U143" i="2"/>
  <c r="AA143" i="2" s="1"/>
  <c r="U145" i="2"/>
  <c r="AA145" i="2" s="1"/>
  <c r="U147" i="2"/>
  <c r="AA147" i="2" s="1"/>
  <c r="U149" i="2"/>
  <c r="AA149" i="2" s="1"/>
  <c r="U150" i="2"/>
  <c r="AA150" i="2" s="1"/>
  <c r="U151" i="2"/>
  <c r="AA151" i="2" s="1"/>
  <c r="U153" i="2"/>
  <c r="AA153" i="2" s="1"/>
  <c r="U154" i="2"/>
  <c r="AA154" i="2" s="1"/>
  <c r="U155" i="2"/>
  <c r="AA155" i="2" s="1"/>
  <c r="U156" i="2"/>
  <c r="AA156" i="2" s="1"/>
  <c r="U157" i="2"/>
  <c r="AA157" i="2" s="1"/>
  <c r="U158" i="2"/>
  <c r="AA158" i="2" s="1"/>
  <c r="U159" i="2"/>
  <c r="AA159" i="2" s="1"/>
  <c r="U161" i="2"/>
  <c r="AA161" i="2" s="1"/>
  <c r="U163" i="2"/>
  <c r="AA163" i="2" s="1"/>
  <c r="U165" i="2"/>
  <c r="AA165" i="2" s="1"/>
  <c r="U167" i="2"/>
  <c r="AA167" i="2" s="1"/>
  <c r="U168" i="2"/>
  <c r="AA168" i="2" s="1"/>
  <c r="U172" i="2"/>
  <c r="AA172" i="2" s="1"/>
  <c r="U174" i="2"/>
  <c r="AA174" i="2" s="1"/>
  <c r="U176" i="2"/>
  <c r="AA176" i="2" s="1"/>
  <c r="U178" i="2"/>
  <c r="AA178" i="2" s="1"/>
  <c r="U179" i="2"/>
  <c r="AA179" i="2" s="1"/>
  <c r="U181" i="2"/>
  <c r="AA181" i="2" s="1"/>
  <c r="U183" i="2"/>
  <c r="AA183" i="2" s="1"/>
  <c r="U185" i="2"/>
  <c r="AA185" i="2" s="1"/>
  <c r="U187" i="2"/>
  <c r="AA187" i="2" s="1"/>
  <c r="U189" i="2"/>
  <c r="AA189" i="2" s="1"/>
  <c r="U191" i="2"/>
  <c r="AA191" i="2" s="1"/>
  <c r="U193" i="2"/>
  <c r="AA193" i="2" s="1"/>
  <c r="U195" i="2"/>
  <c r="AA195" i="2" s="1"/>
  <c r="U197" i="2"/>
  <c r="AA197" i="2" s="1"/>
  <c r="U199" i="2"/>
  <c r="AA199" i="2" s="1"/>
  <c r="U201" i="2"/>
  <c r="AA201" i="2" s="1"/>
  <c r="U203" i="2"/>
  <c r="AA203" i="2" s="1"/>
  <c r="U204" i="2"/>
  <c r="AA204" i="2" s="1"/>
  <c r="U205" i="2"/>
  <c r="AA205" i="2" s="1"/>
  <c r="U207" i="2"/>
  <c r="AA207" i="2" s="1"/>
  <c r="U209" i="2"/>
  <c r="AA209" i="2" s="1"/>
  <c r="U211" i="2"/>
  <c r="AA211" i="2" s="1"/>
  <c r="U213" i="2"/>
  <c r="AA213" i="2" s="1"/>
  <c r="U215" i="2"/>
  <c r="AA215" i="2" s="1"/>
  <c r="U217" i="2"/>
  <c r="AA217" i="2" s="1"/>
  <c r="U219" i="2"/>
  <c r="AA219" i="2" s="1"/>
  <c r="U223" i="2"/>
  <c r="AA223" i="2" s="1"/>
  <c r="U226" i="2"/>
  <c r="AA226" i="2" s="1"/>
  <c r="U228" i="2"/>
  <c r="AA228" i="2" s="1"/>
  <c r="R235" i="2"/>
  <c r="N235" i="2"/>
  <c r="J235" i="2"/>
  <c r="R236" i="2"/>
  <c r="N236" i="2"/>
  <c r="J236" i="2"/>
  <c r="U237" i="2"/>
  <c r="AA237" i="2" s="1"/>
  <c r="V238" i="2"/>
  <c r="N239" i="2"/>
  <c r="V239" i="2" s="1"/>
  <c r="J240" i="2"/>
  <c r="U241" i="2"/>
  <c r="AA241" i="2" s="1"/>
  <c r="V242" i="2"/>
  <c r="N243" i="2"/>
  <c r="V243" i="2" s="1"/>
  <c r="J244" i="2"/>
  <c r="U245" i="2"/>
  <c r="AA245" i="2" s="1"/>
  <c r="V246" i="2"/>
  <c r="N247" i="2"/>
  <c r="V247" i="2" s="1"/>
  <c r="J248" i="2"/>
  <c r="U249" i="2"/>
  <c r="AA249" i="2" s="1"/>
  <c r="V250" i="2"/>
  <c r="N251" i="2"/>
  <c r="V251" i="2" s="1"/>
  <c r="J252" i="2"/>
  <c r="U253" i="2"/>
  <c r="AA253" i="2" s="1"/>
  <c r="V254" i="2"/>
  <c r="N255" i="2"/>
  <c r="V255" i="2" s="1"/>
  <c r="J256" i="2"/>
  <c r="U257" i="2"/>
  <c r="AA257" i="2" s="1"/>
  <c r="V258" i="2"/>
  <c r="N259" i="2"/>
  <c r="V259" i="2" s="1"/>
  <c r="J260" i="2"/>
  <c r="U261" i="2"/>
  <c r="AA261" i="2" s="1"/>
  <c r="V262" i="2"/>
  <c r="N263" i="2"/>
  <c r="V263" i="2" s="1"/>
  <c r="J264" i="2"/>
  <c r="U265" i="2"/>
  <c r="AA265" i="2" s="1"/>
  <c r="V266" i="2"/>
  <c r="N267" i="2"/>
  <c r="V267" i="2" s="1"/>
  <c r="J268" i="2"/>
  <c r="U269" i="2"/>
  <c r="AA269" i="2" s="1"/>
  <c r="V270" i="2"/>
  <c r="N271" i="2"/>
  <c r="V271" i="2" s="1"/>
  <c r="J272" i="2"/>
  <c r="U273" i="2"/>
  <c r="AA273" i="2" s="1"/>
  <c r="V274" i="2"/>
  <c r="N275" i="2"/>
  <c r="J276" i="2"/>
  <c r="U277" i="2"/>
  <c r="AA277" i="2" s="1"/>
  <c r="V278" i="2"/>
  <c r="N279" i="2"/>
  <c r="V279" i="2" s="1"/>
  <c r="J280" i="2"/>
  <c r="U281" i="2"/>
  <c r="AA281" i="2" s="1"/>
  <c r="V282" i="2"/>
  <c r="N283" i="2"/>
  <c r="J284" i="2"/>
  <c r="U285" i="2"/>
  <c r="AA285" i="2" s="1"/>
  <c r="V286" i="2"/>
  <c r="N287" i="2"/>
  <c r="J288" i="2"/>
  <c r="U289" i="2"/>
  <c r="AA289" i="2" s="1"/>
  <c r="V290" i="2"/>
  <c r="N291" i="2"/>
  <c r="V291" i="2" s="1"/>
  <c r="J292" i="2"/>
  <c r="V292" i="2" s="1"/>
  <c r="U293" i="2"/>
  <c r="AA293" i="2" s="1"/>
  <c r="V294" i="2"/>
  <c r="N295" i="2"/>
  <c r="V295" i="2" s="1"/>
  <c r="J296" i="2"/>
  <c r="U297" i="2"/>
  <c r="AA297" i="2" s="1"/>
  <c r="V298" i="2"/>
  <c r="N299" i="2"/>
  <c r="J300" i="2"/>
  <c r="V300" i="2" s="1"/>
  <c r="U301" i="2"/>
  <c r="AA301" i="2" s="1"/>
  <c r="V302" i="2"/>
  <c r="N303" i="2"/>
  <c r="V303" i="2" s="1"/>
  <c r="J304" i="2"/>
  <c r="V304" i="2" s="1"/>
  <c r="U305" i="2"/>
  <c r="AA305" i="2" s="1"/>
  <c r="V306" i="2"/>
  <c r="N307" i="2"/>
  <c r="V307" i="2" s="1"/>
  <c r="J308" i="2"/>
  <c r="V308" i="2" s="1"/>
  <c r="U309" i="2"/>
  <c r="AA309" i="2" s="1"/>
  <c r="V310" i="2"/>
  <c r="N311" i="2"/>
  <c r="V311" i="2" s="1"/>
  <c r="J312" i="2"/>
  <c r="V312" i="2" s="1"/>
  <c r="U313" i="2"/>
  <c r="AA313" i="2" s="1"/>
  <c r="V314" i="2"/>
  <c r="N315" i="2"/>
  <c r="V315" i="2" s="1"/>
  <c r="J316" i="2"/>
  <c r="V316" i="2" s="1"/>
  <c r="U317" i="2"/>
  <c r="AA317" i="2" s="1"/>
  <c r="V318" i="2"/>
  <c r="N319" i="2"/>
  <c r="V319" i="2" s="1"/>
  <c r="J320" i="2"/>
  <c r="V320" i="2" s="1"/>
  <c r="U321" i="2"/>
  <c r="AA321" i="2" s="1"/>
  <c r="V322" i="2"/>
  <c r="N323" i="2"/>
  <c r="V323" i="2" s="1"/>
  <c r="J324" i="2"/>
  <c r="U325" i="2"/>
  <c r="AA325" i="2" s="1"/>
  <c r="V326" i="2"/>
  <c r="N327" i="2"/>
  <c r="V327" i="2" s="1"/>
  <c r="J328" i="2"/>
  <c r="V328" i="2" s="1"/>
  <c r="U329" i="2"/>
  <c r="AA329" i="2" s="1"/>
  <c r="V330" i="2"/>
  <c r="N331" i="2"/>
  <c r="V331" i="2" s="1"/>
  <c r="J332" i="2"/>
  <c r="V332" i="2" s="1"/>
  <c r="U333" i="2"/>
  <c r="AA333" i="2" s="1"/>
  <c r="V334" i="2"/>
  <c r="N335" i="2"/>
  <c r="V335" i="2" s="1"/>
  <c r="J336" i="2"/>
  <c r="V336" i="2" s="1"/>
  <c r="U337" i="2"/>
  <c r="AA337" i="2" s="1"/>
  <c r="V338" i="2"/>
  <c r="N339" i="2"/>
  <c r="V339" i="2" s="1"/>
  <c r="J340" i="2"/>
  <c r="V340" i="2" s="1"/>
  <c r="U341" i="2"/>
  <c r="AA341" i="2" s="1"/>
  <c r="V342" i="2"/>
  <c r="N343" i="2"/>
  <c r="V343" i="2" s="1"/>
  <c r="J344" i="2"/>
  <c r="V344" i="2" s="1"/>
  <c r="U345" i="2"/>
  <c r="AA345" i="2" s="1"/>
  <c r="V346" i="2"/>
  <c r="N347" i="2"/>
  <c r="V347" i="2" s="1"/>
  <c r="J348" i="2"/>
  <c r="V348" i="2" s="1"/>
  <c r="U349" i="2"/>
  <c r="AA349" i="2" s="1"/>
  <c r="V350" i="2"/>
  <c r="N351" i="2"/>
  <c r="V351" i="2" s="1"/>
  <c r="J352" i="2"/>
  <c r="V352" i="2" s="1"/>
  <c r="U353" i="2"/>
  <c r="AA353" i="2" s="1"/>
  <c r="V354" i="2"/>
  <c r="N355" i="2"/>
  <c r="V355" i="2" s="1"/>
  <c r="J356" i="2"/>
  <c r="V356" i="2" s="1"/>
  <c r="U357" i="2"/>
  <c r="AA357" i="2" s="1"/>
  <c r="V358" i="2"/>
  <c r="N359" i="2"/>
  <c r="J360" i="2"/>
  <c r="V360" i="2" s="1"/>
  <c r="U361" i="2"/>
  <c r="AA361" i="2" s="1"/>
  <c r="V362" i="2"/>
  <c r="N363" i="2"/>
  <c r="U365" i="2"/>
  <c r="AA365" i="2" s="1"/>
  <c r="R366" i="2"/>
  <c r="U367" i="2"/>
  <c r="AA367" i="2" s="1"/>
  <c r="U240" i="2"/>
  <c r="AA240" i="2" s="1"/>
  <c r="U244" i="2"/>
  <c r="AA244" i="2" s="1"/>
  <c r="U248" i="2"/>
  <c r="AA248" i="2" s="1"/>
  <c r="U252" i="2"/>
  <c r="AA252" i="2" s="1"/>
  <c r="U256" i="2"/>
  <c r="AA256" i="2" s="1"/>
  <c r="U260" i="2"/>
  <c r="AA260" i="2" s="1"/>
  <c r="U264" i="2"/>
  <c r="AA264" i="2" s="1"/>
  <c r="V265" i="2"/>
  <c r="U268" i="2"/>
  <c r="AA268" i="2" s="1"/>
  <c r="V269" i="2"/>
  <c r="U272" i="2"/>
  <c r="AA272" i="2" s="1"/>
  <c r="V273" i="2"/>
  <c r="U276" i="2"/>
  <c r="AA276" i="2" s="1"/>
  <c r="V277" i="2"/>
  <c r="U280" i="2"/>
  <c r="AA280" i="2" s="1"/>
  <c r="V281" i="2"/>
  <c r="U284" i="2"/>
  <c r="AA284" i="2" s="1"/>
  <c r="V285" i="2"/>
  <c r="U288" i="2"/>
  <c r="AA288" i="2" s="1"/>
  <c r="V289" i="2"/>
  <c r="U292" i="2"/>
  <c r="AA292" i="2" s="1"/>
  <c r="U328" i="2"/>
  <c r="AA328" i="2" s="1"/>
  <c r="V329" i="2"/>
  <c r="U332" i="2"/>
  <c r="AA332" i="2" s="1"/>
  <c r="V333" i="2"/>
  <c r="U336" i="2"/>
  <c r="AA336" i="2" s="1"/>
  <c r="V337" i="2"/>
  <c r="U340" i="2"/>
  <c r="AA340" i="2" s="1"/>
  <c r="V341" i="2"/>
  <c r="U344" i="2"/>
  <c r="AA344" i="2" s="1"/>
  <c r="V345" i="2"/>
  <c r="U348" i="2"/>
  <c r="AA348" i="2" s="1"/>
  <c r="V349" i="2"/>
  <c r="U352" i="2"/>
  <c r="AA352" i="2" s="1"/>
  <c r="V353" i="2"/>
  <c r="U356" i="2"/>
  <c r="AA356" i="2" s="1"/>
  <c r="V357" i="2"/>
  <c r="J359" i="2"/>
  <c r="U360" i="2"/>
  <c r="AA360" i="2" s="1"/>
  <c r="J363" i="2"/>
  <c r="U364" i="2"/>
  <c r="AA364" i="2" s="1"/>
  <c r="N366" i="2"/>
  <c r="T367" i="2"/>
  <c r="S368" i="2"/>
  <c r="U239" i="2"/>
  <c r="AA239" i="2" s="1"/>
  <c r="U243" i="2"/>
  <c r="AA243" i="2" s="1"/>
  <c r="U247" i="2"/>
  <c r="AA247" i="2" s="1"/>
  <c r="U251" i="2"/>
  <c r="AA251" i="2" s="1"/>
  <c r="U255" i="2"/>
  <c r="AA255" i="2" s="1"/>
  <c r="N293" i="2"/>
  <c r="V293" i="2" s="1"/>
  <c r="U295" i="2"/>
  <c r="AA295" i="2" s="1"/>
  <c r="N297" i="2"/>
  <c r="V297" i="2" s="1"/>
  <c r="U299" i="2"/>
  <c r="AA299" i="2" s="1"/>
  <c r="N301" i="2"/>
  <c r="V301" i="2" s="1"/>
  <c r="U303" i="2"/>
  <c r="AA303" i="2" s="1"/>
  <c r="N305" i="2"/>
  <c r="V305" i="2" s="1"/>
  <c r="U307" i="2"/>
  <c r="AA307" i="2" s="1"/>
  <c r="N309" i="2"/>
  <c r="V309" i="2" s="1"/>
  <c r="U311" i="2"/>
  <c r="AA311" i="2" s="1"/>
  <c r="N313" i="2"/>
  <c r="V313" i="2" s="1"/>
  <c r="U315" i="2"/>
  <c r="AA315" i="2" s="1"/>
  <c r="N317" i="2"/>
  <c r="V317" i="2" s="1"/>
  <c r="U319" i="2"/>
  <c r="AA319" i="2" s="1"/>
  <c r="N321" i="2"/>
  <c r="V321" i="2" s="1"/>
  <c r="U323" i="2"/>
  <c r="AA323" i="2" s="1"/>
  <c r="N325" i="2"/>
  <c r="V325" i="2" s="1"/>
  <c r="U327" i="2"/>
  <c r="AA327" i="2" s="1"/>
  <c r="U331" i="2"/>
  <c r="AA331" i="2" s="1"/>
  <c r="U335" i="2"/>
  <c r="AA335" i="2" s="1"/>
  <c r="U339" i="2"/>
  <c r="AA339" i="2" s="1"/>
  <c r="U343" i="2"/>
  <c r="AA343" i="2" s="1"/>
  <c r="U347" i="2"/>
  <c r="AA347" i="2" s="1"/>
  <c r="U351" i="2"/>
  <c r="AA351" i="2" s="1"/>
  <c r="U355" i="2"/>
  <c r="AA355" i="2" s="1"/>
  <c r="U359" i="2"/>
  <c r="AA359" i="2" s="1"/>
  <c r="N361" i="2"/>
  <c r="V361" i="2" s="1"/>
  <c r="U363" i="2"/>
  <c r="AA363" i="2" s="1"/>
  <c r="V364" i="2"/>
  <c r="N365" i="2"/>
  <c r="V365" i="2" s="1"/>
  <c r="J366" i="2"/>
  <c r="U366" i="2"/>
  <c r="AA366" i="2" s="1"/>
  <c r="T368" i="2"/>
  <c r="T369" i="2"/>
  <c r="J237" i="2"/>
  <c r="V237" i="2" s="1"/>
  <c r="U238" i="2"/>
  <c r="AA238" i="2" s="1"/>
  <c r="N240" i="2"/>
  <c r="J241" i="2"/>
  <c r="V241" i="2" s="1"/>
  <c r="U242" i="2"/>
  <c r="AA242" i="2" s="1"/>
  <c r="N244" i="2"/>
  <c r="J245" i="2"/>
  <c r="V245" i="2" s="1"/>
  <c r="U246" i="2"/>
  <c r="AA246" i="2" s="1"/>
  <c r="N248" i="2"/>
  <c r="J249" i="2"/>
  <c r="U250" i="2"/>
  <c r="AA250" i="2" s="1"/>
  <c r="N252" i="2"/>
  <c r="J253" i="2"/>
  <c r="V253" i="2" s="1"/>
  <c r="U254" i="2"/>
  <c r="AA254" i="2" s="1"/>
  <c r="N256" i="2"/>
  <c r="J257" i="2"/>
  <c r="V257" i="2" s="1"/>
  <c r="U258" i="2"/>
  <c r="AA258" i="2" s="1"/>
  <c r="N260" i="2"/>
  <c r="U262" i="2"/>
  <c r="AA262" i="2" s="1"/>
  <c r="N264" i="2"/>
  <c r="U266" i="2"/>
  <c r="AA266" i="2" s="1"/>
  <c r="N268" i="2"/>
  <c r="U270" i="2"/>
  <c r="AA270" i="2" s="1"/>
  <c r="N272" i="2"/>
  <c r="U274" i="2"/>
  <c r="AA274" i="2" s="1"/>
  <c r="N276" i="2"/>
  <c r="U278" i="2"/>
  <c r="AA278" i="2" s="1"/>
  <c r="N280" i="2"/>
  <c r="U282" i="2"/>
  <c r="AA282" i="2" s="1"/>
  <c r="N284" i="2"/>
  <c r="U286" i="2"/>
  <c r="AA286" i="2" s="1"/>
  <c r="N288" i="2"/>
  <c r="U290" i="2"/>
  <c r="AA290" i="2" s="1"/>
  <c r="U294" i="2"/>
  <c r="AA294" i="2" s="1"/>
  <c r="U298" i="2"/>
  <c r="AA298" i="2" s="1"/>
  <c r="U302" i="2"/>
  <c r="AA302" i="2" s="1"/>
  <c r="U306" i="2"/>
  <c r="AA306" i="2" s="1"/>
  <c r="U310" i="2"/>
  <c r="AA310" i="2" s="1"/>
  <c r="U314" i="2"/>
  <c r="AA314" i="2" s="1"/>
  <c r="U318" i="2"/>
  <c r="AA318" i="2" s="1"/>
  <c r="U322" i="2"/>
  <c r="AA322" i="2" s="1"/>
  <c r="U326" i="2"/>
  <c r="AA326" i="2" s="1"/>
  <c r="U330" i="2"/>
  <c r="AA330" i="2" s="1"/>
  <c r="U334" i="2"/>
  <c r="AA334" i="2" s="1"/>
  <c r="U338" i="2"/>
  <c r="AA338" i="2" s="1"/>
  <c r="U342" i="2"/>
  <c r="AA342" i="2" s="1"/>
  <c r="U346" i="2"/>
  <c r="AA346" i="2" s="1"/>
  <c r="U350" i="2"/>
  <c r="AA350" i="2" s="1"/>
  <c r="U354" i="2"/>
  <c r="AA354" i="2" s="1"/>
  <c r="U358" i="2"/>
  <c r="AA358" i="2" s="1"/>
  <c r="R368" i="2"/>
  <c r="U368" i="2"/>
  <c r="AA368" i="2" s="1"/>
  <c r="U369" i="2"/>
  <c r="AA369" i="2" s="1"/>
  <c r="V370" i="2"/>
  <c r="N371" i="2"/>
  <c r="V371" i="2" s="1"/>
  <c r="J372" i="2"/>
  <c r="U373" i="2"/>
  <c r="AA373" i="2" s="1"/>
  <c r="V374" i="2"/>
  <c r="J376" i="2"/>
  <c r="U377" i="2"/>
  <c r="AA377" i="2" s="1"/>
  <c r="V378" i="2"/>
  <c r="J380" i="2"/>
  <c r="U381" i="2"/>
  <c r="AA381" i="2" s="1"/>
  <c r="V382" i="2"/>
  <c r="J384" i="2"/>
  <c r="U385" i="2"/>
  <c r="AA385" i="2" s="1"/>
  <c r="N388" i="2"/>
  <c r="V388" i="2" s="1"/>
  <c r="U388" i="2"/>
  <c r="AA388" i="2" s="1"/>
  <c r="V369" i="2"/>
  <c r="U372" i="2"/>
  <c r="AA372" i="2" s="1"/>
  <c r="V373" i="2"/>
  <c r="U376" i="2"/>
  <c r="AA376" i="2" s="1"/>
  <c r="U380" i="2"/>
  <c r="AA380" i="2" s="1"/>
  <c r="U384" i="2"/>
  <c r="AA384" i="2" s="1"/>
  <c r="V385" i="2"/>
  <c r="U386" i="2"/>
  <c r="AA386" i="2" s="1"/>
  <c r="V387" i="2"/>
  <c r="J389" i="2"/>
  <c r="U389" i="2"/>
  <c r="AA389" i="2" s="1"/>
  <c r="V367" i="2"/>
  <c r="N368" i="2"/>
  <c r="U370" i="2"/>
  <c r="AA370" i="2" s="1"/>
  <c r="N372" i="2"/>
  <c r="U374" i="2"/>
  <c r="AA374" i="2" s="1"/>
  <c r="V375" i="2"/>
  <c r="N376" i="2"/>
  <c r="J377" i="2"/>
  <c r="U378" i="2"/>
  <c r="AA378" i="2" s="1"/>
  <c r="V379" i="2"/>
  <c r="N380" i="2"/>
  <c r="J381" i="2"/>
  <c r="V381" i="2" s="1"/>
  <c r="U382" i="2"/>
  <c r="AA382" i="2" s="1"/>
  <c r="V383" i="2"/>
  <c r="N384" i="2"/>
  <c r="U387" i="2"/>
  <c r="AA387" i="2" s="1"/>
  <c r="N391" i="2"/>
  <c r="U393" i="2"/>
  <c r="AA393" i="2" s="1"/>
  <c r="N395" i="2"/>
  <c r="U397" i="2"/>
  <c r="AA397" i="2" s="1"/>
  <c r="N399" i="2"/>
  <c r="U401" i="2"/>
  <c r="AA401" i="2" s="1"/>
  <c r="N403" i="2"/>
  <c r="U405" i="2"/>
  <c r="AA405" i="2" s="1"/>
  <c r="N407" i="2"/>
  <c r="U409" i="2"/>
  <c r="AA409" i="2" s="1"/>
  <c r="N411" i="2"/>
  <c r="U413" i="2"/>
  <c r="AA413" i="2" s="1"/>
  <c r="N415" i="2"/>
  <c r="U417" i="2"/>
  <c r="AA417" i="2" s="1"/>
  <c r="N390" i="2"/>
  <c r="J391" i="2"/>
  <c r="U392" i="2"/>
  <c r="AA392" i="2" s="1"/>
  <c r="N394" i="2"/>
  <c r="J395" i="2"/>
  <c r="U396" i="2"/>
  <c r="AA396" i="2" s="1"/>
  <c r="N398" i="2"/>
  <c r="J399" i="2"/>
  <c r="U400" i="2"/>
  <c r="AA400" i="2" s="1"/>
  <c r="N402" i="2"/>
  <c r="J403" i="2"/>
  <c r="U404" i="2"/>
  <c r="AA404" i="2" s="1"/>
  <c r="N406" i="2"/>
  <c r="J407" i="2"/>
  <c r="U408" i="2"/>
  <c r="AA408" i="2" s="1"/>
  <c r="N410" i="2"/>
  <c r="J411" i="2"/>
  <c r="U412" i="2"/>
  <c r="AA412" i="2" s="1"/>
  <c r="N414" i="2"/>
  <c r="J415" i="2"/>
  <c r="U416" i="2"/>
  <c r="AA416" i="2" s="1"/>
  <c r="V417" i="2"/>
  <c r="N418" i="2"/>
  <c r="U420" i="2"/>
  <c r="AA420" i="2" s="1"/>
  <c r="N422" i="2"/>
  <c r="U424" i="2"/>
  <c r="AA424" i="2" s="1"/>
  <c r="V425" i="2"/>
  <c r="N426" i="2"/>
  <c r="U428" i="2"/>
  <c r="AA428" i="2" s="1"/>
  <c r="N430" i="2"/>
  <c r="U432" i="2"/>
  <c r="AA432" i="2" s="1"/>
  <c r="V433" i="2"/>
  <c r="N434" i="2"/>
  <c r="U436" i="2"/>
  <c r="AA436" i="2" s="1"/>
  <c r="N438" i="2"/>
  <c r="U440" i="2"/>
  <c r="AA440" i="2" s="1"/>
  <c r="V441" i="2"/>
  <c r="N442" i="2"/>
  <c r="U444" i="2"/>
  <c r="AA444" i="2" s="1"/>
  <c r="V445" i="2"/>
  <c r="N446" i="2"/>
  <c r="U448" i="2"/>
  <c r="AA448" i="2" s="1"/>
  <c r="N450" i="2"/>
  <c r="U452" i="2"/>
  <c r="AA452" i="2" s="1"/>
  <c r="V453" i="2"/>
  <c r="N389" i="2"/>
  <c r="J390" i="2"/>
  <c r="U391" i="2"/>
  <c r="AA391" i="2" s="1"/>
  <c r="V392" i="2"/>
  <c r="N393" i="2"/>
  <c r="V393" i="2" s="1"/>
  <c r="J394" i="2"/>
  <c r="U395" i="2"/>
  <c r="AA395" i="2" s="1"/>
  <c r="V396" i="2"/>
  <c r="N397" i="2"/>
  <c r="V397" i="2" s="1"/>
  <c r="J398" i="2"/>
  <c r="U399" i="2"/>
  <c r="AA399" i="2" s="1"/>
  <c r="V400" i="2"/>
  <c r="N401" i="2"/>
  <c r="V401" i="2" s="1"/>
  <c r="J402" i="2"/>
  <c r="U403" i="2"/>
  <c r="AA403" i="2" s="1"/>
  <c r="V404" i="2"/>
  <c r="N405" i="2"/>
  <c r="V405" i="2" s="1"/>
  <c r="J406" i="2"/>
  <c r="U407" i="2"/>
  <c r="AA407" i="2" s="1"/>
  <c r="V408" i="2"/>
  <c r="N409" i="2"/>
  <c r="V409" i="2" s="1"/>
  <c r="J410" i="2"/>
  <c r="U411" i="2"/>
  <c r="AA411" i="2" s="1"/>
  <c r="V412" i="2"/>
  <c r="N413" i="2"/>
  <c r="V413" i="2" s="1"/>
  <c r="J414" i="2"/>
  <c r="U415" i="2"/>
  <c r="AA415" i="2" s="1"/>
  <c r="J418" i="2"/>
  <c r="U419" i="2"/>
  <c r="AA419" i="2" s="1"/>
  <c r="V420" i="2"/>
  <c r="J422" i="2"/>
  <c r="U423" i="2"/>
  <c r="AA423" i="2" s="1"/>
  <c r="V424" i="2"/>
  <c r="J426" i="2"/>
  <c r="U427" i="2"/>
  <c r="AA427" i="2" s="1"/>
  <c r="V428" i="2"/>
  <c r="J430" i="2"/>
  <c r="U431" i="2"/>
  <c r="AA431" i="2" s="1"/>
  <c r="V432" i="2"/>
  <c r="J434" i="2"/>
  <c r="U435" i="2"/>
  <c r="AA435" i="2" s="1"/>
  <c r="V436" i="2"/>
  <c r="J438" i="2"/>
  <c r="U439" i="2"/>
  <c r="AA439" i="2" s="1"/>
  <c r="V440" i="2"/>
  <c r="J442" i="2"/>
  <c r="U443" i="2"/>
  <c r="AA443" i="2" s="1"/>
  <c r="V444" i="2"/>
  <c r="J446" i="2"/>
  <c r="U447" i="2"/>
  <c r="AA447" i="2" s="1"/>
  <c r="V448" i="2"/>
  <c r="J450" i="2"/>
  <c r="U451" i="2"/>
  <c r="AA451" i="2" s="1"/>
  <c r="V452" i="2"/>
  <c r="V419" i="2"/>
  <c r="U422" i="2"/>
  <c r="AA422" i="2" s="1"/>
  <c r="V423" i="2"/>
  <c r="U426" i="2"/>
  <c r="AA426" i="2" s="1"/>
  <c r="V427" i="2"/>
  <c r="U430" i="2"/>
  <c r="AA430" i="2" s="1"/>
  <c r="V431" i="2"/>
  <c r="U434" i="2"/>
  <c r="AA434" i="2" s="1"/>
  <c r="V435" i="2"/>
  <c r="U438" i="2"/>
  <c r="AA438" i="2" s="1"/>
  <c r="V439" i="2"/>
  <c r="U442" i="2"/>
  <c r="AA442" i="2" s="1"/>
  <c r="V443" i="2"/>
  <c r="U446" i="2"/>
  <c r="AA446" i="2" s="1"/>
  <c r="V447" i="2"/>
  <c r="U450" i="2"/>
  <c r="AA450" i="2" s="1"/>
  <c r="V451" i="2"/>
  <c r="S453" i="2"/>
  <c r="U453" i="2"/>
  <c r="AA453" i="2" s="1"/>
  <c r="U454" i="2"/>
  <c r="AA454" i="2" s="1"/>
  <c r="U458" i="2"/>
  <c r="AA458" i="2" s="1"/>
  <c r="V459" i="2"/>
  <c r="U462" i="2"/>
  <c r="AA462" i="2" s="1"/>
  <c r="V463" i="2"/>
  <c r="N464" i="2"/>
  <c r="V464" i="2" s="1"/>
  <c r="V454" i="2"/>
  <c r="U457" i="2"/>
  <c r="AA457" i="2" s="1"/>
  <c r="V458" i="2"/>
  <c r="U461" i="2"/>
  <c r="AA461" i="2" s="1"/>
  <c r="V462" i="2"/>
  <c r="U456" i="2"/>
  <c r="AA456" i="2" s="1"/>
  <c r="V457" i="2"/>
  <c r="U460" i="2"/>
  <c r="AA460" i="2" s="1"/>
  <c r="V461" i="2"/>
  <c r="V456" i="2"/>
  <c r="U459" i="2"/>
  <c r="AA459" i="2" s="1"/>
  <c r="V460" i="2"/>
  <c r="U463" i="2"/>
  <c r="AA463" i="2" s="1"/>
  <c r="U464" i="2"/>
  <c r="AA464" i="2" s="1"/>
  <c r="U493" i="2"/>
  <c r="AA493" i="2" s="1"/>
  <c r="U497" i="2"/>
  <c r="AA497" i="2" s="1"/>
  <c r="U468" i="2"/>
  <c r="AA468" i="2" s="1"/>
  <c r="V469" i="2"/>
  <c r="N470" i="2"/>
  <c r="U472" i="2"/>
  <c r="AA472" i="2" s="1"/>
  <c r="V473" i="2"/>
  <c r="N474" i="2"/>
  <c r="U476" i="2"/>
  <c r="AA476" i="2" s="1"/>
  <c r="V477" i="2"/>
  <c r="N478" i="2"/>
  <c r="U480" i="2"/>
  <c r="AA480" i="2" s="1"/>
  <c r="V481" i="2"/>
  <c r="N482" i="2"/>
  <c r="U484" i="2"/>
  <c r="AA484" i="2" s="1"/>
  <c r="N486" i="2"/>
  <c r="U488" i="2"/>
  <c r="AA488" i="2" s="1"/>
  <c r="V489" i="2"/>
  <c r="N490" i="2"/>
  <c r="V490" i="2" s="1"/>
  <c r="U492" i="2"/>
  <c r="AA492" i="2" s="1"/>
  <c r="V493" i="2"/>
  <c r="N494" i="2"/>
  <c r="V494" i="2" s="1"/>
  <c r="U496" i="2"/>
  <c r="AA496" i="2" s="1"/>
  <c r="N498" i="2"/>
  <c r="V498" i="2" s="1"/>
  <c r="V468" i="2"/>
  <c r="J470" i="2"/>
  <c r="U471" i="2"/>
  <c r="AA471" i="2" s="1"/>
  <c r="V472" i="2"/>
  <c r="J474" i="2"/>
  <c r="U475" i="2"/>
  <c r="AA475" i="2" s="1"/>
  <c r="V476" i="2"/>
  <c r="J478" i="2"/>
  <c r="U479" i="2"/>
  <c r="AA479" i="2" s="1"/>
  <c r="J482" i="2"/>
  <c r="U483" i="2"/>
  <c r="AA483" i="2" s="1"/>
  <c r="V484" i="2"/>
  <c r="N485" i="2"/>
  <c r="V485" i="2" s="1"/>
  <c r="J486" i="2"/>
  <c r="U487" i="2"/>
  <c r="AA487" i="2" s="1"/>
  <c r="V488" i="2"/>
  <c r="U491" i="2"/>
  <c r="AA491" i="2" s="1"/>
  <c r="V492" i="2"/>
  <c r="U495" i="2"/>
  <c r="AA495" i="2" s="1"/>
  <c r="V496" i="2"/>
  <c r="N497" i="2"/>
  <c r="V497" i="2" s="1"/>
  <c r="S499" i="2"/>
  <c r="T499" i="2"/>
  <c r="V467" i="2"/>
  <c r="U470" i="2"/>
  <c r="AA470" i="2" s="1"/>
  <c r="V471" i="2"/>
  <c r="U474" i="2"/>
  <c r="AA474" i="2" s="1"/>
  <c r="V475" i="2"/>
  <c r="U478" i="2"/>
  <c r="AA478" i="2" s="1"/>
  <c r="V479" i="2"/>
  <c r="U482" i="2"/>
  <c r="AA482" i="2" s="1"/>
  <c r="V483" i="2"/>
  <c r="U486" i="2"/>
  <c r="AA486" i="2" s="1"/>
  <c r="V487" i="2"/>
  <c r="U490" i="2"/>
  <c r="AA490" i="2" s="1"/>
  <c r="V491" i="2"/>
  <c r="U494" i="2"/>
  <c r="AA494" i="2" s="1"/>
  <c r="V495" i="2"/>
  <c r="U498" i="2"/>
  <c r="AA498" i="2" s="1"/>
  <c r="V499" i="2"/>
  <c r="U499" i="2"/>
  <c r="AA499" i="2" s="1"/>
  <c r="V500" i="2"/>
  <c r="U503" i="2"/>
  <c r="AA503" i="2" s="1"/>
  <c r="V504" i="2"/>
  <c r="S509" i="2"/>
  <c r="U502" i="2"/>
  <c r="AA502" i="2" s="1"/>
  <c r="V503" i="2"/>
  <c r="T510" i="2"/>
  <c r="U501" i="2"/>
  <c r="AA501" i="2" s="1"/>
  <c r="U505" i="2"/>
  <c r="AA505" i="2" s="1"/>
  <c r="R506" i="2"/>
  <c r="R510" i="2"/>
  <c r="U510" i="2"/>
  <c r="AA510" i="2" s="1"/>
  <c r="U500" i="2"/>
  <c r="AA500" i="2" s="1"/>
  <c r="V501" i="2"/>
  <c r="N502" i="2"/>
  <c r="V502" i="2" s="1"/>
  <c r="U504" i="2"/>
  <c r="AA504" i="2" s="1"/>
  <c r="V505" i="2"/>
  <c r="N506" i="2"/>
  <c r="J508" i="2"/>
  <c r="V508" i="2" s="1"/>
  <c r="U508" i="2"/>
  <c r="AA508" i="2" s="1"/>
  <c r="N510" i="2"/>
  <c r="U512" i="2"/>
  <c r="AA512" i="2" s="1"/>
  <c r="N514" i="2"/>
  <c r="U516" i="2"/>
  <c r="AA516" i="2" s="1"/>
  <c r="N518" i="2"/>
  <c r="U520" i="2"/>
  <c r="AA520" i="2" s="1"/>
  <c r="S538" i="2"/>
  <c r="U507" i="2"/>
  <c r="AA507" i="2" s="1"/>
  <c r="N509" i="2"/>
  <c r="J510" i="2"/>
  <c r="U511" i="2"/>
  <c r="AA511" i="2" s="1"/>
  <c r="V512" i="2"/>
  <c r="N513" i="2"/>
  <c r="J514" i="2"/>
  <c r="U515" i="2"/>
  <c r="AA515" i="2" s="1"/>
  <c r="V516" i="2"/>
  <c r="N517" i="2"/>
  <c r="J518" i="2"/>
  <c r="U519" i="2"/>
  <c r="AA519" i="2" s="1"/>
  <c r="V520" i="2"/>
  <c r="N521" i="2"/>
  <c r="U523" i="2"/>
  <c r="AA523" i="2" s="1"/>
  <c r="V524" i="2"/>
  <c r="N525" i="2"/>
  <c r="J526" i="2"/>
  <c r="V526" i="2" s="1"/>
  <c r="U527" i="2"/>
  <c r="AA527" i="2" s="1"/>
  <c r="V528" i="2"/>
  <c r="N529" i="2"/>
  <c r="U531" i="2"/>
  <c r="AA531" i="2" s="1"/>
  <c r="V532" i="2"/>
  <c r="N533" i="2"/>
  <c r="S539" i="2"/>
  <c r="T539" i="2"/>
  <c r="V507" i="2"/>
  <c r="J509" i="2"/>
  <c r="V511" i="2"/>
  <c r="J513" i="2"/>
  <c r="U514" i="2"/>
  <c r="AA514" i="2" s="1"/>
  <c r="V515" i="2"/>
  <c r="J517" i="2"/>
  <c r="U518" i="2"/>
  <c r="AA518" i="2" s="1"/>
  <c r="V519" i="2"/>
  <c r="J521" i="2"/>
  <c r="U522" i="2"/>
  <c r="AA522" i="2" s="1"/>
  <c r="V523" i="2"/>
  <c r="J525" i="2"/>
  <c r="U526" i="2"/>
  <c r="AA526" i="2" s="1"/>
  <c r="V527" i="2"/>
  <c r="J529" i="2"/>
  <c r="U530" i="2"/>
  <c r="AA530" i="2" s="1"/>
  <c r="V531" i="2"/>
  <c r="J533" i="2"/>
  <c r="U534" i="2"/>
  <c r="AA534" i="2" s="1"/>
  <c r="R539" i="2"/>
  <c r="U539" i="2"/>
  <c r="AA539" i="2" s="1"/>
  <c r="U521" i="2"/>
  <c r="AA521" i="2" s="1"/>
  <c r="V522" i="2"/>
  <c r="U525" i="2"/>
  <c r="AA525" i="2" s="1"/>
  <c r="U529" i="2"/>
  <c r="AA529" i="2" s="1"/>
  <c r="V530" i="2"/>
  <c r="U533" i="2"/>
  <c r="AA533" i="2" s="1"/>
  <c r="V534" i="2"/>
  <c r="J537" i="2"/>
  <c r="U537" i="2"/>
  <c r="AA537" i="2" s="1"/>
  <c r="T550" i="2"/>
  <c r="N539" i="2"/>
  <c r="U541" i="2"/>
  <c r="AA541" i="2" s="1"/>
  <c r="N543" i="2"/>
  <c r="J544" i="2"/>
  <c r="V544" i="2" s="1"/>
  <c r="U545" i="2"/>
  <c r="AA545" i="2" s="1"/>
  <c r="V546" i="2"/>
  <c r="N547" i="2"/>
  <c r="U535" i="2"/>
  <c r="AA535" i="2" s="1"/>
  <c r="N538" i="2"/>
  <c r="J539" i="2"/>
  <c r="U540" i="2"/>
  <c r="AA540" i="2" s="1"/>
  <c r="V541" i="2"/>
  <c r="N542" i="2"/>
  <c r="V542" i="2" s="1"/>
  <c r="J543" i="2"/>
  <c r="U544" i="2"/>
  <c r="AA544" i="2" s="1"/>
  <c r="V545" i="2"/>
  <c r="J547" i="2"/>
  <c r="U548" i="2"/>
  <c r="AA548" i="2" s="1"/>
  <c r="V536" i="2"/>
  <c r="N537" i="2"/>
  <c r="J538" i="2"/>
  <c r="V540" i="2"/>
  <c r="U543" i="2"/>
  <c r="AA543" i="2" s="1"/>
  <c r="U547" i="2"/>
  <c r="AA547" i="2" s="1"/>
  <c r="V548" i="2"/>
  <c r="N549" i="2"/>
  <c r="V549" i="2" s="1"/>
  <c r="U553" i="2"/>
  <c r="AA553" i="2" s="1"/>
  <c r="U557" i="2"/>
  <c r="AA557" i="2" s="1"/>
  <c r="U561" i="2"/>
  <c r="AA561" i="2" s="1"/>
  <c r="U565" i="2"/>
  <c r="AA565" i="2" s="1"/>
  <c r="V566" i="2"/>
  <c r="U549" i="2"/>
  <c r="AA549" i="2" s="1"/>
  <c r="U552" i="2"/>
  <c r="AA552" i="2" s="1"/>
  <c r="V553" i="2"/>
  <c r="N554" i="2"/>
  <c r="V554" i="2" s="1"/>
  <c r="U556" i="2"/>
  <c r="AA556" i="2" s="1"/>
  <c r="V557" i="2"/>
  <c r="N558" i="2"/>
  <c r="V558" i="2" s="1"/>
  <c r="U560" i="2"/>
  <c r="AA560" i="2" s="1"/>
  <c r="V561" i="2"/>
  <c r="N562" i="2"/>
  <c r="V562" i="2" s="1"/>
  <c r="U564" i="2"/>
  <c r="AA564" i="2" s="1"/>
  <c r="V551" i="2"/>
  <c r="N552" i="2"/>
  <c r="V552" i="2" s="1"/>
  <c r="U554" i="2"/>
  <c r="AA554" i="2" s="1"/>
  <c r="V555" i="2"/>
  <c r="N556" i="2"/>
  <c r="V556" i="2" s="1"/>
  <c r="U558" i="2"/>
  <c r="AA558" i="2" s="1"/>
  <c r="V559" i="2"/>
  <c r="N560" i="2"/>
  <c r="V560" i="2" s="1"/>
  <c r="U562" i="2"/>
  <c r="AA562" i="2" s="1"/>
  <c r="V563" i="2"/>
  <c r="N564" i="2"/>
  <c r="V564" i="2" s="1"/>
  <c r="J565" i="2"/>
  <c r="V565" i="2" s="1"/>
  <c r="U566" i="2"/>
  <c r="AA566" i="2" s="1"/>
  <c r="R567" i="2"/>
  <c r="V567" i="2" s="1"/>
  <c r="U567" i="2"/>
  <c r="AA567" i="2" s="1"/>
  <c r="AB615" i="2"/>
  <c r="W615" i="2"/>
  <c r="AB614" i="2"/>
  <c r="W614" i="2"/>
  <c r="AB613" i="2"/>
  <c r="W613" i="2"/>
  <c r="AB611" i="2"/>
  <c r="W611" i="2"/>
  <c r="AB610" i="2"/>
  <c r="W610" i="2"/>
  <c r="W609" i="2"/>
  <c r="AB608" i="2"/>
  <c r="W608" i="2"/>
  <c r="AB607" i="2"/>
  <c r="W607" i="2"/>
  <c r="AB606" i="2"/>
  <c r="W606" i="2"/>
  <c r="AB580" i="2"/>
  <c r="AB579" i="2"/>
  <c r="W579" i="2"/>
  <c r="AB578" i="2"/>
  <c r="W578" i="2"/>
  <c r="AB576" i="2"/>
  <c r="AB575" i="2"/>
  <c r="AB574" i="2"/>
  <c r="AB573" i="2"/>
  <c r="AB572" i="2"/>
  <c r="AB571" i="2"/>
  <c r="AB604" i="2"/>
  <c r="AB569" i="2"/>
  <c r="W604" i="2"/>
  <c r="W569" i="2"/>
  <c r="W576" i="2"/>
  <c r="W575" i="2"/>
  <c r="W574" i="2"/>
  <c r="W573" i="2"/>
  <c r="W572" i="2"/>
  <c r="W571" i="2"/>
  <c r="Z365" i="2" l="1"/>
  <c r="AC365" i="2" s="1"/>
  <c r="V449" i="2"/>
  <c r="Z191" i="2"/>
  <c r="AC191" i="2" s="1"/>
  <c r="Z145" i="2"/>
  <c r="AC145" i="2" s="1"/>
  <c r="Z207" i="2"/>
  <c r="AC207" i="2" s="1"/>
  <c r="V225" i="2"/>
  <c r="V376" i="2"/>
  <c r="Z376" i="2" s="1"/>
  <c r="AC376" i="2" s="1"/>
  <c r="V465" i="2"/>
  <c r="Z465" i="2" s="1"/>
  <c r="V203" i="2"/>
  <c r="Z203" i="2" s="1"/>
  <c r="V276" i="2"/>
  <c r="Z276" i="2" s="1"/>
  <c r="AC276" i="2" s="1"/>
  <c r="V268" i="2"/>
  <c r="Z268" i="2" s="1"/>
  <c r="AC268" i="2" s="1"/>
  <c r="Z535" i="2"/>
  <c r="AC535" i="2" s="1"/>
  <c r="V189" i="2"/>
  <c r="Z189" i="2" s="1"/>
  <c r="Z195" i="2"/>
  <c r="AC195" i="2" s="1"/>
  <c r="Z109" i="2"/>
  <c r="AC109" i="2" s="1"/>
  <c r="Z93" i="2"/>
  <c r="AC93" i="2" s="1"/>
  <c r="Z77" i="2"/>
  <c r="AC77" i="2" s="1"/>
  <c r="Z61" i="2"/>
  <c r="AC61" i="2" s="1"/>
  <c r="Z45" i="2"/>
  <c r="AC45" i="2" s="1"/>
  <c r="V261" i="2"/>
  <c r="Z261" i="2" s="1"/>
  <c r="V480" i="2"/>
  <c r="Z480" i="2" s="1"/>
  <c r="V416" i="2"/>
  <c r="Z416" i="2" s="1"/>
  <c r="V137" i="2"/>
  <c r="Z137" i="2" s="1"/>
  <c r="V97" i="2"/>
  <c r="Z97" i="2" s="1"/>
  <c r="G623" i="2"/>
  <c r="G622" i="2"/>
  <c r="G621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0" i="2"/>
  <c r="G619" i="2"/>
  <c r="G618" i="2"/>
  <c r="G617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591" i="2"/>
  <c r="K590" i="2"/>
  <c r="K589" i="2"/>
  <c r="K588" i="2"/>
  <c r="K587" i="2"/>
  <c r="K586" i="2"/>
  <c r="K585" i="2"/>
  <c r="K584" i="2"/>
  <c r="K583" i="2"/>
  <c r="K582" i="2"/>
  <c r="K620" i="2"/>
  <c r="K618" i="2"/>
  <c r="K602" i="2"/>
  <c r="K600" i="2"/>
  <c r="K599" i="2"/>
  <c r="K597" i="2"/>
  <c r="K595" i="2"/>
  <c r="K593" i="2"/>
  <c r="K592" i="2"/>
  <c r="K619" i="2"/>
  <c r="K617" i="2"/>
  <c r="K601" i="2"/>
  <c r="K598" i="2"/>
  <c r="K596" i="2"/>
  <c r="K594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83" i="2"/>
  <c r="M584" i="2"/>
  <c r="M590" i="2"/>
  <c r="M589" i="2"/>
  <c r="M588" i="2"/>
  <c r="M587" i="2"/>
  <c r="M586" i="2"/>
  <c r="M585" i="2"/>
  <c r="M582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2" i="2"/>
  <c r="I621" i="2"/>
  <c r="I585" i="2"/>
  <c r="I584" i="2"/>
  <c r="I582" i="2"/>
  <c r="I622" i="2"/>
  <c r="I623" i="2"/>
  <c r="I591" i="2"/>
  <c r="I590" i="2"/>
  <c r="I589" i="2"/>
  <c r="I588" i="2"/>
  <c r="I587" i="2"/>
  <c r="I586" i="2"/>
  <c r="I583" i="2"/>
  <c r="O622" i="2"/>
  <c r="O621" i="2"/>
  <c r="O636" i="2"/>
  <c r="O632" i="2"/>
  <c r="O628" i="2"/>
  <c r="O624" i="2"/>
  <c r="O593" i="2"/>
  <c r="O592" i="2"/>
  <c r="O590" i="2"/>
  <c r="O589" i="2"/>
  <c r="O588" i="2"/>
  <c r="O587" i="2"/>
  <c r="O586" i="2"/>
  <c r="O585" i="2"/>
  <c r="O584" i="2"/>
  <c r="O583" i="2"/>
  <c r="O582" i="2"/>
  <c r="O637" i="2"/>
  <c r="O629" i="2"/>
  <c r="O635" i="2"/>
  <c r="O631" i="2"/>
  <c r="O627" i="2"/>
  <c r="O623" i="2"/>
  <c r="O591" i="2"/>
  <c r="O634" i="2"/>
  <c r="O630" i="2"/>
  <c r="O626" i="2"/>
  <c r="O620" i="2"/>
  <c r="O619" i="2"/>
  <c r="O618" i="2"/>
  <c r="O617" i="2"/>
  <c r="O602" i="2"/>
  <c r="O601" i="2"/>
  <c r="O600" i="2"/>
  <c r="O599" i="2"/>
  <c r="O598" i="2"/>
  <c r="O597" i="2"/>
  <c r="O596" i="2"/>
  <c r="O595" i="2"/>
  <c r="O594" i="2"/>
  <c r="O633" i="2"/>
  <c r="O625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82" i="2"/>
  <c r="Q585" i="2"/>
  <c r="Q583" i="2"/>
  <c r="Q590" i="2"/>
  <c r="Q589" i="2"/>
  <c r="Q588" i="2"/>
  <c r="Q587" i="2"/>
  <c r="Q586" i="2"/>
  <c r="Q584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8" i="2"/>
  <c r="H587" i="2"/>
  <c r="H586" i="2"/>
  <c r="H584" i="2"/>
  <c r="H583" i="2"/>
  <c r="H589" i="2"/>
  <c r="H585" i="2"/>
  <c r="H582" i="2"/>
  <c r="N4" i="2"/>
  <c r="G615" i="2"/>
  <c r="V249" i="2"/>
  <c r="Z249" i="2" s="1"/>
  <c r="V324" i="2"/>
  <c r="Z324" i="2" s="1"/>
  <c r="V299" i="2"/>
  <c r="Z299" i="2" s="1"/>
  <c r="V287" i="2"/>
  <c r="V27" i="2"/>
  <c r="Z27" i="2" s="1"/>
  <c r="V377" i="2"/>
  <c r="Z377" i="2" s="1"/>
  <c r="Z223" i="2"/>
  <c r="AC223" i="2" s="1"/>
  <c r="Z129" i="2"/>
  <c r="AC129" i="2" s="1"/>
  <c r="Z65" i="2"/>
  <c r="AC65" i="2" s="1"/>
  <c r="Z33" i="2"/>
  <c r="AC33" i="2" s="1"/>
  <c r="Z448" i="2"/>
  <c r="AC448" i="2" s="1"/>
  <c r="Z408" i="2"/>
  <c r="AC408" i="2" s="1"/>
  <c r="Z396" i="2"/>
  <c r="AC396" i="2" s="1"/>
  <c r="Z425" i="2"/>
  <c r="AC425" i="2" s="1"/>
  <c r="Z378" i="2"/>
  <c r="AC378" i="2" s="1"/>
  <c r="Z321" i="2"/>
  <c r="AC321" i="2" s="1"/>
  <c r="Z297" i="2"/>
  <c r="AC297" i="2" s="1"/>
  <c r="Z315" i="2"/>
  <c r="AC315" i="2" s="1"/>
  <c r="Z279" i="2"/>
  <c r="AC279" i="2" s="1"/>
  <c r="Z259" i="2"/>
  <c r="AC259" i="2" s="1"/>
  <c r="Z243" i="2"/>
  <c r="AC243" i="2" s="1"/>
  <c r="J4" i="2"/>
  <c r="I614" i="2"/>
  <c r="Z554" i="2"/>
  <c r="AC554" i="2" s="1"/>
  <c r="Z215" i="2"/>
  <c r="AC215" i="2" s="1"/>
  <c r="Z253" i="2"/>
  <c r="AC253" i="2" s="1"/>
  <c r="Z237" i="2"/>
  <c r="AC237" i="2" s="1"/>
  <c r="Z351" i="2"/>
  <c r="AC351" i="2" s="1"/>
  <c r="Z343" i="2"/>
  <c r="AC343" i="2" s="1"/>
  <c r="Z335" i="2"/>
  <c r="AC335" i="2" s="1"/>
  <c r="Z327" i="2"/>
  <c r="AC327" i="2" s="1"/>
  <c r="V283" i="2"/>
  <c r="Z283" i="2" s="1"/>
  <c r="AC283" i="2" s="1"/>
  <c r="V275" i="2"/>
  <c r="Z275" i="2" s="1"/>
  <c r="AC275" i="2" s="1"/>
  <c r="Z303" i="2"/>
  <c r="AC303" i="2" s="1"/>
  <c r="Z566" i="2"/>
  <c r="AC566" i="2" s="1"/>
  <c r="Z497" i="2"/>
  <c r="AC497" i="2" s="1"/>
  <c r="Z443" i="2"/>
  <c r="AC443" i="2" s="1"/>
  <c r="V389" i="2"/>
  <c r="Z389" i="2" s="1"/>
  <c r="AC389" i="2" s="1"/>
  <c r="Z557" i="2"/>
  <c r="AC557" i="2" s="1"/>
  <c r="Z542" i="2"/>
  <c r="AC542" i="2" s="1"/>
  <c r="Z519" i="2"/>
  <c r="AC519" i="2" s="1"/>
  <c r="Z507" i="2"/>
  <c r="AC507" i="2" s="1"/>
  <c r="Z447" i="2"/>
  <c r="AC447" i="2" s="1"/>
  <c r="Z423" i="2"/>
  <c r="AC423" i="2" s="1"/>
  <c r="Z385" i="2"/>
  <c r="AC385" i="2" s="1"/>
  <c r="Z373" i="2"/>
  <c r="AC373" i="2" s="1"/>
  <c r="Z309" i="2"/>
  <c r="AC309" i="2" s="1"/>
  <c r="Z301" i="2"/>
  <c r="AC301" i="2" s="1"/>
  <c r="Z293" i="2"/>
  <c r="AC293" i="2" s="1"/>
  <c r="Z269" i="2"/>
  <c r="AC269" i="2" s="1"/>
  <c r="Z135" i="2"/>
  <c r="AC135" i="2" s="1"/>
  <c r="Z113" i="2"/>
  <c r="AC113" i="2" s="1"/>
  <c r="Z81" i="2"/>
  <c r="AC81" i="2" s="1"/>
  <c r="Z49" i="2"/>
  <c r="AC49" i="2" s="1"/>
  <c r="Z101" i="2"/>
  <c r="AC101" i="2" s="1"/>
  <c r="Z85" i="2"/>
  <c r="AC85" i="2" s="1"/>
  <c r="Z69" i="2"/>
  <c r="AC69" i="2" s="1"/>
  <c r="Z53" i="2"/>
  <c r="AC53" i="2" s="1"/>
  <c r="Z37" i="2"/>
  <c r="AC37" i="2" s="1"/>
  <c r="Z567" i="2"/>
  <c r="AC567" i="2" s="1"/>
  <c r="Z487" i="2"/>
  <c r="AC487" i="2" s="1"/>
  <c r="Z479" i="2"/>
  <c r="AC479" i="2" s="1"/>
  <c r="Z476" i="2"/>
  <c r="AC476" i="2" s="1"/>
  <c r="Z444" i="2"/>
  <c r="AC444" i="2" s="1"/>
  <c r="Z360" i="2"/>
  <c r="AC360" i="2" s="1"/>
  <c r="Z352" i="2"/>
  <c r="AC352" i="2" s="1"/>
  <c r="Z344" i="2"/>
  <c r="AC344" i="2" s="1"/>
  <c r="Z328" i="2"/>
  <c r="AC328" i="2" s="1"/>
  <c r="Z320" i="2"/>
  <c r="AC320" i="2" s="1"/>
  <c r="Z312" i="2"/>
  <c r="AC312" i="2" s="1"/>
  <c r="Z91" i="2"/>
  <c r="AC91" i="2" s="1"/>
  <c r="Z59" i="2"/>
  <c r="AC59" i="2" s="1"/>
  <c r="Z225" i="2"/>
  <c r="Z209" i="2"/>
  <c r="AC209" i="2" s="1"/>
  <c r="Z193" i="2"/>
  <c r="AC193" i="2" s="1"/>
  <c r="Z141" i="2"/>
  <c r="AC141" i="2" s="1"/>
  <c r="Z540" i="2"/>
  <c r="AC540" i="2" s="1"/>
  <c r="Z531" i="2"/>
  <c r="AC531" i="2" s="1"/>
  <c r="Z524" i="2"/>
  <c r="AC524" i="2" s="1"/>
  <c r="Z502" i="2"/>
  <c r="AC502" i="2" s="1"/>
  <c r="Z504" i="2"/>
  <c r="AC504" i="2" s="1"/>
  <c r="Z496" i="2"/>
  <c r="AC496" i="2" s="1"/>
  <c r="Z488" i="2"/>
  <c r="AC488" i="2" s="1"/>
  <c r="Z468" i="2"/>
  <c r="AC468" i="2" s="1"/>
  <c r="Z457" i="2"/>
  <c r="AC457" i="2" s="1"/>
  <c r="Z458" i="2"/>
  <c r="AC458" i="2" s="1"/>
  <c r="Z463" i="2"/>
  <c r="AC463" i="2" s="1"/>
  <c r="Z452" i="2"/>
  <c r="AC452" i="2" s="1"/>
  <c r="Z436" i="2"/>
  <c r="AC436" i="2" s="1"/>
  <c r="Z381" i="2"/>
  <c r="AC381" i="2" s="1"/>
  <c r="Z306" i="2"/>
  <c r="AC306" i="2" s="1"/>
  <c r="Z254" i="2"/>
  <c r="AC254" i="2" s="1"/>
  <c r="Z246" i="2"/>
  <c r="AC246" i="2" s="1"/>
  <c r="Z238" i="2"/>
  <c r="AC238" i="2" s="1"/>
  <c r="Z192" i="2"/>
  <c r="AC192" i="2" s="1"/>
  <c r="Z6" i="2"/>
  <c r="AC6" i="2" s="1"/>
  <c r="Z217" i="2"/>
  <c r="AC217" i="2" s="1"/>
  <c r="Z201" i="2"/>
  <c r="AC201" i="2" s="1"/>
  <c r="Z185" i="2"/>
  <c r="AC185" i="2" s="1"/>
  <c r="Z121" i="2"/>
  <c r="AC121" i="2" s="1"/>
  <c r="Z549" i="2"/>
  <c r="AC549" i="2" s="1"/>
  <c r="Z455" i="2"/>
  <c r="AC455" i="2" s="1"/>
  <c r="Z362" i="2"/>
  <c r="AC362" i="2" s="1"/>
  <c r="Z322" i="2"/>
  <c r="AC322" i="2" s="1"/>
  <c r="Z310" i="2"/>
  <c r="AC310" i="2" s="1"/>
  <c r="Z302" i="2"/>
  <c r="AC302" i="2" s="1"/>
  <c r="Z298" i="2"/>
  <c r="AC298" i="2" s="1"/>
  <c r="Z294" i="2"/>
  <c r="AC294" i="2" s="1"/>
  <c r="Z262" i="2"/>
  <c r="AC262" i="2" s="1"/>
  <c r="Z258" i="2"/>
  <c r="AC258" i="2" s="1"/>
  <c r="Z250" i="2"/>
  <c r="AC250" i="2" s="1"/>
  <c r="Z242" i="2"/>
  <c r="AC242" i="2" s="1"/>
  <c r="Z30" i="2"/>
  <c r="AC30" i="2" s="1"/>
  <c r="Z26" i="2"/>
  <c r="AC26" i="2" s="1"/>
  <c r="Z18" i="2"/>
  <c r="AC18" i="2" s="1"/>
  <c r="Z105" i="2"/>
  <c r="AC105" i="2" s="1"/>
  <c r="Z133" i="2"/>
  <c r="AC133" i="2" s="1"/>
  <c r="Z511" i="2"/>
  <c r="AC511" i="2" s="1"/>
  <c r="Z485" i="2"/>
  <c r="AC485" i="2" s="1"/>
  <c r="Z494" i="2"/>
  <c r="AC494" i="2" s="1"/>
  <c r="Z489" i="2"/>
  <c r="AC489" i="2" s="1"/>
  <c r="Z477" i="2"/>
  <c r="AC477" i="2" s="1"/>
  <c r="Z435" i="2"/>
  <c r="AC435" i="2" s="1"/>
  <c r="Z427" i="2"/>
  <c r="AC427" i="2" s="1"/>
  <c r="Z432" i="2"/>
  <c r="AC432" i="2" s="1"/>
  <c r="Z400" i="2"/>
  <c r="AC400" i="2" s="1"/>
  <c r="Z453" i="2"/>
  <c r="AC453" i="2" s="1"/>
  <c r="Z387" i="2"/>
  <c r="AC387" i="2" s="1"/>
  <c r="Z548" i="2"/>
  <c r="AC548" i="2" s="1"/>
  <c r="Z534" i="2"/>
  <c r="AC534" i="2" s="1"/>
  <c r="Z508" i="2"/>
  <c r="AC508" i="2" s="1"/>
  <c r="Z467" i="2"/>
  <c r="AC467" i="2" s="1"/>
  <c r="Z441" i="2"/>
  <c r="AC441" i="2" s="1"/>
  <c r="Z245" i="2"/>
  <c r="AC245" i="2" s="1"/>
  <c r="Z364" i="2"/>
  <c r="AC364" i="2" s="1"/>
  <c r="Z277" i="2"/>
  <c r="AC277" i="2" s="1"/>
  <c r="Z188" i="2"/>
  <c r="AC188" i="2" s="1"/>
  <c r="Z221" i="2"/>
  <c r="AC221" i="2" s="1"/>
  <c r="Z205" i="2"/>
  <c r="AC205" i="2" s="1"/>
  <c r="Z226" i="2"/>
  <c r="AC226" i="2" s="1"/>
  <c r="Z73" i="2"/>
  <c r="AC73" i="2" s="1"/>
  <c r="Z41" i="2"/>
  <c r="AC41" i="2" s="1"/>
  <c r="Z564" i="2"/>
  <c r="AC564" i="2" s="1"/>
  <c r="Z528" i="2"/>
  <c r="AC528" i="2" s="1"/>
  <c r="Z475" i="2"/>
  <c r="AC475" i="2" s="1"/>
  <c r="Z493" i="2"/>
  <c r="AC493" i="2" s="1"/>
  <c r="Z541" i="2"/>
  <c r="AC541" i="2" s="1"/>
  <c r="Z544" i="2"/>
  <c r="AC544" i="2" s="1"/>
  <c r="Z501" i="2"/>
  <c r="Z503" i="2"/>
  <c r="AC503" i="2" s="1"/>
  <c r="Z472" i="2"/>
  <c r="AC472" i="2" s="1"/>
  <c r="Z439" i="2"/>
  <c r="AC439" i="2" s="1"/>
  <c r="Z431" i="2"/>
  <c r="AC431" i="2" s="1"/>
  <c r="Z424" i="2"/>
  <c r="AC424" i="2" s="1"/>
  <c r="Z445" i="2"/>
  <c r="AC445" i="2" s="1"/>
  <c r="Z371" i="2"/>
  <c r="AC371" i="2" s="1"/>
  <c r="Z388" i="2"/>
  <c r="AC388" i="2" s="1"/>
  <c r="Z356" i="2"/>
  <c r="AC356" i="2" s="1"/>
  <c r="Z348" i="2"/>
  <c r="AC348" i="2" s="1"/>
  <c r="Z340" i="2"/>
  <c r="AC340" i="2" s="1"/>
  <c r="Z336" i="2"/>
  <c r="AC336" i="2" s="1"/>
  <c r="Z316" i="2"/>
  <c r="AC316" i="2" s="1"/>
  <c r="Z308" i="2"/>
  <c r="AC308" i="2" s="1"/>
  <c r="Z300" i="2"/>
  <c r="AC300" i="2" s="1"/>
  <c r="V296" i="2"/>
  <c r="Z296" i="2" s="1"/>
  <c r="AC296" i="2" s="1"/>
  <c r="Z216" i="2"/>
  <c r="AC216" i="2" s="1"/>
  <c r="Z200" i="2"/>
  <c r="AC200" i="2" s="1"/>
  <c r="Z139" i="2"/>
  <c r="AC139" i="2" s="1"/>
  <c r="Z107" i="2"/>
  <c r="AC107" i="2" s="1"/>
  <c r="Z75" i="2"/>
  <c r="AC75" i="2" s="1"/>
  <c r="Z43" i="2"/>
  <c r="AC43" i="2" s="1"/>
  <c r="Z24" i="2"/>
  <c r="AC24" i="2" s="1"/>
  <c r="Z16" i="2"/>
  <c r="AC16" i="2" s="1"/>
  <c r="Z8" i="2"/>
  <c r="AC8" i="2" s="1"/>
  <c r="Z222" i="2"/>
  <c r="AC222" i="2" s="1"/>
  <c r="Z233" i="2"/>
  <c r="AC233" i="2" s="1"/>
  <c r="Z556" i="2"/>
  <c r="AC556" i="2" s="1"/>
  <c r="Z530" i="2"/>
  <c r="AC530" i="2" s="1"/>
  <c r="Z500" i="2"/>
  <c r="AC500" i="2" s="1"/>
  <c r="Z495" i="2"/>
  <c r="AC495" i="2" s="1"/>
  <c r="Z492" i="2"/>
  <c r="AC492" i="2" s="1"/>
  <c r="Z473" i="2"/>
  <c r="AC473" i="2" s="1"/>
  <c r="Z461" i="2"/>
  <c r="AC461" i="2" s="1"/>
  <c r="Z462" i="2"/>
  <c r="AC462" i="2" s="1"/>
  <c r="Z454" i="2"/>
  <c r="AC454" i="2" s="1"/>
  <c r="Z459" i="2"/>
  <c r="AC459" i="2" s="1"/>
  <c r="Z413" i="2"/>
  <c r="AC413" i="2" s="1"/>
  <c r="Z405" i="2"/>
  <c r="AC405" i="2" s="1"/>
  <c r="Z401" i="2"/>
  <c r="AC401" i="2" s="1"/>
  <c r="Z379" i="2"/>
  <c r="AC379" i="2" s="1"/>
  <c r="Z374" i="2"/>
  <c r="AC374" i="2" s="1"/>
  <c r="Z311" i="2"/>
  <c r="AC311" i="2" s="1"/>
  <c r="Z313" i="2"/>
  <c r="AC313" i="2" s="1"/>
  <c r="Z305" i="2"/>
  <c r="AC305" i="2" s="1"/>
  <c r="Z289" i="2"/>
  <c r="AC289" i="2" s="1"/>
  <c r="Z281" i="2"/>
  <c r="AC281" i="2" s="1"/>
  <c r="Z265" i="2"/>
  <c r="AC265" i="2" s="1"/>
  <c r="Z355" i="2"/>
  <c r="AC355" i="2" s="1"/>
  <c r="Z347" i="2"/>
  <c r="AC347" i="2" s="1"/>
  <c r="Z339" i="2"/>
  <c r="AC339" i="2" s="1"/>
  <c r="Z331" i="2"/>
  <c r="AC331" i="2" s="1"/>
  <c r="Z323" i="2"/>
  <c r="AC323" i="2" s="1"/>
  <c r="Z319" i="2"/>
  <c r="AC319" i="2" s="1"/>
  <c r="Z307" i="2"/>
  <c r="AC307" i="2" s="1"/>
  <c r="Z271" i="2"/>
  <c r="AC271" i="2" s="1"/>
  <c r="Z251" i="2"/>
  <c r="AC251" i="2" s="1"/>
  <c r="Z127" i="2"/>
  <c r="AC127" i="2" s="1"/>
  <c r="Z19" i="2"/>
  <c r="AC19" i="2" s="1"/>
  <c r="Z11" i="2"/>
  <c r="AC11" i="2" s="1"/>
  <c r="Z229" i="2"/>
  <c r="AC229" i="2" s="1"/>
  <c r="Z213" i="2"/>
  <c r="AC213" i="2" s="1"/>
  <c r="Z197" i="2"/>
  <c r="AC197" i="2" s="1"/>
  <c r="Z89" i="2"/>
  <c r="AC89" i="2" s="1"/>
  <c r="Z57" i="2"/>
  <c r="AC57" i="2" s="1"/>
  <c r="Z187" i="2"/>
  <c r="AC187" i="2" s="1"/>
  <c r="Z117" i="2"/>
  <c r="AC117" i="2" s="1"/>
  <c r="Z552" i="2"/>
  <c r="AC552" i="2" s="1"/>
  <c r="V414" i="2"/>
  <c r="Z414" i="2" s="1"/>
  <c r="AC414" i="2" s="1"/>
  <c r="Z125" i="2"/>
  <c r="AC125" i="2" s="1"/>
  <c r="Z440" i="2"/>
  <c r="AC440" i="2" s="1"/>
  <c r="V380" i="2"/>
  <c r="Z380" i="2" s="1"/>
  <c r="AC380" i="2" s="1"/>
  <c r="Z123" i="2"/>
  <c r="AC123" i="2" s="1"/>
  <c r="Z20" i="2"/>
  <c r="AC20" i="2" s="1"/>
  <c r="V359" i="2"/>
  <c r="Z359" i="2" s="1"/>
  <c r="AC359" i="2" s="1"/>
  <c r="V132" i="2"/>
  <c r="Z132" i="2" s="1"/>
  <c r="AC132" i="2" s="1"/>
  <c r="V116" i="2"/>
  <c r="Z116" i="2" s="1"/>
  <c r="AC116" i="2" s="1"/>
  <c r="V100" i="2"/>
  <c r="Z100" i="2" s="1"/>
  <c r="AC100" i="2" s="1"/>
  <c r="V84" i="2"/>
  <c r="Z84" i="2" s="1"/>
  <c r="AC84" i="2" s="1"/>
  <c r="V68" i="2"/>
  <c r="Z68" i="2" s="1"/>
  <c r="AC68" i="2" s="1"/>
  <c r="V52" i="2"/>
  <c r="Z52" i="2" s="1"/>
  <c r="AC52" i="2" s="1"/>
  <c r="V36" i="2"/>
  <c r="Z36" i="2" s="1"/>
  <c r="AC36" i="2" s="1"/>
  <c r="Z555" i="2"/>
  <c r="AC555" i="2" s="1"/>
  <c r="Z551" i="2"/>
  <c r="AC551" i="2" s="1"/>
  <c r="Z523" i="2"/>
  <c r="AC523" i="2" s="1"/>
  <c r="Z526" i="2"/>
  <c r="AC526" i="2" s="1"/>
  <c r="Z471" i="2"/>
  <c r="AC471" i="2" s="1"/>
  <c r="Z490" i="2"/>
  <c r="AC490" i="2" s="1"/>
  <c r="Z409" i="2"/>
  <c r="AC409" i="2" s="1"/>
  <c r="Z397" i="2"/>
  <c r="AC397" i="2" s="1"/>
  <c r="Z383" i="2"/>
  <c r="AC383" i="2" s="1"/>
  <c r="Z375" i="2"/>
  <c r="AC375" i="2" s="1"/>
  <c r="Z361" i="2"/>
  <c r="AC361" i="2" s="1"/>
  <c r="Z273" i="2"/>
  <c r="AC273" i="2" s="1"/>
  <c r="Z295" i="2"/>
  <c r="AC295" i="2" s="1"/>
  <c r="Z263" i="2"/>
  <c r="AC263" i="2" s="1"/>
  <c r="Z247" i="2"/>
  <c r="AC247" i="2" s="1"/>
  <c r="Z143" i="2"/>
  <c r="AC143" i="2" s="1"/>
  <c r="Z111" i="2"/>
  <c r="AC111" i="2" s="1"/>
  <c r="Z95" i="2"/>
  <c r="AC95" i="2" s="1"/>
  <c r="Z79" i="2"/>
  <c r="AC79" i="2" s="1"/>
  <c r="Z63" i="2"/>
  <c r="AC63" i="2" s="1"/>
  <c r="Z47" i="2"/>
  <c r="AC47" i="2" s="1"/>
  <c r="Z15" i="2"/>
  <c r="AC15" i="2" s="1"/>
  <c r="V13" i="2"/>
  <c r="Z13" i="2" s="1"/>
  <c r="AC13" i="2" s="1"/>
  <c r="Z218" i="2"/>
  <c r="AC218" i="2" s="1"/>
  <c r="Z202" i="2"/>
  <c r="AC202" i="2" s="1"/>
  <c r="Z232" i="2"/>
  <c r="AC232" i="2" s="1"/>
  <c r="Z227" i="2"/>
  <c r="AC227" i="2" s="1"/>
  <c r="Z211" i="2"/>
  <c r="AC211" i="2" s="1"/>
  <c r="Z565" i="2"/>
  <c r="AC565" i="2" s="1"/>
  <c r="Z560" i="2"/>
  <c r="AC560" i="2" s="1"/>
  <c r="Z558" i="2"/>
  <c r="AC558" i="2" s="1"/>
  <c r="Z553" i="2"/>
  <c r="AC553" i="2" s="1"/>
  <c r="Z546" i="2"/>
  <c r="AC546" i="2" s="1"/>
  <c r="Z520" i="2"/>
  <c r="AC520" i="2" s="1"/>
  <c r="Z516" i="2"/>
  <c r="AC516" i="2" s="1"/>
  <c r="Z460" i="2"/>
  <c r="AC460" i="2" s="1"/>
  <c r="Z451" i="2"/>
  <c r="AC451" i="2" s="1"/>
  <c r="Z419" i="2"/>
  <c r="AC419" i="2" s="1"/>
  <c r="Z412" i="2"/>
  <c r="AC412" i="2" s="1"/>
  <c r="Z404" i="2"/>
  <c r="AC404" i="2" s="1"/>
  <c r="Z392" i="2"/>
  <c r="AC392" i="2" s="1"/>
  <c r="Z353" i="2"/>
  <c r="AC353" i="2" s="1"/>
  <c r="Z345" i="2"/>
  <c r="AC345" i="2" s="1"/>
  <c r="Z337" i="2"/>
  <c r="AC337" i="2" s="1"/>
  <c r="Z329" i="2"/>
  <c r="AC329" i="2" s="1"/>
  <c r="Z354" i="2"/>
  <c r="AC354" i="2" s="1"/>
  <c r="Z346" i="2"/>
  <c r="AC346" i="2" s="1"/>
  <c r="Z338" i="2"/>
  <c r="AC338" i="2" s="1"/>
  <c r="Z330" i="2"/>
  <c r="AC330" i="2" s="1"/>
  <c r="Z286" i="2"/>
  <c r="AC286" i="2" s="1"/>
  <c r="Z282" i="2"/>
  <c r="AC282" i="2" s="1"/>
  <c r="Z278" i="2"/>
  <c r="AC278" i="2" s="1"/>
  <c r="Z270" i="2"/>
  <c r="AC270" i="2" s="1"/>
  <c r="Z266" i="2"/>
  <c r="AC266" i="2" s="1"/>
  <c r="Z224" i="2"/>
  <c r="AC224" i="2" s="1"/>
  <c r="Z208" i="2"/>
  <c r="AC208" i="2" s="1"/>
  <c r="Z131" i="2"/>
  <c r="AC131" i="2" s="1"/>
  <c r="Z115" i="2"/>
  <c r="AC115" i="2" s="1"/>
  <c r="Z83" i="2"/>
  <c r="AC83" i="2" s="1"/>
  <c r="Z51" i="2"/>
  <c r="AC51" i="2" s="1"/>
  <c r="Z10" i="2"/>
  <c r="AC10" i="2" s="1"/>
  <c r="V29" i="2"/>
  <c r="Z29" i="2" s="1"/>
  <c r="AC29" i="2" s="1"/>
  <c r="V21" i="2"/>
  <c r="Z21" i="2" s="1"/>
  <c r="AC21" i="2" s="1"/>
  <c r="Z230" i="2"/>
  <c r="AC230" i="2" s="1"/>
  <c r="Z466" i="2"/>
  <c r="AC466" i="2" s="1"/>
  <c r="Z421" i="2"/>
  <c r="AC421" i="2" s="1"/>
  <c r="Z437" i="2"/>
  <c r="AC437" i="2" s="1"/>
  <c r="Z562" i="2"/>
  <c r="AC562" i="2" s="1"/>
  <c r="Z515" i="2"/>
  <c r="AC515" i="2" s="1"/>
  <c r="Z483" i="2"/>
  <c r="AC483" i="2" s="1"/>
  <c r="Z484" i="2"/>
  <c r="AC484" i="2" s="1"/>
  <c r="Z481" i="2"/>
  <c r="AC481" i="2" s="1"/>
  <c r="Z420" i="2"/>
  <c r="AC420" i="2" s="1"/>
  <c r="Z382" i="2"/>
  <c r="AC382" i="2" s="1"/>
  <c r="Z325" i="2"/>
  <c r="AC325" i="2" s="1"/>
  <c r="Z317" i="2"/>
  <c r="AC317" i="2" s="1"/>
  <c r="Z210" i="2"/>
  <c r="AC210" i="2" s="1"/>
  <c r="Z194" i="2"/>
  <c r="AC194" i="2" s="1"/>
  <c r="Z219" i="2"/>
  <c r="AC219" i="2" s="1"/>
  <c r="Z505" i="2"/>
  <c r="AC505" i="2" s="1"/>
  <c r="U455" i="2"/>
  <c r="AA455" i="2" s="1"/>
  <c r="Z370" i="2"/>
  <c r="AC370" i="2" s="1"/>
  <c r="Z119" i="2"/>
  <c r="AC119" i="2" s="1"/>
  <c r="Z103" i="2"/>
  <c r="AC103" i="2" s="1"/>
  <c r="Z87" i="2"/>
  <c r="AC87" i="2" s="1"/>
  <c r="Z71" i="2"/>
  <c r="AC71" i="2" s="1"/>
  <c r="Z55" i="2"/>
  <c r="AC55" i="2" s="1"/>
  <c r="Z39" i="2"/>
  <c r="AC39" i="2" s="1"/>
  <c r="Z186" i="2"/>
  <c r="AC186" i="2" s="1"/>
  <c r="Z559" i="2"/>
  <c r="AC559" i="2" s="1"/>
  <c r="Z393" i="2"/>
  <c r="AC393" i="2" s="1"/>
  <c r="Z449" i="2"/>
  <c r="Z417" i="2"/>
  <c r="AC417" i="2" s="1"/>
  <c r="Z255" i="2"/>
  <c r="AC255" i="2" s="1"/>
  <c r="Z239" i="2"/>
  <c r="AC239" i="2" s="1"/>
  <c r="Z23" i="2"/>
  <c r="AC23" i="2" s="1"/>
  <c r="Z7" i="2"/>
  <c r="AC7" i="2" s="1"/>
  <c r="Z563" i="2"/>
  <c r="AC563" i="2" s="1"/>
  <c r="V537" i="2"/>
  <c r="Z537" i="2" s="1"/>
  <c r="AC537" i="2" s="1"/>
  <c r="Z545" i="2"/>
  <c r="AC545" i="2" s="1"/>
  <c r="Z257" i="2"/>
  <c r="AC257" i="2" s="1"/>
  <c r="Z241" i="2"/>
  <c r="AC241" i="2" s="1"/>
  <c r="Z358" i="2"/>
  <c r="AC358" i="2" s="1"/>
  <c r="Z350" i="2"/>
  <c r="AC350" i="2" s="1"/>
  <c r="Z342" i="2"/>
  <c r="AC342" i="2" s="1"/>
  <c r="Z334" i="2"/>
  <c r="AC334" i="2" s="1"/>
  <c r="Z326" i="2"/>
  <c r="AC326" i="2" s="1"/>
  <c r="Z318" i="2"/>
  <c r="AC318" i="2" s="1"/>
  <c r="Z314" i="2"/>
  <c r="AC314" i="2" s="1"/>
  <c r="Z290" i="2"/>
  <c r="AC290" i="2" s="1"/>
  <c r="Z274" i="2"/>
  <c r="AC274" i="2" s="1"/>
  <c r="Z99" i="2"/>
  <c r="AC99" i="2" s="1"/>
  <c r="Z67" i="2"/>
  <c r="AC67" i="2" s="1"/>
  <c r="Z35" i="2"/>
  <c r="AC35" i="2" s="1"/>
  <c r="Z22" i="2"/>
  <c r="AC22" i="2" s="1"/>
  <c r="Z14" i="2"/>
  <c r="AC14" i="2" s="1"/>
  <c r="V9" i="2"/>
  <c r="Z9" i="2" s="1"/>
  <c r="AC9" i="2" s="1"/>
  <c r="Z231" i="2"/>
  <c r="AC231" i="2" s="1"/>
  <c r="Z199" i="2"/>
  <c r="AC199" i="2" s="1"/>
  <c r="Z386" i="2"/>
  <c r="AC386" i="2" s="1"/>
  <c r="V399" i="2"/>
  <c r="Z399" i="2" s="1"/>
  <c r="AC399" i="2" s="1"/>
  <c r="Z550" i="2"/>
  <c r="AC550" i="2" s="1"/>
  <c r="V547" i="2"/>
  <c r="Z547" i="2" s="1"/>
  <c r="AC547" i="2" s="1"/>
  <c r="Z561" i="2"/>
  <c r="AC561" i="2" s="1"/>
  <c r="Z527" i="2"/>
  <c r="AC527" i="2" s="1"/>
  <c r="Z512" i="2"/>
  <c r="AC512" i="2" s="1"/>
  <c r="V256" i="2"/>
  <c r="Z256" i="2" s="1"/>
  <c r="AC256" i="2" s="1"/>
  <c r="V240" i="2"/>
  <c r="Z240" i="2" s="1"/>
  <c r="AC240" i="2" s="1"/>
  <c r="Z285" i="2"/>
  <c r="AC285" i="2" s="1"/>
  <c r="Z220" i="2"/>
  <c r="AC220" i="2" s="1"/>
  <c r="Z204" i="2"/>
  <c r="AC204" i="2" s="1"/>
  <c r="Z206" i="2"/>
  <c r="AC206" i="2" s="1"/>
  <c r="Z190" i="2"/>
  <c r="AC190" i="2" s="1"/>
  <c r="Z536" i="2"/>
  <c r="AC536" i="2" s="1"/>
  <c r="Z491" i="2"/>
  <c r="AC491" i="2" s="1"/>
  <c r="Z429" i="2"/>
  <c r="AC429" i="2" s="1"/>
  <c r="Z369" i="2"/>
  <c r="AC369" i="2" s="1"/>
  <c r="Z357" i="2"/>
  <c r="AC357" i="2" s="1"/>
  <c r="Z349" i="2"/>
  <c r="AC349" i="2" s="1"/>
  <c r="Z341" i="2"/>
  <c r="AC341" i="2" s="1"/>
  <c r="Z333" i="2"/>
  <c r="AC333" i="2" s="1"/>
  <c r="Z332" i="2"/>
  <c r="AC332" i="2" s="1"/>
  <c r="Z304" i="2"/>
  <c r="AC304" i="2" s="1"/>
  <c r="Z292" i="2"/>
  <c r="AC292" i="2" s="1"/>
  <c r="V144" i="2"/>
  <c r="Z144" i="2" s="1"/>
  <c r="AC144" i="2" s="1"/>
  <c r="V128" i="2"/>
  <c r="Z128" i="2" s="1"/>
  <c r="AC128" i="2" s="1"/>
  <c r="V112" i="2"/>
  <c r="Z112" i="2" s="1"/>
  <c r="AC112" i="2" s="1"/>
  <c r="V96" i="2"/>
  <c r="Z96" i="2" s="1"/>
  <c r="AC96" i="2" s="1"/>
  <c r="V80" i="2"/>
  <c r="Z80" i="2" s="1"/>
  <c r="AC80" i="2" s="1"/>
  <c r="V64" i="2"/>
  <c r="Z64" i="2" s="1"/>
  <c r="AC64" i="2" s="1"/>
  <c r="V48" i="2"/>
  <c r="Z48" i="2" s="1"/>
  <c r="AC48" i="2" s="1"/>
  <c r="V32" i="2"/>
  <c r="Z32" i="2" s="1"/>
  <c r="AC32" i="2" s="1"/>
  <c r="Z28" i="2"/>
  <c r="AC28" i="2" s="1"/>
  <c r="Z12" i="2"/>
  <c r="AC12" i="2" s="1"/>
  <c r="Z234" i="2"/>
  <c r="AC234" i="2" s="1"/>
  <c r="Z522" i="2"/>
  <c r="AC522" i="2" s="1"/>
  <c r="Z532" i="2"/>
  <c r="AC532" i="2" s="1"/>
  <c r="Z498" i="2"/>
  <c r="AC498" i="2" s="1"/>
  <c r="Z469" i="2"/>
  <c r="AC469" i="2" s="1"/>
  <c r="Z456" i="2"/>
  <c r="AC456" i="2" s="1"/>
  <c r="Z464" i="2"/>
  <c r="AC464" i="2" s="1"/>
  <c r="V434" i="2"/>
  <c r="Z434" i="2" s="1"/>
  <c r="AC434" i="2" s="1"/>
  <c r="Z428" i="2"/>
  <c r="AC428" i="2" s="1"/>
  <c r="Z433" i="2"/>
  <c r="AC433" i="2" s="1"/>
  <c r="V391" i="2"/>
  <c r="Z391" i="2" s="1"/>
  <c r="AC391" i="2" s="1"/>
  <c r="Z291" i="2"/>
  <c r="AC291" i="2" s="1"/>
  <c r="Z267" i="2"/>
  <c r="AC267" i="2" s="1"/>
  <c r="Z228" i="2"/>
  <c r="AC228" i="2" s="1"/>
  <c r="Z212" i="2"/>
  <c r="AC212" i="2" s="1"/>
  <c r="Z196" i="2"/>
  <c r="AC196" i="2" s="1"/>
  <c r="Z214" i="2"/>
  <c r="AC214" i="2" s="1"/>
  <c r="Z198" i="2"/>
  <c r="AC198" i="2" s="1"/>
  <c r="Z499" i="2"/>
  <c r="AC499" i="2" s="1"/>
  <c r="V474" i="2"/>
  <c r="Z474" i="2" s="1"/>
  <c r="AC474" i="2" s="1"/>
  <c r="V280" i="2"/>
  <c r="Z280" i="2" s="1"/>
  <c r="AC280" i="2" s="1"/>
  <c r="V5" i="2"/>
  <c r="V482" i="2"/>
  <c r="Z482" i="2" s="1"/>
  <c r="AC482" i="2" s="1"/>
  <c r="V260" i="2"/>
  <c r="Z260" i="2" s="1"/>
  <c r="AC260" i="2" s="1"/>
  <c r="V533" i="2"/>
  <c r="Z533" i="2" s="1"/>
  <c r="AC533" i="2" s="1"/>
  <c r="V395" i="2"/>
  <c r="Z395" i="2" s="1"/>
  <c r="AC395" i="2" s="1"/>
  <c r="V384" i="2"/>
  <c r="Z384" i="2" s="1"/>
  <c r="AC384" i="2" s="1"/>
  <c r="V525" i="2"/>
  <c r="Z525" i="2" s="1"/>
  <c r="AC525" i="2" s="1"/>
  <c r="V518" i="2"/>
  <c r="Z518" i="2" s="1"/>
  <c r="AC518" i="2" s="1"/>
  <c r="V514" i="2"/>
  <c r="Z514" i="2" s="1"/>
  <c r="AC514" i="2" s="1"/>
  <c r="V486" i="2"/>
  <c r="Z486" i="2" s="1"/>
  <c r="AC486" i="2" s="1"/>
  <c r="V415" i="2"/>
  <c r="Z415" i="2" s="1"/>
  <c r="AC415" i="2" s="1"/>
  <c r="V543" i="2"/>
  <c r="Z543" i="2" s="1"/>
  <c r="AC543" i="2" s="1"/>
  <c r="V517" i="2"/>
  <c r="Z517" i="2" s="1"/>
  <c r="AC517" i="2" s="1"/>
  <c r="V402" i="2"/>
  <c r="Z402" i="2" s="1"/>
  <c r="AC402" i="2" s="1"/>
  <c r="V407" i="2"/>
  <c r="Z407" i="2" s="1"/>
  <c r="AC407" i="2" s="1"/>
  <c r="V264" i="2"/>
  <c r="Z264" i="2" s="1"/>
  <c r="AC264" i="2" s="1"/>
  <c r="V411" i="2"/>
  <c r="Z411" i="2" s="1"/>
  <c r="AC411" i="2" s="1"/>
  <c r="V521" i="2"/>
  <c r="Z521" i="2" s="1"/>
  <c r="AC521" i="2" s="1"/>
  <c r="V509" i="2"/>
  <c r="Z509" i="2" s="1"/>
  <c r="AC509" i="2" s="1"/>
  <c r="V17" i="2"/>
  <c r="Z17" i="2" s="1"/>
  <c r="AC17" i="2" s="1"/>
  <c r="V450" i="2"/>
  <c r="Z450" i="2" s="1"/>
  <c r="AC450" i="2" s="1"/>
  <c r="V418" i="2"/>
  <c r="Z418" i="2" s="1"/>
  <c r="AC418" i="2" s="1"/>
  <c r="V398" i="2"/>
  <c r="Z398" i="2" s="1"/>
  <c r="AC398" i="2" s="1"/>
  <c r="V470" i="2"/>
  <c r="Z470" i="2" s="1"/>
  <c r="AC470" i="2" s="1"/>
  <c r="V410" i="2"/>
  <c r="Z410" i="2" s="1"/>
  <c r="AC410" i="2" s="1"/>
  <c r="V406" i="2"/>
  <c r="Z406" i="2" s="1"/>
  <c r="AC406" i="2" s="1"/>
  <c r="V394" i="2"/>
  <c r="Z394" i="2" s="1"/>
  <c r="AC394" i="2" s="1"/>
  <c r="V390" i="2"/>
  <c r="Z390" i="2" s="1"/>
  <c r="AC390" i="2" s="1"/>
  <c r="V288" i="2"/>
  <c r="Z288" i="2" s="1"/>
  <c r="AC288" i="2" s="1"/>
  <c r="V244" i="2"/>
  <c r="Z244" i="2" s="1"/>
  <c r="AC244" i="2" s="1"/>
  <c r="V363" i="2"/>
  <c r="Z363" i="2" s="1"/>
  <c r="AC363" i="2" s="1"/>
  <c r="V235" i="2"/>
  <c r="Z235" i="2" s="1"/>
  <c r="AC235" i="2" s="1"/>
  <c r="V446" i="2"/>
  <c r="Z446" i="2" s="1"/>
  <c r="AC446" i="2" s="1"/>
  <c r="V513" i="2"/>
  <c r="Z513" i="2" s="1"/>
  <c r="AC513" i="2" s="1"/>
  <c r="V538" i="2"/>
  <c r="Z538" i="2" s="1"/>
  <c r="AC538" i="2" s="1"/>
  <c r="V529" i="2"/>
  <c r="Z529" i="2" s="1"/>
  <c r="AC529" i="2" s="1"/>
  <c r="V438" i="2"/>
  <c r="Z438" i="2" s="1"/>
  <c r="AC438" i="2" s="1"/>
  <c r="V422" i="2"/>
  <c r="Z422" i="2" s="1"/>
  <c r="AC422" i="2" s="1"/>
  <c r="V403" i="2"/>
  <c r="Z403" i="2" s="1"/>
  <c r="AC403" i="2" s="1"/>
  <c r="V272" i="2"/>
  <c r="Z272" i="2" s="1"/>
  <c r="AC272" i="2" s="1"/>
  <c r="V248" i="2"/>
  <c r="Z248" i="2" s="1"/>
  <c r="AC248" i="2" s="1"/>
  <c r="V136" i="2"/>
  <c r="Z136" i="2" s="1"/>
  <c r="AC136" i="2" s="1"/>
  <c r="V120" i="2"/>
  <c r="Z120" i="2" s="1"/>
  <c r="AC120" i="2" s="1"/>
  <c r="V104" i="2"/>
  <c r="Z104" i="2" s="1"/>
  <c r="AC104" i="2" s="1"/>
  <c r="V88" i="2"/>
  <c r="Z88" i="2" s="1"/>
  <c r="AC88" i="2" s="1"/>
  <c r="V72" i="2"/>
  <c r="Z72" i="2" s="1"/>
  <c r="AC72" i="2" s="1"/>
  <c r="V56" i="2"/>
  <c r="Z56" i="2" s="1"/>
  <c r="AC56" i="2" s="1"/>
  <c r="V40" i="2"/>
  <c r="Z40" i="2" s="1"/>
  <c r="AC40" i="2" s="1"/>
  <c r="V182" i="2"/>
  <c r="Z182" i="2" s="1"/>
  <c r="AC182" i="2" s="1"/>
  <c r="V178" i="2"/>
  <c r="Z178" i="2" s="1"/>
  <c r="AC178" i="2" s="1"/>
  <c r="V174" i="2"/>
  <c r="Z174" i="2" s="1"/>
  <c r="AC174" i="2" s="1"/>
  <c r="V170" i="2"/>
  <c r="Z170" i="2" s="1"/>
  <c r="AC170" i="2" s="1"/>
  <c r="V166" i="2"/>
  <c r="Z166" i="2" s="1"/>
  <c r="AC166" i="2" s="1"/>
  <c r="V162" i="2"/>
  <c r="Z162" i="2" s="1"/>
  <c r="AC162" i="2" s="1"/>
  <c r="V159" i="2"/>
  <c r="Z159" i="2" s="1"/>
  <c r="AC159" i="2" s="1"/>
  <c r="V155" i="2"/>
  <c r="Z155" i="2" s="1"/>
  <c r="AC155" i="2" s="1"/>
  <c r="V151" i="2"/>
  <c r="Z151" i="2" s="1"/>
  <c r="AC151" i="2" s="1"/>
  <c r="V147" i="2"/>
  <c r="Z147" i="2" s="1"/>
  <c r="AC147" i="2" s="1"/>
  <c r="V430" i="2"/>
  <c r="Z430" i="2" s="1"/>
  <c r="AC430" i="2" s="1"/>
  <c r="V478" i="2"/>
  <c r="Z478" i="2" s="1"/>
  <c r="AC478" i="2" s="1"/>
  <c r="V442" i="2"/>
  <c r="Z442" i="2" s="1"/>
  <c r="AC442" i="2" s="1"/>
  <c r="V426" i="2"/>
  <c r="Z426" i="2" s="1"/>
  <c r="AC426" i="2" s="1"/>
  <c r="V372" i="2"/>
  <c r="Z372" i="2" s="1"/>
  <c r="AC372" i="2" s="1"/>
  <c r="V284" i="2"/>
  <c r="Z284" i="2" s="1"/>
  <c r="AC284" i="2" s="1"/>
  <c r="V252" i="2"/>
  <c r="Z252" i="2" s="1"/>
  <c r="AC252" i="2" s="1"/>
  <c r="V25" i="2"/>
  <c r="Z25" i="2" s="1"/>
  <c r="AC25" i="2" s="1"/>
  <c r="V506" i="2"/>
  <c r="Z506" i="2" s="1"/>
  <c r="AC506" i="2" s="1"/>
  <c r="V236" i="2"/>
  <c r="Z236" i="2" s="1"/>
  <c r="AC236" i="2" s="1"/>
  <c r="V181" i="2"/>
  <c r="Z181" i="2" s="1"/>
  <c r="AC181" i="2" s="1"/>
  <c r="V177" i="2"/>
  <c r="Z177" i="2" s="1"/>
  <c r="AC177" i="2" s="1"/>
  <c r="V173" i="2"/>
  <c r="V169" i="2"/>
  <c r="Z169" i="2" s="1"/>
  <c r="AC169" i="2" s="1"/>
  <c r="V165" i="2"/>
  <c r="Z165" i="2" s="1"/>
  <c r="AC165" i="2" s="1"/>
  <c r="V161" i="2"/>
  <c r="Z161" i="2" s="1"/>
  <c r="AC161" i="2" s="1"/>
  <c r="V158" i="2"/>
  <c r="Z158" i="2" s="1"/>
  <c r="AC158" i="2" s="1"/>
  <c r="V154" i="2"/>
  <c r="Z154" i="2" s="1"/>
  <c r="AC154" i="2" s="1"/>
  <c r="V150" i="2"/>
  <c r="Z150" i="2" s="1"/>
  <c r="AC150" i="2" s="1"/>
  <c r="V146" i="2"/>
  <c r="Z146" i="2" s="1"/>
  <c r="AC146" i="2" s="1"/>
  <c r="V138" i="2"/>
  <c r="Z138" i="2" s="1"/>
  <c r="AC138" i="2" s="1"/>
  <c r="V130" i="2"/>
  <c r="Z130" i="2" s="1"/>
  <c r="AC130" i="2" s="1"/>
  <c r="V122" i="2"/>
  <c r="Z122" i="2" s="1"/>
  <c r="AC122" i="2" s="1"/>
  <c r="V114" i="2"/>
  <c r="Z114" i="2" s="1"/>
  <c r="AC114" i="2" s="1"/>
  <c r="V106" i="2"/>
  <c r="Z106" i="2" s="1"/>
  <c r="AC106" i="2" s="1"/>
  <c r="V98" i="2"/>
  <c r="Z98" i="2" s="1"/>
  <c r="AC98" i="2" s="1"/>
  <c r="V90" i="2"/>
  <c r="Z90" i="2" s="1"/>
  <c r="AC90" i="2" s="1"/>
  <c r="V82" i="2"/>
  <c r="Z82" i="2" s="1"/>
  <c r="AC82" i="2" s="1"/>
  <c r="V74" i="2"/>
  <c r="Z74" i="2" s="1"/>
  <c r="AC74" i="2" s="1"/>
  <c r="V66" i="2"/>
  <c r="Z66" i="2" s="1"/>
  <c r="AC66" i="2" s="1"/>
  <c r="V58" i="2"/>
  <c r="Z58" i="2" s="1"/>
  <c r="AC58" i="2" s="1"/>
  <c r="V50" i="2"/>
  <c r="Z50" i="2" s="1"/>
  <c r="AC50" i="2" s="1"/>
  <c r="V42" i="2"/>
  <c r="Z42" i="2" s="1"/>
  <c r="AC42" i="2" s="1"/>
  <c r="V34" i="2"/>
  <c r="Z34" i="2" s="1"/>
  <c r="AC34" i="2" s="1"/>
  <c r="V368" i="2"/>
  <c r="Z368" i="2" s="1"/>
  <c r="AC368" i="2" s="1"/>
  <c r="V366" i="2"/>
  <c r="Z366" i="2" s="1"/>
  <c r="AC366" i="2" s="1"/>
  <c r="V140" i="2"/>
  <c r="Z140" i="2" s="1"/>
  <c r="AC140" i="2" s="1"/>
  <c r="V124" i="2"/>
  <c r="Z124" i="2" s="1"/>
  <c r="AC124" i="2" s="1"/>
  <c r="V108" i="2"/>
  <c r="Z108" i="2" s="1"/>
  <c r="AC108" i="2" s="1"/>
  <c r="V92" i="2"/>
  <c r="Z92" i="2" s="1"/>
  <c r="AC92" i="2" s="1"/>
  <c r="V76" i="2"/>
  <c r="Z76" i="2" s="1"/>
  <c r="AC76" i="2" s="1"/>
  <c r="V60" i="2"/>
  <c r="Z60" i="2" s="1"/>
  <c r="AC60" i="2" s="1"/>
  <c r="V44" i="2"/>
  <c r="Z44" i="2" s="1"/>
  <c r="AC44" i="2" s="1"/>
  <c r="V184" i="2"/>
  <c r="Z184" i="2" s="1"/>
  <c r="AC184" i="2" s="1"/>
  <c r="V180" i="2"/>
  <c r="Z180" i="2" s="1"/>
  <c r="AC180" i="2" s="1"/>
  <c r="V176" i="2"/>
  <c r="Z176" i="2" s="1"/>
  <c r="AC176" i="2" s="1"/>
  <c r="V172" i="2"/>
  <c r="Z172" i="2" s="1"/>
  <c r="AC172" i="2" s="1"/>
  <c r="V168" i="2"/>
  <c r="Z168" i="2" s="1"/>
  <c r="AC168" i="2" s="1"/>
  <c r="V164" i="2"/>
  <c r="Z164" i="2" s="1"/>
  <c r="AC164" i="2" s="1"/>
  <c r="V160" i="2"/>
  <c r="Z160" i="2" s="1"/>
  <c r="AC160" i="2" s="1"/>
  <c r="V157" i="2"/>
  <c r="Z157" i="2" s="1"/>
  <c r="AC157" i="2" s="1"/>
  <c r="V153" i="2"/>
  <c r="Z153" i="2" s="1"/>
  <c r="AC153" i="2" s="1"/>
  <c r="V149" i="2"/>
  <c r="Z149" i="2" s="1"/>
  <c r="AC149" i="2" s="1"/>
  <c r="V539" i="2"/>
  <c r="Z539" i="2" s="1"/>
  <c r="AC539" i="2" s="1"/>
  <c r="V510" i="2"/>
  <c r="Z510" i="2" s="1"/>
  <c r="AC510" i="2" s="1"/>
  <c r="Z367" i="2"/>
  <c r="AC367" i="2" s="1"/>
  <c r="V183" i="2"/>
  <c r="Z183" i="2" s="1"/>
  <c r="AC183" i="2" s="1"/>
  <c r="V179" i="2"/>
  <c r="Z179" i="2" s="1"/>
  <c r="AC179" i="2" s="1"/>
  <c r="V175" i="2"/>
  <c r="Z175" i="2" s="1"/>
  <c r="AC175" i="2" s="1"/>
  <c r="V171" i="2"/>
  <c r="Z171" i="2" s="1"/>
  <c r="AC171" i="2" s="1"/>
  <c r="V167" i="2"/>
  <c r="Z167" i="2" s="1"/>
  <c r="AC167" i="2" s="1"/>
  <c r="V163" i="2"/>
  <c r="Z163" i="2" s="1"/>
  <c r="AC163" i="2" s="1"/>
  <c r="V156" i="2"/>
  <c r="Z156" i="2" s="1"/>
  <c r="AC156" i="2" s="1"/>
  <c r="V152" i="2"/>
  <c r="Z152" i="2" s="1"/>
  <c r="AC152" i="2" s="1"/>
  <c r="V148" i="2"/>
  <c r="Z148" i="2" s="1"/>
  <c r="AC148" i="2" s="1"/>
  <c r="V31" i="2"/>
  <c r="Z31" i="2" s="1"/>
  <c r="AC31" i="2" s="1"/>
  <c r="V142" i="2"/>
  <c r="Z142" i="2" s="1"/>
  <c r="AC142" i="2" s="1"/>
  <c r="V134" i="2"/>
  <c r="Z134" i="2" s="1"/>
  <c r="AC134" i="2" s="1"/>
  <c r="V126" i="2"/>
  <c r="Z126" i="2" s="1"/>
  <c r="AC126" i="2" s="1"/>
  <c r="V118" i="2"/>
  <c r="Z118" i="2" s="1"/>
  <c r="AC118" i="2" s="1"/>
  <c r="V110" i="2"/>
  <c r="Z110" i="2" s="1"/>
  <c r="AC110" i="2" s="1"/>
  <c r="V102" i="2"/>
  <c r="Z102" i="2" s="1"/>
  <c r="AC102" i="2" s="1"/>
  <c r="V94" i="2"/>
  <c r="Z94" i="2" s="1"/>
  <c r="AC94" i="2" s="1"/>
  <c r="V86" i="2"/>
  <c r="Z86" i="2" s="1"/>
  <c r="AC86" i="2" s="1"/>
  <c r="V78" i="2"/>
  <c r="Z78" i="2" s="1"/>
  <c r="AC78" i="2" s="1"/>
  <c r="V70" i="2"/>
  <c r="Z70" i="2" s="1"/>
  <c r="AC70" i="2" s="1"/>
  <c r="V62" i="2"/>
  <c r="Z62" i="2" s="1"/>
  <c r="AC62" i="2" s="1"/>
  <c r="V54" i="2"/>
  <c r="Z54" i="2" s="1"/>
  <c r="AC54" i="2" s="1"/>
  <c r="V46" i="2"/>
  <c r="Z46" i="2" s="1"/>
  <c r="AC46" i="2" s="1"/>
  <c r="V38" i="2"/>
  <c r="Z38" i="2" s="1"/>
  <c r="AC38" i="2" s="1"/>
  <c r="Y579" i="2"/>
  <c r="I608" i="2"/>
  <c r="Q608" i="2"/>
  <c r="O610" i="2"/>
  <c r="G614" i="2"/>
  <c r="K607" i="2"/>
  <c r="H579" i="2"/>
  <c r="H613" i="2"/>
  <c r="P606" i="2"/>
  <c r="P610" i="2"/>
  <c r="K614" i="2"/>
  <c r="O607" i="2"/>
  <c r="M610" i="2"/>
  <c r="P613" i="2"/>
  <c r="P579" i="2"/>
  <c r="O609" i="2"/>
  <c r="L608" i="2"/>
  <c r="Q613" i="2"/>
  <c r="Q579" i="2"/>
  <c r="H606" i="2"/>
  <c r="G613" i="2"/>
  <c r="G611" i="2"/>
  <c r="H610" i="2"/>
  <c r="L613" i="2"/>
  <c r="L579" i="2"/>
  <c r="M608" i="2"/>
  <c r="Q615" i="2"/>
  <c r="G610" i="2"/>
  <c r="G609" i="2"/>
  <c r="K613" i="2"/>
  <c r="K611" i="2"/>
  <c r="O614" i="2"/>
  <c r="H608" i="2"/>
  <c r="L606" i="2"/>
  <c r="L610" i="2"/>
  <c r="M579" i="2"/>
  <c r="P608" i="2"/>
  <c r="X579" i="2"/>
  <c r="G607" i="2"/>
  <c r="K610" i="2"/>
  <c r="K609" i="2"/>
  <c r="O613" i="2"/>
  <c r="O611" i="2"/>
  <c r="G579" i="2"/>
  <c r="G580" i="2"/>
  <c r="K578" i="2"/>
  <c r="K579" i="2"/>
  <c r="K580" i="2"/>
  <c r="O578" i="2"/>
  <c r="O579" i="2"/>
  <c r="O580" i="2"/>
  <c r="G578" i="2"/>
  <c r="Y580" i="2"/>
  <c r="I606" i="2"/>
  <c r="M606" i="2"/>
  <c r="Q606" i="2"/>
  <c r="I610" i="2"/>
  <c r="Q610" i="2"/>
  <c r="H611" i="2"/>
  <c r="L611" i="2"/>
  <c r="P611" i="2"/>
  <c r="H614" i="2"/>
  <c r="L614" i="2"/>
  <c r="P614" i="2"/>
  <c r="H578" i="2"/>
  <c r="H580" i="2"/>
  <c r="L578" i="2"/>
  <c r="L580" i="2"/>
  <c r="P578" i="2"/>
  <c r="P580" i="2"/>
  <c r="H607" i="2"/>
  <c r="L607" i="2"/>
  <c r="P607" i="2"/>
  <c r="H609" i="2"/>
  <c r="L609" i="2"/>
  <c r="P609" i="2"/>
  <c r="I611" i="2"/>
  <c r="M611" i="2"/>
  <c r="Q611" i="2"/>
  <c r="M614" i="2"/>
  <c r="Q614" i="2"/>
  <c r="K615" i="2"/>
  <c r="O615" i="2"/>
  <c r="I578" i="2"/>
  <c r="I579" i="2"/>
  <c r="I580" i="2"/>
  <c r="M578" i="2"/>
  <c r="M580" i="2"/>
  <c r="Q578" i="2"/>
  <c r="Q580" i="2"/>
  <c r="X578" i="2"/>
  <c r="G606" i="2"/>
  <c r="K606" i="2"/>
  <c r="O606" i="2"/>
  <c r="I607" i="2"/>
  <c r="M607" i="2"/>
  <c r="Q607" i="2"/>
  <c r="G608" i="2"/>
  <c r="K608" i="2"/>
  <c r="O608" i="2"/>
  <c r="I609" i="2"/>
  <c r="M609" i="2"/>
  <c r="Q609" i="2"/>
  <c r="H615" i="2"/>
  <c r="L615" i="2"/>
  <c r="P615" i="2"/>
  <c r="Y578" i="2"/>
  <c r="X580" i="2"/>
  <c r="I613" i="2"/>
  <c r="M613" i="2"/>
  <c r="I615" i="2"/>
  <c r="M615" i="2"/>
  <c r="X569" i="2"/>
  <c r="X574" i="2"/>
  <c r="Y571" i="2"/>
  <c r="Y574" i="2"/>
  <c r="Y575" i="2"/>
  <c r="X573" i="2"/>
  <c r="X571" i="2"/>
  <c r="X575" i="2"/>
  <c r="X576" i="2"/>
  <c r="X572" i="2"/>
  <c r="Y573" i="2"/>
  <c r="Y576" i="2"/>
  <c r="Y572" i="2"/>
  <c r="K572" i="2"/>
  <c r="O576" i="2"/>
  <c r="O572" i="2"/>
  <c r="O575" i="2"/>
  <c r="O571" i="2"/>
  <c r="O574" i="2"/>
  <c r="O604" i="2"/>
  <c r="O573" i="2"/>
  <c r="O569" i="2"/>
  <c r="S4" i="2"/>
  <c r="Y569" i="2"/>
  <c r="G576" i="2"/>
  <c r="G573" i="2"/>
  <c r="G569" i="2"/>
  <c r="G604" i="2"/>
  <c r="G571" i="2"/>
  <c r="G574" i="2"/>
  <c r="G575" i="2"/>
  <c r="K576" i="2"/>
  <c r="G572" i="2"/>
  <c r="K575" i="2"/>
  <c r="K571" i="2"/>
  <c r="K574" i="2"/>
  <c r="K604" i="2"/>
  <c r="K573" i="2"/>
  <c r="K569" i="2"/>
  <c r="R4" i="2"/>
  <c r="H574" i="2"/>
  <c r="H575" i="2"/>
  <c r="M573" i="2"/>
  <c r="P573" i="2"/>
  <c r="L572" i="2"/>
  <c r="M575" i="2"/>
  <c r="Q573" i="2"/>
  <c r="H572" i="2"/>
  <c r="I574" i="2"/>
  <c r="L573" i="2"/>
  <c r="L576" i="2"/>
  <c r="Q572" i="2"/>
  <c r="H573" i="2"/>
  <c r="H576" i="2"/>
  <c r="I572" i="2"/>
  <c r="M572" i="2"/>
  <c r="P571" i="2"/>
  <c r="P575" i="2"/>
  <c r="I576" i="2"/>
  <c r="L571" i="2"/>
  <c r="L574" i="2"/>
  <c r="Q574" i="2"/>
  <c r="Q576" i="2"/>
  <c r="H604" i="2"/>
  <c r="M604" i="2"/>
  <c r="M574" i="2"/>
  <c r="M576" i="2"/>
  <c r="I604" i="2"/>
  <c r="I573" i="2"/>
  <c r="I575" i="2"/>
  <c r="H571" i="2"/>
  <c r="P569" i="2"/>
  <c r="P576" i="2"/>
  <c r="P572" i="2"/>
  <c r="P574" i="2"/>
  <c r="M571" i="2"/>
  <c r="L604" i="2"/>
  <c r="L575" i="2"/>
  <c r="Q569" i="2"/>
  <c r="Q575" i="2"/>
  <c r="Q571" i="2"/>
  <c r="I571" i="2"/>
  <c r="P604" i="2"/>
  <c r="Q604" i="2"/>
  <c r="L569" i="2"/>
  <c r="H569" i="2"/>
  <c r="M569" i="2"/>
  <c r="I569" i="2"/>
  <c r="T4" i="2"/>
  <c r="U4" i="2"/>
  <c r="AA4" i="2" s="1"/>
  <c r="Z5" i="2" l="1"/>
  <c r="AC5" i="2" s="1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0" i="2"/>
  <c r="J619" i="2"/>
  <c r="J618" i="2"/>
  <c r="J617" i="2"/>
  <c r="J602" i="2"/>
  <c r="J601" i="2"/>
  <c r="J600" i="2"/>
  <c r="J599" i="2"/>
  <c r="J598" i="2"/>
  <c r="J597" i="2"/>
  <c r="J596" i="2"/>
  <c r="J595" i="2"/>
  <c r="J594" i="2"/>
  <c r="J623" i="2"/>
  <c r="J622" i="2"/>
  <c r="J621" i="2"/>
  <c r="J591" i="2"/>
  <c r="J590" i="2"/>
  <c r="J589" i="2"/>
  <c r="J588" i="2"/>
  <c r="J587" i="2"/>
  <c r="J586" i="2"/>
  <c r="J585" i="2"/>
  <c r="J584" i="2"/>
  <c r="J583" i="2"/>
  <c r="J582" i="2"/>
  <c r="J593" i="2"/>
  <c r="J592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590" i="2"/>
  <c r="S589" i="2"/>
  <c r="S588" i="2"/>
  <c r="S587" i="2"/>
  <c r="S586" i="2"/>
  <c r="S585" i="2"/>
  <c r="S584" i="2"/>
  <c r="S583" i="2"/>
  <c r="S582" i="2"/>
  <c r="S622" i="2"/>
  <c r="S620" i="2"/>
  <c r="S619" i="2"/>
  <c r="S618" i="2"/>
  <c r="S617" i="2"/>
  <c r="S602" i="2"/>
  <c r="S601" i="2"/>
  <c r="S600" i="2"/>
  <c r="S599" i="2"/>
  <c r="S598" i="2"/>
  <c r="S597" i="2"/>
  <c r="S596" i="2"/>
  <c r="S595" i="2"/>
  <c r="S594" i="2"/>
  <c r="S621" i="2"/>
  <c r="S593" i="2"/>
  <c r="S592" i="2"/>
  <c r="S591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0" i="2"/>
  <c r="N619" i="2"/>
  <c r="N618" i="2"/>
  <c r="N617" i="2"/>
  <c r="N602" i="2"/>
  <c r="N601" i="2"/>
  <c r="N600" i="2"/>
  <c r="N599" i="2"/>
  <c r="N598" i="2"/>
  <c r="N597" i="2"/>
  <c r="N596" i="2"/>
  <c r="N595" i="2"/>
  <c r="N594" i="2"/>
  <c r="N622" i="2"/>
  <c r="N593" i="2"/>
  <c r="N592" i="2"/>
  <c r="N590" i="2"/>
  <c r="N589" i="2"/>
  <c r="N588" i="2"/>
  <c r="N587" i="2"/>
  <c r="N586" i="2"/>
  <c r="N585" i="2"/>
  <c r="N584" i="2"/>
  <c r="N583" i="2"/>
  <c r="N582" i="2"/>
  <c r="N591" i="2"/>
  <c r="N621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19" i="2"/>
  <c r="U618" i="2"/>
  <c r="U617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622" i="2"/>
  <c r="U621" i="2"/>
  <c r="U620" i="2"/>
  <c r="U585" i="2"/>
  <c r="U584" i="2"/>
  <c r="U582" i="2"/>
  <c r="U590" i="2"/>
  <c r="U589" i="2"/>
  <c r="U588" i="2"/>
  <c r="U587" i="2"/>
  <c r="U586" i="2"/>
  <c r="U583" i="2"/>
  <c r="T637" i="2"/>
  <c r="AA637" i="2" s="1"/>
  <c r="T636" i="2"/>
  <c r="AA636" i="2" s="1"/>
  <c r="T635" i="2"/>
  <c r="AA635" i="2" s="1"/>
  <c r="T634" i="2"/>
  <c r="AA634" i="2" s="1"/>
  <c r="T633" i="2"/>
  <c r="AA633" i="2" s="1"/>
  <c r="T632" i="2"/>
  <c r="AA632" i="2" s="1"/>
  <c r="T631" i="2"/>
  <c r="AA631" i="2" s="1"/>
  <c r="T630" i="2"/>
  <c r="AA630" i="2" s="1"/>
  <c r="T629" i="2"/>
  <c r="AA629" i="2" s="1"/>
  <c r="T628" i="2"/>
  <c r="AA628" i="2" s="1"/>
  <c r="T627" i="2"/>
  <c r="AA627" i="2" s="1"/>
  <c r="T626" i="2"/>
  <c r="AA626" i="2" s="1"/>
  <c r="T625" i="2"/>
  <c r="AA625" i="2" s="1"/>
  <c r="T624" i="2"/>
  <c r="AA624" i="2" s="1"/>
  <c r="T623" i="2"/>
  <c r="AA623" i="2" s="1"/>
  <c r="T622" i="2"/>
  <c r="AA622" i="2" s="1"/>
  <c r="T621" i="2"/>
  <c r="AA621" i="2" s="1"/>
  <c r="T620" i="2"/>
  <c r="AA620" i="2" s="1"/>
  <c r="T619" i="2"/>
  <c r="AA619" i="2" s="1"/>
  <c r="T618" i="2"/>
  <c r="AA618" i="2" s="1"/>
  <c r="T617" i="2"/>
  <c r="AA617" i="2" s="1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6" i="2"/>
  <c r="T584" i="2"/>
  <c r="T582" i="2"/>
  <c r="T587" i="2"/>
  <c r="T585" i="2"/>
  <c r="T583" i="2"/>
  <c r="Z173" i="2"/>
  <c r="AC324" i="2"/>
  <c r="AC249" i="2"/>
  <c r="AC225" i="2"/>
  <c r="AC137" i="2"/>
  <c r="AC480" i="2"/>
  <c r="AC449" i="2"/>
  <c r="AC189" i="2"/>
  <c r="AC416" i="2"/>
  <c r="AC97" i="2"/>
  <c r="AC203" i="2"/>
  <c r="AC261" i="2"/>
  <c r="AC377" i="2"/>
  <c r="AC465" i="2"/>
  <c r="AC299" i="2"/>
  <c r="AC27" i="2"/>
  <c r="AC501" i="2"/>
  <c r="Z287" i="2"/>
  <c r="V4" i="2"/>
  <c r="Z4" i="2" s="1"/>
  <c r="N606" i="2"/>
  <c r="N580" i="2"/>
  <c r="J613" i="2"/>
  <c r="N613" i="2"/>
  <c r="N611" i="2"/>
  <c r="J608" i="2"/>
  <c r="N608" i="2"/>
  <c r="J579" i="2"/>
  <c r="J611" i="2"/>
  <c r="N609" i="2"/>
  <c r="J606" i="2"/>
  <c r="J610" i="2"/>
  <c r="J609" i="2"/>
  <c r="N610" i="2"/>
  <c r="U615" i="2"/>
  <c r="U609" i="2"/>
  <c r="U607" i="2"/>
  <c r="U580" i="2"/>
  <c r="U614" i="2"/>
  <c r="U611" i="2"/>
  <c r="U610" i="2"/>
  <c r="U606" i="2"/>
  <c r="J607" i="2"/>
  <c r="N579" i="2"/>
  <c r="N614" i="2"/>
  <c r="R580" i="2"/>
  <c r="R611" i="2"/>
  <c r="R610" i="2"/>
  <c r="R608" i="2"/>
  <c r="R606" i="2"/>
  <c r="R615" i="2"/>
  <c r="R613" i="2"/>
  <c r="J614" i="2"/>
  <c r="N615" i="2"/>
  <c r="U579" i="2"/>
  <c r="T613" i="2"/>
  <c r="AA613" i="2" s="1"/>
  <c r="T578" i="2"/>
  <c r="T610" i="2"/>
  <c r="AA610" i="2" s="1"/>
  <c r="T606" i="2"/>
  <c r="AA606" i="2" s="1"/>
  <c r="T615" i="2"/>
  <c r="AA615" i="2" s="1"/>
  <c r="T609" i="2"/>
  <c r="AA609" i="2" s="1"/>
  <c r="T607" i="2"/>
  <c r="AA607" i="2" s="1"/>
  <c r="T580" i="2"/>
  <c r="T614" i="2"/>
  <c r="AA614" i="2" s="1"/>
  <c r="T611" i="2"/>
  <c r="AA611" i="2" s="1"/>
  <c r="R579" i="2"/>
  <c r="R614" i="2"/>
  <c r="N607" i="2"/>
  <c r="R609" i="2"/>
  <c r="S609" i="2"/>
  <c r="J615" i="2"/>
  <c r="N578" i="2"/>
  <c r="T579" i="2"/>
  <c r="T608" i="2"/>
  <c r="AA608" i="2" s="1"/>
  <c r="R607" i="2"/>
  <c r="R578" i="2"/>
  <c r="S611" i="2"/>
  <c r="S613" i="2"/>
  <c r="S578" i="2"/>
  <c r="S614" i="2"/>
  <c r="S579" i="2"/>
  <c r="S607" i="2"/>
  <c r="S610" i="2"/>
  <c r="S608" i="2"/>
  <c r="S606" i="2"/>
  <c r="S615" i="2"/>
  <c r="S580" i="2"/>
  <c r="J578" i="2"/>
  <c r="U613" i="2"/>
  <c r="U578" i="2"/>
  <c r="U608" i="2"/>
  <c r="J580" i="2"/>
  <c r="S576" i="2"/>
  <c r="S572" i="2"/>
  <c r="S575" i="2"/>
  <c r="S571" i="2"/>
  <c r="S574" i="2"/>
  <c r="S604" i="2"/>
  <c r="S573" i="2"/>
  <c r="S569" i="2"/>
  <c r="J8" i="4" s="1"/>
  <c r="AX7" i="4" s="1"/>
  <c r="N573" i="2"/>
  <c r="J575" i="2"/>
  <c r="N571" i="2"/>
  <c r="J574" i="2"/>
  <c r="R571" i="2"/>
  <c r="R573" i="2"/>
  <c r="R575" i="2"/>
  <c r="N604" i="2"/>
  <c r="N576" i="2"/>
  <c r="J573" i="2"/>
  <c r="J572" i="2"/>
  <c r="R576" i="2"/>
  <c r="J571" i="2"/>
  <c r="J576" i="2"/>
  <c r="N575" i="2"/>
  <c r="R574" i="2"/>
  <c r="N574" i="2"/>
  <c r="N572" i="2"/>
  <c r="R569" i="2"/>
  <c r="R572" i="2"/>
  <c r="N569" i="2"/>
  <c r="J604" i="2"/>
  <c r="J569" i="2"/>
  <c r="R604" i="2"/>
  <c r="U573" i="2"/>
  <c r="T572" i="2"/>
  <c r="U576" i="2"/>
  <c r="U572" i="2"/>
  <c r="U574" i="2"/>
  <c r="U571" i="2"/>
  <c r="T574" i="2"/>
  <c r="U575" i="2"/>
  <c r="T573" i="2"/>
  <c r="T576" i="2"/>
  <c r="AA592" i="2"/>
  <c r="T575" i="2"/>
  <c r="T571" i="2"/>
  <c r="U604" i="2"/>
  <c r="T604" i="2"/>
  <c r="U569" i="2"/>
  <c r="J10" i="4" s="1"/>
  <c r="T569" i="2"/>
  <c r="J9" i="4" s="1"/>
  <c r="Z598" i="2" l="1"/>
  <c r="G10" i="4"/>
  <c r="G9" i="4"/>
  <c r="G8" i="4"/>
  <c r="BB7" i="4" s="1"/>
  <c r="Z590" i="2"/>
  <c r="AC4" i="2"/>
  <c r="AA595" i="2"/>
  <c r="AA596" i="2"/>
  <c r="AA594" i="2"/>
  <c r="AA586" i="2"/>
  <c r="AA599" i="2"/>
  <c r="AA589" i="2"/>
  <c r="Z600" i="2"/>
  <c r="Z593" i="2"/>
  <c r="Z595" i="2"/>
  <c r="Z588" i="2"/>
  <c r="Z596" i="2"/>
  <c r="Z597" i="2"/>
  <c r="Z585" i="2"/>
  <c r="AA597" i="2"/>
  <c r="AA588" i="2"/>
  <c r="AA590" i="2"/>
  <c r="AA587" i="2"/>
  <c r="AA593" i="2"/>
  <c r="AA598" i="2"/>
  <c r="AA583" i="2"/>
  <c r="Z636" i="2"/>
  <c r="AC636" i="2" s="1"/>
  <c r="Z635" i="2"/>
  <c r="AC635" i="2" s="1"/>
  <c r="Z631" i="2"/>
  <c r="AC631" i="2" s="1"/>
  <c r="Z627" i="2"/>
  <c r="AC627" i="2" s="1"/>
  <c r="Z623" i="2"/>
  <c r="AC623" i="2" s="1"/>
  <c r="Z619" i="2"/>
  <c r="AC619" i="2" s="1"/>
  <c r="Z634" i="2"/>
  <c r="AC634" i="2" s="1"/>
  <c r="Z630" i="2"/>
  <c r="AC630" i="2" s="1"/>
  <c r="Z626" i="2"/>
  <c r="AC626" i="2" s="1"/>
  <c r="Z622" i="2"/>
  <c r="AC622" i="2" s="1"/>
  <c r="Z618" i="2"/>
  <c r="AC618" i="2" s="1"/>
  <c r="Z637" i="2"/>
  <c r="AC637" i="2" s="1"/>
  <c r="Z633" i="2"/>
  <c r="AC633" i="2" s="1"/>
  <c r="Z629" i="2"/>
  <c r="AC629" i="2" s="1"/>
  <c r="Z625" i="2"/>
  <c r="AC625" i="2" s="1"/>
  <c r="Z621" i="2"/>
  <c r="AC621" i="2" s="1"/>
  <c r="Z617" i="2"/>
  <c r="AC617" i="2" s="1"/>
  <c r="Z620" i="2"/>
  <c r="AC620" i="2" s="1"/>
  <c r="Z632" i="2"/>
  <c r="AC632" i="2" s="1"/>
  <c r="Z628" i="2"/>
  <c r="AC628" i="2" s="1"/>
  <c r="Z624" i="2"/>
  <c r="AC624" i="2" s="1"/>
  <c r="AA578" i="2"/>
  <c r="V637" i="2"/>
  <c r="V636" i="2"/>
  <c r="V635" i="2"/>
  <c r="V634" i="2"/>
  <c r="V633" i="2"/>
  <c r="V632" i="2"/>
  <c r="V631" i="2"/>
  <c r="V630" i="2"/>
  <c r="V629" i="2"/>
  <c r="V628" i="2"/>
  <c r="V627" i="2"/>
  <c r="V626" i="2"/>
  <c r="V625" i="2"/>
  <c r="V624" i="2"/>
  <c r="V623" i="2"/>
  <c r="V619" i="2"/>
  <c r="V618" i="2"/>
  <c r="V617" i="2"/>
  <c r="V602" i="2"/>
  <c r="V601" i="2"/>
  <c r="V600" i="2"/>
  <c r="V599" i="2"/>
  <c r="V598" i="2"/>
  <c r="V597" i="2"/>
  <c r="V596" i="2"/>
  <c r="V595" i="2"/>
  <c r="V594" i="2"/>
  <c r="V622" i="2"/>
  <c r="V621" i="2"/>
  <c r="V620" i="2"/>
  <c r="V593" i="2"/>
  <c r="V592" i="2"/>
  <c r="V591" i="2"/>
  <c r="V590" i="2"/>
  <c r="V589" i="2"/>
  <c r="V588" i="2"/>
  <c r="V587" i="2"/>
  <c r="V586" i="2"/>
  <c r="V585" i="2"/>
  <c r="V584" i="2"/>
  <c r="V583" i="2"/>
  <c r="V582" i="2"/>
  <c r="Z583" i="2"/>
  <c r="Z591" i="2"/>
  <c r="Z584" i="2"/>
  <c r="Z587" i="2"/>
  <c r="Z599" i="2"/>
  <c r="Z589" i="2"/>
  <c r="Z594" i="2"/>
  <c r="AA591" i="2"/>
  <c r="AA584" i="2"/>
  <c r="AA585" i="2"/>
  <c r="AA600" i="2"/>
  <c r="AA601" i="2"/>
  <c r="AA602" i="2"/>
  <c r="AA582" i="2"/>
  <c r="Z601" i="2"/>
  <c r="Z602" i="2"/>
  <c r="Z582" i="2"/>
  <c r="AC287" i="2"/>
  <c r="Z592" i="2"/>
  <c r="AC173" i="2"/>
  <c r="Z586" i="2"/>
  <c r="V611" i="2"/>
  <c r="V608" i="2"/>
  <c r="AA579" i="2"/>
  <c r="V579" i="2"/>
  <c r="V614" i="2"/>
  <c r="V613" i="2"/>
  <c r="V610" i="2"/>
  <c r="V607" i="2"/>
  <c r="V615" i="2"/>
  <c r="AA580" i="2"/>
  <c r="V606" i="2"/>
  <c r="V580" i="2"/>
  <c r="V578" i="2"/>
  <c r="V609" i="2"/>
  <c r="AA574" i="2"/>
  <c r="AA569" i="2"/>
  <c r="J12" i="4" s="1"/>
  <c r="AX9" i="4" s="1"/>
  <c r="AA575" i="2"/>
  <c r="AA571" i="2"/>
  <c r="AA573" i="2"/>
  <c r="AA576" i="2"/>
  <c r="AA572" i="2"/>
  <c r="V575" i="2"/>
  <c r="V572" i="2"/>
  <c r="V604" i="2"/>
  <c r="V573" i="2"/>
  <c r="V574" i="2"/>
  <c r="V576" i="2"/>
  <c r="V569" i="2"/>
  <c r="J11" i="4" s="1"/>
  <c r="V571" i="2"/>
  <c r="G11" i="4" l="1"/>
  <c r="G12" i="4"/>
  <c r="BB9" i="4" s="1"/>
  <c r="AC601" i="2"/>
  <c r="AC589" i="2"/>
  <c r="AC591" i="2"/>
  <c r="AC597" i="2"/>
  <c r="AC593" i="2"/>
  <c r="AC592" i="2"/>
  <c r="AC599" i="2"/>
  <c r="AC598" i="2"/>
  <c r="AC596" i="2"/>
  <c r="AC587" i="2"/>
  <c r="AC583" i="2"/>
  <c r="AC590" i="2"/>
  <c r="AC588" i="2"/>
  <c r="AC586" i="2"/>
  <c r="AC594" i="2"/>
  <c r="AC584" i="2"/>
  <c r="AC585" i="2"/>
  <c r="AC595" i="2"/>
  <c r="AC602" i="2"/>
  <c r="AC600" i="2"/>
  <c r="AC582" i="2"/>
  <c r="Z578" i="2"/>
  <c r="Z606" i="2"/>
  <c r="AC606" i="2" s="1"/>
  <c r="AC580" i="2"/>
  <c r="AC578" i="2"/>
  <c r="Z613" i="2"/>
  <c r="AC613" i="2" s="1"/>
  <c r="Z608" i="2"/>
  <c r="AC608" i="2" s="1"/>
  <c r="Z615" i="2"/>
  <c r="AC615" i="2" s="1"/>
  <c r="Z611" i="2"/>
  <c r="AC611" i="2" s="1"/>
  <c r="Z609" i="2"/>
  <c r="AC609" i="2" s="1"/>
  <c r="Z607" i="2"/>
  <c r="AC607" i="2" s="1"/>
  <c r="Z580" i="2"/>
  <c r="Z610" i="2"/>
  <c r="AC610" i="2" s="1"/>
  <c r="AC579" i="2"/>
  <c r="Z579" i="2"/>
  <c r="Z614" i="2"/>
  <c r="AC614" i="2" s="1"/>
  <c r="AC575" i="2"/>
  <c r="AC573" i="2"/>
  <c r="AC571" i="2"/>
  <c r="AC574" i="2"/>
  <c r="AC572" i="2"/>
  <c r="Z576" i="2"/>
  <c r="Z569" i="2"/>
  <c r="J13" i="4" s="1"/>
  <c r="Z574" i="2"/>
  <c r="Z573" i="2"/>
  <c r="Z571" i="2"/>
  <c r="Z604" i="2"/>
  <c r="Z575" i="2"/>
  <c r="Z572" i="2"/>
  <c r="G13" i="4" l="1"/>
  <c r="G14" i="4"/>
  <c r="BB12" i="4" s="1"/>
  <c r="AC569" i="2"/>
  <c r="J14" i="4" s="1"/>
  <c r="AX12" i="4" s="1"/>
  <c r="AC576" i="2"/>
  <c r="B4" i="4" l="1"/>
  <c r="B11" i="4" l="1"/>
  <c r="BC6" i="4"/>
  <c r="BC11" i="4"/>
  <c r="BC8" i="4"/>
  <c r="I2" i="4"/>
  <c r="H2" i="4"/>
  <c r="K2" i="4"/>
  <c r="L2" i="4"/>
  <c r="C9" i="4"/>
  <c r="C10" i="4"/>
  <c r="C12" i="4" s="1"/>
  <c r="D11" i="4"/>
  <c r="C8" i="4"/>
  <c r="D9" i="4"/>
  <c r="D10" i="4"/>
  <c r="D12" i="4" s="1"/>
  <c r="A2" i="4"/>
  <c r="A6" i="4" s="1"/>
  <c r="B9" i="4"/>
  <c r="C11" i="4"/>
  <c r="E13" i="4"/>
  <c r="D8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E14" i="4"/>
  <c r="BC12" i="4" s="1"/>
  <c r="B10" i="4"/>
  <c r="B12" i="4" s="1"/>
  <c r="B8" i="4"/>
  <c r="I14" i="4" l="1"/>
  <c r="AZ12" i="4" s="1"/>
  <c r="I13" i="4"/>
  <c r="I12" i="4"/>
  <c r="AZ9" i="4" s="1"/>
  <c r="I11" i="4"/>
  <c r="I10" i="4"/>
  <c r="I9" i="4"/>
  <c r="I8" i="4"/>
  <c r="AZ7" i="4" s="1"/>
  <c r="E11" i="4"/>
  <c r="H13" i="4"/>
  <c r="H9" i="4"/>
  <c r="H12" i="4"/>
  <c r="AY9" i="4" s="1"/>
  <c r="H11" i="4"/>
  <c r="H10" i="4"/>
  <c r="H14" i="4"/>
  <c r="AY12" i="4" s="1"/>
  <c r="H8" i="4"/>
  <c r="AY7" i="4" s="1"/>
  <c r="E8" i="4"/>
  <c r="BC7" i="4" s="1"/>
  <c r="E10" i="4"/>
  <c r="E12" i="4" s="1"/>
  <c r="O10" i="4"/>
  <c r="O12" i="4" s="1"/>
  <c r="O8" i="4"/>
  <c r="O13" i="4"/>
  <c r="O11" i="4"/>
  <c r="O14" i="4"/>
  <c r="O7" i="4"/>
  <c r="O9" i="4"/>
  <c r="Z10" i="4"/>
  <c r="Z12" i="4" s="1"/>
  <c r="Z11" i="4"/>
  <c r="Z14" i="4"/>
  <c r="Z8" i="4"/>
  <c r="Z9" i="4"/>
  <c r="Z13" i="4"/>
  <c r="Z7" i="4"/>
  <c r="V10" i="4"/>
  <c r="V12" i="4" s="1"/>
  <c r="V11" i="4"/>
  <c r="V7" i="4"/>
  <c r="V9" i="4"/>
  <c r="V14" i="4"/>
  <c r="V13" i="4"/>
  <c r="V8" i="4"/>
  <c r="R10" i="4"/>
  <c r="R12" i="4" s="1"/>
  <c r="R11" i="4"/>
  <c r="R7" i="4"/>
  <c r="R14" i="4"/>
  <c r="R8" i="4"/>
  <c r="R13" i="4"/>
  <c r="R9" i="4"/>
  <c r="N10" i="4"/>
  <c r="N12" i="4" s="1"/>
  <c r="N11" i="4"/>
  <c r="N7" i="4"/>
  <c r="N9" i="4"/>
  <c r="N14" i="4"/>
  <c r="N13" i="4"/>
  <c r="N8" i="4"/>
  <c r="M10" i="4"/>
  <c r="M12" i="4" s="1"/>
  <c r="M14" i="4"/>
  <c r="M8" i="4"/>
  <c r="M11" i="4"/>
  <c r="M13" i="4"/>
  <c r="M9" i="4"/>
  <c r="M7" i="4"/>
  <c r="E9" i="4"/>
  <c r="L10" i="4"/>
  <c r="L12" i="4" s="1"/>
  <c r="L9" i="4"/>
  <c r="L13" i="4"/>
  <c r="L8" i="4"/>
  <c r="L14" i="4"/>
  <c r="L7" i="4"/>
  <c r="L11" i="4"/>
  <c r="W10" i="4"/>
  <c r="W12" i="4" s="1"/>
  <c r="W7" i="4"/>
  <c r="W11" i="4"/>
  <c r="W13" i="4"/>
  <c r="W14" i="4"/>
  <c r="W9" i="4"/>
  <c r="W8" i="4"/>
  <c r="S10" i="4"/>
  <c r="S12" i="4" s="1"/>
  <c r="S11" i="4"/>
  <c r="S8" i="4"/>
  <c r="S9" i="4"/>
  <c r="S14" i="4"/>
  <c r="S7" i="4"/>
  <c r="S13" i="4"/>
  <c r="Y10" i="4"/>
  <c r="Y12" i="4" s="1"/>
  <c r="Y14" i="4"/>
  <c r="Y7" i="4"/>
  <c r="Y9" i="4"/>
  <c r="Y8" i="4"/>
  <c r="Y13" i="4"/>
  <c r="Y11" i="4"/>
  <c r="U10" i="4"/>
  <c r="U12" i="4" s="1"/>
  <c r="U14" i="4"/>
  <c r="U13" i="4"/>
  <c r="U7" i="4"/>
  <c r="U11" i="4"/>
  <c r="U8" i="4"/>
  <c r="U9" i="4"/>
  <c r="Q10" i="4"/>
  <c r="Q12" i="4" s="1"/>
  <c r="Q14" i="4"/>
  <c r="Q7" i="4"/>
  <c r="Q9" i="4"/>
  <c r="Q8" i="4"/>
  <c r="Q13" i="4"/>
  <c r="Q11" i="4"/>
  <c r="X10" i="4"/>
  <c r="X12" i="4" s="1"/>
  <c r="X13" i="4"/>
  <c r="X7" i="4"/>
  <c r="X14" i="4"/>
  <c r="X8" i="4"/>
  <c r="X11" i="4"/>
  <c r="X9" i="4"/>
  <c r="T10" i="4"/>
  <c r="T12" i="4" s="1"/>
  <c r="T13" i="4"/>
  <c r="T7" i="4"/>
  <c r="T14" i="4"/>
  <c r="T9" i="4"/>
  <c r="T11" i="4"/>
  <c r="T8" i="4"/>
  <c r="P10" i="4"/>
  <c r="P12" i="4" s="1"/>
  <c r="P13" i="4"/>
  <c r="P8" i="4"/>
  <c r="P14" i="4"/>
  <c r="P9" i="4"/>
  <c r="P11" i="4"/>
  <c r="P7" i="4"/>
  <c r="K10" i="4"/>
  <c r="K8" i="4"/>
  <c r="K11" i="4"/>
  <c r="K7" i="4"/>
  <c r="K9" i="4"/>
  <c r="K14" i="4"/>
  <c r="K13" i="4"/>
  <c r="F9" i="4" l="1"/>
  <c r="K12" i="4"/>
  <c r="F12" i="4" s="1"/>
  <c r="F10" i="4"/>
  <c r="F13" i="4"/>
  <c r="F11" i="4"/>
  <c r="F14" i="4"/>
  <c r="BA12" i="4" s="1"/>
  <c r="F8" i="4"/>
  <c r="BA7" i="4" s="1"/>
  <c r="BC9" i="4"/>
  <c r="BA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Wheeler</author>
  </authors>
  <commentList>
    <comment ref="B81" authorId="0" shapeId="0" xr:uid="{47ABDC10-1B2A-4429-80C2-E8CBB002419D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2017 data</t>
        </r>
      </text>
    </comment>
    <comment ref="B257" authorId="0" shapeId="0" xr:uid="{80178A1C-BC4F-4AA3-8619-7CD31846A469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2017 data</t>
        </r>
      </text>
    </comment>
    <comment ref="B291" authorId="0" shapeId="0" xr:uid="{25BC0C82-6CBF-43E3-AF83-B6E99D52A307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2018 data</t>
        </r>
      </text>
    </comment>
    <comment ref="B455" authorId="0" shapeId="0" xr:uid="{18182830-2BD2-4805-AA1F-A1F547E68101}">
      <text>
        <r>
          <rPr>
            <b/>
            <sz val="9"/>
            <color indexed="81"/>
            <rFont val="Tahoma"/>
            <family val="2"/>
          </rPr>
          <t>Christopher Wheeler:</t>
        </r>
        <r>
          <rPr>
            <sz val="9"/>
            <color indexed="81"/>
            <rFont val="Tahoma"/>
            <family val="2"/>
          </rPr>
          <t xml:space="preserve">
2018 data</t>
        </r>
      </text>
    </comment>
  </commentList>
</comments>
</file>

<file path=xl/sharedStrings.xml><?xml version="1.0" encoding="utf-8"?>
<sst xmlns="http://schemas.openxmlformats.org/spreadsheetml/2006/main" count="27736" uniqueCount="5004">
  <si>
    <t>Municipality</t>
  </si>
  <si>
    <t>Project Name</t>
  </si>
  <si>
    <t>Type of Project</t>
  </si>
  <si>
    <t>PILOT Billing</t>
  </si>
  <si>
    <t>Assessed Value</t>
  </si>
  <si>
    <t>0102</t>
  </si>
  <si>
    <t>Maryland Ave Housing Associates</t>
  </si>
  <si>
    <t>Aff. Housing</t>
  </si>
  <si>
    <t>Atlantic City Townhouse</t>
  </si>
  <si>
    <t>Baltic Plaza Apt</t>
  </si>
  <si>
    <t>Beachview</t>
  </si>
  <si>
    <t>Barclay Arms</t>
  </si>
  <si>
    <t>C&amp;C Urban Connecticut</t>
  </si>
  <si>
    <t>Community Haven</t>
  </si>
  <si>
    <t>SI-HY Apt / Hamilton Venice Apt</t>
  </si>
  <si>
    <t>Magellan Manor</t>
  </si>
  <si>
    <t>Metropolitan Plaza</t>
  </si>
  <si>
    <t>New York Ave Apt</t>
  </si>
  <si>
    <t>The Walk Phase 1</t>
  </si>
  <si>
    <t>Comm./Indust.</t>
  </si>
  <si>
    <t>The Walk Phase 2</t>
  </si>
  <si>
    <t>The Walk Bass ProShop</t>
  </si>
  <si>
    <t>Carver Hall</t>
  </si>
  <si>
    <t>0107</t>
  </si>
  <si>
    <t>Egg Harbor City</t>
  </si>
  <si>
    <t>Conifer-Rittenberg Housing</t>
  </si>
  <si>
    <t>0108</t>
  </si>
  <si>
    <t>Egg Harbor Township</t>
  </si>
  <si>
    <t>0111</t>
  </si>
  <si>
    <t>0113</t>
  </si>
  <si>
    <t>0116</t>
  </si>
  <si>
    <t>Margate Terrace Corp.</t>
  </si>
  <si>
    <t>0119</t>
  </si>
  <si>
    <t>CARING</t>
  </si>
  <si>
    <t>PLEASANTVILLE HOUSING AUTH.</t>
  </si>
  <si>
    <t>PLEASANTVILLE NEW HOPE</t>
  </si>
  <si>
    <t>MIXED USE Bblk 85 Lot 4</t>
  </si>
  <si>
    <t>CITY CENTER BLK 85 LOT 1&amp;2</t>
  </si>
  <si>
    <t>MIXED USE Bblk 85 Lot 5</t>
  </si>
  <si>
    <t>SENIOR BLK 85 LOT 3</t>
  </si>
  <si>
    <t>0121</t>
  </si>
  <si>
    <t>Bayview Court Apartments</t>
  </si>
  <si>
    <t>Other</t>
  </si>
  <si>
    <t>0201</t>
  </si>
  <si>
    <t>0202</t>
  </si>
  <si>
    <t>0203</t>
  </si>
  <si>
    <t>Housing Authority-Bergen County</t>
  </si>
  <si>
    <t>0206</t>
  </si>
  <si>
    <t>Housing Authority</t>
  </si>
  <si>
    <t>Towne Center</t>
  </si>
  <si>
    <t>0207</t>
  </si>
  <si>
    <t>Spectrum for Living</t>
  </si>
  <si>
    <t>0208</t>
  </si>
  <si>
    <t>0209</t>
  </si>
  <si>
    <t>0210</t>
  </si>
  <si>
    <t>David Roche Apartments</t>
  </si>
  <si>
    <t>0212</t>
  </si>
  <si>
    <t>Bergen County Senior Housing</t>
  </si>
  <si>
    <t>NJ Sports &amp; Exposition Authority</t>
  </si>
  <si>
    <t>0213</t>
  </si>
  <si>
    <t>774 River Road Associates</t>
  </si>
  <si>
    <t>0214</t>
  </si>
  <si>
    <t>Advancing Opportunities</t>
  </si>
  <si>
    <t>Veteran's Home - American Legion</t>
  </si>
  <si>
    <t>0215</t>
  </si>
  <si>
    <t>Westmore Gardens</t>
  </si>
  <si>
    <t>MLKG Inc.</t>
  </si>
  <si>
    <t>GEHC</t>
  </si>
  <si>
    <t>0219</t>
  </si>
  <si>
    <t>0221</t>
  </si>
  <si>
    <t>0223</t>
  </si>
  <si>
    <t>0226</t>
  </si>
  <si>
    <t>0227</t>
  </si>
  <si>
    <t>0229</t>
  </si>
  <si>
    <t>0232</t>
  </si>
  <si>
    <t>0235</t>
  </si>
  <si>
    <t>Kentshire Urban Renewal</t>
  </si>
  <si>
    <t>0247</t>
  </si>
  <si>
    <t>Lehman Gardens</t>
  </si>
  <si>
    <t>0248</t>
  </si>
  <si>
    <t>Ramsey Senior Housing</t>
  </si>
  <si>
    <t>Housing Authority of Bergen County</t>
  </si>
  <si>
    <t>Ramsey Housing Airmount</t>
  </si>
  <si>
    <t>0253</t>
  </si>
  <si>
    <t>0255</t>
  </si>
  <si>
    <t>0256</t>
  </si>
  <si>
    <t>Rutherford Senior Manor</t>
  </si>
  <si>
    <t>0260</t>
  </si>
  <si>
    <t>Teaneck Senior Housing</t>
  </si>
  <si>
    <t>Tenafly Senior Housing</t>
  </si>
  <si>
    <t>0267</t>
  </si>
  <si>
    <t>Westwood House</t>
  </si>
  <si>
    <t>0268</t>
  </si>
  <si>
    <t>0269</t>
  </si>
  <si>
    <t>Avalon Bay Apartments</t>
  </si>
  <si>
    <t>0302</t>
  </si>
  <si>
    <t>0303</t>
  </si>
  <si>
    <t>Hotel/Car Wash</t>
  </si>
  <si>
    <t>Capital Health Systems</t>
  </si>
  <si>
    <t>0304</t>
  </si>
  <si>
    <t>0305</t>
  </si>
  <si>
    <t>0306</t>
  </si>
  <si>
    <t>Burlington Township</t>
  </si>
  <si>
    <t>0308</t>
  </si>
  <si>
    <t>0309</t>
  </si>
  <si>
    <t>Zurbrugg Partners LLC</t>
  </si>
  <si>
    <t>0311</t>
  </si>
  <si>
    <t>0312</t>
  </si>
  <si>
    <t>Burlington Coat Factory</t>
  </si>
  <si>
    <t>0313</t>
  </si>
  <si>
    <t>Wiley</t>
  </si>
  <si>
    <t>0315</t>
  </si>
  <si>
    <t>Florence Township</t>
  </si>
  <si>
    <t>Subaru</t>
  </si>
  <si>
    <t>Express Scripts</t>
  </si>
  <si>
    <t>Destination Maternity</t>
  </si>
  <si>
    <t>Burlington Stores</t>
  </si>
  <si>
    <t>QPSI</t>
  </si>
  <si>
    <t>0316</t>
  </si>
  <si>
    <t>0317</t>
  </si>
  <si>
    <t>0319</t>
  </si>
  <si>
    <t>0320</t>
  </si>
  <si>
    <t>0323</t>
  </si>
  <si>
    <t>Mount Holly MUA</t>
  </si>
  <si>
    <t>Legacy Treatment (Children's Home)</t>
  </si>
  <si>
    <t>Salt &amp; Light Company, Inc</t>
  </si>
  <si>
    <t>Fernmoor</t>
  </si>
  <si>
    <t>West Rancocas Redevelopment</t>
  </si>
  <si>
    <t>0324</t>
  </si>
  <si>
    <t>Bancroft</t>
  </si>
  <si>
    <t>0337</t>
  </si>
  <si>
    <t>Project Freedom I</t>
  </si>
  <si>
    <t>Project Freedom II</t>
  </si>
  <si>
    <t>0338</t>
  </si>
  <si>
    <t>0340</t>
  </si>
  <si>
    <t>EP Henry</t>
  </si>
  <si>
    <t>0403</t>
  </si>
  <si>
    <t>Senior Housing of Barrington-MEWS</t>
  </si>
  <si>
    <t>WHP Redevelopment - WAWA</t>
  </si>
  <si>
    <t>Barrington Restaurant Urban Renewl</t>
  </si>
  <si>
    <t>0404</t>
  </si>
  <si>
    <t>0405</t>
  </si>
  <si>
    <t>0406</t>
  </si>
  <si>
    <t>Berlin Township</t>
  </si>
  <si>
    <t>0408</t>
  </si>
  <si>
    <t>0409</t>
  </si>
  <si>
    <t>DUBIN HOUSE</t>
  </si>
  <si>
    <t>GESHER HOUSE</t>
  </si>
  <si>
    <t>SERGI FARM</t>
  </si>
  <si>
    <t>ARHAT</t>
  </si>
  <si>
    <t>HUDSON COMMONS</t>
  </si>
  <si>
    <t>BENEDICT'S PLACE</t>
  </si>
  <si>
    <t>ST. MARY'S VILLAGE</t>
  </si>
  <si>
    <t>SALTMAN HOUSE</t>
  </si>
  <si>
    <t>0410</t>
  </si>
  <si>
    <t>0412</t>
  </si>
  <si>
    <t>Pewter Village</t>
  </si>
  <si>
    <t>Parkview</t>
  </si>
  <si>
    <t>Methodist Home</t>
  </si>
  <si>
    <t>Collingswood Housing Authority</t>
  </si>
  <si>
    <t>Lumberyard</t>
  </si>
  <si>
    <t>Zane School</t>
  </si>
  <si>
    <t>0414</t>
  </si>
  <si>
    <t>Gloucester City</t>
  </si>
  <si>
    <t>0415</t>
  </si>
  <si>
    <t>Franklin Square</t>
  </si>
  <si>
    <t>Senior Housing 1</t>
  </si>
  <si>
    <t>Revere Run</t>
  </si>
  <si>
    <t>0418</t>
  </si>
  <si>
    <t>0422</t>
  </si>
  <si>
    <t>Lindenwold Towers</t>
  </si>
  <si>
    <t>Harvest House</t>
  </si>
  <si>
    <t>Linden Lakes</t>
  </si>
  <si>
    <t>0424</t>
  </si>
  <si>
    <t>Senior Citizen Housing</t>
  </si>
  <si>
    <t>606 West Maple Ave PILOT</t>
  </si>
  <si>
    <t>0425</t>
  </si>
  <si>
    <t>0427</t>
  </si>
  <si>
    <t>Sycamore Ridge</t>
  </si>
  <si>
    <t>Maple Commons</t>
  </si>
  <si>
    <t>The Maples</t>
  </si>
  <si>
    <t>47 Housing Associates</t>
  </si>
  <si>
    <t>Pennsauken Towers</t>
  </si>
  <si>
    <t>0428</t>
  </si>
  <si>
    <t>0430</t>
  </si>
  <si>
    <t>0431</t>
  </si>
  <si>
    <t>Coopertown-National Realty</t>
  </si>
  <si>
    <t>Conifer Realty</t>
  </si>
  <si>
    <t>0434</t>
  </si>
  <si>
    <t>Echelon Towers</t>
  </si>
  <si>
    <t>Chelsea Place</t>
  </si>
  <si>
    <t>Flicker Residence</t>
  </si>
  <si>
    <t>Philadelphia Flyers Skate Zone</t>
  </si>
  <si>
    <t>0436</t>
  </si>
  <si>
    <t>CCU/Urban Renewal</t>
  </si>
  <si>
    <t>CCU 1</t>
  </si>
  <si>
    <t>CCU 2</t>
  </si>
  <si>
    <t>Taylor Woods</t>
  </si>
  <si>
    <t>0505</t>
  </si>
  <si>
    <t>CAPE MAY HOUSING ASSOC</t>
  </si>
  <si>
    <t>HAVEN HOUSE</t>
  </si>
  <si>
    <t>YORKSHIRE PLACE</t>
  </si>
  <si>
    <t>0506</t>
  </si>
  <si>
    <t>Middle Township</t>
  </si>
  <si>
    <t>0601</t>
  </si>
  <si>
    <t>Hope VI</t>
  </si>
  <si>
    <t>Community Healthcare</t>
  </si>
  <si>
    <t>Kintock</t>
  </si>
  <si>
    <t>0602</t>
  </si>
  <si>
    <t>0607</t>
  </si>
  <si>
    <t>HOPEWELL PLACE</t>
  </si>
  <si>
    <t>0610</t>
  </si>
  <si>
    <t>Target</t>
  </si>
  <si>
    <t>New Jersey Motorsports</t>
  </si>
  <si>
    <t>Glasstown Residence</t>
  </si>
  <si>
    <t>0613</t>
  </si>
  <si>
    <t>Vesta Seabrook Urban Renewal</t>
  </si>
  <si>
    <t>Vesta Seabrook Urban Renewal II</t>
  </si>
  <si>
    <t>Vesta Seabrook Urban Renewal III</t>
  </si>
  <si>
    <t>0614</t>
  </si>
  <si>
    <t>Allied Specialty Foods,Inc.</t>
  </si>
  <si>
    <t>Century Savings Bank</t>
  </si>
  <si>
    <t>Del Rey Farms, LLC</t>
  </si>
  <si>
    <t>East Coat Development, LLC Bldg 1</t>
  </si>
  <si>
    <t>East Coat Development, LLC Bldg 2</t>
  </si>
  <si>
    <t>Levari Brothers Realty Co. LLC</t>
  </si>
  <si>
    <t>Lidl US Operations, LLC</t>
  </si>
  <si>
    <t>Lucc Freezer &amp; Cold Storage, LLC</t>
  </si>
  <si>
    <t>Delsea Drive Realty Assoc. III LLC</t>
  </si>
  <si>
    <t>0702</t>
  </si>
  <si>
    <t>Felicity Towers</t>
  </si>
  <si>
    <t>Kinder Towers</t>
  </si>
  <si>
    <t>Oakes Pond</t>
  </si>
  <si>
    <t>The Green</t>
  </si>
  <si>
    <t>0703</t>
  </si>
  <si>
    <t>0705</t>
  </si>
  <si>
    <t>0710</t>
  </si>
  <si>
    <t>Cedar Street Commons</t>
  </si>
  <si>
    <t>0716</t>
  </si>
  <si>
    <t>0719</t>
  </si>
  <si>
    <t>0720</t>
  </si>
  <si>
    <t>Hilltop Pilot I</t>
  </si>
  <si>
    <t>Hilltop Pilot II</t>
  </si>
  <si>
    <t>Children's Institute</t>
  </si>
  <si>
    <t>Verona Urban Renewal Housing</t>
  </si>
  <si>
    <t>Verona Place Urban Renewal</t>
  </si>
  <si>
    <t>Annin Lofts</t>
  </si>
  <si>
    <t>0722</t>
  </si>
  <si>
    <t>Jewish Federation Plaza</t>
  </si>
  <si>
    <t>Woodland Valley</t>
  </si>
  <si>
    <t>0801</t>
  </si>
  <si>
    <t>Clayton Providence House</t>
  </si>
  <si>
    <t>Camp Salute</t>
  </si>
  <si>
    <t>0802</t>
  </si>
  <si>
    <t>Conifer Village</t>
  </si>
  <si>
    <t>New Sharon Woods</t>
  </si>
  <si>
    <t>Pop Moylan</t>
  </si>
  <si>
    <t>Tanyard Oaks</t>
  </si>
  <si>
    <t>Housing Authority Integrated Lots</t>
  </si>
  <si>
    <t>0803</t>
  </si>
  <si>
    <t>0806</t>
  </si>
  <si>
    <t>Student Housing</t>
  </si>
  <si>
    <t>Barnes &amp; Noble</t>
  </si>
  <si>
    <t>A-1 - Whitney Center Housing</t>
  </si>
  <si>
    <t>A-1 - Whitney Center Retail</t>
  </si>
  <si>
    <t>Garage</t>
  </si>
  <si>
    <t>E-1 Enterprise Center</t>
  </si>
  <si>
    <t>E-1 - Retail</t>
  </si>
  <si>
    <t>Hotel</t>
  </si>
  <si>
    <t>A-2 Housing</t>
  </si>
  <si>
    <t>A-2 Medical</t>
  </si>
  <si>
    <t>A-2 Retail</t>
  </si>
  <si>
    <t>A-3 Garage</t>
  </si>
  <si>
    <t>A-3 Retail (Prorated)</t>
  </si>
  <si>
    <t>0808</t>
  </si>
  <si>
    <t>0810</t>
  </si>
  <si>
    <t>0811</t>
  </si>
  <si>
    <t>Monroe Township</t>
  </si>
  <si>
    <t>0818</t>
  </si>
  <si>
    <t>0820</t>
  </si>
  <si>
    <t>RIVERCOVE APARTMENTS</t>
  </si>
  <si>
    <t>RW RJM LLC</t>
  </si>
  <si>
    <t>WEST DEPTFORD ENERGY</t>
  </si>
  <si>
    <t>SHEPARD FARM</t>
  </si>
  <si>
    <t>HAMPTON CRESCENT</t>
  </si>
  <si>
    <t>0822</t>
  </si>
  <si>
    <t>140-2.05 Senior Hous. Dev. Corp.</t>
  </si>
  <si>
    <t>142-2 Three Woodbury Mews</t>
  </si>
  <si>
    <t>142-3 Four Woodbury Mews</t>
  </si>
  <si>
    <t>142-4 International Sr. Prop.</t>
  </si>
  <si>
    <t>142-5 International Sr. Prop.</t>
  </si>
  <si>
    <t>142-6 International Sr. Prop.</t>
  </si>
  <si>
    <t>162-1.02 NJHMFA</t>
  </si>
  <si>
    <t>113-15 Senior Green Urban Renewal</t>
  </si>
  <si>
    <t>120-4 48 North Broad St. LLC</t>
  </si>
  <si>
    <t>154-8.12 Burris Post Acute</t>
  </si>
  <si>
    <t>0824</t>
  </si>
  <si>
    <t>The Oaks at Weatherby</t>
  </si>
  <si>
    <t>Eagle View Trails</t>
  </si>
  <si>
    <t>0901</t>
  </si>
  <si>
    <t>Bayonne Housing Authority</t>
  </si>
  <si>
    <t>Alexan City View</t>
  </si>
  <si>
    <t>Plattykill Manor</t>
  </si>
  <si>
    <t>Bayonne Community Action</t>
  </si>
  <si>
    <t>Prince Holdings</t>
  </si>
  <si>
    <t>0904</t>
  </si>
  <si>
    <t>Port Authority of NY &amp; NJ</t>
  </si>
  <si>
    <t>River Park @ Harrison URE</t>
  </si>
  <si>
    <t>Harrison Senior UR, LP</t>
  </si>
  <si>
    <t>0905</t>
  </si>
  <si>
    <t>Marine View Plaza</t>
  </si>
  <si>
    <t>Clock Towers</t>
  </si>
  <si>
    <t>Marion Towers</t>
  </si>
  <si>
    <t>Midway 500 Adams St.</t>
  </si>
  <si>
    <t>1203-1219 Willow Ave</t>
  </si>
  <si>
    <t>Washington Estates</t>
  </si>
  <si>
    <t>Bloomfield Manor</t>
  </si>
  <si>
    <t>Hudson Estates</t>
  </si>
  <si>
    <t>Westview Associates</t>
  </si>
  <si>
    <t>Northvale I</t>
  </si>
  <si>
    <t>Northvale II</t>
  </si>
  <si>
    <t>Northvale IIIA</t>
  </si>
  <si>
    <t>Northvale IIIB</t>
  </si>
  <si>
    <t>Northvale IV</t>
  </si>
  <si>
    <t>Columbian Towers</t>
  </si>
  <si>
    <t>Church Square South</t>
  </si>
  <si>
    <t>Elysian Estates</t>
  </si>
  <si>
    <t>Willow Ave 800-812</t>
  </si>
  <si>
    <t>Eastview Associates</t>
  </si>
  <si>
    <t>Columbia Arms</t>
  </si>
  <si>
    <t>SJP BL231.02 Lot 3 Q-Bldg</t>
  </si>
  <si>
    <t>SJP BL231.02 Lot 1 Q-Bldg</t>
  </si>
  <si>
    <t>SJP/Applied BL231.4 Lot 1</t>
  </si>
  <si>
    <t>1118 Adams BL104 L1</t>
  </si>
  <si>
    <t>CLPF-Jefferson/Urban</t>
  </si>
  <si>
    <t>Hoboken Hotel LLC</t>
  </si>
  <si>
    <t>201-219 River St</t>
  </si>
  <si>
    <t>0906</t>
  </si>
  <si>
    <t>Jersey City</t>
  </si>
  <si>
    <t>0908</t>
  </si>
  <si>
    <t>1122 53rd St Urban Renewal</t>
  </si>
  <si>
    <t>Floral Park</t>
  </si>
  <si>
    <t>MTC Urban Renewal</t>
  </si>
  <si>
    <t>Hudson Mews Urban Renewal</t>
  </si>
  <si>
    <t>0909</t>
  </si>
  <si>
    <t>0911</t>
  </si>
  <si>
    <t>Hartz Estuary</t>
  </si>
  <si>
    <t>Roselan Bldg 13</t>
  </si>
  <si>
    <t>0912</t>
  </si>
  <si>
    <t>Jacobs Ferry</t>
  </si>
  <si>
    <t>Landings</t>
  </si>
  <si>
    <t>Riverwalk A</t>
  </si>
  <si>
    <t>Grandview 1 &amp; 2</t>
  </si>
  <si>
    <t>Hudson Club</t>
  </si>
  <si>
    <t>Riverbend 1</t>
  </si>
  <si>
    <t>Riverbend 2</t>
  </si>
  <si>
    <t>Building G</t>
  </si>
  <si>
    <t>Excel/Overlook</t>
  </si>
  <si>
    <t>1009</t>
  </si>
  <si>
    <t>1017</t>
  </si>
  <si>
    <t>Econotech Development Co.</t>
  </si>
  <si>
    <t>Community Investment Strategues'</t>
  </si>
  <si>
    <t>Northwest NJ Housing Corp.</t>
  </si>
  <si>
    <t>1101</t>
  </si>
  <si>
    <t>ST. JAMES VILLAGE</t>
  </si>
  <si>
    <t>WHEATON POINTE</t>
  </si>
  <si>
    <t>EXETER</t>
  </si>
  <si>
    <t>1102</t>
  </si>
  <si>
    <t>1103</t>
  </si>
  <si>
    <t>Pond Run Housing</t>
  </si>
  <si>
    <t>Project Freedom</t>
  </si>
  <si>
    <t>1106</t>
  </si>
  <si>
    <t>1107</t>
  </si>
  <si>
    <t>Lawrence Plaza</t>
  </si>
  <si>
    <t>Eggerts Crossing Village</t>
  </si>
  <si>
    <t>Brookshire Senior Apartments</t>
  </si>
  <si>
    <t>HV at Lawrence Urban Renewal</t>
  </si>
  <si>
    <t>Project Freedom at Lawrence</t>
  </si>
  <si>
    <t>1112</t>
  </si>
  <si>
    <t>Project Freedom Inc./Freedom I LP</t>
  </si>
  <si>
    <t>KTR NJ Urban Renewal (Amazon)</t>
  </si>
  <si>
    <t>Matrix 7A Land Venture LLC (500A)</t>
  </si>
  <si>
    <t>Matrix 7A Land Venture LLC (500B)</t>
  </si>
  <si>
    <t>Serv Properties &amp; Management</t>
  </si>
  <si>
    <t>Arc Mercer</t>
  </si>
  <si>
    <t>Community Options</t>
  </si>
  <si>
    <t>Eden Autism</t>
  </si>
  <si>
    <t>1113</t>
  </si>
  <si>
    <t>The Hamlet at Bear Creek, LLC</t>
  </si>
  <si>
    <t>1114</t>
  </si>
  <si>
    <t>Princeton</t>
  </si>
  <si>
    <t>Griggs Farm</t>
  </si>
  <si>
    <t>Elm Court II / Harriet Bryne</t>
  </si>
  <si>
    <t>Theological Inquiry</t>
  </si>
  <si>
    <t>Tower Club</t>
  </si>
  <si>
    <t>Project 55 / Alumni Corps</t>
  </si>
  <si>
    <t>350 Alexander Street</t>
  </si>
  <si>
    <t>Institute for Advanced Study</t>
  </si>
  <si>
    <t>Tenacre Foundation</t>
  </si>
  <si>
    <t>Princeton Community Village</t>
  </si>
  <si>
    <t>Theological Seminary</t>
  </si>
  <si>
    <t>Princeton Housing Authority</t>
  </si>
  <si>
    <t>1201</t>
  </si>
  <si>
    <t>541 Roosevelt Ave (5705/4)</t>
  </si>
  <si>
    <t>561 Roosevelt Ave (5704/12)</t>
  </si>
  <si>
    <t>562 Roos-Sr Housing (5505/51)</t>
  </si>
  <si>
    <t>Cardinal China (6509/4)</t>
  </si>
  <si>
    <t>Cleveland School (7308/6)</t>
  </si>
  <si>
    <t>Hill Bowl-Senior Housing (5704/6)</t>
  </si>
  <si>
    <t>GATX/Kinder Morgan(Tanks)</t>
  </si>
  <si>
    <t>50 Bryla (2705/4)</t>
  </si>
  <si>
    <t>900 Federal Blvd</t>
  </si>
  <si>
    <t>1205</t>
  </si>
  <si>
    <t>Kilmer Homes I</t>
  </si>
  <si>
    <t>Kilmer Homes II</t>
  </si>
  <si>
    <t>1206</t>
  </si>
  <si>
    <t>Camelot at Helmetta</t>
  </si>
  <si>
    <t>1207</t>
  </si>
  <si>
    <t>AHEPA</t>
  </si>
  <si>
    <t>1208</t>
  </si>
  <si>
    <t>Barclay Village</t>
  </si>
  <si>
    <t>SERV Center</t>
  </si>
  <si>
    <t>1209</t>
  </si>
  <si>
    <t>Kennedy International (6303/3.15)</t>
  </si>
  <si>
    <t>1210</t>
  </si>
  <si>
    <t>1211</t>
  </si>
  <si>
    <t>150 Lofts, LLC</t>
  </si>
  <si>
    <t>1212</t>
  </si>
  <si>
    <t>1214</t>
  </si>
  <si>
    <t>30 VAN DYKE</t>
  </si>
  <si>
    <t>ALBANY STREET PLAZA</t>
  </si>
  <si>
    <t>THE ASPIRE</t>
  </si>
  <si>
    <t>COLLEGE HALL/ROCKOFF HALL</t>
  </si>
  <si>
    <t>THE GEORGE</t>
  </si>
  <si>
    <t>LIBERTY PLAZA - GEORGE ST</t>
  </si>
  <si>
    <t>LIVINGSTON MANOR</t>
  </si>
  <si>
    <t>MATRIX - GARAGE</t>
  </si>
  <si>
    <t>PROVIDENCE SQUARE II</t>
  </si>
  <si>
    <t>SPRING STREET PLAZA</t>
  </si>
  <si>
    <t>TCB - LORD STERLING</t>
  </si>
  <si>
    <t>WALGREENS PLAZA</t>
  </si>
  <si>
    <t>1216</t>
  </si>
  <si>
    <t>1217</t>
  </si>
  <si>
    <t>1218</t>
  </si>
  <si>
    <t>Medical Arts Pavilion</t>
  </si>
  <si>
    <t>Skilled Nursing Facility</t>
  </si>
  <si>
    <t>Fitness Center</t>
  </si>
  <si>
    <t>1219</t>
  </si>
  <si>
    <t>Gillette Manor</t>
  </si>
  <si>
    <t>Morgan's Bluff</t>
  </si>
  <si>
    <t>1220</t>
  </si>
  <si>
    <t>Shoregate</t>
  </si>
  <si>
    <t>Robert Noble Manor</t>
  </si>
  <si>
    <t>Hillcrest Manor</t>
  </si>
  <si>
    <t>1221</t>
  </si>
  <si>
    <t>SBCDC – CHARLESTON PLACE </t>
  </si>
  <si>
    <t>OAK WOODS </t>
  </si>
  <si>
    <t>CIL WOODS </t>
  </si>
  <si>
    <t>SO. BRUNSWICK VOA  </t>
  </si>
  <si>
    <t>ARC – 9 HELEN DRIVE</t>
  </si>
  <si>
    <t>ARC – 24 PALMER ROAD </t>
  </si>
  <si>
    <t>ARC – 125 KENDALL ROAD </t>
  </si>
  <si>
    <t>ARC – 24 KINSLEY ROAD </t>
  </si>
  <si>
    <t>1222</t>
  </si>
  <si>
    <t>Morris Ave Senior Housing</t>
  </si>
  <si>
    <t>1223</t>
  </si>
  <si>
    <t>Nat.Church Res.-Willett Manor</t>
  </si>
  <si>
    <t>Nat.Church Res.-S.R. Landing</t>
  </si>
  <si>
    <t>1224</t>
  </si>
  <si>
    <t>1303</t>
  </si>
  <si>
    <t>Springwood Center</t>
  </si>
  <si>
    <t>Center House</t>
  </si>
  <si>
    <t>Habcore</t>
  </si>
  <si>
    <t>550 Cookman</t>
  </si>
  <si>
    <t>South Grand</t>
  </si>
  <si>
    <t>Wesley Grove</t>
  </si>
  <si>
    <t>North Beach</t>
  </si>
  <si>
    <t>Asbury Towers</t>
  </si>
  <si>
    <t>1304</t>
  </si>
  <si>
    <t>Presbyterian Home of Atlantic Highlands</t>
  </si>
  <si>
    <t>1306</t>
  </si>
  <si>
    <t>800 Main St Partners</t>
  </si>
  <si>
    <t>616 Fifth Riverwalk 1.01</t>
  </si>
  <si>
    <t>616 Fifth Riverwalk 1.02</t>
  </si>
  <si>
    <t>616 Fifth Riverwalk 1.03</t>
  </si>
  <si>
    <t>616 Fifth Riverwalk 1.05</t>
  </si>
  <si>
    <t>616 Fifth Riverwalk 2.01</t>
  </si>
  <si>
    <t>616 Fifth Riverwalk 2.02</t>
  </si>
  <si>
    <t>616 Fifth Riverwalk 2.03</t>
  </si>
  <si>
    <t>616 Fifth Riverwalk 2.04</t>
  </si>
  <si>
    <t>616 Fifth Riverwalk 2.05</t>
  </si>
  <si>
    <t>616 Fifth Riverwalk 2.06</t>
  </si>
  <si>
    <t>616 Fifth Riverwalk 2.07</t>
  </si>
  <si>
    <t>616 Fifth Riverwalk 2.08</t>
  </si>
  <si>
    <t>616 Fifth Riverwalk 3.01</t>
  </si>
  <si>
    <t>616 Fifth Riverwalk 3.02</t>
  </si>
  <si>
    <t>616 Fifth Riverwalk 3.03</t>
  </si>
  <si>
    <t>616 Fifth Riverwalk 3.04</t>
  </si>
  <si>
    <t>616 Fifth Riverwalk 3.05</t>
  </si>
  <si>
    <t>616 Fifth Riverwalk 3.06</t>
  </si>
  <si>
    <t>616 Fifth Riverwalk 3.07</t>
  </si>
  <si>
    <t>616 Fifth Riverwalk 3.08</t>
  </si>
  <si>
    <t>1311</t>
  </si>
  <si>
    <t>Senior Housing</t>
  </si>
  <si>
    <t>other</t>
  </si>
  <si>
    <t>1315</t>
  </si>
  <si>
    <t>Mechanic Street</t>
  </si>
  <si>
    <t>Senior Citizens Housing Corp</t>
  </si>
  <si>
    <t>1316</t>
  </si>
  <si>
    <t>Township of Freehold c/o Elton Corner</t>
  </si>
  <si>
    <t>1317</t>
  </si>
  <si>
    <t>1318</t>
  </si>
  <si>
    <t>Somerset</t>
  </si>
  <si>
    <t>1319</t>
  </si>
  <si>
    <t>1321</t>
  </si>
  <si>
    <t>Grandview Apartments</t>
  </si>
  <si>
    <t>Keansburg Housing Authority</t>
  </si>
  <si>
    <t>Fallon Manor</t>
  </si>
  <si>
    <t>McGrath Towers</t>
  </si>
  <si>
    <t>1322</t>
  </si>
  <si>
    <t>1325</t>
  </si>
  <si>
    <t>Seaview Housing</t>
  </si>
  <si>
    <t>Grant Court/Presidential Estates Housing</t>
  </si>
  <si>
    <t>Kennedy Towers</t>
  </si>
  <si>
    <t>Hobart Manor</t>
  </si>
  <si>
    <t>Chester Arthur</t>
  </si>
  <si>
    <t>Gregory School</t>
  </si>
  <si>
    <t>Woodrow Wilson I &amp; II</t>
  </si>
  <si>
    <t>1326</t>
  </si>
  <si>
    <t>Wood Avenue</t>
  </si>
  <si>
    <t>1328</t>
  </si>
  <si>
    <t>Camelot at Marlboro</t>
  </si>
  <si>
    <t>1329</t>
  </si>
  <si>
    <t>1330</t>
  </si>
  <si>
    <t>MVREVF</t>
  </si>
  <si>
    <t>White Oak Urban Renewal</t>
  </si>
  <si>
    <t>1331</t>
  </si>
  <si>
    <t>1334</t>
  </si>
  <si>
    <t>Monmouth Housing Alliance</t>
  </si>
  <si>
    <t>Midtown Senior Housing</t>
  </si>
  <si>
    <t>West Lake Senior Housing</t>
  </si>
  <si>
    <t>1336</t>
  </si>
  <si>
    <t>Tinton Falls Senior Living</t>
  </si>
  <si>
    <t>Meadowbrook II</t>
  </si>
  <si>
    <t>Pines II / Meadowbrook</t>
  </si>
  <si>
    <t>Pines at Tinton Falls</t>
  </si>
  <si>
    <t>Radar Properties Urban Renewal</t>
  </si>
  <si>
    <t>1337</t>
  </si>
  <si>
    <t>1338</t>
  </si>
  <si>
    <t>1339</t>
  </si>
  <si>
    <t>Middle Road Village</t>
  </si>
  <si>
    <t>Bethany Towers Housing LLC.</t>
  </si>
  <si>
    <t>1340</t>
  </si>
  <si>
    <t>Count Basie Theater</t>
  </si>
  <si>
    <t>Locust Landing</t>
  </si>
  <si>
    <t>Red Bank Housing Authority</t>
  </si>
  <si>
    <t>1345</t>
  </si>
  <si>
    <t>1352</t>
  </si>
  <si>
    <t>Sunnyside Manor</t>
  </si>
  <si>
    <t>1402</t>
  </si>
  <si>
    <t>1403</t>
  </si>
  <si>
    <t>Butler Senior Housing</t>
  </si>
  <si>
    <t>1406</t>
  </si>
  <si>
    <t>Cole Appartments</t>
  </si>
  <si>
    <t>1408</t>
  </si>
  <si>
    <t>1409</t>
  </si>
  <si>
    <t>1412</t>
  </si>
  <si>
    <t>Hanover Affordable Housing LLC</t>
  </si>
  <si>
    <t>1414</t>
  </si>
  <si>
    <t>Elks Club</t>
  </si>
  <si>
    <t>FDU</t>
  </si>
  <si>
    <t>1422</t>
  </si>
  <si>
    <t>The Seeing Eye</t>
  </si>
  <si>
    <t>Urban Renewal</t>
  </si>
  <si>
    <t>1424</t>
  </si>
  <si>
    <t>Mill Creek Urban Renewal</t>
  </si>
  <si>
    <t>Morristown Housing Authority</t>
  </si>
  <si>
    <t>CVS</t>
  </si>
  <si>
    <t>55 Market Urban Renewal</t>
  </si>
  <si>
    <t>1427</t>
  </si>
  <si>
    <t>1429</t>
  </si>
  <si>
    <t>UPS</t>
  </si>
  <si>
    <t>Morris County Housing Authority</t>
  </si>
  <si>
    <t>1439</t>
  </si>
  <si>
    <t>Centennial Court</t>
  </si>
  <si>
    <t>Avalon Bay</t>
  </si>
  <si>
    <t>1507</t>
  </si>
  <si>
    <t>1509</t>
  </si>
  <si>
    <t>Harvey Cedars Bible Conference</t>
  </si>
  <si>
    <t>Sisters of Charity of St. Elizabeth</t>
  </si>
  <si>
    <t>1511</t>
  </si>
  <si>
    <t>1512</t>
  </si>
  <si>
    <t>1514</t>
  </si>
  <si>
    <t>1516</t>
  </si>
  <si>
    <t>1518</t>
  </si>
  <si>
    <t>BECKERVILLE B79L31X</t>
  </si>
  <si>
    <t>ARC B99.112L8</t>
  </si>
  <si>
    <t>SERV B41.1L22.01</t>
  </si>
  <si>
    <t>SERV B99.86L8</t>
  </si>
  <si>
    <t>1520</t>
  </si>
  <si>
    <t>1530</t>
  </si>
  <si>
    <t>Costco</t>
  </si>
  <si>
    <t>Stafford Preserve</t>
  </si>
  <si>
    <t>Ulta Beauty</t>
  </si>
  <si>
    <t>AT&amp;T</t>
  </si>
  <si>
    <t>Stafford Family Apartments</t>
  </si>
  <si>
    <t>Olive Garden</t>
  </si>
  <si>
    <t>Presbyterian Homes</t>
  </si>
  <si>
    <t>Five Below</t>
  </si>
  <si>
    <t>1533</t>
  </si>
  <si>
    <t>LAUREL OAKS II</t>
  </si>
  <si>
    <t>PATRIOT COVE</t>
  </si>
  <si>
    <t>1601</t>
  </si>
  <si>
    <t>1602</t>
  </si>
  <si>
    <t>1607</t>
  </si>
  <si>
    <t>St. Mary's Reise Corp</t>
  </si>
  <si>
    <t>Chestnut House Phase I</t>
  </si>
  <si>
    <t>Jack Parker/Senior Blvd</t>
  </si>
  <si>
    <t>YMCA River Road</t>
  </si>
  <si>
    <t>Garden Howe</t>
  </si>
  <si>
    <t>Highview Terrace</t>
  </si>
  <si>
    <t>Concord Estate Passaic, LLC-Brook Ave</t>
  </si>
  <si>
    <t>Trinity Partners, LLC-663 Main</t>
  </si>
  <si>
    <t>585 Main</t>
  </si>
  <si>
    <t>Contempo</t>
  </si>
  <si>
    <t>1613</t>
  </si>
  <si>
    <t>1706</t>
  </si>
  <si>
    <t>1707</t>
  </si>
  <si>
    <t>Penns Grove Gardens</t>
  </si>
  <si>
    <t>Penns Grove Housing Authority</t>
  </si>
  <si>
    <t>1708</t>
  </si>
  <si>
    <t>Penn Towers</t>
  </si>
  <si>
    <t>1712</t>
  </si>
  <si>
    <t>Harvest Point Block 106 Lot 3</t>
  </si>
  <si>
    <t>1713</t>
  </si>
  <si>
    <t>1715</t>
  </si>
  <si>
    <t>1801</t>
  </si>
  <si>
    <t>1802</t>
  </si>
  <si>
    <t>Bernards Township</t>
  </si>
  <si>
    <t>Ridge Oak 1 B1609/L22.01</t>
  </si>
  <si>
    <t>Ridge Oak 2 B1611/L32</t>
  </si>
  <si>
    <t>Ridge Oak 3 B1609/L22.02 &amp; 22.03</t>
  </si>
  <si>
    <t>1803</t>
  </si>
  <si>
    <t>1804</t>
  </si>
  <si>
    <t>1808</t>
  </si>
  <si>
    <t>Parkside Family Housing</t>
  </si>
  <si>
    <t>Parkside Senior Housing</t>
  </si>
  <si>
    <t>1810</t>
  </si>
  <si>
    <t>1815</t>
  </si>
  <si>
    <t>1818</t>
  </si>
  <si>
    <t>1819</t>
  </si>
  <si>
    <t>1905</t>
  </si>
  <si>
    <t>1915</t>
  </si>
  <si>
    <t>Bristol Glen</t>
  </si>
  <si>
    <t>Project Self Sufficiency</t>
  </si>
  <si>
    <t>1918</t>
  </si>
  <si>
    <t>Affordable Housing, Inc</t>
  </si>
  <si>
    <t>The Juliet, LLC</t>
  </si>
  <si>
    <t>The Romeo LLC</t>
  </si>
  <si>
    <t>2004</t>
  </si>
  <si>
    <t>107 First St Realty URC</t>
  </si>
  <si>
    <t>205 First St. UR, LP</t>
  </si>
  <si>
    <t>349 First St. URC</t>
  </si>
  <si>
    <t>620 First Ave. UR, LP</t>
  </si>
  <si>
    <t>Bond St. Comm. Court UR</t>
  </si>
  <si>
    <t>Burnett Investors UR Inc.</t>
  </si>
  <si>
    <t>Danic Two Urban Renewal LLC</t>
  </si>
  <si>
    <t>Elizabeth Senior Housing LP</t>
  </si>
  <si>
    <t>Elizabethport Hope VI URA, LP</t>
  </si>
  <si>
    <t>Ikea Center Urban Renewal Inc.</t>
  </si>
  <si>
    <t>Ikea Development UR LP</t>
  </si>
  <si>
    <t>Immaculate Concept. Sr. Res. Inc.</t>
  </si>
  <si>
    <t>Madison Apartments UR, LP</t>
  </si>
  <si>
    <t>Magnolia Avenue, LLC</t>
  </si>
  <si>
    <t>Millenium Urban Renewal, LLC</t>
  </si>
  <si>
    <t>MMH II, LLC</t>
  </si>
  <si>
    <t>Newark &amp; North URA</t>
  </si>
  <si>
    <t>Elberon Elizabeth UR, LLC</t>
  </si>
  <si>
    <t>ERG Elizabeth UR, LLC</t>
  </si>
  <si>
    <t>FRG Elizabeth UR, LLC</t>
  </si>
  <si>
    <t>2005</t>
  </si>
  <si>
    <t>Fanwood Crossing II</t>
  </si>
  <si>
    <t>Fanwood Crossing III</t>
  </si>
  <si>
    <t>2006</t>
  </si>
  <si>
    <t>Village at Garwood Urban Renewal</t>
  </si>
  <si>
    <t>2007</t>
  </si>
  <si>
    <t>North Broad Phase II</t>
  </si>
  <si>
    <t>2009</t>
  </si>
  <si>
    <t>Morningstar Urban Renewal</t>
  </si>
  <si>
    <t>2012</t>
  </si>
  <si>
    <t>Leland Gardens</t>
  </si>
  <si>
    <t>2013</t>
  </si>
  <si>
    <t>Rosegate</t>
  </si>
  <si>
    <t>Metro</t>
  </si>
  <si>
    <t>2016</t>
  </si>
  <si>
    <t>Heather Glen</t>
  </si>
  <si>
    <t>TKV Union Station</t>
  </si>
  <si>
    <t>Center for Humanistic Change</t>
  </si>
  <si>
    <t>2108</t>
  </si>
  <si>
    <t>Hackettstown Senior Urban Renewal</t>
  </si>
  <si>
    <t>Skylands Center for Autism</t>
  </si>
  <si>
    <t>2112</t>
  </si>
  <si>
    <t>Liberty House</t>
  </si>
  <si>
    <t>2115</t>
  </si>
  <si>
    <t>Clymer Village</t>
  </si>
  <si>
    <t>2119</t>
  </si>
  <si>
    <t>Philipmain</t>
  </si>
  <si>
    <t>0237</t>
  </si>
  <si>
    <t>0261</t>
  </si>
  <si>
    <t>0329</t>
  </si>
  <si>
    <t>0423</t>
  </si>
  <si>
    <t>1204</t>
  </si>
  <si>
    <t>1417</t>
  </si>
  <si>
    <t>1435</t>
  </si>
  <si>
    <t>1616</t>
  </si>
  <si>
    <t>1820</t>
  </si>
  <si>
    <t>2014</t>
  </si>
  <si>
    <t>2019</t>
  </si>
  <si>
    <t>2106</t>
  </si>
  <si>
    <t>Atlantic City</t>
  </si>
  <si>
    <t>Galloway Township</t>
  </si>
  <si>
    <t>Margate City</t>
  </si>
  <si>
    <t>Pleasantville City</t>
  </si>
  <si>
    <t>Somers Point City</t>
  </si>
  <si>
    <t>Allendale Borough</t>
  </si>
  <si>
    <t>Bergenfield Borough</t>
  </si>
  <si>
    <t>Cliffside Park Borough</t>
  </si>
  <si>
    <t>Closter Borough</t>
  </si>
  <si>
    <t>Cresskill Borough</t>
  </si>
  <si>
    <t>Dumont Borough</t>
  </si>
  <si>
    <t>East Rutherford Borough</t>
  </si>
  <si>
    <t>Edgewater Borough</t>
  </si>
  <si>
    <t>Emerson Borough</t>
  </si>
  <si>
    <t>Englewood City</t>
  </si>
  <si>
    <t>Fort Lee Borough</t>
  </si>
  <si>
    <t>Garfield City</t>
  </si>
  <si>
    <t>Hackensack City</t>
  </si>
  <si>
    <t>Haworth Borough</t>
  </si>
  <si>
    <t>Hillsdale Borough</t>
  </si>
  <si>
    <t>Midland Park Borough</t>
  </si>
  <si>
    <t>Moonachie Borough</t>
  </si>
  <si>
    <t>Park Ridge Borough</t>
  </si>
  <si>
    <t>Ramsey Borough</t>
  </si>
  <si>
    <t>River Vale Township</t>
  </si>
  <si>
    <t>Rockleigh Borough</t>
  </si>
  <si>
    <t>Rutherford Borough</t>
  </si>
  <si>
    <t>Teaneck Township</t>
  </si>
  <si>
    <t>Tenafly Borough</t>
  </si>
  <si>
    <t>Westwood Borough</t>
  </si>
  <si>
    <t>Wood-Ridge Borough</t>
  </si>
  <si>
    <t>Beverly City</t>
  </si>
  <si>
    <t>Bordentown City</t>
  </si>
  <si>
    <t>Bordentown Township</t>
  </si>
  <si>
    <t>Burlington City</t>
  </si>
  <si>
    <t>Cinnaminson Township</t>
  </si>
  <si>
    <t>Delanco Township</t>
  </si>
  <si>
    <t>Edgewater Park Township</t>
  </si>
  <si>
    <t>Evesham Township</t>
  </si>
  <si>
    <t>Hainesport Township</t>
  </si>
  <si>
    <t>Lumberton Township</t>
  </si>
  <si>
    <t>Medford Township</t>
  </si>
  <si>
    <t>Mount Holly Township</t>
  </si>
  <si>
    <t>Mount Laurel Township</t>
  </si>
  <si>
    <t>Pemberton Township</t>
  </si>
  <si>
    <t>Westampton Township</t>
  </si>
  <si>
    <t>Willingboro Township</t>
  </si>
  <si>
    <t>Wrightstown Borough</t>
  </si>
  <si>
    <t>Barrington Borough</t>
  </si>
  <si>
    <t>Bellmawr Borough</t>
  </si>
  <si>
    <t>Berlin Borough</t>
  </si>
  <si>
    <t>Camden City</t>
  </si>
  <si>
    <t>Cherry Hill Township</t>
  </si>
  <si>
    <t>Chesilhurst Borough</t>
  </si>
  <si>
    <t>Collingswood Borough</t>
  </si>
  <si>
    <t>Gloucester Township</t>
  </si>
  <si>
    <t>Haddon Heights Borough</t>
  </si>
  <si>
    <t>Lindenwold Borough</t>
  </si>
  <si>
    <t>Magnolia Borough</t>
  </si>
  <si>
    <t>Merchantville Borough</t>
  </si>
  <si>
    <t>Mount Ephraim Borough</t>
  </si>
  <si>
    <t>Pennsauken Township</t>
  </si>
  <si>
    <t>Pine Hill Borough</t>
  </si>
  <si>
    <t>Somerdale Borough</t>
  </si>
  <si>
    <t>Voorhees Township</t>
  </si>
  <si>
    <t>Winslow Township</t>
  </si>
  <si>
    <t>Lower Township</t>
  </si>
  <si>
    <t>Bridgeton City</t>
  </si>
  <si>
    <t>Commercial Township</t>
  </si>
  <si>
    <t>Hopewell Township</t>
  </si>
  <si>
    <t>Millville City</t>
  </si>
  <si>
    <t>Upper Deerfield Township</t>
  </si>
  <si>
    <t>Vineland City</t>
  </si>
  <si>
    <t>Bloomfield Township</t>
  </si>
  <si>
    <t>East Orange City</t>
  </si>
  <si>
    <t>Livingston Township</t>
  </si>
  <si>
    <t>Nutley Township</t>
  </si>
  <si>
    <t>South Orange Village</t>
  </si>
  <si>
    <t>Verona Township</t>
  </si>
  <si>
    <t>West Orange Township</t>
  </si>
  <si>
    <t>Clayton Borough</t>
  </si>
  <si>
    <t>Deptford Township</t>
  </si>
  <si>
    <t>East Greenwich Township</t>
  </si>
  <si>
    <t>Glassboro Borough</t>
  </si>
  <si>
    <t>Washington Township</t>
  </si>
  <si>
    <t>West Deptford Township</t>
  </si>
  <si>
    <t>Woodbury City</t>
  </si>
  <si>
    <t>Woolwich Township</t>
  </si>
  <si>
    <t>Bayonne City</t>
  </si>
  <si>
    <t>Harrison Town</t>
  </si>
  <si>
    <t>Hoboken City</t>
  </si>
  <si>
    <t>North Bergen Township</t>
  </si>
  <si>
    <t>Secaucus Town</t>
  </si>
  <si>
    <t>Weehawken Township</t>
  </si>
  <si>
    <t>West New York Town</t>
  </si>
  <si>
    <t>Lambertville City</t>
  </si>
  <si>
    <t>East Windsor Township</t>
  </si>
  <si>
    <t>Ewing Township</t>
  </si>
  <si>
    <t>Hamilton Township</t>
  </si>
  <si>
    <t>Lawrence Township</t>
  </si>
  <si>
    <t>Robbinsville Township</t>
  </si>
  <si>
    <t>West Windsor Township</t>
  </si>
  <si>
    <t>Carteret Borough</t>
  </si>
  <si>
    <t>East Brunswick Township</t>
  </si>
  <si>
    <t>Edison Township</t>
  </si>
  <si>
    <t>Helmetta Borough</t>
  </si>
  <si>
    <t>Highland Park Borough</t>
  </si>
  <si>
    <t>Jamesburg Borough</t>
  </si>
  <si>
    <t>Old Bridge Township</t>
  </si>
  <si>
    <t>Metuchen Borough</t>
  </si>
  <si>
    <t>Middlesex Borough</t>
  </si>
  <si>
    <t>Milltown Borough</t>
  </si>
  <si>
    <t>New Brunswick City</t>
  </si>
  <si>
    <t>Perth Amboy City</t>
  </si>
  <si>
    <t>Piscataway Township</t>
  </si>
  <si>
    <t>Plainsboro Township</t>
  </si>
  <si>
    <t>Sayreville Borough</t>
  </si>
  <si>
    <t>South Amboy City</t>
  </si>
  <si>
    <t>South Brunswick Township</t>
  </si>
  <si>
    <t>South Plainfield Borough</t>
  </si>
  <si>
    <t>South River Borough</t>
  </si>
  <si>
    <t>Spotswood Borough</t>
  </si>
  <si>
    <t>Asbury Park City</t>
  </si>
  <si>
    <t>Atlantic Highlands Borough</t>
  </si>
  <si>
    <t>Belmar Borough</t>
  </si>
  <si>
    <t>Eatontown Borough</t>
  </si>
  <si>
    <t>Freehold Borough</t>
  </si>
  <si>
    <t>Freehold Township</t>
  </si>
  <si>
    <t>Highlands Borough</t>
  </si>
  <si>
    <t>Holmdel Township</t>
  </si>
  <si>
    <t>Howell Township</t>
  </si>
  <si>
    <t>Keansburg Borough</t>
  </si>
  <si>
    <t>Keyport Borough</t>
  </si>
  <si>
    <t>Long Branch City</t>
  </si>
  <si>
    <t>Manalapan Township</t>
  </si>
  <si>
    <t>Marlboro Township</t>
  </si>
  <si>
    <t>Matawan Borough</t>
  </si>
  <si>
    <t>Aberdeen Township</t>
  </si>
  <si>
    <t>Middletown Township</t>
  </si>
  <si>
    <t>Neptune Township</t>
  </si>
  <si>
    <t>Tinton Falls Borough</t>
  </si>
  <si>
    <t>Ocean Township</t>
  </si>
  <si>
    <t>Oceanport Borough</t>
  </si>
  <si>
    <t>Hazlet Township</t>
  </si>
  <si>
    <t>Red Bank Borough</t>
  </si>
  <si>
    <t>Shrewsbury Borough</t>
  </si>
  <si>
    <t>Wall Township</t>
  </si>
  <si>
    <t>Boonton Township</t>
  </si>
  <si>
    <t>Butler Borough</t>
  </si>
  <si>
    <t>Chester Borough</t>
  </si>
  <si>
    <t>Dover Town</t>
  </si>
  <si>
    <t>Hanover Township</t>
  </si>
  <si>
    <t>Jefferson Township</t>
  </si>
  <si>
    <t>Madison Borough</t>
  </si>
  <si>
    <t>Morris Township</t>
  </si>
  <si>
    <t>Morristown Town</t>
  </si>
  <si>
    <t>Mount Olive Township</t>
  </si>
  <si>
    <t>Parsippany-Troy Hills Township</t>
  </si>
  <si>
    <t>Rockaway Township</t>
  </si>
  <si>
    <t>Wharton Borough</t>
  </si>
  <si>
    <t>Toms River Township</t>
  </si>
  <si>
    <t>Harvey Cedars Borough</t>
  </si>
  <si>
    <t>Jackson Township</t>
  </si>
  <si>
    <t>Lacey Township</t>
  </si>
  <si>
    <t>Lakewood Township</t>
  </si>
  <si>
    <t>Manchester Township</t>
  </si>
  <si>
    <t>Stafford Township</t>
  </si>
  <si>
    <t>Barnegat Township</t>
  </si>
  <si>
    <t>Clifton City</t>
  </si>
  <si>
    <t>Passaic City</t>
  </si>
  <si>
    <t>Wanaque Borough</t>
  </si>
  <si>
    <t>Woodland Park Borough</t>
  </si>
  <si>
    <t>Oldmans Township</t>
  </si>
  <si>
    <t>Penns Grove Borough</t>
  </si>
  <si>
    <t>Pennsville Township</t>
  </si>
  <si>
    <t>Salem City</t>
  </si>
  <si>
    <t>Carneys Point Township</t>
  </si>
  <si>
    <t>Woodstown Borough</t>
  </si>
  <si>
    <t>Bedminster Township</t>
  </si>
  <si>
    <t>Bound Brook Borough</t>
  </si>
  <si>
    <t>Franklin Township</t>
  </si>
  <si>
    <t>Peapack-Gladstone Borough</t>
  </si>
  <si>
    <t>Somerville Borough</t>
  </si>
  <si>
    <t>South Bound Brook Borough</t>
  </si>
  <si>
    <t>Warren Township</t>
  </si>
  <si>
    <t>Newton Town</t>
  </si>
  <si>
    <t>Sparta Township</t>
  </si>
  <si>
    <t>Elizabeth City</t>
  </si>
  <si>
    <t>Fanwood Borough</t>
  </si>
  <si>
    <t>Garwood Borough</t>
  </si>
  <si>
    <t>Hillside Township</t>
  </si>
  <si>
    <t>Linden City</t>
  </si>
  <si>
    <t>Plainfield City</t>
  </si>
  <si>
    <t>Rahway City</t>
  </si>
  <si>
    <t>Roselle Borough</t>
  </si>
  <si>
    <t>Scotch Plains Township</t>
  </si>
  <si>
    <t>Union Township</t>
  </si>
  <si>
    <t>Hackettstown Town</t>
  </si>
  <si>
    <t>Independence Township</t>
  </si>
  <si>
    <t>Lopatcong Township</t>
  </si>
  <si>
    <t>Phillipsburg Town</t>
  </si>
  <si>
    <t>0101</t>
  </si>
  <si>
    <t>Atlantic</t>
  </si>
  <si>
    <t>0103</t>
  </si>
  <si>
    <t>0104</t>
  </si>
  <si>
    <t>0105</t>
  </si>
  <si>
    <t>0106</t>
  </si>
  <si>
    <t>0109</t>
  </si>
  <si>
    <t>0110</t>
  </si>
  <si>
    <t>0112</t>
  </si>
  <si>
    <t>0114</t>
  </si>
  <si>
    <t>0115</t>
  </si>
  <si>
    <t>0117</t>
  </si>
  <si>
    <t>0118</t>
  </si>
  <si>
    <t>0120</t>
  </si>
  <si>
    <t>0122</t>
  </si>
  <si>
    <t>0123</t>
  </si>
  <si>
    <t>Bergen</t>
  </si>
  <si>
    <t>0204</t>
  </si>
  <si>
    <t>0205</t>
  </si>
  <si>
    <t>0211</t>
  </si>
  <si>
    <t>0216</t>
  </si>
  <si>
    <t>0217</t>
  </si>
  <si>
    <t>0218</t>
  </si>
  <si>
    <t>0220</t>
  </si>
  <si>
    <t>0222</t>
  </si>
  <si>
    <t>0224</t>
  </si>
  <si>
    <t>0225</t>
  </si>
  <si>
    <t>0228</t>
  </si>
  <si>
    <t>0230</t>
  </si>
  <si>
    <t>0231</t>
  </si>
  <si>
    <t>0233</t>
  </si>
  <si>
    <t>0234</t>
  </si>
  <si>
    <t>0236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</si>
  <si>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</si>
  <si>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</si>
  <si>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</si>
  <si>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</si>
  <si>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</si>
  <si>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</si>
  <si>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</si>
  <si>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</si>
  <si>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</si>
  <si>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0249</t>
  </si>
  <si>
    <t>0250</t>
  </si>
  <si>
    <t>0251</t>
  </si>
  <si>
    <t>0252</t>
  </si>
  <si>
    <t>0254</t>
  </si>
  <si>
    <t>0257</t>
  </si>
  <si>
    <t>0258</t>
  </si>
  <si>
    <t>0259</t>
  </si>
  <si>
    <t>0262</t>
  </si>
  <si>
    <t>0263</t>
  </si>
  <si>
    <t>0264</t>
  </si>
  <si>
    <t>0265</t>
  </si>
  <si>
    <t>0266</t>
  </si>
  <si>
    <t>0270</t>
  </si>
  <si>
    <t>0301</t>
  </si>
  <si>
    <t>Burlington</t>
  </si>
  <si>
    <t>0307</t>
  </si>
  <si>
    <t>0310</t>
  </si>
  <si>
    <t>0314</t>
  </si>
  <si>
    <t>0318</t>
  </si>
  <si>
    <t>0321</t>
  </si>
  <si>
    <t>0322</t>
  </si>
  <si>
    <t>0325</t>
  </si>
  <si>
    <t>0326</t>
  </si>
  <si>
    <t>0327</t>
  </si>
  <si>
    <t>0328</t>
  </si>
  <si>
    <t>0330</t>
  </si>
  <si>
    <t>0331</t>
  </si>
  <si>
    <t>0332</t>
  </si>
  <si>
    <t>0333</t>
  </si>
  <si>
    <t>0334</t>
  </si>
  <si>
    <t>0335</t>
  </si>
  <si>
    <t>0336</t>
  </si>
  <si>
    <t>0339</t>
  </si>
  <si>
    <t>0401</t>
  </si>
  <si>
    <t>Camden</t>
  </si>
  <si>
    <t>0402</t>
  </si>
  <si>
    <t>0407</t>
  </si>
  <si>
    <t>0411</t>
  </si>
  <si>
    <t>0413</t>
  </si>
  <si>
    <t>0416</t>
  </si>
  <si>
    <t>0417</t>
  </si>
  <si>
    <t>0419</t>
  </si>
  <si>
    <t>0420</t>
  </si>
  <si>
    <t>0421</t>
  </si>
  <si>
    <t>0426</t>
  </si>
  <si>
    <t>0432</t>
  </si>
  <si>
    <t>0433</t>
  </si>
  <si>
    <t>0435</t>
  </si>
  <si>
    <t>0437</t>
  </si>
  <si>
    <t>0501</t>
  </si>
  <si>
    <t>Cape May</t>
  </si>
  <si>
    <t>0502</t>
  </si>
  <si>
    <t>0503</t>
  </si>
  <si>
    <t>0504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</si>
  <si>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</si>
  <si>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</si>
  <si>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</si>
  <si>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</si>
  <si>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</si>
  <si>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</si>
  <si>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</si>
  <si>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</si>
  <si>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</si>
  <si>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</si>
  <si>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Cumberland</t>
  </si>
  <si>
    <t>0603</t>
  </si>
  <si>
    <t>0604</t>
  </si>
  <si>
    <t>0605</t>
  </si>
  <si>
    <t>0606</t>
  </si>
  <si>
    <t>0608</t>
  </si>
  <si>
    <t>0609</t>
  </si>
  <si>
    <t>0611</t>
  </si>
  <si>
    <t>0612</t>
  </si>
  <si>
    <t>0701</t>
  </si>
  <si>
    <t>Essex</t>
  </si>
  <si>
    <t>0704</t>
  </si>
  <si>
    <t>0706</t>
  </si>
  <si>
    <t>0707</t>
  </si>
  <si>
    <t>0708</t>
  </si>
  <si>
    <t>0709</t>
  </si>
  <si>
    <t>0711</t>
  </si>
  <si>
    <t>0712</t>
  </si>
  <si>
    <t>0713</t>
  </si>
  <si>
    <t>0714</t>
  </si>
  <si>
    <t>0715</t>
  </si>
  <si>
    <t>0717</t>
  </si>
  <si>
    <t>0718</t>
  </si>
  <si>
    <t>0721</t>
  </si>
  <si>
    <t>Gloucester</t>
  </si>
  <si>
    <t>0804</t>
  </si>
  <si>
    <t>0805</t>
  </si>
  <si>
    <t>0807</t>
  </si>
  <si>
    <t>0809</t>
  </si>
  <si>
    <t>0812</t>
  </si>
  <si>
    <t>0813</t>
  </si>
  <si>
    <t>0814</t>
  </si>
  <si>
    <t>0815</t>
  </si>
  <si>
    <t>0816</t>
  </si>
  <si>
    <t>0817</t>
  </si>
  <si>
    <t>0819</t>
  </si>
  <si>
    <t>0821</t>
  </si>
  <si>
    <t>0823</t>
  </si>
  <si>
    <t>Hudson</t>
  </si>
  <si>
    <t>0902</t>
  </si>
  <si>
    <t>0903</t>
  </si>
  <si>
    <t>0907</t>
  </si>
  <si>
    <t>0910</t>
  </si>
  <si>
    <t>1001</t>
  </si>
  <si>
    <t>Hunterdon</t>
  </si>
  <si>
    <t>1002</t>
  </si>
  <si>
    <t>1003</t>
  </si>
  <si>
    <t>1004</t>
  </si>
  <si>
    <t>1005</t>
  </si>
  <si>
    <t>1006</t>
  </si>
  <si>
    <t>1007</t>
  </si>
  <si>
    <t>1008</t>
  </si>
  <si>
    <t>1010</t>
  </si>
  <si>
    <t>1011</t>
  </si>
  <si>
    <t>1012</t>
  </si>
  <si>
    <t>1013</t>
  </si>
  <si>
    <t>1014</t>
  </si>
  <si>
    <t>1015</t>
  </si>
  <si>
    <t>1016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</si>
  <si>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</si>
  <si>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</si>
  <si>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</si>
  <si>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</si>
  <si>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</si>
  <si>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</si>
  <si>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</si>
  <si>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</si>
  <si>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</si>
  <si>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Mercer</t>
  </si>
  <si>
    <t>1104</t>
  </si>
  <si>
    <t>1105</t>
  </si>
  <si>
    <t>1108</t>
  </si>
  <si>
    <t>1111</t>
  </si>
  <si>
    <t>Middlesex</t>
  </si>
  <si>
    <t>1202</t>
  </si>
  <si>
    <t>1203</t>
  </si>
  <si>
    <t>1213</t>
  </si>
  <si>
    <t>1215</t>
  </si>
  <si>
    <t>1225</t>
  </si>
  <si>
    <t>1301</t>
  </si>
  <si>
    <t>Monmouth</t>
  </si>
  <si>
    <t>1302</t>
  </si>
  <si>
    <t>1305</t>
  </si>
  <si>
    <t>1307</t>
  </si>
  <si>
    <t>1308</t>
  </si>
  <si>
    <t>1309</t>
  </si>
  <si>
    <t>1310</t>
  </si>
  <si>
    <t>1312</t>
  </si>
  <si>
    <t>1313</t>
  </si>
  <si>
    <t>1314</t>
  </si>
  <si>
    <t>1320</t>
  </si>
  <si>
    <t>1323</t>
  </si>
  <si>
    <t>1324</t>
  </si>
  <si>
    <t>1327</t>
  </si>
  <si>
    <t>1332</t>
  </si>
  <si>
    <t>1333</t>
  </si>
  <si>
    <t>1335</t>
  </si>
  <si>
    <t>1341</t>
  </si>
  <si>
    <t>1342</t>
  </si>
  <si>
    <t>1343</t>
  </si>
  <si>
    <t>1344</t>
  </si>
  <si>
    <t>1346</t>
  </si>
  <si>
    <t>1347</t>
  </si>
  <si>
    <t>1348</t>
  </si>
  <si>
    <t>1349</t>
  </si>
  <si>
    <t>1350</t>
  </si>
  <si>
    <t>1351</t>
  </si>
  <si>
    <t>1353</t>
  </si>
  <si>
    <t>1401</t>
  </si>
  <si>
    <t>Morris</t>
  </si>
  <si>
    <t>1404</t>
  </si>
  <si>
    <t>1405</t>
  </si>
  <si>
    <t>1407</t>
  </si>
  <si>
    <t>1410</t>
  </si>
  <si>
    <t>1411</t>
  </si>
  <si>
    <t>1413</t>
  </si>
  <si>
    <t>1415</t>
  </si>
  <si>
    <t>1416</t>
  </si>
  <si>
    <t>1418</t>
  </si>
  <si>
    <t>1419</t>
  </si>
  <si>
    <t>1420</t>
  </si>
  <si>
    <t>1421</t>
  </si>
  <si>
    <t>1423</t>
  </si>
  <si>
    <t>1425</t>
  </si>
  <si>
    <t>1426</t>
  </si>
  <si>
    <t>1428</t>
  </si>
  <si>
    <t>1430</t>
  </si>
  <si>
    <t>1431</t>
  </si>
  <si>
    <t>1432</t>
  </si>
  <si>
    <t>1433</t>
  </si>
  <si>
    <t>1434</t>
  </si>
  <si>
    <t>1436</t>
  </si>
  <si>
    <t>1437</t>
  </si>
  <si>
    <t>1438</t>
  </si>
  <si>
    <t>1501</t>
  </si>
  <si>
    <t>Ocean</t>
  </si>
  <si>
    <t>1502</t>
  </si>
  <si>
    <t>1503</t>
  </si>
  <si>
    <t>1504</t>
  </si>
  <si>
    <t>1505</t>
  </si>
  <si>
    <t>1506</t>
  </si>
  <si>
    <t>1508</t>
  </si>
  <si>
    <t>1510</t>
  </si>
  <si>
    <t>1513</t>
  </si>
  <si>
    <t>1515</t>
  </si>
  <si>
    <t>1517</t>
  </si>
  <si>
    <t>1519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</si>
  <si>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</si>
  <si>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</si>
  <si>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</si>
  <si>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</si>
  <si>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</si>
  <si>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</si>
  <si>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</si>
  <si>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</si>
  <si>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</si>
  <si>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1531</t>
  </si>
  <si>
    <t>1532</t>
  </si>
  <si>
    <t>Passaic</t>
  </si>
  <si>
    <t>1603</t>
  </si>
  <si>
    <t>1604</t>
  </si>
  <si>
    <t>1605</t>
  </si>
  <si>
    <t>1606</t>
  </si>
  <si>
    <t>1608</t>
  </si>
  <si>
    <t>1609</t>
  </si>
  <si>
    <t>1610</t>
  </si>
  <si>
    <t>1611</t>
  </si>
  <si>
    <t>1612</t>
  </si>
  <si>
    <t>1614</t>
  </si>
  <si>
    <t>1615</t>
  </si>
  <si>
    <t>1701</t>
  </si>
  <si>
    <t>Salem</t>
  </si>
  <si>
    <t>1702</t>
  </si>
  <si>
    <t>1703</t>
  </si>
  <si>
    <t>1704</t>
  </si>
  <si>
    <t>1705</t>
  </si>
  <si>
    <t>1709</t>
  </si>
  <si>
    <t>1710</t>
  </si>
  <si>
    <t>1711</t>
  </si>
  <si>
    <t>1714</t>
  </si>
  <si>
    <t>1805</t>
  </si>
  <si>
    <t>1806</t>
  </si>
  <si>
    <t>1807</t>
  </si>
  <si>
    <t>1809</t>
  </si>
  <si>
    <t>1811</t>
  </si>
  <si>
    <t>1812</t>
  </si>
  <si>
    <t>1813</t>
  </si>
  <si>
    <t>1814</t>
  </si>
  <si>
    <t>1816</t>
  </si>
  <si>
    <t>1817</t>
  </si>
  <si>
    <t>1821</t>
  </si>
  <si>
    <t>1901</t>
  </si>
  <si>
    <t>Sussex</t>
  </si>
  <si>
    <t>1902</t>
  </si>
  <si>
    <t>1903</t>
  </si>
  <si>
    <t>1904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</si>
  <si>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</si>
  <si>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</si>
  <si>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</si>
  <si>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</si>
  <si>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</si>
  <si>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</si>
  <si>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</si>
  <si>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</si>
  <si>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</si>
  <si>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1916</t>
  </si>
  <si>
    <t>1917</t>
  </si>
  <si>
    <t>1919</t>
  </si>
  <si>
    <t>1920</t>
  </si>
  <si>
    <t>1921</t>
  </si>
  <si>
    <t>1922</t>
  </si>
  <si>
    <t>1923</t>
  </si>
  <si>
    <t>1924</t>
  </si>
  <si>
    <t>2001</t>
  </si>
  <si>
    <t>Union</t>
  </si>
  <si>
    <t>2002</t>
  </si>
  <si>
    <t>2003</t>
  </si>
  <si>
    <t>2008</t>
  </si>
  <si>
    <t>2010</t>
  </si>
  <si>
    <t>2011</t>
  </si>
  <si>
    <t>2015</t>
  </si>
  <si>
    <t>2017</t>
  </si>
  <si>
    <t>2018</t>
  </si>
  <si>
    <t>2020</t>
  </si>
  <si>
    <t>2021</t>
  </si>
  <si>
    <t>2101</t>
  </si>
  <si>
    <t>Warren</t>
  </si>
  <si>
    <t>2102</t>
  </si>
  <si>
    <t>2103</t>
  </si>
  <si>
    <t>2104</t>
  </si>
  <si>
    <t>2105</t>
  </si>
  <si>
    <t>2107</t>
  </si>
  <si>
    <t>2109</t>
  </si>
  <si>
    <t>2110</t>
  </si>
  <si>
    <t>2111</t>
  </si>
  <si>
    <t>2113</t>
  </si>
  <si>
    <t>2114</t>
  </si>
  <si>
    <t>2116</t>
  </si>
  <si>
    <t>2117</t>
  </si>
  <si>
    <t>2120</t>
  </si>
  <si>
    <t>2121</t>
  </si>
  <si>
    <t>2122</t>
  </si>
  <si>
    <t>2123</t>
  </si>
  <si>
    <t>Absecon city</t>
  </si>
  <si>
    <t>Atlantic City city</t>
  </si>
  <si>
    <t>Brigantine city</t>
  </si>
  <si>
    <t>Buena borough</t>
  </si>
  <si>
    <t>Corbin City city</t>
  </si>
  <si>
    <t>Egg Harbor City city</t>
  </si>
  <si>
    <t>Estell Manor city</t>
  </si>
  <si>
    <t>Folsom borough</t>
  </si>
  <si>
    <t>Hammonton town</t>
  </si>
  <si>
    <t>Linwood city</t>
  </si>
  <si>
    <t>Longport borough</t>
  </si>
  <si>
    <t>Margate City city</t>
  </si>
  <si>
    <t>Northfield city</t>
  </si>
  <si>
    <t>Pleasantville city</t>
  </si>
  <si>
    <t>Port Republic city</t>
  </si>
  <si>
    <t>Somers Point city</t>
  </si>
  <si>
    <t>Ventnor City city</t>
  </si>
  <si>
    <t>Buena Vista township</t>
  </si>
  <si>
    <t>Egg Harbor township</t>
  </si>
  <si>
    <t>Galloway township</t>
  </si>
  <si>
    <t>Hamilton township</t>
  </si>
  <si>
    <t>Mullica township</t>
  </si>
  <si>
    <t>Weymouth township</t>
  </si>
  <si>
    <t>Allendale borough</t>
  </si>
  <si>
    <t>Alpine borough</t>
  </si>
  <si>
    <t>Bergenfield borough</t>
  </si>
  <si>
    <t>Bogota borough</t>
  </si>
  <si>
    <t>Carlstadt borough</t>
  </si>
  <si>
    <t>Cliffside Park borough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</si>
  <si>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</si>
  <si>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</si>
  <si>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</si>
  <si>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</si>
  <si>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</si>
  <si>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</si>
  <si>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</si>
  <si>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</si>
  <si>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 city</t>
  </si>
  <si>
    <t>Englewood Cliffs borough</t>
  </si>
  <si>
    <t>Fair Lawn borough</t>
  </si>
  <si>
    <t>Fairview borough</t>
  </si>
  <si>
    <t>Fort Lee borough</t>
  </si>
  <si>
    <t>Franklin Lakes borough</t>
  </si>
  <si>
    <t>Garfield city</t>
  </si>
  <si>
    <t>Glen Rock borough</t>
  </si>
  <si>
    <t>Hackensack city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</si>
  <si>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</si>
  <si>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</si>
  <si>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</si>
  <si>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</si>
  <si>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</si>
  <si>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</si>
  <si>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</si>
  <si>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</si>
  <si>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</si>
  <si>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</si>
  <si>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</si>
  <si>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</si>
  <si>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</si>
  <si>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</si>
  <si>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</si>
  <si>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</si>
  <si>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</si>
  <si>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</si>
  <si>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</si>
  <si>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</si>
  <si>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</t>
  </si>
  <si>
    <t>Park Ridge borough</t>
  </si>
  <si>
    <t>Ramsey borough</t>
  </si>
  <si>
    <t>Ridgefield borough</t>
  </si>
  <si>
    <t>Ridgefield Park village</t>
  </si>
  <si>
    <t>Ridgewood village</t>
  </si>
  <si>
    <t>River Edge borough</t>
  </si>
  <si>
    <t>Rockleigh borough</t>
  </si>
  <si>
    <t>Rutherford borough</t>
  </si>
  <si>
    <t>Saddle River borough</t>
  </si>
  <si>
    <t>Tenafly borough</t>
  </si>
  <si>
    <t>Teterboro borough</t>
  </si>
  <si>
    <t>Upper Saddle River borough</t>
  </si>
  <si>
    <t>Waldwick borough</t>
  </si>
  <si>
    <t>Wallington borough</t>
  </si>
  <si>
    <t>Westwood borough</t>
  </si>
  <si>
    <t>Woodcliff Lake borough</t>
  </si>
  <si>
    <t>Wood-Ridge borough</t>
  </si>
  <si>
    <t>Lyndhurst township</t>
  </si>
  <si>
    <t>Mahwah township</t>
  </si>
  <si>
    <t>River Vale township</t>
  </si>
  <si>
    <t>Rochelle Park township</t>
  </si>
  <si>
    <t>Saddle Brook township</t>
  </si>
  <si>
    <t>South Hackensack township</t>
  </si>
  <si>
    <t>Teaneck township</t>
  </si>
  <si>
    <t>Washington township</t>
  </si>
  <si>
    <t>Wyckoff township</t>
  </si>
  <si>
    <t>Beverly city</t>
  </si>
  <si>
    <t>Bordentown city</t>
  </si>
  <si>
    <t>Burlington city</t>
  </si>
  <si>
    <t>Fieldsboro borough</t>
  </si>
  <si>
    <t>Medford Lakes borough</t>
  </si>
  <si>
    <t>Palmyra borough</t>
  </si>
  <si>
    <t>Pemberton borough</t>
  </si>
  <si>
    <t>Riverton borough</t>
  </si>
  <si>
    <t>Wrightstown borough</t>
  </si>
  <si>
    <t>Bass River township</t>
  </si>
  <si>
    <t>Bordentown township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</si>
  <si>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</si>
  <si>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</si>
  <si>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</si>
  <si>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</si>
  <si>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</si>
  <si>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</si>
  <si>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</si>
  <si>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</t>
  </si>
  <si>
    <t>Florence township</t>
  </si>
  <si>
    <t>Hainesport township</t>
  </si>
  <si>
    <t>Lumberton township</t>
  </si>
  <si>
    <t>Mansfield township</t>
  </si>
  <si>
    <t>Maple Shade township</t>
  </si>
  <si>
    <t>Medford township</t>
  </si>
  <si>
    <t>Moorestown township</t>
  </si>
  <si>
    <t>Mount Holly township</t>
  </si>
  <si>
    <t>Mount Laurel township</t>
  </si>
  <si>
    <t>New Hanover township</t>
  </si>
  <si>
    <t>North Hanover township</t>
  </si>
  <si>
    <t>Pemberton township</t>
  </si>
  <si>
    <t>Riverside township</t>
  </si>
  <si>
    <t>Shamong township</t>
  </si>
  <si>
    <t>Southampton township</t>
  </si>
  <si>
    <t>Springfield township</t>
  </si>
  <si>
    <t>Tabernacle township</t>
  </si>
  <si>
    <t>Westampton township</t>
  </si>
  <si>
    <t>Willingboro township</t>
  </si>
  <si>
    <t>Woodland township</t>
  </si>
  <si>
    <t>Audubon borough</t>
  </si>
  <si>
    <t>Audubon Park borough</t>
  </si>
  <si>
    <t>Barrington borough</t>
  </si>
  <si>
    <t>Bellmawr borough</t>
  </si>
  <si>
    <t>Berlin borough</t>
  </si>
  <si>
    <t>Brooklawn borough</t>
  </si>
  <si>
    <t>Camden city</t>
  </si>
  <si>
    <t>Chesilhurst borough</t>
  </si>
  <si>
    <t>Clementon borough</t>
  </si>
  <si>
    <t>Collingswood borough</t>
  </si>
  <si>
    <t>Gibbsboro borough</t>
  </si>
  <si>
    <t>Gloucester City city</t>
  </si>
  <si>
    <t>Haddonfield borough</t>
  </si>
  <si>
    <t>Haddon Heights borough</t>
  </si>
  <si>
    <t>Hi-Nella borough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</si>
  <si>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</si>
  <si>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</si>
  <si>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</si>
  <si>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</si>
  <si>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</si>
  <si>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</si>
  <si>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</si>
  <si>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Pine Hill borough</t>
  </si>
  <si>
    <t>Runnemede borough</t>
  </si>
  <si>
    <t>Somerdale borough</t>
  </si>
  <si>
    <t>Stratford borough</t>
  </si>
  <si>
    <t>Tavistock borough</t>
  </si>
  <si>
    <t>Woodlynne borough</t>
  </si>
  <si>
    <t>Berlin township</t>
  </si>
  <si>
    <t>Cherry Hill township</t>
  </si>
  <si>
    <t>Gloucester township</t>
  </si>
  <si>
    <t>Haddon township</t>
  </si>
  <si>
    <t>Pennsauken township</t>
  </si>
  <si>
    <t>Voorhees township</t>
  </si>
  <si>
    <t>Waterford township</t>
  </si>
  <si>
    <t>Winslow township</t>
  </si>
  <si>
    <t>Avalon borough</t>
  </si>
  <si>
    <t>Cape May city</t>
  </si>
  <si>
    <t>Cape May Point borough</t>
  </si>
  <si>
    <t>North Wildwood city</t>
  </si>
  <si>
    <t>Ocean City city</t>
  </si>
  <si>
    <t>Sea Isle City city</t>
  </si>
  <si>
    <t>Stone Harbor borough</t>
  </si>
  <si>
    <t>West Cape May borough</t>
  </si>
  <si>
    <t>West Wildwood borough</t>
  </si>
  <si>
    <t>Wildwood city</t>
  </si>
  <si>
    <t>Wildwood Crest borough</t>
  </si>
  <si>
    <t>Woodbine borough</t>
  </si>
  <si>
    <t>Dennis township</t>
  </si>
  <si>
    <t>Lower township</t>
  </si>
  <si>
    <t>Middle township</t>
  </si>
  <si>
    <t>Upper township</t>
  </si>
  <si>
    <t>Bridgeton city</t>
  </si>
  <si>
    <t>Millville city</t>
  </si>
  <si>
    <t>Shiloh borough</t>
  </si>
  <si>
    <t>Vineland city</t>
  </si>
  <si>
    <t>Commercial township</t>
  </si>
  <si>
    <t>Deerfield township</t>
  </si>
  <si>
    <t>Downe township</t>
  </si>
  <si>
    <t>Fairfield township</t>
  </si>
  <si>
    <t>Greenwich township</t>
  </si>
  <si>
    <t>Hopewell township</t>
  </si>
  <si>
    <t>Lawrence township</t>
  </si>
  <si>
    <t>Maurice River township</t>
  </si>
  <si>
    <t>Stow Creek township</t>
  </si>
  <si>
    <t>Upper Deerfield township</t>
  </si>
  <si>
    <t>Caldwell borough</t>
  </si>
  <si>
    <t>East Orange city</t>
  </si>
  <si>
    <t>Essex Fells borough</t>
  </si>
  <si>
    <t>Glen Ridge borough</t>
  </si>
  <si>
    <t>Newark city</t>
  </si>
  <si>
    <t>North Caldwell borough</t>
  </si>
  <si>
    <t>Roseland borough</t>
  </si>
  <si>
    <t>Belleville township</t>
  </si>
  <si>
    <t>Bloomfield township</t>
  </si>
  <si>
    <t>Cedar Grove township</t>
  </si>
  <si>
    <t>City of Orange township</t>
  </si>
  <si>
    <t>Irvington township</t>
  </si>
  <si>
    <t>Livingston township</t>
  </si>
  <si>
    <t>Maplewood township</t>
  </si>
  <si>
    <t>Millburn township</t>
  </si>
  <si>
    <t>Montclair township</t>
  </si>
  <si>
    <t>Nutley township</t>
  </si>
  <si>
    <t>South Orange Village township</t>
  </si>
  <si>
    <t>Verona township</t>
  </si>
  <si>
    <t>West Caldwell township</t>
  </si>
  <si>
    <t>West Orange township</t>
  </si>
  <si>
    <t>Clayton borough</t>
  </si>
  <si>
    <t>Glassboro borough</t>
  </si>
  <si>
    <t>National Park borough</t>
  </si>
  <si>
    <t>Newfield borough</t>
  </si>
  <si>
    <t>Paulsboro borough</t>
  </si>
  <si>
    <t>Pitman borough</t>
  </si>
  <si>
    <t>Swedesboro borough</t>
  </si>
  <si>
    <t>Wenonah borough</t>
  </si>
  <si>
    <t>Westville borough</t>
  </si>
  <si>
    <t>Woodbury city</t>
  </si>
  <si>
    <t>Woodbury Heights borough</t>
  </si>
  <si>
    <t>Deptford township</t>
  </si>
  <si>
    <t>East Greenwich township</t>
  </si>
  <si>
    <t>Elk township</t>
  </si>
  <si>
    <t>Franklin township</t>
  </si>
  <si>
    <t>Harrison township</t>
  </si>
  <si>
    <t>Logan township</t>
  </si>
  <si>
    <t>Mantua township</t>
  </si>
  <si>
    <t>Monroe township</t>
  </si>
  <si>
    <t>South Harrison township</t>
  </si>
  <si>
    <t>West Deptford township</t>
  </si>
  <si>
    <t>Woolwich township</t>
  </si>
  <si>
    <t>Bayonne city</t>
  </si>
  <si>
    <t>East Newark borough</t>
  </si>
  <si>
    <t>Guttenberg town</t>
  </si>
  <si>
    <t>Harrison town</t>
  </si>
  <si>
    <t>Hoboken city</t>
  </si>
  <si>
    <t>Jersey City city</t>
  </si>
  <si>
    <t>Kearny town</t>
  </si>
  <si>
    <t>Secaucus town</t>
  </si>
  <si>
    <t>Union City city</t>
  </si>
  <si>
    <t>West New York town</t>
  </si>
  <si>
    <t>North Bergen township</t>
  </si>
  <si>
    <t>Weehawken township</t>
  </si>
  <si>
    <t>Bloomsbury borough</t>
  </si>
  <si>
    <t>Califon borough</t>
  </si>
  <si>
    <t>Clinton town</t>
  </si>
  <si>
    <t>Flemington borough</t>
  </si>
  <si>
    <t>Frenchtown borough</t>
  </si>
  <si>
    <t>Glen Gardner borough</t>
  </si>
  <si>
    <t>Hampton borough</t>
  </si>
  <si>
    <t>High Bridge borough</t>
  </si>
  <si>
    <t>Lambertville city</t>
  </si>
  <si>
    <t>Lebanon borough</t>
  </si>
  <si>
    <t>Milford borough</t>
  </si>
  <si>
    <t>Stockton borough</t>
  </si>
  <si>
    <t>Alexandria township</t>
  </si>
  <si>
    <t>Bethlehem township</t>
  </si>
  <si>
    <t>Clinton township</t>
  </si>
  <si>
    <t>Delaware township</t>
  </si>
  <si>
    <t>East Amwell township</t>
  </si>
  <si>
    <t>Holland township</t>
  </si>
  <si>
    <t>Kingwood township</t>
  </si>
  <si>
    <t>Lebanon township</t>
  </si>
  <si>
    <t>Raritan township</t>
  </si>
  <si>
    <t>Readington township</t>
  </si>
  <si>
    <t>Tewksbury township</t>
  </si>
  <si>
    <t>Union township</t>
  </si>
  <si>
    <t>West Amwell township</t>
  </si>
  <si>
    <t>Hightstown borough</t>
  </si>
  <si>
    <t>Hopewell borough</t>
  </si>
  <si>
    <t>Pennington borough</t>
  </si>
  <si>
    <t>Trenton city</t>
  </si>
  <si>
    <t>East Windsor township</t>
  </si>
  <si>
    <t>Ewing township</t>
  </si>
  <si>
    <t>Robbinsville township</t>
  </si>
  <si>
    <t>West Windsor township</t>
  </si>
  <si>
    <t>Carteret borough</t>
  </si>
  <si>
    <t>Dunellen borough</t>
  </si>
  <si>
    <t>Helmetta borough</t>
  </si>
  <si>
    <t>Highland Park borough</t>
  </si>
  <si>
    <t>Jamesburg borough</t>
  </si>
  <si>
    <t>Metuchen borough</t>
  </si>
  <si>
    <t>Middlesex borough</t>
  </si>
  <si>
    <t>Milltown borough</t>
  </si>
  <si>
    <t>New Brunswick city</t>
  </si>
  <si>
    <t>Perth Amboy city</t>
  </si>
  <si>
    <t>Sayreville borough</t>
  </si>
  <si>
    <t>South Amboy city</t>
  </si>
  <si>
    <t>South Plainfield borough</t>
  </si>
  <si>
    <t>South River borough</t>
  </si>
  <si>
    <t>Spotswood borough</t>
  </si>
  <si>
    <t>Cranbury township</t>
  </si>
  <si>
    <t>East Brunswick township</t>
  </si>
  <si>
    <t>Edison township</t>
  </si>
  <si>
    <t>North Brunswick township</t>
  </si>
  <si>
    <t>Old Bridge township</t>
  </si>
  <si>
    <t>Piscataway township</t>
  </si>
  <si>
    <t>Plainsboro township</t>
  </si>
  <si>
    <t>South Brunswick township</t>
  </si>
  <si>
    <t>Woodbridge township</t>
  </si>
  <si>
    <t>Allenhurst borough</t>
  </si>
  <si>
    <t>Allentown borough</t>
  </si>
  <si>
    <t>Asbury Park city</t>
  </si>
  <si>
    <t>Atlantic Highlands borough</t>
  </si>
  <si>
    <t>Avon-by-the-Sea borough</t>
  </si>
  <si>
    <t>Belmar borough</t>
  </si>
  <si>
    <t>Bradley Beach borough</t>
  </si>
  <si>
    <t>Brielle borough</t>
  </si>
  <si>
    <t>Deal borough</t>
  </si>
  <si>
    <t>Eatontown borough</t>
  </si>
  <si>
    <t>Englishtown borough</t>
  </si>
  <si>
    <t>Fair Haven borough</t>
  </si>
  <si>
    <t>Farmingdale borough</t>
  </si>
  <si>
    <t>Freehold borough</t>
  </si>
  <si>
    <t>Highlands borough</t>
  </si>
  <si>
    <t>Interlaken borough</t>
  </si>
  <si>
    <t>Keansburg borough</t>
  </si>
  <si>
    <t>Keyport borough</t>
  </si>
  <si>
    <t>Lake Como borough</t>
  </si>
  <si>
    <t>Little Silver borough</t>
  </si>
  <si>
    <t>Loch Arbour village</t>
  </si>
  <si>
    <t>Long Branch city</t>
  </si>
  <si>
    <t>Manasquan borough</t>
  </si>
  <si>
    <t>Matawan borough</t>
  </si>
  <si>
    <t>Monmouth Beach borough</t>
  </si>
  <si>
    <t>Neptune City borough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</si>
  <si>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</si>
  <si>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</si>
  <si>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</si>
  <si>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</si>
  <si>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</si>
  <si>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</si>
  <si>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Shrewsbury borough</t>
  </si>
  <si>
    <t>Spring Lake borough</t>
  </si>
  <si>
    <t>Spring Lake Heights borough</t>
  </si>
  <si>
    <t>Tinton Falls borough</t>
  </si>
  <si>
    <t>Union Beach borough</t>
  </si>
  <si>
    <t>West Long Branch borough</t>
  </si>
  <si>
    <t>Aberdeen township</t>
  </si>
  <si>
    <t>Colts Neck township</t>
  </si>
  <si>
    <t>Freehold township</t>
  </si>
  <si>
    <t>Hazlet township</t>
  </si>
  <si>
    <t>Holmdel township</t>
  </si>
  <si>
    <t>Howell township</t>
  </si>
  <si>
    <t>Manalapan township</t>
  </si>
  <si>
    <t>Marlboro township</t>
  </si>
  <si>
    <t>Middletown township</t>
  </si>
  <si>
    <t>Millstone township</t>
  </si>
  <si>
    <t>Neptune township</t>
  </si>
  <si>
    <t>Ocean township</t>
  </si>
  <si>
    <t>Shrewsbury township</t>
  </si>
  <si>
    <t>Upper Freehold township</t>
  </si>
  <si>
    <t>Wall township</t>
  </si>
  <si>
    <t>Boonton town</t>
  </si>
  <si>
    <t>Butler borough</t>
  </si>
  <si>
    <t>Chatham borough</t>
  </si>
  <si>
    <t>Chester borough</t>
  </si>
  <si>
    <t>Dover town</t>
  </si>
  <si>
    <t>Florham Park borough</t>
  </si>
  <si>
    <t>Kinnelon borough</t>
  </si>
  <si>
    <t>Lincoln Park borough</t>
  </si>
  <si>
    <t>Madison borough</t>
  </si>
  <si>
    <t>Mendham borough</t>
  </si>
  <si>
    <t>Morris Plains borough</t>
  </si>
  <si>
    <t>Morristown town</t>
  </si>
  <si>
    <t>Mountain Lakes borough</t>
  </si>
  <si>
    <t>Mount Arlington borough</t>
  </si>
  <si>
    <t>Netcong borough</t>
  </si>
  <si>
    <t>Riverdale borough</t>
  </si>
  <si>
    <t>Rockaway borough</t>
  </si>
  <si>
    <t>Victory Gardens borough</t>
  </si>
  <si>
    <t>Wharton borough</t>
  </si>
  <si>
    <t>Boonton township</t>
  </si>
  <si>
    <t>Chatham township</t>
  </si>
  <si>
    <t>Chester township</t>
  </si>
  <si>
    <t>Denville township</t>
  </si>
  <si>
    <t>East Hanover township</t>
  </si>
  <si>
    <t>Hanover township</t>
  </si>
  <si>
    <t>Harding township</t>
  </si>
  <si>
    <t>Jefferson township</t>
  </si>
  <si>
    <t>Long Hill township</t>
  </si>
  <si>
    <t>Mendham township</t>
  </si>
  <si>
    <t>Mine Hill township</t>
  </si>
  <si>
    <t>Montville township</t>
  </si>
  <si>
    <t>Morris township</t>
  </si>
  <si>
    <t>Mount Olive township</t>
  </si>
  <si>
    <t>Parsippany-Troy Hills township</t>
  </si>
  <si>
    <t>Pequannock township</t>
  </si>
  <si>
    <t>Randolph township</t>
  </si>
  <si>
    <t>Rockaway township</t>
  </si>
  <si>
    <t>Roxbury township</t>
  </si>
  <si>
    <t>Barnegat Light borough</t>
  </si>
  <si>
    <t>Bay Head borough</t>
  </si>
  <si>
    <t>Beach Haven borough</t>
  </si>
  <si>
    <t>Beachwood borough</t>
  </si>
  <si>
    <t>Harvey Cedars borough</t>
  </si>
  <si>
    <t>Island Heights borough</t>
  </si>
  <si>
    <t>Lakehurst borough</t>
  </si>
  <si>
    <t>Lavallette borough</t>
  </si>
  <si>
    <t>Mantoloking borough</t>
  </si>
  <si>
    <t>Ocean Gate borough</t>
  </si>
  <si>
    <t>Pine Beach borough</t>
  </si>
  <si>
    <t>Point Pleasant borough</t>
  </si>
  <si>
    <t>Point Pleasant Beach borough</t>
  </si>
  <si>
    <t>Seaside Heights borough</t>
  </si>
  <si>
    <t>Seaside Park borough</t>
  </si>
  <si>
    <t>Ship Bottom borough</t>
  </si>
  <si>
    <t>South Toms River borough</t>
  </si>
  <si>
    <t>Surf City borough</t>
  </si>
  <si>
    <t>Tuckerton borough</t>
  </si>
  <si>
    <t>Barnegat township</t>
  </si>
  <si>
    <t>Berkeley township</t>
  </si>
  <si>
    <t>Brick township</t>
  </si>
  <si>
    <t>Eagleswood township</t>
  </si>
  <si>
    <t>Jackson township</t>
  </si>
  <si>
    <t>Lacey township</t>
  </si>
  <si>
    <t>Lakewood township</t>
  </si>
  <si>
    <t>Little Egg Harbor township</t>
  </si>
  <si>
    <t>Long Beach township</t>
  </si>
  <si>
    <t>Manchester township</t>
  </si>
  <si>
    <t>Plumsted township</t>
  </si>
  <si>
    <t>Stafford township</t>
  </si>
  <si>
    <t>Toms River township</t>
  </si>
  <si>
    <t>Bloomingdale borough</t>
  </si>
  <si>
    <t>Clifton city</t>
  </si>
  <si>
    <t>Haledon borough</t>
  </si>
  <si>
    <t>Hawthorne borough</t>
  </si>
  <si>
    <t>North Haledon borough</t>
  </si>
  <si>
    <t>Passaic city</t>
  </si>
  <si>
    <t>Paterson city</t>
  </si>
  <si>
    <t>Pompton Lakes borough</t>
  </si>
  <si>
    <t>Prospect Park borough</t>
  </si>
  <si>
    <t>Ringwood borough</t>
  </si>
  <si>
    <t>Totowa borough</t>
  </si>
  <si>
    <t>Wanaque borough</t>
  </si>
  <si>
    <t>Woodland Park borough</t>
  </si>
  <si>
    <t>Little Falls township</t>
  </si>
  <si>
    <t>Wayne township</t>
  </si>
  <si>
    <t>West Milford township</t>
  </si>
  <si>
    <t>Elmer borough</t>
  </si>
  <si>
    <t>Penns Grove borough</t>
  </si>
  <si>
    <t>Salem city</t>
  </si>
  <si>
    <t>Woodstown borough</t>
  </si>
  <si>
    <t>Alloway township</t>
  </si>
  <si>
    <t>Carneys Point township</t>
  </si>
  <si>
    <t>Elsinboro township</t>
  </si>
  <si>
    <t>Lower Alloways Creek township</t>
  </si>
  <si>
    <t>Mannington township</t>
  </si>
  <si>
    <t>Oldmans township</t>
  </si>
  <si>
    <t>Pennsville township</t>
  </si>
  <si>
    <t>Pilesgrove township</t>
  </si>
  <si>
    <t>Pittsgrove township</t>
  </si>
  <si>
    <t>Quinton township</t>
  </si>
  <si>
    <t>Upper Pittsgrove township</t>
  </si>
  <si>
    <t>Bernardsville borough</t>
  </si>
  <si>
    <t>Bound Brook borough</t>
  </si>
  <si>
    <t>Far Hills borough</t>
  </si>
  <si>
    <t>Manville borough</t>
  </si>
  <si>
    <t>Millstone borough</t>
  </si>
  <si>
    <t>North Plainfield borough</t>
  </si>
  <si>
    <t>Peapack and Gladstone borough</t>
  </si>
  <si>
    <t>Raritan borough</t>
  </si>
  <si>
    <t>Rocky Hill borough</t>
  </si>
  <si>
    <t>Somerville borough</t>
  </si>
  <si>
    <t>South Bound Brook borough</t>
  </si>
  <si>
    <t>Watchung borough</t>
  </si>
  <si>
    <t>Bedminster township</t>
  </si>
  <si>
    <t>Bernards township</t>
  </si>
  <si>
    <t>Branchburg township</t>
  </si>
  <si>
    <t>Bridgewater township</t>
  </si>
  <si>
    <t>Green Brook township</t>
  </si>
  <si>
    <t>Hillsborough township</t>
  </si>
  <si>
    <t>Montgomery township</t>
  </si>
  <si>
    <t>Warren township</t>
  </si>
  <si>
    <t>Andover borough</t>
  </si>
  <si>
    <t>Branchville borough</t>
  </si>
  <si>
    <t>Franklin borough</t>
  </si>
  <si>
    <t>Hamburg borough</t>
  </si>
  <si>
    <t>Hopatcong borough</t>
  </si>
  <si>
    <t>Newton town</t>
  </si>
  <si>
    <t>Ogdensburg borough</t>
  </si>
  <si>
    <t>Stanhope borough</t>
  </si>
  <si>
    <t>Sussex borough</t>
  </si>
  <si>
    <t>Andover township</t>
  </si>
  <si>
    <t>Byram township</t>
  </si>
  <si>
    <t>Frankford township</t>
  </si>
  <si>
    <t>Fredon township</t>
  </si>
  <si>
    <t>Green township</t>
  </si>
  <si>
    <t>Hampton township</t>
  </si>
  <si>
    <t>Hardyston township</t>
  </si>
  <si>
    <t>Lafayette township</t>
  </si>
  <si>
    <t>Montague township</t>
  </si>
  <si>
    <t>Sandyston township</t>
  </si>
  <si>
    <t>Sparta township</t>
  </si>
  <si>
    <t>Stillwater township</t>
  </si>
  <si>
    <t>Vernon township</t>
  </si>
  <si>
    <t>Walpack township</t>
  </si>
  <si>
    <t>Wantage township</t>
  </si>
  <si>
    <t>Elizabeth city</t>
  </si>
  <si>
    <t>Fanwood borough</t>
  </si>
  <si>
    <t>Garwood borough</t>
  </si>
  <si>
    <t>Kenilworth borough</t>
  </si>
  <si>
    <t>Linden city</t>
  </si>
  <si>
    <t>Mountainside borough</t>
  </si>
  <si>
    <t>New Providence borough</t>
  </si>
  <si>
    <t>Plainfield city</t>
  </si>
  <si>
    <t>Rahway city</t>
  </si>
  <si>
    <t>Roselle borough</t>
  </si>
  <si>
    <t>Roselle Park borough</t>
  </si>
  <si>
    <t>Summit city</t>
  </si>
  <si>
    <t>Westfield town</t>
  </si>
  <si>
    <t>Berkeley Heights township</t>
  </si>
  <si>
    <t>Clark township</t>
  </si>
  <si>
    <t>Cranford township</t>
  </si>
  <si>
    <t>Hillside township</t>
  </si>
  <si>
    <t>Scotch Plains township</t>
  </si>
  <si>
    <t>Winfield township</t>
  </si>
  <si>
    <t>Alpha borough</t>
  </si>
  <si>
    <t>Belvidere town</t>
  </si>
  <si>
    <t>Hackettstown town</t>
  </si>
  <si>
    <t>Phillipsburg town</t>
  </si>
  <si>
    <t>Washington borough</t>
  </si>
  <si>
    <t>Allamuchy township</t>
  </si>
  <si>
    <t>Blairstown township</t>
  </si>
  <si>
    <t>Frelinghuysen township</t>
  </si>
  <si>
    <t>Hardwick township</t>
  </si>
  <si>
    <t>Harmony township</t>
  </si>
  <si>
    <t>Hope township</t>
  </si>
  <si>
    <t>Independence township</t>
  </si>
  <si>
    <t>Knowlton township</t>
  </si>
  <si>
    <t>Liberty township</t>
  </si>
  <si>
    <t>Lopatcong township</t>
  </si>
  <si>
    <t>Oxford township</t>
  </si>
  <si>
    <t>Pohatcong township</t>
  </si>
  <si>
    <t>White township</t>
  </si>
  <si>
    <t>Old Suburb</t>
  </si>
  <si>
    <t>Central City</t>
  </si>
  <si>
    <t>New Suburb</t>
  </si>
  <si>
    <t>Rural</t>
  </si>
  <si>
    <t>Urban Suburb</t>
  </si>
  <si>
    <t>Rural Center</t>
  </si>
  <si>
    <t>Type</t>
  </si>
  <si>
    <t>County</t>
  </si>
  <si>
    <t>Total</t>
  </si>
  <si>
    <t>PILOT Value % of Assessed Value</t>
  </si>
  <si>
    <t>AVERAGE</t>
  </si>
  <si>
    <t>Municipal Subsidy</t>
  </si>
  <si>
    <t>TOTAL</t>
  </si>
  <si>
    <t>North</t>
  </si>
  <si>
    <t>Central</t>
  </si>
  <si>
    <t>South</t>
  </si>
  <si>
    <t>Municipal Share of Levy</t>
  </si>
  <si>
    <t>Number</t>
  </si>
  <si>
    <t>Region</t>
  </si>
  <si>
    <t>Salem Towers</t>
  </si>
  <si>
    <t>Orange Park Apartments</t>
  </si>
  <si>
    <t>Oakwood Towers</t>
  </si>
  <si>
    <t>Transport of NJ</t>
  </si>
  <si>
    <t>Project Live</t>
  </si>
  <si>
    <t>New Community Corp</t>
  </si>
  <si>
    <t>307 Washington Street</t>
  </si>
  <si>
    <t>Central Orange Village II</t>
  </si>
  <si>
    <t>Irvington Housing Authority</t>
  </si>
  <si>
    <t>ASPEN HAMILTON</t>
  </si>
  <si>
    <t>COLT ARMS</t>
  </si>
  <si>
    <t>GREAT FALLS</t>
  </si>
  <si>
    <t>BROOKS-SLOATE</t>
  </si>
  <si>
    <t>446-460 E.19TH ST.</t>
  </si>
  <si>
    <t>BELMONT / McBRIDE</t>
  </si>
  <si>
    <t>N.MAIN S. SCATTERED</t>
  </si>
  <si>
    <t>HOPE 98 - BEECH ST.</t>
  </si>
  <si>
    <t>VAN HOUTEN ST.</t>
  </si>
  <si>
    <t>CHRISTOPHER HOPE '99</t>
  </si>
  <si>
    <t>RISING DOVE SR. HOUSING</t>
  </si>
  <si>
    <t>BELMONT 2007</t>
  </si>
  <si>
    <t>CONGDON MILLS</t>
  </si>
  <si>
    <t>ALEXANDER HAMILTON I-III</t>
  </si>
  <si>
    <t>--</t>
  </si>
  <si>
    <t>Community Type</t>
  </si>
  <si>
    <t>Definition</t>
  </si>
  <si>
    <t xml:space="preserve">Central City </t>
  </si>
  <si>
    <t xml:space="preserve"> Urban core city of metro area. Examples: Newark, Camden, Atlantic City</t>
  </si>
  <si>
    <t xml:space="preserve">Old Suburb </t>
  </si>
  <si>
    <t xml:space="preserve"> &gt;50% single-fam. detached hsg, most hsg built before 1970, in urbanized area. Examples: Beverly, Paramus</t>
  </si>
  <si>
    <t xml:space="preserve">New Suburb </t>
  </si>
  <si>
    <t xml:space="preserve"> &gt;50% single-fam. detached hsg, most hsg built after 1970, in urbanized area. Examples: Florham Park, W. Windsor</t>
  </si>
  <si>
    <t xml:space="preserve">Urban Suburb </t>
  </si>
  <si>
    <t xml:space="preserve"> &lt;50% single-fam. detached hsg, in urbanized area. Examples: Garfield, Burlington, Orange</t>
  </si>
  <si>
    <t xml:space="preserve">Rural Center </t>
  </si>
  <si>
    <t>Urban but not part of an urbanized area. Examples: Lambertville, Salem</t>
  </si>
  <si>
    <t xml:space="preserve">Rural </t>
  </si>
  <si>
    <t>Not in a urbanized area and not urban. Examples: Pemberton Twp., Mendham Twp.</t>
  </si>
  <si>
    <t>Commerical/Industrial</t>
  </si>
  <si>
    <t>Hackettstown town, Warren County</t>
  </si>
  <si>
    <t>Edgewater Park township, Burlington County</t>
  </si>
  <si>
    <t>Berlin township, Camden County</t>
  </si>
  <si>
    <t>Long Branch city, Monmouth County</t>
  </si>
  <si>
    <t>Linden city, Union County</t>
  </si>
  <si>
    <t>Bridgeton city, Cumberland County</t>
  </si>
  <si>
    <t>Eatontown borough, Monmouth County</t>
  </si>
  <si>
    <t>Cape May city, Cape May County</t>
  </si>
  <si>
    <t>Deptford township, Gloucester County</t>
  </si>
  <si>
    <t>Carneys Point township, Salem County</t>
  </si>
  <si>
    <t>Fairfield township, Cumberland County</t>
  </si>
  <si>
    <t>Cape May Point borough, Cape May County</t>
  </si>
  <si>
    <t>Bass River township, Burlington County</t>
  </si>
  <si>
    <t>Quinton township, Salem County</t>
  </si>
  <si>
    <t>Washington township, Burlington County</t>
  </si>
  <si>
    <t>Shiloh borough, Cumberland County</t>
  </si>
  <si>
    <t>Paulsboro borough, Gloucester County</t>
  </si>
  <si>
    <t>Belvidere town, Warren County</t>
  </si>
  <si>
    <t>Knowlton township, Warren County</t>
  </si>
  <si>
    <t>Oxford township, Warren County</t>
  </si>
  <si>
    <t>Harvey Cedars borough, Ocean County</t>
  </si>
  <si>
    <t>Stow Creek township, Cumberland County</t>
  </si>
  <si>
    <t>Lawrence township, Cumberland County</t>
  </si>
  <si>
    <t>Mansfield township, Warren County</t>
  </si>
  <si>
    <t>Mullica township, Atlantic County</t>
  </si>
  <si>
    <t>Berlin borough, Camden County</t>
  </si>
  <si>
    <t>Lincoln Park borough, Morris County</t>
  </si>
  <si>
    <t>Franklin township, Warren County</t>
  </si>
  <si>
    <t>Roseland borough, Essex County</t>
  </si>
  <si>
    <t>Oceanport borough, Monmouth County</t>
  </si>
  <si>
    <t>Monmouth Beach borough, Monmouth County</t>
  </si>
  <si>
    <t>Neptune township, Monmouth County</t>
  </si>
  <si>
    <t>Lavallette borough, Ocean County</t>
  </si>
  <si>
    <t>Woodland Park borough, Passaic County</t>
  </si>
  <si>
    <t>Spotswood borough, Middlesex County</t>
  </si>
  <si>
    <t>Hightstown borough, Mercer County</t>
  </si>
  <si>
    <t>Raritan borough, Somerset County</t>
  </si>
  <si>
    <t>Lindenwold borough, Camden County</t>
  </si>
  <si>
    <t>Seaside Heights borough, Ocean County</t>
  </si>
  <si>
    <t>Liberty township, Warren County</t>
  </si>
  <si>
    <t>Lafayette township, Sussex County</t>
  </si>
  <si>
    <t>Hardwick township, Warren County</t>
  </si>
  <si>
    <t>Clementon borough, Camden County</t>
  </si>
  <si>
    <t>West Wildwood borough, Cape May County</t>
  </si>
  <si>
    <t>Freehold borough, Monmouth County</t>
  </si>
  <si>
    <t>Keyport borough, Monmouth County</t>
  </si>
  <si>
    <t>Magnolia borough, Camden County</t>
  </si>
  <si>
    <t>West Cape May borough, Cape May County</t>
  </si>
  <si>
    <t>Stafford township, Ocean County</t>
  </si>
  <si>
    <t>Winslow township, Camden County</t>
  </si>
  <si>
    <t>Lacey township, Ocean County</t>
  </si>
  <si>
    <t>Hamilton township, Atlantic County</t>
  </si>
  <si>
    <t>Little Egg Harbor township, Ocean County</t>
  </si>
  <si>
    <t>Monroe township, Gloucester County</t>
  </si>
  <si>
    <t>Galloway township, Atlantic County</t>
  </si>
  <si>
    <t>Middle township, Cape May County</t>
  </si>
  <si>
    <t>Alloway township, Salem County</t>
  </si>
  <si>
    <t>Hopewell township, Cumberland County</t>
  </si>
  <si>
    <t>Eagleswood township, Ocean County</t>
  </si>
  <si>
    <t>White township, Warren County</t>
  </si>
  <si>
    <t>Glen Gardner borough, Hunterdon County</t>
  </si>
  <si>
    <t>North Hanover township, Burlington County</t>
  </si>
  <si>
    <t>Demarest borough, Bergen County</t>
  </si>
  <si>
    <t>Little Silver borough, Monmouth County</t>
  </si>
  <si>
    <t>Bernardsville borough, Somerset County</t>
  </si>
  <si>
    <t>Green township, Sussex County</t>
  </si>
  <si>
    <t>Watchung borough, Somerset County</t>
  </si>
  <si>
    <t>Union township, Hunterdon County</t>
  </si>
  <si>
    <t>Nutley township, Essex County</t>
  </si>
  <si>
    <t>Dumont borough, Bergen County</t>
  </si>
  <si>
    <t>Hasbrouck Heights borough, Bergen County</t>
  </si>
  <si>
    <t>Audubon borough, Camden County</t>
  </si>
  <si>
    <t>Ridgefield Park village, Bergen County</t>
  </si>
  <si>
    <t>Bordentown city, Burlington County</t>
  </si>
  <si>
    <t>Point Pleasant Beach borough, Ocean County</t>
  </si>
  <si>
    <t>Totowa borough, Passaic County</t>
  </si>
  <si>
    <t>Mine Hill township, Morris County</t>
  </si>
  <si>
    <t>Palisades Park borough, Bergen County</t>
  </si>
  <si>
    <t>Harrison town, Hudson County</t>
  </si>
  <si>
    <t>East Newark borough, Hudson County</t>
  </si>
  <si>
    <t>Mountainside borough, Union County</t>
  </si>
  <si>
    <t>Washington township, Bergen County</t>
  </si>
  <si>
    <t>New Providence borough, Union County</t>
  </si>
  <si>
    <t>Oradell borough, Bergen County</t>
  </si>
  <si>
    <t>Closter borough, Bergen County</t>
  </si>
  <si>
    <t>Allendale borough, Bergen County</t>
  </si>
  <si>
    <t>Hawthorne borough, Passaic County</t>
  </si>
  <si>
    <t>Bergenfield borough, Bergen County</t>
  </si>
  <si>
    <t>Union Beach borough, Monmouth County</t>
  </si>
  <si>
    <t>Belmar borough, Monmouth County</t>
  </si>
  <si>
    <t>Rockaway borough, Morris County</t>
  </si>
  <si>
    <t>Plainsboro township, Middlesex County</t>
  </si>
  <si>
    <t>Bedminster township, Somerset County</t>
  </si>
  <si>
    <t>Westampton township, Burlington County</t>
  </si>
  <si>
    <t>Highland Park borough, Middlesex County</t>
  </si>
  <si>
    <t>Rahway city, Union County</t>
  </si>
  <si>
    <t>New Milford borough, Bergen County</t>
  </si>
  <si>
    <t>Kenilworth borough, Union County</t>
  </si>
  <si>
    <t>Medford Lakes borough, Burlington County</t>
  </si>
  <si>
    <t>Manasquan borough, Monmouth County</t>
  </si>
  <si>
    <t>Lyndhurst township, Bergen County</t>
  </si>
  <si>
    <t>Elmwood Park borough, Bergen County</t>
  </si>
  <si>
    <t>Ramsey borough, Bergen County</t>
  </si>
  <si>
    <t>River Vale township, Bergen County</t>
  </si>
  <si>
    <t>Long Hill township, Morris County</t>
  </si>
  <si>
    <t>Teaneck township, Bergen County</t>
  </si>
  <si>
    <t>Cranford township, Union County</t>
  </si>
  <si>
    <t>Garfield city, Bergen County</t>
  </si>
  <si>
    <t>Wallington borough, Bergen County</t>
  </si>
  <si>
    <t>Roselle Park borough, Union County</t>
  </si>
  <si>
    <t>Hackensack city, Bergen County</t>
  </si>
  <si>
    <t>Sayreville borough, Middlesex County</t>
  </si>
  <si>
    <t>Warren township, Somerset County</t>
  </si>
  <si>
    <t>Holmdel township, Monmouth County</t>
  </si>
  <si>
    <t>Colts Neck township, Monmouth County</t>
  </si>
  <si>
    <t>Fairview borough, Bergen County</t>
  </si>
  <si>
    <t>Lodi borough, Bergen County</t>
  </si>
  <si>
    <t>Chatham borough, Morris County</t>
  </si>
  <si>
    <t>Fair Haven borough, Monmouth County</t>
  </si>
  <si>
    <t>Tenafly borough, Bergen County</t>
  </si>
  <si>
    <t>North Bergen township, Hudson County</t>
  </si>
  <si>
    <t>Perth Amboy city, Middlesex County</t>
  </si>
  <si>
    <t>Morris Plains borough, Morris County</t>
  </si>
  <si>
    <t>Shrewsbury borough, Monmouth County</t>
  </si>
  <si>
    <t>Maywood borough, Bergen County</t>
  </si>
  <si>
    <t>Haddon township, Camden County</t>
  </si>
  <si>
    <t>Mountain Lakes borough, Morris County</t>
  </si>
  <si>
    <t>Ho-Ho-Kus borough, Bergen County</t>
  </si>
  <si>
    <t>Haworth borough, Bergen County</t>
  </si>
  <si>
    <t>Haddon Heights borough, Camden County</t>
  </si>
  <si>
    <t>Boonton town, Morris County</t>
  </si>
  <si>
    <t>Bradley Beach borough, Monmouth County</t>
  </si>
  <si>
    <t>Neptune City borough, Monmouth County</t>
  </si>
  <si>
    <t>Belleville township, Essex County</t>
  </si>
  <si>
    <t>Asbury Park city, Monmouth County</t>
  </si>
  <si>
    <t>Caldwell borough, Essex County</t>
  </si>
  <si>
    <t>Milltown borough, Middlesex County</t>
  </si>
  <si>
    <t>Ringwood borough, Passaic County</t>
  </si>
  <si>
    <t>Cedar Grove township, Essex County</t>
  </si>
  <si>
    <t>Farmingdale borough, Monmouth County</t>
  </si>
  <si>
    <t>Little Falls township, Passaic County</t>
  </si>
  <si>
    <t>Somerville borough, Somerset County</t>
  </si>
  <si>
    <t>Butler borough, Morris County</t>
  </si>
  <si>
    <t>Pompton Lakes borough, Passaic County</t>
  </si>
  <si>
    <t>High Bridge borough, Hunterdon County</t>
  </si>
  <si>
    <t>Brielle borough, Monmouth County</t>
  </si>
  <si>
    <t>Delaware township, Hunterdon County</t>
  </si>
  <si>
    <t>Springfield township, Union County</t>
  </si>
  <si>
    <t>West Caldwell township, Essex County</t>
  </si>
  <si>
    <t>Cranbury township, Middlesex County</t>
  </si>
  <si>
    <t>Alexandria township, Hunterdon County</t>
  </si>
  <si>
    <t>Cresskill borough, Bergen County</t>
  </si>
  <si>
    <t>Hillsdale borough, Bergen County</t>
  </si>
  <si>
    <t>Cliffside Park borough, Bergen County</t>
  </si>
  <si>
    <t>Wayne township, Passaic County</t>
  </si>
  <si>
    <t>Middletown township, Monmouth County</t>
  </si>
  <si>
    <t>Princeton, Mercer County</t>
  </si>
  <si>
    <t>West Long Branch borough, Monmouth County</t>
  </si>
  <si>
    <t>Emerson borough, Bergen County</t>
  </si>
  <si>
    <t>Englewood Cliffs borough, Bergen County</t>
  </si>
  <si>
    <t>Berkeley Heights township, Union County</t>
  </si>
  <si>
    <t>Manville borough, Somerset County</t>
  </si>
  <si>
    <t>South Amboy city, Middlesex County</t>
  </si>
  <si>
    <t>Collingswood borough, Camden County</t>
  </si>
  <si>
    <t>Merchantville borough, Camden County</t>
  </si>
  <si>
    <t>Red Bank borough, Monmouth County</t>
  </si>
  <si>
    <t>Westfield town, Union County</t>
  </si>
  <si>
    <t>Waldwick borough, Bergen County</t>
  </si>
  <si>
    <t>Fanwood borough, Union County</t>
  </si>
  <si>
    <t>Tewksbury township, Hunterdon County</t>
  </si>
  <si>
    <t>Chester township, Morris County</t>
  </si>
  <si>
    <t>Morristown town, Morris County</t>
  </si>
  <si>
    <t>Harding township, Morris County</t>
  </si>
  <si>
    <t>Upper Saddle River borough, Bergen County</t>
  </si>
  <si>
    <t>Wyckoff township, Bergen County</t>
  </si>
  <si>
    <t>Glen Rock borough, Bergen County</t>
  </si>
  <si>
    <t>Commercial township, Cumberland County</t>
  </si>
  <si>
    <t>Woodbine borough, Cape May County</t>
  </si>
  <si>
    <t>Upper Deerfield township, Cumberland County</t>
  </si>
  <si>
    <t>Chatham township, Morris County</t>
  </si>
  <si>
    <t>Metuchen borough, Middlesex County</t>
  </si>
  <si>
    <t>Verona township, Essex County</t>
  </si>
  <si>
    <t>Haledon borough, Passaic County</t>
  </si>
  <si>
    <t>Saddle Brook township, Bergen County</t>
  </si>
  <si>
    <t>Rumson borough, Monmouth County</t>
  </si>
  <si>
    <t>Midland Park borough, Bergen County</t>
  </si>
  <si>
    <t>Carteret borough, Middlesex County</t>
  </si>
  <si>
    <t>North Arlington borough, Bergen County</t>
  </si>
  <si>
    <t>Freehold township, Monmouth County</t>
  </si>
  <si>
    <t>Wall township, Monmouth County</t>
  </si>
  <si>
    <t>Manalapan township, Monmouth County</t>
  </si>
  <si>
    <t>Kinnelon borough, Morris County</t>
  </si>
  <si>
    <t>Garwood borough, Union County</t>
  </si>
  <si>
    <t>Dunellen borough, Middlesex County</t>
  </si>
  <si>
    <t>Westwood borough, Bergen County</t>
  </si>
  <si>
    <t>Wharton borough, Morris County</t>
  </si>
  <si>
    <t>Flemington borough, Hunterdon County</t>
  </si>
  <si>
    <t>Somerdale borough, Camden County</t>
  </si>
  <si>
    <t>Fair Lawn borough, Bergen County</t>
  </si>
  <si>
    <t>Montclair township, Essex County</t>
  </si>
  <si>
    <t>Moorestown township, Burlington County</t>
  </si>
  <si>
    <t>Audubon Park borough, Camden County</t>
  </si>
  <si>
    <t>Westville borough, Gloucester County</t>
  </si>
  <si>
    <t>Elmer borough, Salem County</t>
  </si>
  <si>
    <t>Lambertville city, Hunterdon County</t>
  </si>
  <si>
    <t>Frenchtown borough, Hunterdon County</t>
  </si>
  <si>
    <t>Phillipsburg town, Warren County</t>
  </si>
  <si>
    <t>Milford borough, Hunterdon County</t>
  </si>
  <si>
    <t>Bloomsbury borough, Hunterdon County</t>
  </si>
  <si>
    <t>Island Heights borough, Ocean County</t>
  </si>
  <si>
    <t>Clinton town, Hunterdon County</t>
  </si>
  <si>
    <t>Washington borough, Warren County</t>
  </si>
  <si>
    <t>Barrington borough, Camden County</t>
  </si>
  <si>
    <t>Mount Ephraim borough, Camden County</t>
  </si>
  <si>
    <t>Alpha borough, Warren County</t>
  </si>
  <si>
    <t>Hampton borough, Hunterdon County</t>
  </si>
  <si>
    <t>Allenhurst borough, Monmouth County</t>
  </si>
  <si>
    <t>Roosevelt borough, Monmouth County</t>
  </si>
  <si>
    <t>Downe township, Cumberland County</t>
  </si>
  <si>
    <t>Buena borough, Atlantic County</t>
  </si>
  <si>
    <t>Franklin township, Gloucester County</t>
  </si>
  <si>
    <t>Wantage township, Sussex County</t>
  </si>
  <si>
    <t>Tinton Falls borough, Monmouth County</t>
  </si>
  <si>
    <t>Barnegat township, Ocean County</t>
  </si>
  <si>
    <t>Lumberton township, Burlington County</t>
  </si>
  <si>
    <t>Upper Freehold township, Monmouth County</t>
  </si>
  <si>
    <t>Harrison township, Gloucester County</t>
  </si>
  <si>
    <t>Green Brook township, Somerset County</t>
  </si>
  <si>
    <t>Pequannock township, Morris County</t>
  </si>
  <si>
    <t>Aberdeen township, Monmouth County</t>
  </si>
  <si>
    <t>Delran township, Burlington County</t>
  </si>
  <si>
    <t>Woodbury Heights borough, Gloucester County</t>
  </si>
  <si>
    <t>Woodstown borough, Salem County</t>
  </si>
  <si>
    <t>Bloomingdale borough, Passaic County</t>
  </si>
  <si>
    <t>Cinnaminson township, Burlington County</t>
  </si>
  <si>
    <t>Plumsted township, Ocean County</t>
  </si>
  <si>
    <t>Allamuchy township, Warren County</t>
  </si>
  <si>
    <t>Blairstown township, Warren County</t>
  </si>
  <si>
    <t>Absecon city, Atlantic County</t>
  </si>
  <si>
    <t>Clayton borough, Gloucester County</t>
  </si>
  <si>
    <t>Washington township, Gloucester County</t>
  </si>
  <si>
    <t>Mount Laurel township, Burlington County</t>
  </si>
  <si>
    <t>Lawrence township, Mercer County</t>
  </si>
  <si>
    <t>Wanaque borough, Passaic County</t>
  </si>
  <si>
    <t>Independence township, Warren County</t>
  </si>
  <si>
    <t>Greenwich township, Warren County</t>
  </si>
  <si>
    <t>Lopatcong township, Warren County</t>
  </si>
  <si>
    <t>Mantua township, Gloucester County</t>
  </si>
  <si>
    <t>Bordentown township, Burlington County</t>
  </si>
  <si>
    <t>New Hanover township, Burlington County</t>
  </si>
  <si>
    <t>Hardyston township, Sussex County</t>
  </si>
  <si>
    <t>Somers Point city, Atlantic County</t>
  </si>
  <si>
    <t>Roxbury township, Morris County</t>
  </si>
  <si>
    <t>Raritan township, Hunterdon County</t>
  </si>
  <si>
    <t>Rockaway township, Morris County</t>
  </si>
  <si>
    <t>Morris township, Morris County</t>
  </si>
  <si>
    <t>Newton town, Sussex County</t>
  </si>
  <si>
    <t>Runnemede borough, Camden County</t>
  </si>
  <si>
    <t>Evesham township, Burlington County</t>
  </si>
  <si>
    <t>Mansfield township, Burlington County</t>
  </si>
  <si>
    <t>Weymouth township, Atlantic County</t>
  </si>
  <si>
    <t>Ocean township, Ocean County</t>
  </si>
  <si>
    <t>Hammonton town, Atlantic County</t>
  </si>
  <si>
    <t>Lower township, Cape May County</t>
  </si>
  <si>
    <t>Millville city, Cumberland County</t>
  </si>
  <si>
    <t>Oaklyn borough, Camden County</t>
  </si>
  <si>
    <t>Woodbury city, Gloucester County</t>
  </si>
  <si>
    <t>Andover township, Sussex County</t>
  </si>
  <si>
    <t>Washington township, Warren County</t>
  </si>
  <si>
    <t>Tabernacle township, Burlington County</t>
  </si>
  <si>
    <t>Tuckerton borough, Ocean County</t>
  </si>
  <si>
    <t>Buena Vista township, Atlantic County</t>
  </si>
  <si>
    <t>Fredon township, Sussex County</t>
  </si>
  <si>
    <t>Kingwood township, Hunterdon County</t>
  </si>
  <si>
    <t>Frelinghuysen township, Warren County</t>
  </si>
  <si>
    <t>Shamong township, Burlington County</t>
  </si>
  <si>
    <t>Logan township, Gloucester County</t>
  </si>
  <si>
    <t>Ewing township, Mercer County</t>
  </si>
  <si>
    <t>Upper Pittsgrove township, Salem County</t>
  </si>
  <si>
    <t>Port Republic city, Atlantic County</t>
  </si>
  <si>
    <t>Beverly city, Burlington County</t>
  </si>
  <si>
    <t>Winfield township, Union County</t>
  </si>
  <si>
    <t>Palmyra borough, Burlington County</t>
  </si>
  <si>
    <t>Stratford borough, Camden County</t>
  </si>
  <si>
    <t>Pitman borough, Gloucester County</t>
  </si>
  <si>
    <t>Linwood city, Atlantic County</t>
  </si>
  <si>
    <t>Sea Bright borough, Monmouth County</t>
  </si>
  <si>
    <t>Andover borough, Sussex County</t>
  </si>
  <si>
    <t>Branchville borough, Sussex County</t>
  </si>
  <si>
    <t>Trenton city, Mercer County</t>
  </si>
  <si>
    <t>Plainfield city, Union County</t>
  </si>
  <si>
    <t>New Brunswick city, Middlesex County</t>
  </si>
  <si>
    <t>Chesilhurst borough, Camden County</t>
  </si>
  <si>
    <t>Dover town, Morris County</t>
  </si>
  <si>
    <t>Hillside township, Union County</t>
  </si>
  <si>
    <t>Ogdensburg borough, Sussex County</t>
  </si>
  <si>
    <t>Harmony township, Warren County</t>
  </si>
  <si>
    <t>Interlaken borough, Monmouth County</t>
  </si>
  <si>
    <t>Leonia borough, Bergen County</t>
  </si>
  <si>
    <t>Avon-by-the-Sea borough, Monmouth County</t>
  </si>
  <si>
    <t>Fieldsboro borough, Burlington County</t>
  </si>
  <si>
    <t>Lakehurst borough, Ocean County</t>
  </si>
  <si>
    <t>South Toms River borough, Ocean County</t>
  </si>
  <si>
    <t>Pleasantville city, Atlantic County</t>
  </si>
  <si>
    <t>Pine Hill borough, Camden County</t>
  </si>
  <si>
    <t>Netcong borough, Morris County</t>
  </si>
  <si>
    <t>Riverside township, Burlington County</t>
  </si>
  <si>
    <t>Bound Brook borough, Somerset County</t>
  </si>
  <si>
    <t>Mount Holly township, Burlington County</t>
  </si>
  <si>
    <t>Essex Fells borough, Essex County</t>
  </si>
  <si>
    <t>North Caldwell borough, Essex County</t>
  </si>
  <si>
    <t>Prospect Park borough, Passaic County</t>
  </si>
  <si>
    <t>Victory Gardens borough, Morris County</t>
  </si>
  <si>
    <t>Old Bridge township, Middlesex County</t>
  </si>
  <si>
    <t>Parsippany-Troy Hills township, Morris County</t>
  </si>
  <si>
    <t>Piscataway township, Middlesex County</t>
  </si>
  <si>
    <t>North Brunswick township, Middlesex County</t>
  </si>
  <si>
    <t>Willingboro township, Burlington County</t>
  </si>
  <si>
    <t>Mount Olive township, Morris County</t>
  </si>
  <si>
    <t>East Windsor township, Mercer County</t>
  </si>
  <si>
    <t>Long Beach township, Ocean County</t>
  </si>
  <si>
    <t>Wildwood Crest borough, Cape May County</t>
  </si>
  <si>
    <t>Brigantine city, Atlantic County</t>
  </si>
  <si>
    <t>Avalon borough, Cape May County</t>
  </si>
  <si>
    <t>Brick township, Ocean County</t>
  </si>
  <si>
    <t>Longport borough, Atlantic County</t>
  </si>
  <si>
    <t>Fairfield township, Essex County</t>
  </si>
  <si>
    <t>Penns Grove borough, Salem County</t>
  </si>
  <si>
    <t>Salem city, Salem County</t>
  </si>
  <si>
    <t>Sussex borough, Sussex County</t>
  </si>
  <si>
    <t>Moonachie borough, Bergen County</t>
  </si>
  <si>
    <t>Teterboro borough, Bergen County</t>
  </si>
  <si>
    <t>Montague township, Sussex County</t>
  </si>
  <si>
    <t>Pemberton township, Burlington County</t>
  </si>
  <si>
    <t>Bellmawr borough, Camden County</t>
  </si>
  <si>
    <t>Manchester township, Ocean County</t>
  </si>
  <si>
    <t>Berkeley township, Ocean County</t>
  </si>
  <si>
    <t>Wrightstown borough, Burlington County</t>
  </si>
  <si>
    <t>Pohatcong township, Warren County</t>
  </si>
  <si>
    <t>Elsinboro township, Salem County</t>
  </si>
  <si>
    <t>Oldmans township, Salem County</t>
  </si>
  <si>
    <t>Hampton township, Sussex County</t>
  </si>
  <si>
    <t>Folsom borough, Atlantic County</t>
  </si>
  <si>
    <t>Greenwich township, Gloucester County</t>
  </si>
  <si>
    <t>Irvington township, Essex County</t>
  </si>
  <si>
    <t>Glen Ridge borough, Essex County</t>
  </si>
  <si>
    <t>Elizabeth city, Union County</t>
  </si>
  <si>
    <t>Paterson city, Passaic County</t>
  </si>
  <si>
    <t>Mendham township, Morris County</t>
  </si>
  <si>
    <t>Lebanon township, Hunterdon County</t>
  </si>
  <si>
    <t>Pennsauken township, Camden County</t>
  </si>
  <si>
    <t>Kearny town, Hudson County</t>
  </si>
  <si>
    <t>Union township, Union County</t>
  </si>
  <si>
    <t>Oakland borough, Bergen County</t>
  </si>
  <si>
    <t>Denville township, Morris County</t>
  </si>
  <si>
    <t>East Orange city, Essex County</t>
  </si>
  <si>
    <t>South Orange Village township, Essex County</t>
  </si>
  <si>
    <t>Madison borough, Morris County</t>
  </si>
  <si>
    <t>Ridgewood village, Bergen County</t>
  </si>
  <si>
    <t>Maplewood township, Essex County</t>
  </si>
  <si>
    <t>Rutherford borough, Bergen County</t>
  </si>
  <si>
    <t>River Edge borough, Bergen County</t>
  </si>
  <si>
    <t>West Deptford township, Gloucester County</t>
  </si>
  <si>
    <t>Ocean Gate borough, Ocean County</t>
  </si>
  <si>
    <t>Sandyston township, Sussex County</t>
  </si>
  <si>
    <t>Delanco township, Burlington County</t>
  </si>
  <si>
    <t>Stockton borough, Hunterdon County</t>
  </si>
  <si>
    <t>Rocky Hill borough, Somerset County</t>
  </si>
  <si>
    <t>Hopewell borough, Mercer County</t>
  </si>
  <si>
    <t>Woolwich township, Gloucester County</t>
  </si>
  <si>
    <t>Pilesgrove township, Salem County</t>
  </si>
  <si>
    <t>Upper township, Cape May County</t>
  </si>
  <si>
    <t>Florence township, Burlington County</t>
  </si>
  <si>
    <t>Maurice River township, Cumberland County</t>
  </si>
  <si>
    <t>East Greenwich township, Gloucester County</t>
  </si>
  <si>
    <t>Robbinsville township, Mercer County</t>
  </si>
  <si>
    <t>Glassboro borough, Gloucester County</t>
  </si>
  <si>
    <t>Woodlynne borough, Camden County</t>
  </si>
  <si>
    <t>West New York town, Hudson County</t>
  </si>
  <si>
    <t>Little Ferry borough, Bergen County</t>
  </si>
  <si>
    <t>Edison township, Middlesex County</t>
  </si>
  <si>
    <t>Newark city, Essex County</t>
  </si>
  <si>
    <t>Bloomfield township, Essex County</t>
  </si>
  <si>
    <t>Guttenberg town, Hudson County</t>
  </si>
  <si>
    <t>Passaic city, Passaic County</t>
  </si>
  <si>
    <t>Bayonne city, Hudson County</t>
  </si>
  <si>
    <t>Bogota borough, Bergen County</t>
  </si>
  <si>
    <t>Allentown borough, Monmouth County</t>
  </si>
  <si>
    <t>Pine Beach borough, Ocean County</t>
  </si>
  <si>
    <t>Hamburg borough, Sussex County</t>
  </si>
  <si>
    <t>Dennis township, Cape May County</t>
  </si>
  <si>
    <t>Califon borough, Hunterdon County</t>
  </si>
  <si>
    <t>Riverton borough, Burlington County</t>
  </si>
  <si>
    <t>Englishtown borough, Monmouth County</t>
  </si>
  <si>
    <t>Helmetta borough, Middlesex County</t>
  </si>
  <si>
    <t>Estell Manor city, Atlantic County</t>
  </si>
  <si>
    <t>Loch Arbour village, Monmouth County</t>
  </si>
  <si>
    <t>Wenonah borough, Gloucester County</t>
  </si>
  <si>
    <t>Bethlehem township, Hunterdon County</t>
  </si>
  <si>
    <t>Old Tappan borough, Bergen County</t>
  </si>
  <si>
    <t>Readington township, Hunterdon County</t>
  </si>
  <si>
    <t>Washington township, Morris County</t>
  </si>
  <si>
    <t>Norwood borough, Bergen County</t>
  </si>
  <si>
    <t>Franklin township, Hunterdon County</t>
  </si>
  <si>
    <t>West Amwell township, Hunterdon County</t>
  </si>
  <si>
    <t>East Amwell township, Hunterdon County</t>
  </si>
  <si>
    <t>Hope township, Warren County</t>
  </si>
  <si>
    <t>Frankford township, Sussex County</t>
  </si>
  <si>
    <t>Springfield township, Burlington County</t>
  </si>
  <si>
    <t>Far Hills borough, Somerset County</t>
  </si>
  <si>
    <t>Medford township, Burlington County</t>
  </si>
  <si>
    <t>Branchburg township, Somerset County</t>
  </si>
  <si>
    <t>Hopewell township, Mercer County</t>
  </si>
  <si>
    <t>Clinton township, Hunterdon County</t>
  </si>
  <si>
    <t>Sparta township, Sussex County</t>
  </si>
  <si>
    <t>Woodcliff Lake borough, Bergen County</t>
  </si>
  <si>
    <t>Mendham borough, Morris County</t>
  </si>
  <si>
    <t>Harrington Park borough, Bergen County</t>
  </si>
  <si>
    <t>Summit city, Union County</t>
  </si>
  <si>
    <t>Livingston township, Essex County</t>
  </si>
  <si>
    <t>Scotch Plains township, Union County</t>
  </si>
  <si>
    <t>Camden city, Camden County</t>
  </si>
  <si>
    <t>Vernon township, Sussex County</t>
  </si>
  <si>
    <t>Voorhees township, Camden County</t>
  </si>
  <si>
    <t>Clifton city, Passaic County</t>
  </si>
  <si>
    <t>Woodbridge township, Middlesex County</t>
  </si>
  <si>
    <t>Randolph township, Morris County</t>
  </si>
  <si>
    <t>Montville township, Morris County</t>
  </si>
  <si>
    <t>Montgomery township, Somerset County</t>
  </si>
  <si>
    <t>Bernards township, Somerset County</t>
  </si>
  <si>
    <t>Rochelle Park township, Bergen County</t>
  </si>
  <si>
    <t>Lake Como borough, Monmouth County</t>
  </si>
  <si>
    <t>Lebanon borough, Hunterdon County</t>
  </si>
  <si>
    <t>South Bound Brook borough, Somerset County</t>
  </si>
  <si>
    <t>Stanhope borough, Sussex County</t>
  </si>
  <si>
    <t>Atlantic Highlands borough, Monmouth County</t>
  </si>
  <si>
    <t>Ocean township, Monmouth County</t>
  </si>
  <si>
    <t>Gloucester township, Camden County</t>
  </si>
  <si>
    <t>Hazlet township, Monmouth County</t>
  </si>
  <si>
    <t>Point Pleasant borough, Ocean County</t>
  </si>
  <si>
    <t>Ridgefield borough, Bergen County</t>
  </si>
  <si>
    <t>Northfield city, Atlantic County</t>
  </si>
  <si>
    <t>Howell township, Monmouth County</t>
  </si>
  <si>
    <t>Toms River township, Ocean County</t>
  </si>
  <si>
    <t>Cherry Hill township, Camden County</t>
  </si>
  <si>
    <t>Jackson township, Ocean County</t>
  </si>
  <si>
    <t>Egg Harbor township, Atlantic County</t>
  </si>
  <si>
    <t>East Brunswick township, Middlesex County</t>
  </si>
  <si>
    <t>Mahwah township, Bergen County</t>
  </si>
  <si>
    <t>Secaucus town, Hudson County</t>
  </si>
  <si>
    <t>Bridgewater township, Somerset County</t>
  </si>
  <si>
    <t>Hillsborough township, Somerset County</t>
  </si>
  <si>
    <t>Hamilton township, Mercer County</t>
  </si>
  <si>
    <t>Keansburg borough, Monmouth County</t>
  </si>
  <si>
    <t>Northvale borough, Bergen County</t>
  </si>
  <si>
    <t>Laurel Springs borough, Camden County</t>
  </si>
  <si>
    <t>Lawnside borough, Camden County</t>
  </si>
  <si>
    <t>Haddonfield borough, Camden County</t>
  </si>
  <si>
    <t>Shrewsbury township, Monmouth County</t>
  </si>
  <si>
    <t>Park Ridge borough, Bergen County</t>
  </si>
  <si>
    <t>Spring Lake Heights borough, Monmouth County</t>
  </si>
  <si>
    <t>Lower Alloways Creek township, Salem County</t>
  </si>
  <si>
    <t>Pennington borough, Mercer County</t>
  </si>
  <si>
    <t>Carlstadt borough, Bergen County</t>
  </si>
  <si>
    <t>Deal borough, Monmouth County</t>
  </si>
  <si>
    <t>Surf City borough, Ocean County</t>
  </si>
  <si>
    <t>Burlington township, Burlington County</t>
  </si>
  <si>
    <t>Swedesboro borough, Gloucester County</t>
  </si>
  <si>
    <t>North Haledon borough, Passaic County</t>
  </si>
  <si>
    <t>Clark township, Union County</t>
  </si>
  <si>
    <t>Franklin Lakes borough, Bergen County</t>
  </si>
  <si>
    <t>Millstone township, Monmouth County</t>
  </si>
  <si>
    <t>Paramus borough, Bergen County</t>
  </si>
  <si>
    <t>Chesterfield township, Burlington County</t>
  </si>
  <si>
    <t>South River borough, Middlesex County</t>
  </si>
  <si>
    <t>East Hanover township, Morris County</t>
  </si>
  <si>
    <t>Hanover township, Morris County</t>
  </si>
  <si>
    <t>Boonton township, Morris County</t>
  </si>
  <si>
    <t>Eastampton township, Burlington County</t>
  </si>
  <si>
    <t>Hainesport township, Burlington County</t>
  </si>
  <si>
    <t>South Hackensack township, Bergen County</t>
  </si>
  <si>
    <t>Pemberton borough, Burlington County</t>
  </si>
  <si>
    <t>Florham Park borough, Morris County</t>
  </si>
  <si>
    <t>Saddle River borough, Bergen County</t>
  </si>
  <si>
    <t>West Milford township, Passaic County</t>
  </si>
  <si>
    <t>Gibbsboro borough, Camden County</t>
  </si>
  <si>
    <t>Pittsgrove township, Salem County</t>
  </si>
  <si>
    <t>Ship Bottom borough, Ocean County</t>
  </si>
  <si>
    <t>Bay Head borough, Ocean County</t>
  </si>
  <si>
    <t>National Park borough, Gloucester County</t>
  </si>
  <si>
    <t>Newfield borough, Gloucester County</t>
  </si>
  <si>
    <t>Beach Haven borough, Ocean County</t>
  </si>
  <si>
    <t>Southampton township, Burlington County</t>
  </si>
  <si>
    <t>Deerfield township, Cumberland County</t>
  </si>
  <si>
    <t>Vineland city, Cumberland County</t>
  </si>
  <si>
    <t>Franklin township, Somerset County</t>
  </si>
  <si>
    <t>Monroe township, Middlesex County</t>
  </si>
  <si>
    <t>Middlesex borough, Middlesex County</t>
  </si>
  <si>
    <t>Jefferson township, Morris County</t>
  </si>
  <si>
    <t>Wildwood city, Cape May County</t>
  </si>
  <si>
    <t>Mannington township, Salem County</t>
  </si>
  <si>
    <t>Elk township, Gloucester County</t>
  </si>
  <si>
    <t>Mantoloking borough, Ocean County</t>
  </si>
  <si>
    <t>Millstone borough, Somerset County</t>
  </si>
  <si>
    <t>Jamesburg borough, Middlesex County</t>
  </si>
  <si>
    <t>Marlboro township, Monmouth County</t>
  </si>
  <si>
    <t>South Brunswick township, Middlesex County</t>
  </si>
  <si>
    <t>West Windsor township, Mercer County</t>
  </si>
  <si>
    <t>Brooklawn borough, Camden County</t>
  </si>
  <si>
    <t>Woodland township, Burlington County</t>
  </si>
  <si>
    <t>Waterford township, Camden County</t>
  </si>
  <si>
    <t>Englewood city, Bergen County</t>
  </si>
  <si>
    <t>Roselle borough, Union County</t>
  </si>
  <si>
    <t>North Plainfield borough, Somerset County</t>
  </si>
  <si>
    <t>West Orange township, Essex County</t>
  </si>
  <si>
    <t>Seaside Park borough, Ocean County</t>
  </si>
  <si>
    <t>Burlington city, Burlington County</t>
  </si>
  <si>
    <t>Stillwater township, Sussex County</t>
  </si>
  <si>
    <t>Holland township, Hunterdon County</t>
  </si>
  <si>
    <t>Chester borough, Morris County</t>
  </si>
  <si>
    <t>Greenwich township, Cumberland County</t>
  </si>
  <si>
    <t>Atlantic City city, Atlantic County</t>
  </si>
  <si>
    <t>Corbin City city, Atlantic County</t>
  </si>
  <si>
    <t>Egg Harbor City city, Atlantic County</t>
  </si>
  <si>
    <t>Margate City city, Atlantic County</t>
  </si>
  <si>
    <t>Ventnor City city, Atlantic County</t>
  </si>
  <si>
    <t>Alpine borough, Bergen County</t>
  </si>
  <si>
    <t>East Rutherford borough, Bergen County</t>
  </si>
  <si>
    <t>Edgewater borough, Bergen County</t>
  </si>
  <si>
    <t>Fort Lee borough, Bergen County</t>
  </si>
  <si>
    <t>Montvale borough, Bergen County</t>
  </si>
  <si>
    <t>Rockleigh borough, Bergen County</t>
  </si>
  <si>
    <t>Wood-Ridge borough, Bergen County</t>
  </si>
  <si>
    <t>Maple Shade township, Burlington County</t>
  </si>
  <si>
    <t>Gloucester City city, Camden County</t>
  </si>
  <si>
    <t>Hi-Nella borough, Camden County</t>
  </si>
  <si>
    <t>Tavistock borough, Camden County</t>
  </si>
  <si>
    <t>North Wildwood city, Cape May County</t>
  </si>
  <si>
    <t>Ocean City city, Cape May County</t>
  </si>
  <si>
    <t>Sea Isle City city, Cape May County</t>
  </si>
  <si>
    <t>Stone Harbor borough, Cape May County</t>
  </si>
  <si>
    <t>Millburn township, Essex County</t>
  </si>
  <si>
    <t>South Harrison township, Gloucester County</t>
  </si>
  <si>
    <t>Hoboken city, Hudson County</t>
  </si>
  <si>
    <t>Jersey City city, Hudson County</t>
  </si>
  <si>
    <t>Union City city, Hudson County</t>
  </si>
  <si>
    <t>Weehawken township, Hudson County</t>
  </si>
  <si>
    <t>South Plainfield borough, Middlesex County</t>
  </si>
  <si>
    <t>Highlands borough, Monmouth County</t>
  </si>
  <si>
    <t>Matawan borough, Monmouth County</t>
  </si>
  <si>
    <t>Sea Girt borough, Monmouth County</t>
  </si>
  <si>
    <t>Spring Lake borough, Monmouth County</t>
  </si>
  <si>
    <t>Mount Arlington borough, Morris County</t>
  </si>
  <si>
    <t>Riverdale borough, Morris County</t>
  </si>
  <si>
    <t>Barnegat Light borough, Ocean County</t>
  </si>
  <si>
    <t>Beachwood borough, Ocean County</t>
  </si>
  <si>
    <t>Lakewood township, Ocean County</t>
  </si>
  <si>
    <t>Pennsville township, Salem County</t>
  </si>
  <si>
    <t>Peapack and Gladstone borough, Somerset County</t>
  </si>
  <si>
    <t>Franklin borough, Sussex County</t>
  </si>
  <si>
    <t>Hopatcong borough, Sussex County</t>
  </si>
  <si>
    <t>Byram township, Sussex County</t>
  </si>
  <si>
    <t>Walpack township, Sussex County</t>
  </si>
  <si>
    <t>Select Municipality</t>
  </si>
  <si>
    <t>County Average</t>
  </si>
  <si>
    <t>NJ Average</t>
  </si>
  <si>
    <t>Neighboring Towns</t>
  </si>
  <si>
    <t>PILOT Assessed Value</t>
  </si>
  <si>
    <t>Neighboring Town 1</t>
  </si>
  <si>
    <t>Neighboring Town 2</t>
  </si>
  <si>
    <t>Neighboring Town 3</t>
  </si>
  <si>
    <t>Neighboring Town 4</t>
  </si>
  <si>
    <t>Neighboring Town 5</t>
  </si>
  <si>
    <t>Neighboring Town 6</t>
  </si>
  <si>
    <t>Neighboring Town 7</t>
  </si>
  <si>
    <t>Neighboring Town 8</t>
  </si>
  <si>
    <t>Neighboring Town 9</t>
  </si>
  <si>
    <t>Neighboring Town 10</t>
  </si>
  <si>
    <t>Neighboring Town 11</t>
  </si>
  <si>
    <t>Neighboring Town 12</t>
  </si>
  <si>
    <t>Neighboring Town 13</t>
  </si>
  <si>
    <t>Neighboring Town 14</t>
  </si>
  <si>
    <t>Neighboring Town 15</t>
  </si>
  <si>
    <t>Neighboring Town 16</t>
  </si>
  <si>
    <t>Pleasantville</t>
  </si>
  <si>
    <t>Absecon</t>
  </si>
  <si>
    <t>Ventnor City</t>
  </si>
  <si>
    <t>Brigantine</t>
  </si>
  <si>
    <t>Vineland</t>
  </si>
  <si>
    <t>Estell Manor</t>
  </si>
  <si>
    <t>Ocean City</t>
  </si>
  <si>
    <t>Corbin City</t>
  </si>
  <si>
    <t>Somers Point</t>
  </si>
  <si>
    <t>Linwood</t>
  </si>
  <si>
    <t>Northfield</t>
  </si>
  <si>
    <t>Hammonton</t>
  </si>
  <si>
    <t>Port Republic</t>
  </si>
  <si>
    <t>Englewood</t>
  </si>
  <si>
    <t>Ridgefield Park Village</t>
  </si>
  <si>
    <t>Hackensack</t>
  </si>
  <si>
    <t>Secaucus</t>
  </si>
  <si>
    <t>Garfield</t>
  </si>
  <si>
    <t>Paterson</t>
  </si>
  <si>
    <t>Clifton</t>
  </si>
  <si>
    <t>Ridgewood Village</t>
  </si>
  <si>
    <t>Kearny</t>
  </si>
  <si>
    <t>Bordentown</t>
  </si>
  <si>
    <t>Beverly</t>
  </si>
  <si>
    <t>Sea Isle City</t>
  </si>
  <si>
    <t>Wildwood</t>
  </si>
  <si>
    <t>North Wildwood</t>
  </si>
  <si>
    <t>Millville</t>
  </si>
  <si>
    <t>Bridgeton</t>
  </si>
  <si>
    <t>Newark</t>
  </si>
  <si>
    <t>East Orange</t>
  </si>
  <si>
    <t>Summit</t>
  </si>
  <si>
    <t>Elizabeth</t>
  </si>
  <si>
    <t>Bayonne</t>
  </si>
  <si>
    <t>Harrison</t>
  </si>
  <si>
    <t>Woodbury</t>
  </si>
  <si>
    <t>West New York</t>
  </si>
  <si>
    <t>Union City</t>
  </si>
  <si>
    <t>Hoboken</t>
  </si>
  <si>
    <t>Guttenberg</t>
  </si>
  <si>
    <t>Clinton</t>
  </si>
  <si>
    <t>Lambertville</t>
  </si>
  <si>
    <t>Trenton</t>
  </si>
  <si>
    <t>Linden</t>
  </si>
  <si>
    <t>Plainfield</t>
  </si>
  <si>
    <t>New Brunswick</t>
  </si>
  <si>
    <t>South Amboy</t>
  </si>
  <si>
    <t>Perth Amboy</t>
  </si>
  <si>
    <t>Rahway</t>
  </si>
  <si>
    <t>Loch Arbour Village</t>
  </si>
  <si>
    <t>Long Branch</t>
  </si>
  <si>
    <t>Asbury Park</t>
  </si>
  <si>
    <t>Boonton</t>
  </si>
  <si>
    <t>Dover</t>
  </si>
  <si>
    <t>Morristown</t>
  </si>
  <si>
    <t>Hackettstown</t>
  </si>
  <si>
    <t>Newton</t>
  </si>
  <si>
    <t>Westfield</t>
  </si>
  <si>
    <t>Phillipsburg</t>
  </si>
  <si>
    <t>Belvidere</t>
  </si>
  <si>
    <t>Aberdeen Twp</t>
  </si>
  <si>
    <t>Alexandria Twp</t>
  </si>
  <si>
    <t>Allamuchy Twp</t>
  </si>
  <si>
    <t>Alloway Twp</t>
  </si>
  <si>
    <t>Andover Twp</t>
  </si>
  <si>
    <t>Barnegat Twp</t>
  </si>
  <si>
    <t>Bass River Twp</t>
  </si>
  <si>
    <t>Bedminster Twp</t>
  </si>
  <si>
    <t>Belleville Twp</t>
  </si>
  <si>
    <t>Berkeley Heights Twp</t>
  </si>
  <si>
    <t>Berkeley Twp</t>
  </si>
  <si>
    <t>Berlin Twp</t>
  </si>
  <si>
    <t>Bernards Twp</t>
  </si>
  <si>
    <t>Bethlehem Twp</t>
  </si>
  <si>
    <t>Blairstown Twp</t>
  </si>
  <si>
    <t>Bloomfield Twp</t>
  </si>
  <si>
    <t>Boonton Twp</t>
  </si>
  <si>
    <t>Bordentown Twp</t>
  </si>
  <si>
    <t>Branchburg Twp</t>
  </si>
  <si>
    <t>Brick Twp</t>
  </si>
  <si>
    <t>Bridgewater Twp</t>
  </si>
  <si>
    <t>Buena Vista Twp</t>
  </si>
  <si>
    <t>Burlington Twp</t>
  </si>
  <si>
    <t>Byram Twp</t>
  </si>
  <si>
    <t>Carneys Point Twp</t>
  </si>
  <si>
    <t>Cedar Grove Twp</t>
  </si>
  <si>
    <t>Chatham Twp</t>
  </si>
  <si>
    <t>Cherry Hill Twp</t>
  </si>
  <si>
    <t>Chester Twp</t>
  </si>
  <si>
    <t>Chesterfield Twp</t>
  </si>
  <si>
    <t>Cinnaminson Twp</t>
  </si>
  <si>
    <t>City of Orange Twp</t>
  </si>
  <si>
    <t>Clark Twp</t>
  </si>
  <si>
    <t>Clinton Twp</t>
  </si>
  <si>
    <t>Colts Neck Twp</t>
  </si>
  <si>
    <t>Commercial Twp</t>
  </si>
  <si>
    <t>Cranbury Twp</t>
  </si>
  <si>
    <t>Cranford Twp</t>
  </si>
  <si>
    <t>Deerfield Twp</t>
  </si>
  <si>
    <t>Delanco Twp</t>
  </si>
  <si>
    <t>Delaware Twp</t>
  </si>
  <si>
    <t>Delran Twp</t>
  </si>
  <si>
    <t>Dennis Twp</t>
  </si>
  <si>
    <t>Denville Twp</t>
  </si>
  <si>
    <t>Deptford Twp</t>
  </si>
  <si>
    <t>Downe Twp</t>
  </si>
  <si>
    <t>Eagleswood Twp</t>
  </si>
  <si>
    <t>East Amwell Twp</t>
  </si>
  <si>
    <t>East Brunswick Twp</t>
  </si>
  <si>
    <t>East Greenwich Twp</t>
  </si>
  <si>
    <t>East Hanover Twp</t>
  </si>
  <si>
    <t>East Windsor Twp</t>
  </si>
  <si>
    <t>Eastampton Twp</t>
  </si>
  <si>
    <t>Edgewater Park Twp</t>
  </si>
  <si>
    <t>Edison Twp</t>
  </si>
  <si>
    <t>Egg Harbor Twp</t>
  </si>
  <si>
    <t>Elk Twp</t>
  </si>
  <si>
    <t>Elsinboro Twp</t>
  </si>
  <si>
    <t>Evesham Twp</t>
  </si>
  <si>
    <t>Ewing Twp</t>
  </si>
  <si>
    <t>Fairfield Twp</t>
  </si>
  <si>
    <t>Florence Twp</t>
  </si>
  <si>
    <t>Frankford Twp</t>
  </si>
  <si>
    <t>Franklin Twp</t>
  </si>
  <si>
    <t>Fredon Twp</t>
  </si>
  <si>
    <t>Freehold Twp</t>
  </si>
  <si>
    <t>Frelinghuysen Twp</t>
  </si>
  <si>
    <t>Galloway Twp</t>
  </si>
  <si>
    <t>Gloucester Twp</t>
  </si>
  <si>
    <t>Green Brook Twp</t>
  </si>
  <si>
    <t>Green Twp</t>
  </si>
  <si>
    <t>Greenwich Twp</t>
  </si>
  <si>
    <t>Haddon Twp</t>
  </si>
  <si>
    <t>Hainesport Twp</t>
  </si>
  <si>
    <t>Hamilton Twp</t>
  </si>
  <si>
    <t>Hampton Twp</t>
  </si>
  <si>
    <t>Hanover Twp</t>
  </si>
  <si>
    <t>Harding Twp</t>
  </si>
  <si>
    <t>Hardwick Twp</t>
  </si>
  <si>
    <t>Hardyston Twp</t>
  </si>
  <si>
    <t>Harmony Twp</t>
  </si>
  <si>
    <t>Harrison Twp</t>
  </si>
  <si>
    <t>Hazlet Twp</t>
  </si>
  <si>
    <t>Hillsborough Twp</t>
  </si>
  <si>
    <t>Hillside Twp</t>
  </si>
  <si>
    <t>Holland Twp</t>
  </si>
  <si>
    <t>Holmdel Twp</t>
  </si>
  <si>
    <t>Hope Twp</t>
  </si>
  <si>
    <t>Hopewell Twp</t>
  </si>
  <si>
    <t>Howell Twp</t>
  </si>
  <si>
    <t>Independence Twp</t>
  </si>
  <si>
    <t>Irvington Twp</t>
  </si>
  <si>
    <t>Jackson Twp</t>
  </si>
  <si>
    <t>Jefferson Twp</t>
  </si>
  <si>
    <t>Kingwood Twp</t>
  </si>
  <si>
    <t>Knowlton Twp</t>
  </si>
  <si>
    <t>Lacey Twp</t>
  </si>
  <si>
    <t>Lafayette Twp</t>
  </si>
  <si>
    <t>Lakewood Twp</t>
  </si>
  <si>
    <t>Lawrence Twp</t>
  </si>
  <si>
    <t>Lebanon Twp</t>
  </si>
  <si>
    <t>Liberty Twp</t>
  </si>
  <si>
    <t>Little Egg Harbor Twp</t>
  </si>
  <si>
    <t>Little Falls Twp</t>
  </si>
  <si>
    <t>Livingston Twp</t>
  </si>
  <si>
    <t>Logan Twp</t>
  </si>
  <si>
    <t>Long Beach Twp</t>
  </si>
  <si>
    <t>Long Hill Twp</t>
  </si>
  <si>
    <t>Lopatcong Twp</t>
  </si>
  <si>
    <t>Lower Alloways Creek Twp</t>
  </si>
  <si>
    <t>Lower Twp</t>
  </si>
  <si>
    <t>Lumberton Twp</t>
  </si>
  <si>
    <t>Lyndhurst Twp</t>
  </si>
  <si>
    <t>Mahwah Twp</t>
  </si>
  <si>
    <t>Manalapan Twp</t>
  </si>
  <si>
    <t>Manchester Twp</t>
  </si>
  <si>
    <t>Mannington Twp</t>
  </si>
  <si>
    <t>Mansfield Twp</t>
  </si>
  <si>
    <t>Mantua Twp</t>
  </si>
  <si>
    <t>Maple Shade Twp</t>
  </si>
  <si>
    <t>Maplewood Twp</t>
  </si>
  <si>
    <t>Marlboro Twp</t>
  </si>
  <si>
    <t>Maurice River Twp</t>
  </si>
  <si>
    <t>Medford Twp</t>
  </si>
  <si>
    <t>Mendham Twp</t>
  </si>
  <si>
    <t>Middle Twp</t>
  </si>
  <si>
    <t>Middletown Twp</t>
  </si>
  <si>
    <t>Millburn Twp</t>
  </si>
  <si>
    <t>Millstone Twp</t>
  </si>
  <si>
    <t>Mine Hill Twp</t>
  </si>
  <si>
    <t>Monroe Twp</t>
  </si>
  <si>
    <t>Montague Twp</t>
  </si>
  <si>
    <t>Montclair Twp</t>
  </si>
  <si>
    <t>Montgomery Twp</t>
  </si>
  <si>
    <t>Montville Twp</t>
  </si>
  <si>
    <t>Moorestown Twp</t>
  </si>
  <si>
    <t>Morris Twp</t>
  </si>
  <si>
    <t>Mount Holly Twp</t>
  </si>
  <si>
    <t>Mount Laurel Twp</t>
  </si>
  <si>
    <t>Mount Olive Twp</t>
  </si>
  <si>
    <t>Mullica Twp</t>
  </si>
  <si>
    <t>Neptune Twp</t>
  </si>
  <si>
    <t>New Hanover Twp</t>
  </si>
  <si>
    <t>North Bergen Twp</t>
  </si>
  <si>
    <t>North Brunswick Twp</t>
  </si>
  <si>
    <t>North Hanover Twp</t>
  </si>
  <si>
    <t>Nutley Twp</t>
  </si>
  <si>
    <t>Ocean Twp</t>
  </si>
  <si>
    <t>Old Bridge Twp</t>
  </si>
  <si>
    <t>Oldmans Twp</t>
  </si>
  <si>
    <t>Oxford Twp</t>
  </si>
  <si>
    <t>Parsippany-Troy Hills Twp</t>
  </si>
  <si>
    <t>Pemberton Twp</t>
  </si>
  <si>
    <t>Pennsauken Twp</t>
  </si>
  <si>
    <t>Pennsville Twp</t>
  </si>
  <si>
    <t>Pequannock Twp</t>
  </si>
  <si>
    <t>Pilesgrove Twp</t>
  </si>
  <si>
    <t>Piscataway Twp</t>
  </si>
  <si>
    <t>Pittsgrove Twp</t>
  </si>
  <si>
    <t>Plainsboro Twp</t>
  </si>
  <si>
    <t>Plumsted Twp</t>
  </si>
  <si>
    <t>Pohatcong Twp</t>
  </si>
  <si>
    <t>Quinton Twp</t>
  </si>
  <si>
    <t>Randolph Twp</t>
  </si>
  <si>
    <t>Raritan Twp</t>
  </si>
  <si>
    <t>Readington Twp</t>
  </si>
  <si>
    <t>River Vale Twp</t>
  </si>
  <si>
    <t>Riverside Twp</t>
  </si>
  <si>
    <t>Robbinsville Twp</t>
  </si>
  <si>
    <t>Rochelle Park Twp</t>
  </si>
  <si>
    <t>Rockaway Twp</t>
  </si>
  <si>
    <t>Roxbury Twp</t>
  </si>
  <si>
    <t>Saddle Brook Twp</t>
  </si>
  <si>
    <t>Sandyston Twp</t>
  </si>
  <si>
    <t>Scotch Plains Twp</t>
  </si>
  <si>
    <t>Shamong Twp</t>
  </si>
  <si>
    <t>Shrewsbury Twp</t>
  </si>
  <si>
    <t>South Brunswick Twp</t>
  </si>
  <si>
    <t>South Hackensack Twp</t>
  </si>
  <si>
    <t>South Harrison Twp</t>
  </si>
  <si>
    <t>South Orange Village Twp</t>
  </si>
  <si>
    <t>Southampton Twp</t>
  </si>
  <si>
    <t>Sparta Twp</t>
  </si>
  <si>
    <t>Springfield Twp</t>
  </si>
  <si>
    <t>Stafford Twp</t>
  </si>
  <si>
    <t>Stillwater Twp</t>
  </si>
  <si>
    <t>Stow Creek Twp</t>
  </si>
  <si>
    <t>Tabernacle Twp</t>
  </si>
  <si>
    <t>Teaneck Twp</t>
  </si>
  <si>
    <t>Tewksbury Twp</t>
  </si>
  <si>
    <t>Toms River Twp</t>
  </si>
  <si>
    <t>Union Twp</t>
  </si>
  <si>
    <t>Upper Deerfield Twp</t>
  </si>
  <si>
    <t>Upper Freehold Twp</t>
  </si>
  <si>
    <t>Upper Pittsgrove Twp</t>
  </si>
  <si>
    <t>Upper Twp</t>
  </si>
  <si>
    <t>Vernon Twp</t>
  </si>
  <si>
    <t>Verona Twp</t>
  </si>
  <si>
    <t>Voorhees Twp</t>
  </si>
  <si>
    <t>Wall Twp</t>
  </si>
  <si>
    <t>Walpack Twp</t>
  </si>
  <si>
    <t>Wantage Twp</t>
  </si>
  <si>
    <t>Warren Twp</t>
  </si>
  <si>
    <t>Washington Twp</t>
  </si>
  <si>
    <t>Waterford Twp</t>
  </si>
  <si>
    <t>Wayne Twp</t>
  </si>
  <si>
    <t>Weehawken Twp</t>
  </si>
  <si>
    <t>West Amwell Twp</t>
  </si>
  <si>
    <t>West Caldwell Twp</t>
  </si>
  <si>
    <t>West Deptford Twp</t>
  </si>
  <si>
    <t>West Milford Twp</t>
  </si>
  <si>
    <t>West Orange Twp</t>
  </si>
  <si>
    <t>West Windsor Twp</t>
  </si>
  <si>
    <t>Westampton Twp</t>
  </si>
  <si>
    <t>Weymouth Twp</t>
  </si>
  <si>
    <t>White Twp</t>
  </si>
  <si>
    <t>Willingboro Twp</t>
  </si>
  <si>
    <t>Winfield Twp</t>
  </si>
  <si>
    <t>Winslow Twp</t>
  </si>
  <si>
    <t>Woodbridge Twp</t>
  </si>
  <si>
    <t>Woodland Twp</t>
  </si>
  <si>
    <t>Woolwich Twp</t>
  </si>
  <si>
    <t>Wyckoff Twp</t>
  </si>
  <si>
    <t>Allendale</t>
  </si>
  <si>
    <t>Allenhurst</t>
  </si>
  <si>
    <t>Allentown</t>
  </si>
  <si>
    <t>Alpha</t>
  </si>
  <si>
    <t>Alpine</t>
  </si>
  <si>
    <t>Andover</t>
  </si>
  <si>
    <t>Atlantic Highlands</t>
  </si>
  <si>
    <t>Audubon</t>
  </si>
  <si>
    <t>Audubon Park</t>
  </si>
  <si>
    <t>Avalon</t>
  </si>
  <si>
    <t>Avon-by-the-Sea</t>
  </si>
  <si>
    <t>Barnegat Light</t>
  </si>
  <si>
    <t>Barrington</t>
  </si>
  <si>
    <t>Bay Head</t>
  </si>
  <si>
    <t>Beach Haven</t>
  </si>
  <si>
    <t>Beachwood</t>
  </si>
  <si>
    <t>Bellmawr</t>
  </si>
  <si>
    <t>Belmar</t>
  </si>
  <si>
    <t>Bergenfield</t>
  </si>
  <si>
    <t>Berlin</t>
  </si>
  <si>
    <t>Bernardsville</t>
  </si>
  <si>
    <t>Bloomingdale</t>
  </si>
  <si>
    <t>Bloomsbury</t>
  </si>
  <si>
    <t>Bogota</t>
  </si>
  <si>
    <t>Bound Brook</t>
  </si>
  <si>
    <t>Bradley Beach</t>
  </si>
  <si>
    <t>Branchville</t>
  </si>
  <si>
    <t>Brielle</t>
  </si>
  <si>
    <t>Brooklawn</t>
  </si>
  <si>
    <t>Buena</t>
  </si>
  <si>
    <t>Butler</t>
  </si>
  <si>
    <t>Caldwell</t>
  </si>
  <si>
    <t>Califon</t>
  </si>
  <si>
    <t>Cape May Point</t>
  </si>
  <si>
    <t>Carlstadt</t>
  </si>
  <si>
    <t>Carteret</t>
  </si>
  <si>
    <t>Chatham</t>
  </si>
  <si>
    <t>Chesilhurst</t>
  </si>
  <si>
    <t>Chester</t>
  </si>
  <si>
    <t>Clayton</t>
  </si>
  <si>
    <t>Clementon</t>
  </si>
  <si>
    <t>Cliffside Park</t>
  </si>
  <si>
    <t>Closter</t>
  </si>
  <si>
    <t>Collingswood</t>
  </si>
  <si>
    <t>Cresskill</t>
  </si>
  <si>
    <t>Deal</t>
  </si>
  <si>
    <t>Demarest</t>
  </si>
  <si>
    <t>Dumont</t>
  </si>
  <si>
    <t>Dunellen</t>
  </si>
  <si>
    <t>East Newark</t>
  </si>
  <si>
    <t>East Rutherford</t>
  </si>
  <si>
    <t>Eatontown</t>
  </si>
  <si>
    <t>Edgewater</t>
  </si>
  <si>
    <t>Elmer</t>
  </si>
  <si>
    <t>Elmwood Park</t>
  </si>
  <si>
    <t>Emerson</t>
  </si>
  <si>
    <t>Englewood Cliffs</t>
  </si>
  <si>
    <t>Englishtown</t>
  </si>
  <si>
    <t>Essex Fells</t>
  </si>
  <si>
    <t>Fair Haven</t>
  </si>
  <si>
    <t>Fair Lawn</t>
  </si>
  <si>
    <t>Fairview</t>
  </si>
  <si>
    <t>Fanwood</t>
  </si>
  <si>
    <t>Far Hills</t>
  </si>
  <si>
    <t>Farmingdale</t>
  </si>
  <si>
    <t>Fieldsboro</t>
  </si>
  <si>
    <t>Flemington</t>
  </si>
  <si>
    <t>Florham Park</t>
  </si>
  <si>
    <t>Folsom</t>
  </si>
  <si>
    <t>Fort Lee</t>
  </si>
  <si>
    <t>Franklin</t>
  </si>
  <si>
    <t>Franklin Lakes</t>
  </si>
  <si>
    <t>Freehold</t>
  </si>
  <si>
    <t>Frenchtown</t>
  </si>
  <si>
    <t>Garwood</t>
  </si>
  <si>
    <t>Gibbsboro</t>
  </si>
  <si>
    <t>Glassboro</t>
  </si>
  <si>
    <t>Glen Gardner</t>
  </si>
  <si>
    <t>Glen Ridge</t>
  </si>
  <si>
    <t>Glen Rock</t>
  </si>
  <si>
    <t>Haddon Heights</t>
  </si>
  <si>
    <t>Haddonfield</t>
  </si>
  <si>
    <t>Haledon</t>
  </si>
  <si>
    <t>Hamburg</t>
  </si>
  <si>
    <t>Hampton</t>
  </si>
  <si>
    <t>Harrington Park</t>
  </si>
  <si>
    <t>Harvey Cedars</t>
  </si>
  <si>
    <t>Hasbrouck Heights</t>
  </si>
  <si>
    <t>Haworth</t>
  </si>
  <si>
    <t>Hawthorne</t>
  </si>
  <si>
    <t>Helmetta</t>
  </si>
  <si>
    <t>High Bridge</t>
  </si>
  <si>
    <t>Highland Park</t>
  </si>
  <si>
    <t>Highlands</t>
  </si>
  <si>
    <t>Hightstown</t>
  </si>
  <si>
    <t>Hillsdale</t>
  </si>
  <si>
    <t>Hi-Nella</t>
  </si>
  <si>
    <t>Ho-Ho-Kus</t>
  </si>
  <si>
    <t>Hopatcong</t>
  </si>
  <si>
    <t>Hopewell</t>
  </si>
  <si>
    <t>Interlaken</t>
  </si>
  <si>
    <t>Island Heights</t>
  </si>
  <si>
    <t>Jamesburg</t>
  </si>
  <si>
    <t>Keansburg</t>
  </si>
  <si>
    <t>Kenilworth</t>
  </si>
  <si>
    <t>Keyport</t>
  </si>
  <si>
    <t>Kinnelon</t>
  </si>
  <si>
    <t>Lake Como</t>
  </si>
  <si>
    <t>Lakehurst</t>
  </si>
  <si>
    <t>Laurel Springs</t>
  </si>
  <si>
    <t>Lavallette</t>
  </si>
  <si>
    <t>Lawnside</t>
  </si>
  <si>
    <t>Lebanon</t>
  </si>
  <si>
    <t>Leonia</t>
  </si>
  <si>
    <t>Lincoln Park</t>
  </si>
  <si>
    <t>Lindenwold</t>
  </si>
  <si>
    <t>Little Ferry</t>
  </si>
  <si>
    <t>Little Silver</t>
  </si>
  <si>
    <t>Lodi</t>
  </si>
  <si>
    <t>Longport</t>
  </si>
  <si>
    <t>Madison</t>
  </si>
  <si>
    <t>Magnolia</t>
  </si>
  <si>
    <t>Manasquan</t>
  </si>
  <si>
    <t>Mantoloking</t>
  </si>
  <si>
    <t>Manville</t>
  </si>
  <si>
    <t>Matawan</t>
  </si>
  <si>
    <t>Maywood</t>
  </si>
  <si>
    <t>Medford Lakes</t>
  </si>
  <si>
    <t>Mendham</t>
  </si>
  <si>
    <t>Merchantville</t>
  </si>
  <si>
    <t>Metuchen</t>
  </si>
  <si>
    <t>Midland Park</t>
  </si>
  <si>
    <t>Milford</t>
  </si>
  <si>
    <t>Millstone</t>
  </si>
  <si>
    <t>Milltown</t>
  </si>
  <si>
    <t>Monmouth Beach</t>
  </si>
  <si>
    <t>Montvale</t>
  </si>
  <si>
    <t>Moonachie</t>
  </si>
  <si>
    <t>Morris Plains</t>
  </si>
  <si>
    <t>Mount Arlington</t>
  </si>
  <si>
    <t>Mount Ephraim</t>
  </si>
  <si>
    <t>Mountain Lakes</t>
  </si>
  <si>
    <t>Mountainside</t>
  </si>
  <si>
    <t>National Park</t>
  </si>
  <si>
    <t>Neptune City</t>
  </si>
  <si>
    <t>Netcong</t>
  </si>
  <si>
    <t>New Milford</t>
  </si>
  <si>
    <t>New Providence</t>
  </si>
  <si>
    <t>Newfield</t>
  </si>
  <si>
    <t>North Arlington</t>
  </si>
  <si>
    <t>North Caldwell</t>
  </si>
  <si>
    <t>North Haledon</t>
  </si>
  <si>
    <t>North Plainfield</t>
  </si>
  <si>
    <t>Northvale</t>
  </si>
  <si>
    <t>Norwood</t>
  </si>
  <si>
    <t>Oakland</t>
  </si>
  <si>
    <t>Oaklyn</t>
  </si>
  <si>
    <t>Ocean Gate</t>
  </si>
  <si>
    <t>Oceanport</t>
  </si>
  <si>
    <t>Ogdensburg</t>
  </si>
  <si>
    <t>Old Tappan</t>
  </si>
  <si>
    <t>Oradell</t>
  </si>
  <si>
    <t>Palisades Park</t>
  </si>
  <si>
    <t>Palmyra</t>
  </si>
  <si>
    <t>Paramus</t>
  </si>
  <si>
    <t>Park Ridge</t>
  </si>
  <si>
    <t>Paulsboro</t>
  </si>
  <si>
    <t>Peapack-Gladstone</t>
  </si>
  <si>
    <t>Pemberton</t>
  </si>
  <si>
    <t>Pennington</t>
  </si>
  <si>
    <t>Penns Grove</t>
  </si>
  <si>
    <t>Pine Beach</t>
  </si>
  <si>
    <t>Pine Hill</t>
  </si>
  <si>
    <t>Pitman</t>
  </si>
  <si>
    <t>Point Pleasant Beach</t>
  </si>
  <si>
    <t>Point Pleasant</t>
  </si>
  <si>
    <t>Pompton Lakes</t>
  </si>
  <si>
    <t>Prospect Park</t>
  </si>
  <si>
    <t>Ramsey</t>
  </si>
  <si>
    <t>Raritan</t>
  </si>
  <si>
    <t>Red Bank</t>
  </si>
  <si>
    <t>Ridgefield</t>
  </si>
  <si>
    <t>Ringwood</t>
  </si>
  <si>
    <t>River Edge</t>
  </si>
  <si>
    <t>Riverdale</t>
  </si>
  <si>
    <t>Riverton</t>
  </si>
  <si>
    <t>Rockaway</t>
  </si>
  <si>
    <t>Rockleigh</t>
  </si>
  <si>
    <t>Rocky Hill</t>
  </si>
  <si>
    <t>Roosevelt</t>
  </si>
  <si>
    <t>Roseland</t>
  </si>
  <si>
    <t>Roselle</t>
  </si>
  <si>
    <t>Roselle Park</t>
  </si>
  <si>
    <t>Rumson</t>
  </si>
  <si>
    <t>Runnemede</t>
  </si>
  <si>
    <t>Rutherford</t>
  </si>
  <si>
    <t>Saddle River</t>
  </si>
  <si>
    <t>Sayreville</t>
  </si>
  <si>
    <t>Sea Bright</t>
  </si>
  <si>
    <t>Sea Girt</t>
  </si>
  <si>
    <t>Seaside Heights</t>
  </si>
  <si>
    <t>Seaside Park</t>
  </si>
  <si>
    <t>Shiloh</t>
  </si>
  <si>
    <t>Ship Bottom</t>
  </si>
  <si>
    <t>Shrewsbury</t>
  </si>
  <si>
    <t>Somerdale</t>
  </si>
  <si>
    <t>Somerville</t>
  </si>
  <si>
    <t>South Bound Brook</t>
  </si>
  <si>
    <t>South Plainfield</t>
  </si>
  <si>
    <t>South River</t>
  </si>
  <si>
    <t>South Toms River</t>
  </si>
  <si>
    <t>Spotswood</t>
  </si>
  <si>
    <t>Spring Lake</t>
  </si>
  <si>
    <t>Spring Lake Heights</t>
  </si>
  <si>
    <t>Stanhope</t>
  </si>
  <si>
    <t>Stockton</t>
  </si>
  <si>
    <t>Stone Harbor</t>
  </si>
  <si>
    <t>Stratford</t>
  </si>
  <si>
    <t>Surf City</t>
  </si>
  <si>
    <t>Swedesboro</t>
  </si>
  <si>
    <t>Tavistock</t>
  </si>
  <si>
    <t>Tenafly</t>
  </si>
  <si>
    <t>Teterboro</t>
  </si>
  <si>
    <t>Tinton Falls</t>
  </si>
  <si>
    <t>Totowa</t>
  </si>
  <si>
    <t>Tuckerton</t>
  </si>
  <si>
    <t>Union Beach</t>
  </si>
  <si>
    <t>Upper Saddle River</t>
  </si>
  <si>
    <t>Victory Gardens</t>
  </si>
  <si>
    <t>Waldwick</t>
  </si>
  <si>
    <t>Wallington</t>
  </si>
  <si>
    <t>Wanaque</t>
  </si>
  <si>
    <t>Washington</t>
  </si>
  <si>
    <t>Watchung</t>
  </si>
  <si>
    <t>Wenonah</t>
  </si>
  <si>
    <t>West Cape May</t>
  </si>
  <si>
    <t>West Long Branch</t>
  </si>
  <si>
    <t>West Wildwood</t>
  </si>
  <si>
    <t>Westville</t>
  </si>
  <si>
    <t>Westwood</t>
  </si>
  <si>
    <t>Wharton</t>
  </si>
  <si>
    <t>Wildwood Crest</t>
  </si>
  <si>
    <t>Woodbine</t>
  </si>
  <si>
    <t>Woodbury Heights</t>
  </si>
  <si>
    <t>Woodcliff Lake</t>
  </si>
  <si>
    <t>Woodland Park</t>
  </si>
  <si>
    <t>Woodlynne</t>
  </si>
  <si>
    <t>Wood-Ridge</t>
  </si>
  <si>
    <t>Woodstown</t>
  </si>
  <si>
    <t>Wrightstown</t>
  </si>
  <si>
    <t>Neighboring Town Average</t>
  </si>
  <si>
    <t>Affordable Housing</t>
  </si>
  <si>
    <t>Comparable Summary</t>
  </si>
  <si>
    <t>Number of PILOTs</t>
  </si>
  <si>
    <t>826-836 MCCARTER HWY REAR</t>
  </si>
  <si>
    <t>v</t>
  </si>
  <si>
    <t>PILOT Value % of Total Assessed Value</t>
  </si>
  <si>
    <t>Taxes if Billed at PY Rate</t>
  </si>
  <si>
    <t>Crescent Commons (904/10.02)</t>
  </si>
  <si>
    <t>Crescent Commons (904/14)</t>
  </si>
  <si>
    <t>One William Street</t>
  </si>
  <si>
    <t>106 Park Avenue</t>
  </si>
  <si>
    <t>60 Bergen Avenue</t>
  </si>
  <si>
    <t>Beverly Commons</t>
  </si>
  <si>
    <t>RLS Urban Renewal</t>
  </si>
  <si>
    <t>Pathmark / EP Commons</t>
  </si>
  <si>
    <t>Barclay Chase</t>
  </si>
  <si>
    <t>Amazon</t>
  </si>
  <si>
    <t>B&amp;H Photo</t>
  </si>
  <si>
    <t>The Estaugh-Medford Leas</t>
  </si>
  <si>
    <t>Hartford Square Urban Renewal</t>
  </si>
  <si>
    <t>Mt Holly Sr Housing Pres Home</t>
  </si>
  <si>
    <t>Northampton (Regency Park)</t>
  </si>
  <si>
    <t>Springside Redev(Camuto)</t>
  </si>
  <si>
    <t>Taunton Run</t>
  </si>
  <si>
    <t>Volunteers of America</t>
  </si>
  <si>
    <t>McFarlands</t>
  </si>
  <si>
    <t>Victorian Towers</t>
  </si>
  <si>
    <t>Housing Authority of Wildwood</t>
  </si>
  <si>
    <t>Wildwood Lions Housing</t>
  </si>
  <si>
    <t>CA Villas</t>
  </si>
  <si>
    <t>Our Lady of Mt Carmel</t>
  </si>
  <si>
    <t>South Essex Urban Renewal</t>
  </si>
  <si>
    <t>The Berkeley</t>
  </si>
  <si>
    <t>Grand Central Orange Village</t>
  </si>
  <si>
    <t>Walter G Alexander Phase I</t>
  </si>
  <si>
    <t>Walter G Alexander Phase II</t>
  </si>
  <si>
    <t>Walter G Alexander Phase III</t>
  </si>
  <si>
    <t>L&amp;M Development</t>
  </si>
  <si>
    <t>Tony Galento Plaza</t>
  </si>
  <si>
    <t>Living Fountain</t>
  </si>
  <si>
    <t>Condos @ 475 S. Jefferson</t>
  </si>
  <si>
    <t>Condos @ 52 Lincoln Ave.</t>
  </si>
  <si>
    <t>The Villages of Aberdeen</t>
  </si>
  <si>
    <t>A-3 Housing</t>
  </si>
  <si>
    <t>A-3 Classrooms</t>
  </si>
  <si>
    <t>A-4 Apartments</t>
  </si>
  <si>
    <t>A-4 Retail (prorated)</t>
  </si>
  <si>
    <t>75-6 Kennedy Property Corp</t>
  </si>
  <si>
    <t>Excel Holdings (Hampton Hotel)</t>
  </si>
  <si>
    <t>Harrison Building 1</t>
  </si>
  <si>
    <t>SUPOR (Panasonic)</t>
  </si>
  <si>
    <t>Harrison Hotel 1 (Element Hotel)</t>
  </si>
  <si>
    <t>Riverpark@Harrison (Riverpark 2)</t>
  </si>
  <si>
    <t>Harrison Building 3</t>
  </si>
  <si>
    <t>Sycamore (Bergen St.)</t>
  </si>
  <si>
    <t>Block E (Building E Steel Works)</t>
  </si>
  <si>
    <t>Harrison Building 5 (Urby)</t>
  </si>
  <si>
    <t>Harrison Building 6</t>
  </si>
  <si>
    <t>Block F (Cobalt)</t>
  </si>
  <si>
    <t>One Harrison (Hornrock)</t>
  </si>
  <si>
    <t>Monroe Center (7 Seventy House)</t>
  </si>
  <si>
    <t>Avalon Bay Communities</t>
  </si>
  <si>
    <t>Parkview Towers</t>
  </si>
  <si>
    <t>Flemington Junction, LLC</t>
  </si>
  <si>
    <t>Matrix 7A Blk 41, Lot 15.012</t>
  </si>
  <si>
    <t>Matrix 7B, Blk 41, Lot 15.011</t>
  </si>
  <si>
    <t>Karen Court</t>
  </si>
  <si>
    <t>Oak Creek</t>
  </si>
  <si>
    <t>Halls Corner</t>
  </si>
  <si>
    <t>701 Main St. Seaport Ventures</t>
  </si>
  <si>
    <t>500 Main St</t>
  </si>
  <si>
    <t>707 Tenth Ave</t>
  </si>
  <si>
    <t>Affordable Housing Alliance</t>
  </si>
  <si>
    <t>Bell Works</t>
  </si>
  <si>
    <t>CommVault TF Urban Renewal LLC</t>
  </si>
  <si>
    <t>Oakland Square LLC</t>
  </si>
  <si>
    <t>River Street/Penrose</t>
  </si>
  <si>
    <t>Two River Theatrer Company</t>
  </si>
  <si>
    <t>Wesleyan Arms</t>
  </si>
  <si>
    <t>Homeless Solutions</t>
  </si>
  <si>
    <t>Toms River Senior Apartments</t>
  </si>
  <si>
    <t>MANCH SR HOUSING B100L10.02</t>
  </si>
  <si>
    <t>PresbyHomes Mnch Pines B82.09 L14.01</t>
  </si>
  <si>
    <t>Vitamin Shoppe</t>
  </si>
  <si>
    <t>Sr. Housing of Hazel Street</t>
  </si>
  <si>
    <t>Belmont Estates Urban Renewal</t>
  </si>
  <si>
    <t>Bailey Corner</t>
  </si>
  <si>
    <t>East Grand Associates URE, LLC</t>
  </si>
  <si>
    <t>ElizabethTurnpike Realty UR, LLC</t>
  </si>
  <si>
    <t>NJ DOT</t>
  </si>
  <si>
    <t>ICCL URBAN RENEWAL</t>
  </si>
  <si>
    <t>400 GRAND STREET HOUSING</t>
  </si>
  <si>
    <t>WAWA</t>
  </si>
  <si>
    <t>ROSELLE SENIOR HOUSING</t>
  </si>
  <si>
    <t>ROSELLE GOLF COURSE</t>
  </si>
  <si>
    <t>Ardagh</t>
  </si>
  <si>
    <t>Leona Morris Street</t>
  </si>
  <si>
    <t>55 Prospect</t>
  </si>
  <si>
    <t>RPM</t>
  </si>
  <si>
    <t>Hammonton Town</t>
  </si>
  <si>
    <t>Bogota Borough</t>
  </si>
  <si>
    <t>Maple Shade Borough</t>
  </si>
  <si>
    <t>Haddon Township</t>
  </si>
  <si>
    <t>Stratford Borough</t>
  </si>
  <si>
    <t>Cape May City</t>
  </si>
  <si>
    <t>Wildwood City</t>
  </si>
  <si>
    <t>Glen Ridge Borough</t>
  </si>
  <si>
    <t>Maplewood Township</t>
  </si>
  <si>
    <t>Orange City</t>
  </si>
  <si>
    <t>Greenwich Township</t>
  </si>
  <si>
    <t>Raritan Township</t>
  </si>
  <si>
    <t>Boonton Town</t>
  </si>
  <si>
    <t>North Haledon Borough</t>
  </si>
  <si>
    <t>Orange City township, Essex County</t>
  </si>
  <si>
    <t>South Jersey</t>
  </si>
  <si>
    <t>Central Jersey</t>
  </si>
  <si>
    <t>North Jersey</t>
  </si>
  <si>
    <t>PILOT Viewer</t>
  </si>
  <si>
    <t>DCA Municode</t>
  </si>
  <si>
    <t>Latest UFB Submission Year</t>
  </si>
  <si>
    <t>Summary Data by Municipality</t>
  </si>
  <si>
    <t>Raw Data from User Friendly Budgets</t>
  </si>
  <si>
    <t>Community Typology</t>
  </si>
  <si>
    <t>Atlantic Villas</t>
  </si>
  <si>
    <t>Atlantic City Dev Co</t>
  </si>
  <si>
    <t>Best of Life Park</t>
  </si>
  <si>
    <t>Town House Terrace East/West</t>
  </si>
  <si>
    <t>Elliott House</t>
  </si>
  <si>
    <t>Tennessee Green Urban Renewal</t>
  </si>
  <si>
    <t>Busby Village</t>
  </si>
  <si>
    <t>Harding Housing Assoc</t>
  </si>
  <si>
    <t>VILLAGE AT ST PETERS</t>
  </si>
  <si>
    <t>Orchard Commons (180/9.01)</t>
  </si>
  <si>
    <t>297 Palisade Avenue</t>
  </si>
  <si>
    <t>421 River Road</t>
  </si>
  <si>
    <t>Cresskill Residential Communities</t>
  </si>
  <si>
    <t>Landmark (124 Units)</t>
  </si>
  <si>
    <t>Fair Lawn Borough</t>
  </si>
  <si>
    <t>Liberty Place</t>
  </si>
  <si>
    <t>Glen Rock Borough</t>
  </si>
  <si>
    <t>Hasbrouck Heights Borough</t>
  </si>
  <si>
    <t>Devereux Treatment Center - 21 Garrison</t>
  </si>
  <si>
    <t>Spectrum</t>
  </si>
  <si>
    <t>Hillsdale Senior Housing</t>
  </si>
  <si>
    <t>NY Port Authority</t>
  </si>
  <si>
    <t>Park Ridge Transit LLC</t>
  </si>
  <si>
    <t>Rochelle Park Township</t>
  </si>
  <si>
    <t>120 Passaic Street LLC</t>
  </si>
  <si>
    <t>BCUW/Madeline Housing Part., LLC</t>
  </si>
  <si>
    <t>K Johnson Urban Renewal</t>
  </si>
  <si>
    <t>Waterfront Urban Renewal</t>
  </si>
  <si>
    <t>Quickchek Urban Renewal</t>
  </si>
  <si>
    <t>Bordentown Affordable Housing</t>
  </si>
  <si>
    <t>SAAJ Urban Renewal</t>
  </si>
  <si>
    <t>Matrix</t>
  </si>
  <si>
    <t>MCCOLLISTERS</t>
  </si>
  <si>
    <t>CLARION BLDG 1</t>
  </si>
  <si>
    <t>MATRIX</t>
  </si>
  <si>
    <t>SPRINGSIDE</t>
  </si>
  <si>
    <t>1410 Urban Renewal</t>
  </si>
  <si>
    <t>MEND (Sharp)</t>
  </si>
  <si>
    <t>B'Nai B'Rith</t>
  </si>
  <si>
    <t>Inglis House</t>
  </si>
  <si>
    <t>Renaissance Square</t>
  </si>
  <si>
    <t>Evesham Senior Apartments</t>
  </si>
  <si>
    <t>Evesham Family Appartments</t>
  </si>
  <si>
    <t>Davenport</t>
  </si>
  <si>
    <t>Oaks Integrated</t>
  </si>
  <si>
    <t>Black Creek Group</t>
  </si>
  <si>
    <t>Mansfield Township</t>
  </si>
  <si>
    <t>Margolis Phase I</t>
  </si>
  <si>
    <t>Maple Shade Mews</t>
  </si>
  <si>
    <t>Jones Road LLC % Conifer</t>
  </si>
  <si>
    <t>Creekside-ML Housing LLC</t>
  </si>
  <si>
    <t>Centerton Village Apts</t>
  </si>
  <si>
    <t>Browns Woods Apartments</t>
  </si>
  <si>
    <t>Oaks Integrated (Family Health Services)</t>
  </si>
  <si>
    <t>Westampton Logistics</t>
  </si>
  <si>
    <t>Westampton LIHTC</t>
  </si>
  <si>
    <t>Bellmawr Senior Housing</t>
  </si>
  <si>
    <t>Lonaconing Apts</t>
  </si>
  <si>
    <t>Jet Associates, LLC</t>
  </si>
  <si>
    <t>River Hayes Urban Renewal</t>
  </si>
  <si>
    <t>Carpenter's Hill</t>
  </si>
  <si>
    <t>Antioch II</t>
  </si>
  <si>
    <t>Roosevelt Manor Phase 12</t>
  </si>
  <si>
    <t>Roosevelt Manor Phase 7</t>
  </si>
  <si>
    <t>Chelton Terrace</t>
  </si>
  <si>
    <t>Chelton Terrace - Phase 9 &amp; 10</t>
  </si>
  <si>
    <t>Campbell Soup 2</t>
  </si>
  <si>
    <t>Northgate II</t>
  </si>
  <si>
    <t>Fairview Village I</t>
  </si>
  <si>
    <t>Tamarac/Ferry Station</t>
  </si>
  <si>
    <t>Roosevelt Central</t>
  </si>
  <si>
    <t>Morgan Village</t>
  </si>
  <si>
    <t>WEINBERG COMMONS</t>
  </si>
  <si>
    <t>Bnai Birth Chesilhurst House</t>
  </si>
  <si>
    <t>Albertson</t>
  </si>
  <si>
    <t>Fieldstone</t>
  </si>
  <si>
    <t>Rohrer Towers 1 - Senior Housing</t>
  </si>
  <si>
    <t>Rohrer Towers 2 - Senior Housing</t>
  </si>
  <si>
    <t>National Church's - Coles Landing</t>
  </si>
  <si>
    <t>Laurel Springs Borough</t>
  </si>
  <si>
    <t>Laurel Whitman</t>
  </si>
  <si>
    <t>Lawnside Borough</t>
  </si>
  <si>
    <t>STATION OAKS PARTNER</t>
  </si>
  <si>
    <t>AW Urban Renewal</t>
  </si>
  <si>
    <t>Fed Ex</t>
  </si>
  <si>
    <t>Haddon Pointe Apartments</t>
  </si>
  <si>
    <t>Haddon Pointe Townhomes</t>
  </si>
  <si>
    <t>Stratford Square</t>
  </si>
  <si>
    <t>Middle Township Housing Assoc, LLC</t>
  </si>
  <si>
    <t>Rio Grande Housing Partners, LLC</t>
  </si>
  <si>
    <t>Bridgeton Apartments Urban Rem</t>
  </si>
  <si>
    <t>NIA Amity Heights</t>
  </si>
  <si>
    <t>Bridgeton Redevelopment Qalicb</t>
  </si>
  <si>
    <t>Cumberland Empowerment UR</t>
  </si>
  <si>
    <t>Liverpool Estates</t>
  </si>
  <si>
    <t>Caldwell Borough</t>
  </si>
  <si>
    <t>Marian Manor</t>
  </si>
  <si>
    <t>Bakery Village</t>
  </si>
  <si>
    <t>CLPF Parkway Lofts</t>
  </si>
  <si>
    <t>SENIOR CITIZEN RESIDENCE</t>
  </si>
  <si>
    <t>BURNETT AVE RENEWAL LLC</t>
  </si>
  <si>
    <t>Montclair Township</t>
  </si>
  <si>
    <t>Lackawanna - 20 Glenridge Ave (4201/23)</t>
  </si>
  <si>
    <t>(56) Walnut Street (4308/4)</t>
  </si>
  <si>
    <t>(340) Orange Road (2904/71)</t>
  </si>
  <si>
    <t>UnionGardens - 40 Greenwood Ave (3208/37)</t>
  </si>
  <si>
    <t>Pineridge - 60 Glenridge Ave (4201/8.01)</t>
  </si>
  <si>
    <t>11 Pine Street aka 15 Pine (4201/6.01, X)</t>
  </si>
  <si>
    <t>55 Glenridge Ave (4210/21)</t>
  </si>
  <si>
    <t>Sienna - 48 S Park Residential 98 Units (2205/2 C200x-C716x)</t>
  </si>
  <si>
    <t>Residential</t>
  </si>
  <si>
    <t>North Caldwell Borough</t>
  </si>
  <si>
    <t>White Rock Urban Renewal Assoc.</t>
  </si>
  <si>
    <t>100 Metro Boulevard</t>
  </si>
  <si>
    <t>Milennium Homes</t>
  </si>
  <si>
    <t>Washington Dodd</t>
  </si>
  <si>
    <t>Harvard Printing Development</t>
  </si>
  <si>
    <t>Roseland Borough</t>
  </si>
  <si>
    <t>Roseland Commerce Park</t>
  </si>
  <si>
    <t>Southmont Foundation</t>
  </si>
  <si>
    <t>So Orange Mod Income</t>
  </si>
  <si>
    <t>So Mountain Bnai Brith</t>
  </si>
  <si>
    <t>Jespy House</t>
  </si>
  <si>
    <t>Community Health Law Proj</t>
  </si>
  <si>
    <t>Vose Ave Development Inc</t>
  </si>
  <si>
    <t>Seton Hall University</t>
  </si>
  <si>
    <t>Project Live VII, Inc</t>
  </si>
  <si>
    <t>Lcorr Gaslight</t>
  </si>
  <si>
    <t>Foundation for Juadeo Christian Studies</t>
  </si>
  <si>
    <t>South Orange Ave Prop Urban Renewal</t>
  </si>
  <si>
    <t>New Market Square Urban Renewal</t>
  </si>
  <si>
    <t>South Orange Commons III Urban Renewal</t>
  </si>
  <si>
    <t>Third &amp; Valley Urban Renewal</t>
  </si>
  <si>
    <t>The Reserve at Academy Walk</t>
  </si>
  <si>
    <t>Democrat Road Indsitrial Prop.</t>
  </si>
  <si>
    <t>Harmony AP Urban Renewal LLC</t>
  </si>
  <si>
    <t>Huff Lane AP Urban Renewal LLC</t>
  </si>
  <si>
    <t>Botto Bros Urban Renewal</t>
  </si>
  <si>
    <t>DRP-Pilot #3 Rail Rack</t>
  </si>
  <si>
    <t>JUSTIN COMMONS</t>
  </si>
  <si>
    <t>AFF. HOUSING</t>
  </si>
  <si>
    <t>SOUTH JERSEY STORAGE</t>
  </si>
  <si>
    <t>M&amp;E ASSOCIATED</t>
  </si>
  <si>
    <t>New Jersey Transit</t>
  </si>
  <si>
    <t>Millstream Apts</t>
  </si>
  <si>
    <t>Gloucester County Housing</t>
  </si>
  <si>
    <t>Washington Square</t>
  </si>
  <si>
    <t>142-1 Woodbury Mews</t>
  </si>
  <si>
    <t>Southshore Village/Post Road</t>
  </si>
  <si>
    <t>PSIP</t>
  </si>
  <si>
    <t>230-250 Avenue E</t>
  </si>
  <si>
    <t>160 East 22nd Street</t>
  </si>
  <si>
    <t>190 West 54th Street</t>
  </si>
  <si>
    <t>Benjamin Harris GEO</t>
  </si>
  <si>
    <t>Dey &amp; Bergen</t>
  </si>
  <si>
    <t>Post River Road Urban Renewal</t>
  </si>
  <si>
    <t>Secaucus Housing Authority</t>
  </si>
  <si>
    <t>Roseland Building 11</t>
  </si>
  <si>
    <t>XS Hotel Urban Renewal Assoc</t>
  </si>
  <si>
    <t>Housing Authority (5 Parcels)</t>
  </si>
  <si>
    <t>Hartz -1500 Harbor Blvd</t>
  </si>
  <si>
    <t>Hartz Whole Food</t>
  </si>
  <si>
    <t>9 Ave at Port Imperial</t>
  </si>
  <si>
    <t>Clinton Township</t>
  </si>
  <si>
    <t>Readington Township</t>
  </si>
  <si>
    <t>Van Horne Senior Housing</t>
  </si>
  <si>
    <t>NJ Water Supply Authority</t>
  </si>
  <si>
    <t>American Metro</t>
  </si>
  <si>
    <t>Alvin Gersben Towers</t>
  </si>
  <si>
    <t>Mccorstin Square</t>
  </si>
  <si>
    <t>RWJ</t>
  </si>
  <si>
    <t>Project Freedom 78/10.04</t>
  </si>
  <si>
    <t>Toll Brothers</t>
  </si>
  <si>
    <t>39 Edgeboro Road</t>
  </si>
  <si>
    <t>Federal Business Center</t>
  </si>
  <si>
    <t>MidMarket Urban Renewal</t>
  </si>
  <si>
    <t>RG Middlesex, LLC</t>
  </si>
  <si>
    <t>Middlesex Residential Urban Renewal, LLC</t>
  </si>
  <si>
    <t>ARISA REALTY</t>
  </si>
  <si>
    <t>14D VAN DYKE</t>
  </si>
  <si>
    <t>FRENCH STREET UR (I)</t>
  </si>
  <si>
    <t>GATEWAY / THE VUE APTS</t>
  </si>
  <si>
    <t>GATEWAY B&amp;N (RUTGERS)</t>
  </si>
  <si>
    <t>HIGHLANDS / PLAZA SQUARE</t>
  </si>
  <si>
    <t>HUNGARIA / MAGYAR BANK</t>
  </si>
  <si>
    <t>MATRIX - THE QUINCY</t>
  </si>
  <si>
    <t>NB HOMES/HOPE MANOR</t>
  </si>
  <si>
    <t>NB HOMES/HOPE MANOR (C)</t>
  </si>
  <si>
    <t>PROVIDENCE SQUARE I</t>
  </si>
  <si>
    <t>RIVERSIDE UR (APTS)</t>
  </si>
  <si>
    <t>SKYLINE TOWER</t>
  </si>
  <si>
    <t>THE STANDARD</t>
  </si>
  <si>
    <t>THE VERVE</t>
  </si>
  <si>
    <t>North Brunswick UAW Housing</t>
  </si>
  <si>
    <t>Kings Plaza</t>
  </si>
  <si>
    <t>Adult Day Care</t>
  </si>
  <si>
    <t>Child Day Care</t>
  </si>
  <si>
    <t>The Place at Plainsboro</t>
  </si>
  <si>
    <t>South Amboy Housing Authority</t>
  </si>
  <si>
    <t>Car Sense</t>
  </si>
  <si>
    <t>Gredel Properties, Inc</t>
  </si>
  <si>
    <t>Arizona Iced Tea</t>
  </si>
  <si>
    <t>Tilcon Woodbridge</t>
  </si>
  <si>
    <t>CPV Shore</t>
  </si>
  <si>
    <t>Wakefern Food Corp.</t>
  </si>
  <si>
    <t>FedEx</t>
  </si>
  <si>
    <t>The Grand at Metro Park - SAMTD</t>
  </si>
  <si>
    <t>Marriott Renaissance</t>
  </si>
  <si>
    <t>Kona Grill</t>
  </si>
  <si>
    <t>Quality Way Urban Renewal</t>
  </si>
  <si>
    <t>Falcon Point</t>
  </si>
  <si>
    <t>PSEG Fossil</t>
  </si>
  <si>
    <t>Station Village</t>
  </si>
  <si>
    <t>Duke Realty</t>
  </si>
  <si>
    <t>BTC Paddock</t>
  </si>
  <si>
    <t>1500 Rahway Avenue</t>
  </si>
  <si>
    <t>1400 Rahway Avenue</t>
  </si>
  <si>
    <t>Blair SG 2 - 215 Blair</t>
  </si>
  <si>
    <t>Blair SG 1 - 191 Blair</t>
  </si>
  <si>
    <t>IPT Avenel</t>
  </si>
  <si>
    <t>KTR/Amazon</t>
  </si>
  <si>
    <t>Preferred Freezer</t>
  </si>
  <si>
    <t>Prologis 1001/1003</t>
  </si>
  <si>
    <t>Prologis 1005</t>
  </si>
  <si>
    <t>Prologis 1009</t>
  </si>
  <si>
    <t>Prologis 1115</t>
  </si>
  <si>
    <t>Boston Way</t>
  </si>
  <si>
    <t>Kershaw Commons c/o Region Dev.</t>
  </si>
  <si>
    <t>Wemrock Senior Living</t>
  </si>
  <si>
    <t>Howell Sr Citizens Housing LP</t>
  </si>
  <si>
    <t>Howell Family Apartments</t>
  </si>
  <si>
    <t>Heritage Village</t>
  </si>
  <si>
    <t>Silver Vista</t>
  </si>
  <si>
    <t>Winding Ridge</t>
  </si>
  <si>
    <t>Poplar Village, LLC</t>
  </si>
  <si>
    <t>Heritage Village at Ocean LLC</t>
  </si>
  <si>
    <t>Heritage Village at Oakhurst LLC</t>
  </si>
  <si>
    <t>Cindy Lane Family Ventures, LLC</t>
  </si>
  <si>
    <t>Meridian Housing &amp; Rehabilitation</t>
  </si>
  <si>
    <t>Mews at Collingwood</t>
  </si>
  <si>
    <t>New Bedford Apts. (Spr. Lake Vil.)</t>
  </si>
  <si>
    <t>Boonton Urban Renewal, LLC</t>
  </si>
  <si>
    <t>Millpond Towers</t>
  </si>
  <si>
    <t>Nat'l Church Residence of Jefferson</t>
  </si>
  <si>
    <t>AVIDD Community Services of NJ</t>
  </si>
  <si>
    <t>Montville Township</t>
  </si>
  <si>
    <t>Lennar Colgate Urban Renewal</t>
  </si>
  <si>
    <t>Lacey Family @ Cornerstone</t>
  </si>
  <si>
    <t>Lacey 2 @ Cornerstone</t>
  </si>
  <si>
    <t>Tower 2 Equity Urban Renewal, LLC
311 Boulevard of Americas
Block 961 Lot 2.11</t>
  </si>
  <si>
    <t>Plumsted Township</t>
  </si>
  <si>
    <t>Seaside Heights Borough</t>
  </si>
  <si>
    <t>Ocean Club</t>
  </si>
  <si>
    <t>Best Buy, Pet Smart &amp; Dick's</t>
  </si>
  <si>
    <t>Stafford Senior Apartments</t>
  </si>
  <si>
    <t>Matress Warehouse</t>
  </si>
  <si>
    <t>BARNEGAT SENIOR APTS</t>
  </si>
  <si>
    <t>Jersey City Two, LLC</t>
  </si>
  <si>
    <t>Paterson City</t>
  </si>
  <si>
    <t>GOVERNOR TOWERS - I-III</t>
  </si>
  <si>
    <t>SENIORS TOWER PATERSON</t>
  </si>
  <si>
    <t>RIESE-MADISON PARK</t>
  </si>
  <si>
    <t>JACKSON SLATER/MARTIN DEPORRES</t>
  </si>
  <si>
    <t>MADISON AVE APTS</t>
  </si>
  <si>
    <t>PATERSON HOUSING AUTH</t>
  </si>
  <si>
    <t>Wayne Township</t>
  </si>
  <si>
    <t>37000-82 Summer Hill</t>
  </si>
  <si>
    <t>1204-17 Runnymede - Sisco Village</t>
  </si>
  <si>
    <t>1215-1 Preakness Common</t>
  </si>
  <si>
    <t>West Milford Township</t>
  </si>
  <si>
    <t>WM Shopping Plaza Urb Ren LLC</t>
  </si>
  <si>
    <t>Lincoln Hill Urban Renewal LP</t>
  </si>
  <si>
    <t>Matrix Gateway PK Venture 1 Urban</t>
  </si>
  <si>
    <t>MGBPE Urban Renewal Lot 64 LLC</t>
  </si>
  <si>
    <t>GHM Pennsville Urban Renewal LLC</t>
  </si>
  <si>
    <t>Pennsville Urban Renewal (Wawa)</t>
  </si>
  <si>
    <t>Senior Village Block 53 Lot 15</t>
  </si>
  <si>
    <t>Queensgate</t>
  </si>
  <si>
    <t>Raritan Borough</t>
  </si>
  <si>
    <t>SOMERVILLE TOWN CENTER JSM</t>
  </si>
  <si>
    <t>COBALT</t>
  </si>
  <si>
    <t>6 NORTH DOUGHTY</t>
  </si>
  <si>
    <t>SOMA</t>
  </si>
  <si>
    <t>CANAL CROSSING</t>
  </si>
  <si>
    <t>RIVERBROOK WALK</t>
  </si>
  <si>
    <t>Newton Housing Auth-Liberty Tower</t>
  </si>
  <si>
    <t>Sussex County Community College</t>
  </si>
  <si>
    <t>Atlantic Health NMH</t>
  </si>
  <si>
    <t>Cranford Township</t>
  </si>
  <si>
    <t>Birchwood</t>
  </si>
  <si>
    <t>Lot 1180 Associates UR, LLC</t>
  </si>
  <si>
    <t>Garguiulo Urban Renewal</t>
  </si>
  <si>
    <t>North Broad Auto</t>
  </si>
  <si>
    <t>Morris Linden Aiport Urban</t>
  </si>
  <si>
    <t>Phillips 66 Polyproplene Plant</t>
  </si>
  <si>
    <t>Linden Senior Housing E. St George</t>
  </si>
  <si>
    <t>St. Elizabeth Apartments</t>
  </si>
  <si>
    <t>JTG Mongil Towers</t>
  </si>
  <si>
    <t>Linden Logistics Advanced Greek</t>
  </si>
  <si>
    <t>Citivillage St. George VVR</t>
  </si>
  <si>
    <t>Netherwood</t>
  </si>
  <si>
    <t>Cedarbrook</t>
  </si>
  <si>
    <t>Liberty Village</t>
  </si>
  <si>
    <t>Allen Young</t>
  </si>
  <si>
    <t>Plainfield Housing Authority</t>
  </si>
  <si>
    <t>Covenant Housing Corp</t>
  </si>
  <si>
    <t>Teppers - Horizon</t>
  </si>
  <si>
    <t>Park Madison/AST Park Madison</t>
  </si>
  <si>
    <t>Teppers - Bogart</t>
  </si>
  <si>
    <t>South Second St Development</t>
  </si>
  <si>
    <t>Plainfield Ave - Youth Center</t>
  </si>
  <si>
    <t>Quinn/Sleepy Hollow</t>
  </si>
  <si>
    <t>Lafayette</t>
  </si>
  <si>
    <t>Lower Essex St</t>
  </si>
  <si>
    <t>Meyers Residence</t>
  </si>
  <si>
    <t>Water's Edge</t>
  </si>
  <si>
    <t>Reva</t>
  </si>
  <si>
    <t>Artists Housing</t>
  </si>
  <si>
    <t>EAST 1ST AVE STORAGE</t>
  </si>
  <si>
    <t>Roselle Park Borough</t>
  </si>
  <si>
    <t>American Landmark</t>
  </si>
  <si>
    <t>1011 Morris Avenue</t>
  </si>
  <si>
    <t>PR I-78 - Building 3</t>
  </si>
  <si>
    <t>PR I-78 - Building 5</t>
  </si>
  <si>
    <t>PR I-78 - Building 6</t>
  </si>
  <si>
    <t>UEZ 5 Year</t>
  </si>
  <si>
    <t>(A)Titan/Panatoni/KTR(705/2.01x)</t>
  </si>
  <si>
    <t>Extra Space Storage-(5601/10)</t>
  </si>
  <si>
    <t>Kaplan</t>
  </si>
  <si>
    <t>1500-1600 Blair Rd</t>
  </si>
  <si>
    <t>180-182 Roosevelt</t>
  </si>
  <si>
    <t>29 Washington Ave</t>
  </si>
  <si>
    <t>PILOT-Cove on the Bay</t>
  </si>
  <si>
    <t>45 Market (vertical)</t>
  </si>
  <si>
    <t>Seaside Senior Apartments</t>
  </si>
  <si>
    <t>Branch Village - Phase III</t>
  </si>
  <si>
    <t>Tri-County Comm Action Agency</t>
  </si>
  <si>
    <t>North Brunswick Township</t>
  </si>
  <si>
    <t>Woodbridge Township</t>
  </si>
  <si>
    <t>Development LLC</t>
  </si>
  <si>
    <t>South Jersey Gas (Block 18 Lot 1)</t>
  </si>
  <si>
    <t>Egg Harbor Associates, LLC</t>
  </si>
  <si>
    <t>Seaview Corporate Park Ltd (Mavis Discount Tires)</t>
  </si>
  <si>
    <t>Atlanticare Health Svcs (Bldg 1200)</t>
  </si>
  <si>
    <t>English Creek Equities(Royal Farms)</t>
  </si>
  <si>
    <t>JSM Properties. LLC</t>
  </si>
  <si>
    <t>Brysco Enterprises LLC</t>
  </si>
  <si>
    <t>AMI BHP Realty, LLC</t>
  </si>
  <si>
    <t>Barrett Urban Renewal LLC</t>
  </si>
  <si>
    <t>Marriott Fairfield Inn</t>
  </si>
  <si>
    <t>Pyramid Healthcare Inc.</t>
  </si>
  <si>
    <t>Kramer BeverageReal Estate LLC</t>
  </si>
  <si>
    <t>Cebak St. (1708/1)</t>
  </si>
  <si>
    <t>230 W Crescent (1005/3.01)</t>
  </si>
  <si>
    <t>6 Madison Ave Assoc LLC</t>
  </si>
  <si>
    <t>NJ Meadowlands Comm (NJSEA)</t>
  </si>
  <si>
    <t>Giants Training Facility</t>
  </si>
  <si>
    <t>38 COAH Associates LLC</t>
  </si>
  <si>
    <t>Edgewater Housing Associates Urban</t>
  </si>
  <si>
    <t>Edgewater Residential Communities LLC</t>
  </si>
  <si>
    <t>45 River Road Urban Renewal Associates</t>
  </si>
  <si>
    <t>Bob Gordon Senior Living</t>
  </si>
  <si>
    <t>Harry Hotlje House</t>
  </si>
  <si>
    <t>Mediterranean House</t>
  </si>
  <si>
    <t>The Modern</t>
  </si>
  <si>
    <t>The Pinnacle</t>
  </si>
  <si>
    <t>KENMORE PLACE LLC</t>
  </si>
  <si>
    <t>150 River St Phase A</t>
  </si>
  <si>
    <t>150 River St. Phase B</t>
  </si>
  <si>
    <t>Midtown Bridge</t>
  </si>
  <si>
    <t>Anderson St. (Block 419)</t>
  </si>
  <si>
    <t>Inc.; Jewish Home Assisted Living</t>
  </si>
  <si>
    <t>Jewish Home and Rehab Center</t>
  </si>
  <si>
    <t>Clare Estates</t>
  </si>
  <si>
    <t>VOA Waterfront Urban Renewal</t>
  </si>
  <si>
    <t>Peron Pearl Urban Renewal LLC</t>
  </si>
  <si>
    <t>Burlington City Aff Housing (Ingeram</t>
  </si>
  <si>
    <t>Burlington Housing Authority:</t>
  </si>
  <si>
    <t>New Plan Cinnaminson Urban Renewal LLC</t>
  </si>
  <si>
    <t>Twin Oaks Community Service</t>
  </si>
  <si>
    <t>Lumberton Fam Apts Urban Renewal</t>
  </si>
  <si>
    <t>Acacia-Lumberton Apts</t>
  </si>
  <si>
    <t>Margolis Phase II</t>
  </si>
  <si>
    <t>Medford Commons % Ingerman</t>
  </si>
  <si>
    <t>Ethel Lawrence I</t>
  </si>
  <si>
    <t>Ethel Lawrence II</t>
  </si>
  <si>
    <t>Ethel Lawrence III</t>
  </si>
  <si>
    <t>Willingboro Town Cent.Ren.North,LLC</t>
  </si>
  <si>
    <t>Willingboro Town Cent.Ren.Sears,LLC</t>
  </si>
  <si>
    <t>Willingboro Retail Urban Renewal</t>
  </si>
  <si>
    <t>Campbell Urban Renewal</t>
  </si>
  <si>
    <t>Antioch Manor I</t>
  </si>
  <si>
    <t>Branch Village - Midrise</t>
  </si>
  <si>
    <t>Branch Village - Townhomes</t>
  </si>
  <si>
    <t>Branch Village - Phase IV</t>
  </si>
  <si>
    <t>Center for Family Services</t>
  </si>
  <si>
    <t>Cooper Plaza Historic Homes</t>
  </si>
  <si>
    <t>Fairview Village II</t>
  </si>
  <si>
    <t>Ferry Manor</t>
  </si>
  <si>
    <t>Ferry Terminal Building</t>
  </si>
  <si>
    <t>Vesta/Everett Gardens</t>
  </si>
  <si>
    <t>Crestbury Apartments</t>
  </si>
  <si>
    <t>North Camden Land Trust</t>
  </si>
  <si>
    <t>Market Fair Urban Renewal</t>
  </si>
  <si>
    <t>EVAN FRANCIS</t>
  </si>
  <si>
    <t>Lincoln Commons</t>
  </si>
  <si>
    <t>Haddon Heights Senior Citizen</t>
  </si>
  <si>
    <t>Stanfill Towers</t>
  </si>
  <si>
    <t>Mt Ephraim Senior Housing</t>
  </si>
  <si>
    <t>THE MANSIONS LIMITED PARTNERSHIP</t>
  </si>
  <si>
    <t>LINDENWOLD PH LP (PH GARDENS)</t>
  </si>
  <si>
    <t>PILOT - 608 MILL A</t>
  </si>
  <si>
    <t>PILOT - 608 MILL B</t>
  </si>
  <si>
    <t>PILOT - 11D FRANKLIN</t>
  </si>
  <si>
    <t>PILOT - BELMONT</t>
  </si>
  <si>
    <t>Six Points (Farrand)</t>
  </si>
  <si>
    <t>125 SHS Urban Ren.</t>
  </si>
  <si>
    <t>129 Halsted Urban Ren.</t>
  </si>
  <si>
    <t>315 Urban Ren.</t>
  </si>
  <si>
    <t>352 William Street Urban Ren.</t>
  </si>
  <si>
    <t>475 William Urban Ren.</t>
  </si>
  <si>
    <t>582 Central Avenue Urban Ren.</t>
  </si>
  <si>
    <t>715 Park Avenue East Urban Ren.</t>
  </si>
  <si>
    <t>725 Park Ave.</t>
  </si>
  <si>
    <t>742 Park EO Urban Ren.</t>
  </si>
  <si>
    <t>Burnett Walnut Corp</t>
  </si>
  <si>
    <t>CNP2 LLC</t>
  </si>
  <si>
    <t>Dr. King Plaza Urban Renewal I</t>
  </si>
  <si>
    <t>CLARUS</t>
  </si>
  <si>
    <t>829 18th Avenue</t>
  </si>
  <si>
    <t>235-241 Munn Avenue</t>
  </si>
  <si>
    <t>Irvington Seniors UR</t>
  </si>
  <si>
    <t>Irvington UAW Housing</t>
  </si>
  <si>
    <t>CB Berkely Urban Renewal</t>
  </si>
  <si>
    <t>794 Grove Street</t>
  </si>
  <si>
    <t>534 Lyons Ave</t>
  </si>
  <si>
    <t>PBR Urban Renewal</t>
  </si>
  <si>
    <t>HillTop Parnters Urban Renewal</t>
  </si>
  <si>
    <t>863 18th Avenue</t>
  </si>
  <si>
    <t>885 18th Ave Urban Renewal</t>
  </si>
  <si>
    <t>875 18th Ave</t>
  </si>
  <si>
    <t>AVALON BAY URBAN RENEWAL</t>
  </si>
  <si>
    <t>DCH MAP - Orange Garage (1404/18 Qual X)</t>
  </si>
  <si>
    <t>Herod Development-48 S Park (2205/2 C0100XX)</t>
  </si>
  <si>
    <t>Centro Verde (1404/11 Qual X &amp; 13 Qual X)</t>
  </si>
  <si>
    <t>Brep II Wellmont ( 3105/1.01 Qual X )</t>
  </si>
  <si>
    <t>Hackensack Meridian Med School</t>
  </si>
  <si>
    <t>200 Metro Boulevard</t>
  </si>
  <si>
    <t>St. Barnabas</t>
  </si>
  <si>
    <t>DGP Urban Renewal Prism CP</t>
  </si>
  <si>
    <t>Valley Rd Res Urban Renewal LLC</t>
  </si>
  <si>
    <t>DRP- Pilot #1 Cavern</t>
  </si>
  <si>
    <t>DRP- Pilot#2 Wharf</t>
  </si>
  <si>
    <t>Elwyn NJ</t>
  </si>
  <si>
    <t>Center Square Partners</t>
  </si>
  <si>
    <t>Liberty Commodore Urban Renewal</t>
  </si>
  <si>
    <t>Senior Horizons of Bayonne</t>
  </si>
  <si>
    <t>Costco-PILOT</t>
  </si>
  <si>
    <t>Barnabas Bayonne</t>
  </si>
  <si>
    <t>Bayonne Energy Center 1,2</t>
  </si>
  <si>
    <t>195 East 22nd Street</t>
  </si>
  <si>
    <t>Silklofts</t>
  </si>
  <si>
    <t>Tagliarini Building</t>
  </si>
  <si>
    <t>Port Authority</t>
  </si>
  <si>
    <t>Port Authority/Workbench</t>
  </si>
  <si>
    <t>Global Auto Marine Terminal</t>
  </si>
  <si>
    <t>Port Authority of NY and NJ</t>
  </si>
  <si>
    <t>Bayonne Bay Developer UR</t>
  </si>
  <si>
    <t>North Street Properties</t>
  </si>
  <si>
    <t>Bayonne 19th Street UR</t>
  </si>
  <si>
    <t>662 Avenue C</t>
  </si>
  <si>
    <t>Hobart Housing</t>
  </si>
  <si>
    <t>MHP 222 Avenue E UR</t>
  </si>
  <si>
    <t>Accordia</t>
  </si>
  <si>
    <t>Building 4</t>
  </si>
  <si>
    <t>BRAMHALL AVENUE URBAN REN</t>
  </si>
  <si>
    <t>AHM HOUSING ASSOCIATES IV</t>
  </si>
  <si>
    <t>Fraternity</t>
  </si>
  <si>
    <t>Secaucus Riverside-Pirhl</t>
  </si>
  <si>
    <t>PILOT-Harper-100 Park Ave</t>
  </si>
  <si>
    <t>HOLY ROSARY</t>
  </si>
  <si>
    <t>UNION PLAZA</t>
  </si>
  <si>
    <t>MONASTERY</t>
  </si>
  <si>
    <t>HORIZON HEIGHTS</t>
  </si>
  <si>
    <t>PALISADE URBAN</t>
  </si>
  <si>
    <t>Hartz- 800 Harbor Blvd</t>
  </si>
  <si>
    <t>Roseland Building 8/9</t>
  </si>
  <si>
    <t>Beaver Brook Urban Renewal</t>
  </si>
  <si>
    <t>RELY PROPERTIES</t>
  </si>
  <si>
    <t>BIRMINGHAM GARDENS</t>
  </si>
  <si>
    <t>THE POINT</t>
  </si>
  <si>
    <t>PARK PLACE</t>
  </si>
  <si>
    <t>SERV PROPERTIES</t>
  </si>
  <si>
    <t>HOMES BY TLC</t>
  </si>
  <si>
    <t>Menlo Manor Preservation</t>
  </si>
  <si>
    <t>Edison Housing Authority</t>
  </si>
  <si>
    <t>Greenwood East Preservation</t>
  </si>
  <si>
    <t>Greenwood Preservation LP</t>
  </si>
  <si>
    <t>Roosevelpt Hospital - Pennrose</t>
  </si>
  <si>
    <t>Camp Kilmer A</t>
  </si>
  <si>
    <t>Camp Kilmer B</t>
  </si>
  <si>
    <t>RF Edison - Amazon</t>
  </si>
  <si>
    <t>Highland Park Housing Authorituy</t>
  </si>
  <si>
    <t>31 River Road</t>
  </si>
  <si>
    <t>HVRS Metuchen Preservation LLC</t>
  </si>
  <si>
    <t>CP Middlesex, LLC</t>
  </si>
  <si>
    <t>PA Housing Auth (willow pond)</t>
  </si>
  <si>
    <t>PA Housing Auth (parkview)</t>
  </si>
  <si>
    <t>Bridge</t>
  </si>
  <si>
    <t>225 Elm St.</t>
  </si>
  <si>
    <t>100 Ridge Road Project</t>
  </si>
  <si>
    <t>200 Ridge Road Project</t>
  </si>
  <si>
    <t>300 Ridge Road Project</t>
  </si>
  <si>
    <t>400 Ridge Road Project</t>
  </si>
  <si>
    <t>600 Ridge Road Project</t>
  </si>
  <si>
    <t>2 Turner Drive Project</t>
  </si>
  <si>
    <t>Rivendell Meadows Project</t>
  </si>
  <si>
    <t>10 Sterling Drive Project</t>
  </si>
  <si>
    <t>IPT Piscataway Project</t>
  </si>
  <si>
    <t>800 Centennial Project</t>
  </si>
  <si>
    <t>150 Old New Brunswick Ave</t>
  </si>
  <si>
    <t>330 South Randolpsville Ave</t>
  </si>
  <si>
    <t>Assisted Living</t>
  </si>
  <si>
    <t>Senior Rental Community</t>
  </si>
  <si>
    <t>Aes Red Oak LLC</t>
  </si>
  <si>
    <t>Neptune Urban Renewal</t>
  </si>
  <si>
    <t>Woodmont/Bayside Cove</t>
  </si>
  <si>
    <t>SAMboy Partners (Station Bay)</t>
  </si>
  <si>
    <t>Woodmere Senior Housing</t>
  </si>
  <si>
    <t>Arlington Avenue Senior Housing</t>
  </si>
  <si>
    <t>NJ Assoc of Deaf and Blinc Inc.</t>
  </si>
  <si>
    <t>WIP Hopelawn Urban Renewal</t>
  </si>
  <si>
    <t>200 Wood Avenue South LLC</t>
  </si>
  <si>
    <t>100 Drury (Holly House)</t>
  </si>
  <si>
    <t>Michaels' Group (Renaissance)</t>
  </si>
  <si>
    <t>APNJ Apts.</t>
  </si>
  <si>
    <t>Griffin</t>
  </si>
  <si>
    <t>The Monroe</t>
  </si>
  <si>
    <t>The Cove</t>
  </si>
  <si>
    <t>Vive</t>
  </si>
  <si>
    <t>Asbury Ocean Club (Hotel)</t>
  </si>
  <si>
    <t>Asbury Ocean Club (Parking)</t>
  </si>
  <si>
    <t>Asbury Ocean Club (Residenial)</t>
  </si>
  <si>
    <t>The Asbury Hotel</t>
  </si>
  <si>
    <t>Rugmill Development</t>
  </si>
  <si>
    <t>Toll Regency 55+ Townhomes</t>
  </si>
  <si>
    <t>BAL Howell LLC (Brandywine)</t>
  </si>
  <si>
    <t>Presbyterian Homes at Howell</t>
  </si>
  <si>
    <t>Howell Specialty Housing</t>
  </si>
  <si>
    <t>Bethnay Manor Urban Renewal</t>
  </si>
  <si>
    <t>Minnisink Village</t>
  </si>
  <si>
    <t>Aberdeen Plaza Station UR</t>
  </si>
  <si>
    <t>GlassWorks</t>
  </si>
  <si>
    <t>HMFA - Glassworks</t>
  </si>
  <si>
    <t>RPM Senior Housing</t>
  </si>
  <si>
    <t>BAYSHORE VILLAGE, LLC</t>
  </si>
  <si>
    <t>CHAPEL HILL</t>
  </si>
  <si>
    <t>DANIEL TOWERS</t>
  </si>
  <si>
    <t>TOMASO PLAZA</t>
  </si>
  <si>
    <t>E&amp;N CONSTRUCTION</t>
  </si>
  <si>
    <t>CONIFER VILLAGE</t>
  </si>
  <si>
    <t>LUFTMAN PAVILION</t>
  </si>
  <si>
    <t>LUFTMAN TOWERS</t>
  </si>
  <si>
    <t>MSKCC PROPERTIES, LLC</t>
  </si>
  <si>
    <t>Tinton Falls Veteran Housing</t>
  </si>
  <si>
    <t>Oceanport Urban Renewal</t>
  </si>
  <si>
    <t>KKF University</t>
  </si>
  <si>
    <t>Allaire Crossing (Wall Sr. Citizen)</t>
  </si>
  <si>
    <t>Allenwood Terrace</t>
  </si>
  <si>
    <t>KRE/Mark Built</t>
  </si>
  <si>
    <t>Avalon Bay - Construction Phase</t>
  </si>
  <si>
    <t>Mill creek - ConstructionPhase</t>
  </si>
  <si>
    <t>Abiding Peave</t>
  </si>
  <si>
    <t>Marveland Crescent</t>
  </si>
  <si>
    <t>Toms River Crescent</t>
  </si>
  <si>
    <t>Presby at Dover</t>
  </si>
  <si>
    <t>Cox Cro Urb</t>
  </si>
  <si>
    <t>TR LIHTC</t>
  </si>
  <si>
    <t>Meadow Greens</t>
  </si>
  <si>
    <t>Highland Plaza</t>
  </si>
  <si>
    <t>WINDSOR CRESCENT LLC</t>
  </si>
  <si>
    <t>Herritage Village @ Seabrease</t>
  </si>
  <si>
    <t>Avenue of the States Urban Renewal
1776 Avenue of the States
Block 961, Lot 2.03</t>
  </si>
  <si>
    <t>CBRC Holdings Urban Renewal, LLC
700 Cedarbridge Avenue
Block 961.02 Lot 1.04</t>
  </si>
  <si>
    <t>Avenue of the States R Urban Renewal
1797 Avenue of the States
Block 961.02, Lot 1.05</t>
  </si>
  <si>
    <t>Cedarbridge Office Urban Renewal
300 Boulevard of Americas
 Block 961.01 , Lot 4</t>
  </si>
  <si>
    <t>Cedarbridge Equity Urban Renewal
211 Boulevard of America
Block 961, Lot 2.05</t>
  </si>
  <si>
    <t>Erez Holdings
100 Boulevard of Americas
Block 961.01, Lot 2.06</t>
  </si>
  <si>
    <t>Ocean Care Realty Urban Renewal
200 Boulevard of Americas
Block 961.01, Lot 2.05</t>
  </si>
  <si>
    <t>Cornerstone Equities Urban Renewal, 
1500 Avenue of the States
Block 961, Lot 2.09</t>
  </si>
  <si>
    <t>Manchester Whiting Sr Housing B 83.01 L 7.03</t>
  </si>
  <si>
    <t>Redevlopement Project</t>
  </si>
  <si>
    <t>Manahawkin Family Apartments</t>
  </si>
  <si>
    <t>WHISPERING HILLS</t>
  </si>
  <si>
    <t>LAUREL OAKS 1</t>
  </si>
  <si>
    <t>Clifton Main Mews LLC</t>
  </si>
  <si>
    <t>Sr.Housing -Regan Development</t>
  </si>
  <si>
    <t>Horizon II, LLC</t>
  </si>
  <si>
    <t>Horizon III, LLC</t>
  </si>
  <si>
    <t>Clifton Sr. Citizen Housing</t>
  </si>
  <si>
    <t>Sr Properties Mgmt LLC</t>
  </si>
  <si>
    <t>Isabealla Street Urban Renewal</t>
  </si>
  <si>
    <t>Kingsland St Urban Renewal</t>
  </si>
  <si>
    <t>920 Belmont Avenue</t>
  </si>
  <si>
    <t>Block 9 - Lot 3</t>
  </si>
  <si>
    <t>Gateway Park Urban Renewal Assoc</t>
  </si>
  <si>
    <t>MGBPE Urban Renewal Lot 63 LLC</t>
  </si>
  <si>
    <t>Penns Village Apartments</t>
  </si>
  <si>
    <t>Kent Avenue</t>
  </si>
  <si>
    <t>Carpenter Street Phase 1 &amp; 2</t>
  </si>
  <si>
    <t>Kast - US4 Realty</t>
  </si>
  <si>
    <t>Harding Highway - Omni</t>
  </si>
  <si>
    <t>Pluckemin Park PILOT Program</t>
  </si>
  <si>
    <t>Meridia Main Station</t>
  </si>
  <si>
    <t>Ridge 1</t>
  </si>
  <si>
    <t>The Moringhs</t>
  </si>
  <si>
    <t>The Mosaic</t>
  </si>
  <si>
    <t>Meridia Self Storage</t>
  </si>
  <si>
    <t>Branchburg Senior Apt</t>
  </si>
  <si>
    <t>Berry St Urban Renewal</t>
  </si>
  <si>
    <t>Franklin Blvd Comm Urban Renewal</t>
  </si>
  <si>
    <t>Voorhees Station</t>
  </si>
  <si>
    <t>Prebyterian/Springpoint Sr. Home At Franklin</t>
  </si>
  <si>
    <t>Genesis FBCCDC Somerset Senior:Franklin</t>
  </si>
  <si>
    <t>Montgomery Crossing</t>
  </si>
  <si>
    <t>Raritan Urban Renewal-Block 81</t>
  </si>
  <si>
    <t>46 MAIN ST - DESAPIO</t>
  </si>
  <si>
    <t>DAVENPORT</t>
  </si>
  <si>
    <t>*STATION HOUSE</t>
  </si>
  <si>
    <t>*PARC VIEW</t>
  </si>
  <si>
    <t>*AVALON BAY</t>
  </si>
  <si>
    <t>*PULTE HOMES</t>
  </si>
  <si>
    <t>Warren Crossing</t>
  </si>
  <si>
    <t>190 Union Redevelopment UR, LLC</t>
  </si>
  <si>
    <t>E'Port Family Homes UR, LP</t>
  </si>
  <si>
    <t>Fleet 1029 Newark Ave UR, LLC</t>
  </si>
  <si>
    <t>Elite Phase I</t>
  </si>
  <si>
    <t>Station Square</t>
  </si>
  <si>
    <t>South Ave Urban Renewal</t>
  </si>
  <si>
    <t>Meridia Lifestyles I S. Wood Avenue</t>
  </si>
  <si>
    <t>DC Hospitality 1900 E. Linden Ave</t>
  </si>
  <si>
    <t>DC Storage 1940 E. Linden</t>
  </si>
  <si>
    <t>Park Madison - Union County</t>
  </si>
  <si>
    <t>South 2nd St - Station at Grant</t>
  </si>
  <si>
    <t>Muhlenberg Urban Renewal</t>
  </si>
  <si>
    <t>Elmwood Square</t>
  </si>
  <si>
    <t>Meridia on Westfield Urban Renewal - 240 West Westfield Avenue</t>
  </si>
  <si>
    <t>Asbury Farms Urban Renewal, LLC</t>
  </si>
  <si>
    <t>OTHER</t>
  </si>
  <si>
    <t>$10,000/Year</t>
  </si>
  <si>
    <t>2% Revenue/Yr</t>
  </si>
  <si>
    <t>No data</t>
  </si>
  <si>
    <t>Bringantine Homes</t>
  </si>
  <si>
    <t>School House /Liberty/Disston</t>
  </si>
  <si>
    <t>The Walk Phase 3</t>
  </si>
  <si>
    <t>Barlinvis Apts</t>
  </si>
  <si>
    <t>American Dream</t>
  </si>
  <si>
    <t>100 State St.</t>
  </si>
  <si>
    <t>240 Main St.</t>
  </si>
  <si>
    <t>395 Main St.</t>
  </si>
  <si>
    <t>18 East Camden St.</t>
  </si>
  <si>
    <t>210-214 Main St.</t>
  </si>
  <si>
    <t>150-170 Main St.</t>
  </si>
  <si>
    <t>22 Sussex St.</t>
  </si>
  <si>
    <t>2 Kinderkamack Rd.</t>
  </si>
  <si>
    <t>50 Main St.</t>
  </si>
  <si>
    <t>22 West Camden St.</t>
  </si>
  <si>
    <t>76 Main St.</t>
  </si>
  <si>
    <t>77 River St.</t>
  </si>
  <si>
    <t>435-439 Main St.</t>
  </si>
  <si>
    <t>321 Main St.</t>
  </si>
  <si>
    <t>400 Main St.</t>
  </si>
  <si>
    <t>TKC XL VII Delanco Urban Renewal .LLC</t>
  </si>
  <si>
    <t>Living Springs</t>
  </si>
  <si>
    <t>Delanco Family Apartments UR LLC</t>
  </si>
  <si>
    <t>CRE-Provender Urban Renewal A LLC</t>
  </si>
  <si>
    <t>CRE-Provender Urban Renewal B LLC</t>
  </si>
  <si>
    <t>301 White Horse Pike Urban Renewal</t>
  </si>
  <si>
    <t>Cooper River Homes</t>
  </si>
  <si>
    <t>Bridgeton Senior Housing</t>
  </si>
  <si>
    <t>103-105 North Urban Walnut Ren.</t>
  </si>
  <si>
    <t>4347 N. Walnut Urban Ren.</t>
  </si>
  <si>
    <t>HP Orange 2013 Urban Renewal, LLC (1404/1.01 Qual X)</t>
  </si>
  <si>
    <t>103-121 N 13TH</t>
  </si>
  <si>
    <t>194-220 N 13TH ST</t>
  </si>
  <si>
    <t>203-227 CHARLTON ST</t>
  </si>
  <si>
    <t>287-289 RENNER AVE</t>
  </si>
  <si>
    <t>302-310 16TH AVE</t>
  </si>
  <si>
    <t>311-317 OSBORNE TERR</t>
  </si>
  <si>
    <t>33-35 N 11TH ST</t>
  </si>
  <si>
    <t>479-485 ELIZABETH AVE</t>
  </si>
  <si>
    <t>489-505 ELIZABETH AVE</t>
  </si>
  <si>
    <t>521-527 ELIZABETH AVE</t>
  </si>
  <si>
    <t>549-555 ELIZABETH AVE</t>
  </si>
  <si>
    <t>578-592 S 13TH</t>
  </si>
  <si>
    <t>753-759 CLINTON AVE</t>
  </si>
  <si>
    <t>815-821 ELIZABETH AVE</t>
  </si>
  <si>
    <t>202-206 S 8TH ST</t>
  </si>
  <si>
    <t>216-220 MARKET ST</t>
  </si>
  <si>
    <t>39-41 LINCOLN PARK</t>
  </si>
  <si>
    <t>258-264 RENNER AVE</t>
  </si>
  <si>
    <t>1172-1182 RAYMOND BLVD</t>
  </si>
  <si>
    <t>136-138 TIFFANY BLVD</t>
  </si>
  <si>
    <t>224-252 CENTRAL AVE</t>
  </si>
  <si>
    <t>35-61 12TH AVE</t>
  </si>
  <si>
    <t>360-394 SPRINGFIELD AVE</t>
  </si>
  <si>
    <t>434-442 15TH AVE</t>
  </si>
  <si>
    <t>50-60 COLUMBIA ST</t>
  </si>
  <si>
    <t>71-85 1ST ST</t>
  </si>
  <si>
    <t>792-820 HIGHLAND AVE</t>
  </si>
  <si>
    <t>87-89 WAKEMAN AVE</t>
  </si>
  <si>
    <t>94-120 FRELINGHUYSEN AVE</t>
  </si>
  <si>
    <t>41 HALSEY ST</t>
  </si>
  <si>
    <t>368-370 BROAD ST</t>
  </si>
  <si>
    <t>39-45 SUSSEX AVE</t>
  </si>
  <si>
    <t>711-715 BROADWAY</t>
  </si>
  <si>
    <t>80-82 STONE ST</t>
  </si>
  <si>
    <t>144-178 SYLVAN AVE</t>
  </si>
  <si>
    <t>862-864 SOUTH ORANGE AVE</t>
  </si>
  <si>
    <t>125 W KINNEY ST</t>
  </si>
  <si>
    <t>570-580 CLINTON AVE</t>
  </si>
  <si>
    <t>999-1005 BROAD ST</t>
  </si>
  <si>
    <t>46-60 NEVADA ST</t>
  </si>
  <si>
    <t>110-114 BROAD ST</t>
  </si>
  <si>
    <t>504-512 AVON AVE</t>
  </si>
  <si>
    <t>634-648 CLINTON AVE</t>
  </si>
  <si>
    <t>577-579 ML KING BLVD</t>
  </si>
  <si>
    <t>18-28 W KINNEY ST</t>
  </si>
  <si>
    <t>478-480 WASHINGTON ST</t>
  </si>
  <si>
    <t>454 WASHINGTON ST</t>
  </si>
  <si>
    <t>98-102 BROAD ST</t>
  </si>
  <si>
    <t>671-683 ML KING BLVD</t>
  </si>
  <si>
    <t>36-84 LISTER AVE</t>
  </si>
  <si>
    <t>9-13 HILL ST</t>
  </si>
  <si>
    <t>2-50 CORNELIA ST</t>
  </si>
  <si>
    <t>60-68 MT PLEASANT AVE</t>
  </si>
  <si>
    <t>9 GREEK WAY</t>
  </si>
  <si>
    <t>21 GREEK WAY</t>
  </si>
  <si>
    <t>23 GREEK WAY</t>
  </si>
  <si>
    <t>7 GREEK WAY</t>
  </si>
  <si>
    <t>11 GREEK WAY</t>
  </si>
  <si>
    <t>15 GREEK WAY</t>
  </si>
  <si>
    <t>17 GREEK WAY</t>
  </si>
  <si>
    <t>19 GREEK WAY</t>
  </si>
  <si>
    <t>5 GREEK WAY</t>
  </si>
  <si>
    <t>13 GREEK WAY</t>
  </si>
  <si>
    <t>164-184 PENNINGTON ST</t>
  </si>
  <si>
    <t>553-567 ORANGE ST</t>
  </si>
  <si>
    <t>35-75 EAGLES PARKWAY</t>
  </si>
  <si>
    <t>224-242 SOUTH ST</t>
  </si>
  <si>
    <t>313-329 15TH AVE</t>
  </si>
  <si>
    <t>134-148 SPRUCE ST</t>
  </si>
  <si>
    <t>123-163 IRVINE TURNER BL</t>
  </si>
  <si>
    <t>842-868 BROAD ST</t>
  </si>
  <si>
    <t>222-224 HALSEY ST</t>
  </si>
  <si>
    <t>226-248 HALSEY ST</t>
  </si>
  <si>
    <t>943-973 RAYMOND BLVD</t>
  </si>
  <si>
    <t>Woscha Renna House Sr Citizen</t>
  </si>
  <si>
    <t>Eagle Rock Sr Citizen Housin</t>
  </si>
  <si>
    <t>Poplar Street Apartments</t>
  </si>
  <si>
    <t>PSIP 105 Avenue A UR</t>
  </si>
  <si>
    <t>Block C (Vermella / Russo)</t>
  </si>
  <si>
    <t>17-19 DIVISION UR</t>
  </si>
  <si>
    <t>CALI HARBOR PLAZA IV</t>
  </si>
  <si>
    <t>CALI HARBOR PLAZA V</t>
  </si>
  <si>
    <t>99 RUTGERS AVENUE</t>
  </si>
  <si>
    <t>DEVI MA NEWKIRK UR</t>
  </si>
  <si>
    <t>PLAZA #10 URBAN RENEWAL</t>
  </si>
  <si>
    <t>THE ORPHEUM UR CO, LLC</t>
  </si>
  <si>
    <t>HP LINCOLN URBAN RENEWAL</t>
  </si>
  <si>
    <t>THE PARAMOUNT UR CO, LLC</t>
  </si>
  <si>
    <t>LET'S CELEBRATE</t>
  </si>
  <si>
    <t>BOSTWICK COURT</t>
  </si>
  <si>
    <t>THE TOWER UR, LLC</t>
  </si>
  <si>
    <t>EQR-UR 77 HUDSON ST UR</t>
  </si>
  <si>
    <t>GENESIS JC PRTNRS (WEBB)</t>
  </si>
  <si>
    <t>FORREST SR. CITIZENS</t>
  </si>
  <si>
    <t>PANYNJ - GLOBAL</t>
  </si>
  <si>
    <t>FRED W. MARTIN APT UR</t>
  </si>
  <si>
    <t>KENNEDY LOFTS UR, LLC</t>
  </si>
  <si>
    <t>PROVOST SQUARE I UR, LLC</t>
  </si>
  <si>
    <t>CHOSEN CONDOMINIUMS</t>
  </si>
  <si>
    <t>HARBORSIDE UNIT A</t>
  </si>
  <si>
    <t>70 COLUMBUS UR</t>
  </si>
  <si>
    <t>MARBELLA TOWER PHASE II</t>
  </si>
  <si>
    <t>LAFAYETTE PH IV AKA GLEN</t>
  </si>
  <si>
    <t>242 BERGEN COURT</t>
  </si>
  <si>
    <t>148 FIRST STREET UR LLC</t>
  </si>
  <si>
    <t>SUEDE</t>
  </si>
  <si>
    <t>Creste Point</t>
  </si>
  <si>
    <t>Hopewell Gardens 80/10.03</t>
  </si>
  <si>
    <t>PA Housing Auth</t>
  </si>
  <si>
    <t>Oyster Bay Urban Renewal</t>
  </si>
  <si>
    <t>Garfield &amp; Garfield II Court Housing</t>
  </si>
  <si>
    <t>Charles Wood Prop Urban Renewal</t>
  </si>
  <si>
    <t>Victoria Mews Assisted Living</t>
  </si>
  <si>
    <t>TOMS RIVER ASSOC LLC</t>
  </si>
  <si>
    <t>Tower 2 Equity Urban Renewal, 
311 Boulevard of the Americas
Block 961, Lot 2.11</t>
  </si>
  <si>
    <t>Pine Holdings Urban Renewal, 
400 Boulevard of the Americas
Block 961.01, Lot 5</t>
  </si>
  <si>
    <t>Ave of the States Urban Renewal Off, 
1777 Avenue of the States
Block 961.02, Lot 1.06</t>
  </si>
  <si>
    <t>INCCA - TRIANGLE</t>
  </si>
  <si>
    <t>Amazon - Courses Landing Urban</t>
  </si>
  <si>
    <t>C&amp;L 1107-1115 Chestnut Realty</t>
  </si>
  <si>
    <t>ELAD 123 Investments UR, LLC</t>
  </si>
  <si>
    <t>Meridia Lifestyles II</t>
  </si>
  <si>
    <t>Citizen Linden</t>
  </si>
  <si>
    <t>2023 Assessed Valuation (including exempt property)</t>
  </si>
  <si>
    <t>Total Tax Rate, 2023</t>
  </si>
  <si>
    <t>2023 Budget Appropriation</t>
  </si>
  <si>
    <t>Municipal Subsidy % of 2023 Budget Appropriation</t>
  </si>
  <si>
    <t>Total Taxes if Billed at 2023 Rate</t>
  </si>
  <si>
    <t>BEL Berlin LLC (Michael's)</t>
  </si>
  <si>
    <t>CCU 3</t>
  </si>
  <si>
    <t>CCU 4</t>
  </si>
  <si>
    <t xml:space="preserve">             N/A</t>
  </si>
  <si>
    <t>North Brunswick Senior Apts</t>
  </si>
  <si>
    <t>Neptune Housing Authority</t>
  </si>
  <si>
    <t>M Station Pilot</t>
  </si>
  <si>
    <t>Novelle Ringwood Ave. LLC</t>
  </si>
  <si>
    <t>Realy Assoc Redevlop Urban Ren</t>
  </si>
  <si>
    <t>Haskell Towne Center LLC</t>
  </si>
  <si>
    <t xml:space="preserve">1203-32 Siena Village </t>
  </si>
  <si>
    <t>Canter Green</t>
  </si>
  <si>
    <t>Clermont</t>
  </si>
  <si>
    <t>Parking Lot</t>
  </si>
  <si>
    <t>NJ Aquarium</t>
  </si>
  <si>
    <t>Faison Mews Senior Housing</t>
  </si>
  <si>
    <t>Meadows at Pyne Point</t>
  </si>
  <si>
    <t>Victor Building</t>
  </si>
  <si>
    <t>Baldwin's Run I</t>
  </si>
  <si>
    <t>Baldwin's Run VII</t>
  </si>
  <si>
    <t>Baldwin's Run VIII</t>
  </si>
  <si>
    <t>Ferry Manor Family Housing</t>
  </si>
  <si>
    <t>Ferry Manor Senior Housing</t>
  </si>
  <si>
    <t xml:space="preserve">Cooper Grant Homes </t>
  </si>
  <si>
    <t>McGuire Gardens</t>
  </si>
  <si>
    <t>Holtec</t>
  </si>
  <si>
    <t>Cooper Cancer Intitute</t>
  </si>
  <si>
    <t xml:space="preserve">Camden BasketbalL Partners </t>
  </si>
  <si>
    <t>Camden Partner Towers</t>
  </si>
  <si>
    <t>CI Properties</t>
  </si>
  <si>
    <t>CP Residental GSGZ LLC</t>
  </si>
  <si>
    <t>One Water Street LLC</t>
  </si>
  <si>
    <t>SC Garden State Growth Zone</t>
  </si>
  <si>
    <t>Vineland Residences LLC</t>
  </si>
  <si>
    <t>Aydin Properties LLC</t>
  </si>
  <si>
    <t>Lena &amp; Dean, LLC</t>
  </si>
  <si>
    <t>Vineland Delsea Drive, LLC</t>
  </si>
  <si>
    <t>Levari BrotherRealty Co. LLC</t>
  </si>
  <si>
    <t>BDG, Inc.</t>
  </si>
  <si>
    <t>Progress Realty Associates LLC</t>
  </si>
  <si>
    <t>Longfield Brothers LLC</t>
  </si>
  <si>
    <t>EEPHTA LLC</t>
  </si>
  <si>
    <t>Dr. King Plaza Urban Renewal II</t>
  </si>
  <si>
    <t>East Orange Senior Citizens 777</t>
  </si>
  <si>
    <t>East Orange Senior Citizens 780</t>
  </si>
  <si>
    <t>East Orange UAW</t>
  </si>
  <si>
    <t>Essemce 144 Urban Ren.</t>
  </si>
  <si>
    <t>Essex Valley Supportive Housing</t>
  </si>
  <si>
    <t>Fern Preservation</t>
  </si>
  <si>
    <t>Genesis Concord</t>
  </si>
  <si>
    <t>Hampshire Urban Renewal</t>
  </si>
  <si>
    <t>Indigo 141 Urban Ren.</t>
  </si>
  <si>
    <t>McGiver Homes</t>
  </si>
  <si>
    <t>Norman Towers</t>
  </si>
  <si>
    <t>North Oraton Parkway</t>
  </si>
  <si>
    <t>Parkview at 320</t>
  </si>
  <si>
    <t>Pavilion Housing Partners</t>
  </si>
  <si>
    <t>Prospect Park Apartments</t>
  </si>
  <si>
    <t>Prospect EOGH</t>
  </si>
  <si>
    <t>SBF Estates Urban Ren.</t>
  </si>
  <si>
    <t>Bayonne Equities UR</t>
  </si>
  <si>
    <t>957-965 Broadway UR</t>
  </si>
  <si>
    <t>KRE Fleet</t>
  </si>
  <si>
    <t>Thomas W. Zito</t>
  </si>
  <si>
    <t xml:space="preserve">Parkview Realty UR </t>
  </si>
  <si>
    <t>Bayonne Redevlopers B 720</t>
  </si>
  <si>
    <t>160 East 22nd St. 2-01 Realty</t>
  </si>
  <si>
    <t>Mahalaxmi Flagship UR</t>
  </si>
  <si>
    <t>252-268 Avenue E UR</t>
  </si>
  <si>
    <t>Lofts of Ave E 1</t>
  </si>
  <si>
    <t>Lofts of Ave E 2</t>
  </si>
  <si>
    <t>Pier View Lofts UR</t>
  </si>
  <si>
    <t>23RD Street UR JOF AAI 3</t>
  </si>
  <si>
    <t>MBS Housing</t>
  </si>
  <si>
    <t>800 Jakson Street</t>
  </si>
  <si>
    <t>1200 Grand Street</t>
  </si>
  <si>
    <t>1300 Grand Stereet</t>
  </si>
  <si>
    <t>1100 Adams Street</t>
  </si>
  <si>
    <t>AH MOORE PH II (G.ROB II)</t>
  </si>
  <si>
    <t xml:space="preserve">STORMS AVE ELDERLY APTS  </t>
  </si>
  <si>
    <t xml:space="preserve">272 GROVE ST.            </t>
  </si>
  <si>
    <t xml:space="preserve">LF. FAM. P3 (BARBARA PL) </t>
  </si>
  <si>
    <t>LAFAYETTE SENIOR LIVING C</t>
  </si>
  <si>
    <t xml:space="preserve">254 BERGEN AVENUE - SID  </t>
  </si>
  <si>
    <t xml:space="preserve">SALEM LAFAYETTE HOUSING  </t>
  </si>
  <si>
    <t xml:space="preserve">UNICO APARTMENTS         </t>
  </si>
  <si>
    <t xml:space="preserve">MT CARMEL - OCEAN TOWERS </t>
  </si>
  <si>
    <t>VILLA BORENQUIN PR LUTHE</t>
  </si>
  <si>
    <t xml:space="preserve">COLUMBUS HOTEL UR        </t>
  </si>
  <si>
    <t xml:space="preserve">PANYNJ - JOURNAL SQUARE  </t>
  </si>
  <si>
    <t xml:space="preserve">JONES HALL ASSOCIATES    </t>
  </si>
  <si>
    <t>PORT AUTH OF NY/NJ GRNVLL</t>
  </si>
  <si>
    <t>MUEHLENBERG GARDENS SENIO</t>
  </si>
  <si>
    <t xml:space="preserve">BERGEN MANOR ASSOCIATES  </t>
  </si>
  <si>
    <t xml:space="preserve">KENNEDY MANOR ASSOCIATES </t>
  </si>
  <si>
    <t xml:space="preserve">MONTGOMERY GATEWAY I     </t>
  </si>
  <si>
    <t xml:space="preserve">MONTGOMERY GATEWAY II    </t>
  </si>
  <si>
    <t xml:space="preserve">BRUNSWICK ESTATES        </t>
  </si>
  <si>
    <t xml:space="preserve">2854 KENNEDY BLVD LLC    </t>
  </si>
  <si>
    <t>AH MOORE PH 1 (G. ROB CT)</t>
  </si>
  <si>
    <t xml:space="preserve">747 GRAND LLC            </t>
  </si>
  <si>
    <t xml:space="preserve">AH MOORE PH3             </t>
  </si>
  <si>
    <t xml:space="preserve">NC HOUSING ASSOC.#100    </t>
  </si>
  <si>
    <t xml:space="preserve">NC HOUSING ASSOC.#200    </t>
  </si>
  <si>
    <t xml:space="preserve">HOTEL @ NEWPORT WESTIN   </t>
  </si>
  <si>
    <t>COMSTOCK COURT</t>
  </si>
  <si>
    <t>FULTON SQUARE</t>
  </si>
  <si>
    <t>HELDRICH / RESIDENCES</t>
  </si>
  <si>
    <t>HIRAM SQUARE</t>
  </si>
  <si>
    <t>LEEWOOD/MT. ZION</t>
  </si>
  <si>
    <t>ONE SPRING STREET</t>
  </si>
  <si>
    <t>THE VUE CONDOMINIUM</t>
  </si>
  <si>
    <t>Prologis 1119</t>
  </si>
  <si>
    <t>Woodbridge Housing Authority</t>
  </si>
  <si>
    <t>NA</t>
  </si>
  <si>
    <t>WHA/Maple Tree Manor</t>
  </si>
  <si>
    <t>Reinhardt Manor</t>
  </si>
  <si>
    <t>Villas at Warren</t>
  </si>
  <si>
    <t>Brookside Terrace</t>
  </si>
  <si>
    <t>SC Habitat for Humanity</t>
  </si>
  <si>
    <t>Oaks at Westminister UR, LLC</t>
  </si>
  <si>
    <t>PAC UR North Avenue I, LLC</t>
  </si>
  <si>
    <t>PAC UR North Avenue II, LLC</t>
  </si>
  <si>
    <t>Parkers View Urban Renewal, LLC</t>
  </si>
  <si>
    <t>Parkers Walk Urban Renewal, LLC</t>
  </si>
  <si>
    <t>Penn Ave. Urban Renewal, LLC</t>
  </si>
  <si>
    <t>Pine Street URA, LLC</t>
  </si>
  <si>
    <t>The Grand At Murray St UR, LLC</t>
  </si>
  <si>
    <t>Triple M Investments Co., LLC</t>
  </si>
  <si>
    <t>Tri-Port Urban Renewal, LLC</t>
  </si>
  <si>
    <t>Vestal-Condigel Eliz. UR, LLC</t>
  </si>
  <si>
    <t>Water's Edge Apartments, LLC</t>
  </si>
  <si>
    <t>Westminister Heights UR, LLC</t>
  </si>
  <si>
    <t>Westport Homes URC</t>
  </si>
  <si>
    <t>Winfield Scott Tower URA</t>
  </si>
  <si>
    <t>YMCA Sierra Gardens UR, LP</t>
  </si>
  <si>
    <t>St. Mary's Domus</t>
  </si>
  <si>
    <t>Landmark (22 Units)</t>
  </si>
  <si>
    <t>East Orange Hospitality</t>
  </si>
  <si>
    <t>North Walnut Urban Renewal</t>
  </si>
  <si>
    <t>PTGH Urban Renewal</t>
  </si>
  <si>
    <t>SV 19 North Harrison</t>
  </si>
  <si>
    <t>Orbach Affordable Housing</t>
  </si>
  <si>
    <t>45 South Grove Urban Ren.</t>
  </si>
  <si>
    <t>EL BARRIO ACADEMY URBAN RENEWAL</t>
  </si>
  <si>
    <t>ESCHER SRO PROJECT L P</t>
  </si>
  <si>
    <t>FERGUSON GARDEN STATE GROWTH ZONE</t>
  </si>
  <si>
    <t>FIVE NJ URBAN RENEWAL LLC</t>
  </si>
  <si>
    <t>JDR 16TH MANAGEMENT LLC</t>
  </si>
  <si>
    <t>JOHNSON HELEN</t>
  </si>
  <si>
    <t>KINGSBURY CORP,C/O MODERATE INCOME</t>
  </si>
  <si>
    <t>L &amp; F URBAN RENEWAL PROPERTIES</t>
  </si>
  <si>
    <t>LALOR LIMITED LIMITED LIABILITY CO</t>
  </si>
  <si>
    <t>LUTHERN HOUSING INC</t>
  </si>
  <si>
    <t>MAP N BROAD ST, LLC</t>
  </si>
  <si>
    <t>MATRIX E FRONT ST URBAN RENEWAL LLC</t>
  </si>
  <si>
    <t>NORTH 25 URBAN RENEWAL PRESERVATION</t>
  </si>
  <si>
    <t>JCM 15-27 ARLINGTON LLC</t>
  </si>
  <si>
    <t>JCM 14-20 ARLINGTON LLC</t>
  </si>
  <si>
    <t>JCM INVESTORS 1012 LLC</t>
  </si>
  <si>
    <t>251 5TH AVENUE</t>
  </si>
  <si>
    <t>HAUS MANAGEMENT GROUP LLC  </t>
  </si>
  <si>
    <t>289 E 17TH ST LLC</t>
  </si>
  <si>
    <t>SC AUCTION HOLDINGS LLC</t>
  </si>
  <si>
    <t>210-220 GOVERNOR LLC</t>
  </si>
  <si>
    <t>JCM 196 ROSA GRAHAM LLC</t>
  </si>
  <si>
    <t>JCM INVESTORS 1012, LLC</t>
  </si>
  <si>
    <t>FLORIO ENTERPRISES LLC</t>
  </si>
  <si>
    <t>359-367 HAMILTON CV 2019 LLC</t>
  </si>
  <si>
    <t>40 12TH AVENUE HOLDINGS, LLC</t>
  </si>
  <si>
    <t>JCM 47-49 GODWIN LLC</t>
  </si>
  <si>
    <t>100 CARROLL ST CV BRIDGE LLC</t>
  </si>
  <si>
    <t>146-152 HAMILTON LLC</t>
  </si>
  <si>
    <t>144-155 FAIR STREET DEV. LLC</t>
  </si>
  <si>
    <t>JCM 118 HAMILTON LLC</t>
  </si>
  <si>
    <t>SAFI LLC</t>
  </si>
  <si>
    <t>370 BROADWAY LLC</t>
  </si>
  <si>
    <t>FLORIO ENTERPRISES</t>
  </si>
  <si>
    <t>39-43 16TH LLC</t>
  </si>
  <si>
    <t>PARK AVENUE RENTALS LLC</t>
  </si>
  <si>
    <t>77-91 PARK AVENIUE BRIDGE LLC</t>
  </si>
  <si>
    <t>CCI</t>
  </si>
  <si>
    <t>Block 580 lot 31.02</t>
  </si>
  <si>
    <t>Block 520 lot 4</t>
  </si>
  <si>
    <t>Block 146 Lot 2 &amp; 4</t>
  </si>
  <si>
    <t>Block 449 Lot 1.01</t>
  </si>
  <si>
    <t>Blolck 198 lot 43.01</t>
  </si>
  <si>
    <t>Block 40 lot 19.01</t>
  </si>
  <si>
    <t>Block 54 lot 1</t>
  </si>
  <si>
    <t>Block 587 Lot 3.01, 3.02, 3.03</t>
  </si>
  <si>
    <t>Block 458 lot 1.01</t>
  </si>
  <si>
    <t>Block 288 Lot 1,2,13,14,15</t>
  </si>
  <si>
    <t>Block 436 lot 10.06</t>
  </si>
  <si>
    <t>Block 84 &amp; 91 lot 1.01</t>
  </si>
  <si>
    <t>Block 436 lot 10.05</t>
  </si>
  <si>
    <t>CFT NJ Development LLC (Panda Express)</t>
  </si>
  <si>
    <t>Chemglass Realty IV&lt; LLC</t>
  </si>
  <si>
    <t>Garden State Truck Stop LLC</t>
  </si>
  <si>
    <t>818 Properties LLC</t>
  </si>
  <si>
    <t>Vineland Delsea Drive LLC (Olive Garden)</t>
  </si>
  <si>
    <t>PhilCorr VinelandLLC</t>
  </si>
  <si>
    <t>J. G. Finnerman Associates, Inc.</t>
  </si>
  <si>
    <t>Davy Realty LLC</t>
  </si>
  <si>
    <t>Bens Vineland Venture LLC</t>
  </si>
  <si>
    <t>Helen's Acres LLC</t>
  </si>
  <si>
    <t>Vineland Delsea Drive LLC (Aldi)</t>
  </si>
  <si>
    <t>GRAND LHN I URBAN RENEWAL</t>
  </si>
  <si>
    <t xml:space="preserve">GOYA 75TH UR             </t>
  </si>
  <si>
    <t xml:space="preserve">OCEAN GREENE SENIOR      </t>
  </si>
  <si>
    <t xml:space="preserve">SENATE PLACE UR          </t>
  </si>
  <si>
    <t xml:space="preserve">360 NINTH ST             </t>
  </si>
  <si>
    <t>BERGEN AVE INVESTMENTS LL</t>
  </si>
  <si>
    <t xml:space="preserve">SNAPS INDIA LLC          </t>
  </si>
  <si>
    <t xml:space="preserve">65 NEWKIRK STREET        </t>
  </si>
  <si>
    <t xml:space="preserve">ONE EXCHANGE             </t>
  </si>
  <si>
    <t>GREENVILLE STEERING COMM.</t>
  </si>
  <si>
    <t xml:space="preserve">90 COLUMBUS CO, LLC     </t>
  </si>
  <si>
    <t xml:space="preserve">234 SUYDAM UR            </t>
  </si>
  <si>
    <t xml:space="preserve">GLENNVIEW TOWNHOUSES II  </t>
  </si>
  <si>
    <t>VAISHNO MA SUMMIT UR, LLC</t>
  </si>
  <si>
    <t xml:space="preserve">276 ST PAULS AVE         </t>
  </si>
  <si>
    <t>NPP JACKSON HILL REVITALI</t>
  </si>
  <si>
    <t>OHIO STRAWBERRY LLC</t>
  </si>
  <si>
    <t>PATRIOT VILLAGE URBAN RENEWAL ASSOC</t>
  </si>
  <si>
    <t>PELLETTIERI HOMES DEVELOPMENT, LP</t>
  </si>
  <si>
    <t>RESCUE MISSION OF TRENTON, NJ</t>
  </si>
  <si>
    <t>ROWAN ASSOCIATES</t>
  </si>
  <si>
    <t>SOUTH VILLAGE URB RNWL C/O PK MGMT</t>
  </si>
  <si>
    <t>STEPPING STONES SRO URBAN RENEWAL</t>
  </si>
  <si>
    <t>STUYVESANT URB REN C/O GLEN COVE GA</t>
  </si>
  <si>
    <t>SUNRISE TRENTON URBAN RENEWAL</t>
  </si>
  <si>
    <t>TRENT EAST SENIOR APTS URBAN RENEWL</t>
  </si>
  <si>
    <t>TRENT WEST SENIOR APTS URBAN RENEWL</t>
  </si>
  <si>
    <t>TRENTON DWTN 1 LLC</t>
  </si>
  <si>
    <t>TRENTON DWTN 2 LLC</t>
  </si>
  <si>
    <t>111 WASHINGTON STREET REALTY LLC</t>
  </si>
  <si>
    <t>114-118 ELLISON ST PROJECT LLC</t>
  </si>
  <si>
    <t>162 MAIN, LLC</t>
  </si>
  <si>
    <t>75-81 ELLISON STREET INC</t>
  </si>
  <si>
    <t>165-169 BARCLAY STREET, LLC</t>
  </si>
  <si>
    <t>BARCLAY URBAN RENEWAL, LLC</t>
  </si>
  <si>
    <t>ABBY 2012, LLC</t>
  </si>
  <si>
    <t>LARAMA HOMES REALTY LLC</t>
  </si>
  <si>
    <t>859 MAIN STREET LLC</t>
  </si>
  <si>
    <t>STRAIGHT STREET PROPERTIES,LLC</t>
  </si>
  <si>
    <t>PATERSON MEDICAL PLAZA</t>
  </si>
  <si>
    <t>216-224 SPRING STREET HOLDINGS LLC</t>
  </si>
  <si>
    <t>188-200 21ST STREET LLC</t>
  </si>
  <si>
    <t>RAMADY REALTY, LLC.</t>
  </si>
  <si>
    <t>941 MAIN STREET, LLC</t>
  </si>
  <si>
    <t>BUFFALO &amp; MAIN.LLC</t>
  </si>
  <si>
    <t>1010 SOUTH PATERSON PLAZA, LLC</t>
  </si>
  <si>
    <t>GAETA CLASS RECYCLING CENTER LLC</t>
  </si>
  <si>
    <t>BEDKAS REALTY LLC</t>
  </si>
  <si>
    <t>SEVAN ASSOCIATES</t>
  </si>
  <si>
    <t xml:space="preserve">Flag Plaza </t>
  </si>
  <si>
    <t>Thor Labs</t>
  </si>
  <si>
    <t>Allied Specialty Foods, Inc.</t>
  </si>
  <si>
    <t>VCC 1339 West Landis Avenue, LLC</t>
  </si>
  <si>
    <t>Buena Vista Holdings, LLC</t>
  </si>
  <si>
    <t>MJJ Property Holding , LLC</t>
  </si>
  <si>
    <t>ParadiseCity LLC</t>
  </si>
  <si>
    <t>Vineland Equity Investments LLC</t>
  </si>
  <si>
    <t>Cronk - Curio Realty LLC</t>
  </si>
  <si>
    <t>BME Properties, LLC</t>
  </si>
  <si>
    <t>DMC Enterprises of Buena LLC</t>
  </si>
  <si>
    <t>VCC 1381 West Landis Avenue, LLC</t>
  </si>
  <si>
    <t>Vienland Produce Aucton Assoc., Inc.</t>
  </si>
  <si>
    <t>PDCT Play LLC</t>
  </si>
  <si>
    <t>Rovagnati US Real Estate, LLC</t>
  </si>
  <si>
    <t>Exeter 2617 North Mill LP</t>
  </si>
  <si>
    <t>BK 47 LLC (Subaru)</t>
  </si>
  <si>
    <t>TRENTON DWTN 3 LLC</t>
  </si>
  <si>
    <t>TRENTON GOLDEN EQUITIES LLC</t>
  </si>
  <si>
    <t>TRENTON HOUSING ADVOCATES L P</t>
  </si>
  <si>
    <t>TRENTON HSG ADVOCATES LP,C/O GHRAEL</t>
  </si>
  <si>
    <t>TRENTON TEI LOFTS I LLC</t>
  </si>
  <si>
    <t>TRENTON TEI LOFTS I LLC C/O TIME EQ</t>
  </si>
  <si>
    <t>TRENTON ZEPHYR URBAN RENEWAL-LESSEE</t>
  </si>
  <si>
    <t>WARREN ST URBAN RNWL, C/O FRANKLIN</t>
  </si>
  <si>
    <t>WEST HANOVER URB REN'L LP,C/O LSM</t>
  </si>
  <si>
    <t>Trenton City</t>
  </si>
  <si>
    <t>Haddonfield Borough</t>
  </si>
  <si>
    <t>Belleville Township</t>
  </si>
  <si>
    <t>Conifer Urban Renewal</t>
  </si>
  <si>
    <t>Branchburg Township</t>
  </si>
  <si>
    <t>Montgomery Township</t>
  </si>
  <si>
    <t>Lutheran Social Ministries</t>
  </si>
  <si>
    <t>Mission First Housing</t>
  </si>
  <si>
    <t>Block 2675, Lot 27</t>
  </si>
  <si>
    <t>Block 564, Lot 24</t>
  </si>
  <si>
    <t>38-40 CLINTON ST</t>
  </si>
  <si>
    <t>54-88 CORNELIA ST.</t>
  </si>
  <si>
    <t>76 UNION ST</t>
  </si>
  <si>
    <t>74 UNION ST</t>
  </si>
  <si>
    <t>82 UNION ST</t>
  </si>
  <si>
    <t>80 UNION ST</t>
  </si>
  <si>
    <t>72 UNION ST</t>
  </si>
  <si>
    <t>78 UNION ST</t>
  </si>
  <si>
    <t>84 UNION ST</t>
  </si>
  <si>
    <t>64 VAUGHAN DR</t>
  </si>
  <si>
    <t>63 VAUGHAN DR</t>
  </si>
  <si>
    <t>62 VAUGHAN DR</t>
  </si>
  <si>
    <t>61 VAUGHAN DR</t>
  </si>
  <si>
    <t>60 VAUGHAN DR</t>
  </si>
  <si>
    <t>59 VAUGHAN DR</t>
  </si>
  <si>
    <t>21 KRUEGER CT</t>
  </si>
  <si>
    <t>22 KRUEGER CT</t>
  </si>
  <si>
    <t>23 KRUEGER CT</t>
  </si>
  <si>
    <t>24 KRUEGER CT</t>
  </si>
  <si>
    <t>25 KRUEGER CT</t>
  </si>
  <si>
    <t>26 KRUEGER CT</t>
  </si>
  <si>
    <t>306 LITTLETON AVE</t>
  </si>
  <si>
    <t>308 LITTLETON AVE</t>
  </si>
  <si>
    <t>310 LITTLETON AVE</t>
  </si>
  <si>
    <t>3 ASHBY LN</t>
  </si>
  <si>
    <t>1 ASHBY LN</t>
  </si>
  <si>
    <t>7 ASHBY LN</t>
  </si>
  <si>
    <t>5 ASHBY LN</t>
  </si>
  <si>
    <t>11 ASHBY LN</t>
  </si>
  <si>
    <t>9 ASHBY LN</t>
  </si>
  <si>
    <t>17 ASHBY LN</t>
  </si>
  <si>
    <t>15 ASHBY LN</t>
  </si>
  <si>
    <t>21 ASHBY LN</t>
  </si>
  <si>
    <t>19 ASHBY LN</t>
  </si>
  <si>
    <t>159 WEST MARKET ST</t>
  </si>
  <si>
    <t>161 WEST MARKET ST</t>
  </si>
  <si>
    <t>155 WEST MARKET ST</t>
  </si>
  <si>
    <t>157 WEST MARKET ST</t>
  </si>
  <si>
    <t>151 WEST MARKET ST</t>
  </si>
  <si>
    <t>153 WEST MARKET ST</t>
  </si>
  <si>
    <t>147 WEST MARKET ST</t>
  </si>
  <si>
    <t>149 WEST MARKET ST</t>
  </si>
  <si>
    <t>143 WEST MARKET ST</t>
  </si>
  <si>
    <t>145 WEST MARKET ST</t>
  </si>
  <si>
    <t>22 ASHBY LN</t>
  </si>
  <si>
    <t>20 ASHBY LN</t>
  </si>
  <si>
    <t>18 ASHBY LN</t>
  </si>
  <si>
    <t>16 ASHBY LN</t>
  </si>
  <si>
    <t>14 ASHBY LN</t>
  </si>
  <si>
    <t>12 ASHBY LN</t>
  </si>
  <si>
    <t>10 ASHBY LN</t>
  </si>
  <si>
    <t>8 ASHBY LN</t>
  </si>
  <si>
    <t>6 ASHBY LN</t>
  </si>
  <si>
    <t>4 ASHBY LN</t>
  </si>
  <si>
    <t>2 ASHBY LN</t>
  </si>
  <si>
    <t>21 MARROW ST</t>
  </si>
  <si>
    <t>23 MARROW ST</t>
  </si>
  <si>
    <t>25 MARROW ST</t>
  </si>
  <si>
    <t>206 MATTHEWS DR</t>
  </si>
  <si>
    <t>204 MATTHEWS DR</t>
  </si>
  <si>
    <t>202 MATTHEWS DR</t>
  </si>
  <si>
    <t>27 MARROW ST</t>
  </si>
  <si>
    <t>29 MARROW ST</t>
  </si>
  <si>
    <t>31 MARROW ST</t>
  </si>
  <si>
    <t>33 MARROW ST</t>
  </si>
  <si>
    <t>35 MARROW ST</t>
  </si>
  <si>
    <t>37 MARROW ST</t>
  </si>
  <si>
    <t>220 MATTHEWS DR</t>
  </si>
  <si>
    <t>218 MATTHEWS DR</t>
  </si>
  <si>
    <t>216 MATTHEWS DR</t>
  </si>
  <si>
    <t>214 MATTHEWS DR</t>
  </si>
  <si>
    <t>212 MATTHEWS DR</t>
  </si>
  <si>
    <t>210 MATTHEWS DR</t>
  </si>
  <si>
    <t>33 CORNERSTONE LN</t>
  </si>
  <si>
    <t>35 CORNERSTONE LN</t>
  </si>
  <si>
    <t>24 MARROW ST</t>
  </si>
  <si>
    <t>22 MARROW ST</t>
  </si>
  <si>
    <t>20 MARROW ST</t>
  </si>
  <si>
    <t>39 CORNERSTONE LN</t>
  </si>
  <si>
    <t>43 CORNERSTONE LN</t>
  </si>
  <si>
    <t>45 CORNERSTONE LN</t>
  </si>
  <si>
    <t>47 CORNERSTONE LN</t>
  </si>
  <si>
    <t>49 CORNERSTONE LN</t>
  </si>
  <si>
    <t>38 MARROW ST</t>
  </si>
  <si>
    <t>36 MARROW ST</t>
  </si>
  <si>
    <t>34 MARROW ST</t>
  </si>
  <si>
    <t>32 MARROW ST</t>
  </si>
  <si>
    <t>30 MARROW ST</t>
  </si>
  <si>
    <t>28 MARROW ST</t>
  </si>
  <si>
    <t>41 YANCY DR</t>
  </si>
  <si>
    <t>43 YANCY DR</t>
  </si>
  <si>
    <t>45 YANCY DR</t>
  </si>
  <si>
    <t>34 CORNERSTONE LN</t>
  </si>
  <si>
    <t>32 CORNERSTONE LN</t>
  </si>
  <si>
    <t>51 YANCY DR</t>
  </si>
  <si>
    <t>53 YANCY DR</t>
  </si>
  <si>
    <t>55 YANCY DR</t>
  </si>
  <si>
    <t>57 YANCY DR</t>
  </si>
  <si>
    <t>59 YANCY DR</t>
  </si>
  <si>
    <t>61 YANCY DR</t>
  </si>
  <si>
    <t>50 CORNERSTONE LN</t>
  </si>
  <si>
    <t>48 CORNERSTONE LN</t>
  </si>
  <si>
    <t>46 CORNERSTONE LN</t>
  </si>
  <si>
    <t>44 CORNERSTONE LN</t>
  </si>
  <si>
    <t>42 CORNERSTONE LN</t>
  </si>
  <si>
    <t>40 CORNERSTONE LN</t>
  </si>
  <si>
    <t>90 CALLAHAN CT</t>
  </si>
  <si>
    <t>88 CALLAHAN CT</t>
  </si>
  <si>
    <t>94 CALLAHAN CT</t>
  </si>
  <si>
    <t>92 CALLAHAN CT</t>
  </si>
  <si>
    <t>98 CALLAHAN CT</t>
  </si>
  <si>
    <t>96 CALLAHAN CT</t>
  </si>
  <si>
    <t>100 CALLAHAN CT</t>
  </si>
  <si>
    <t>106 CALLAHAN CT</t>
  </si>
  <si>
    <t>104 CALLAHAN CT</t>
  </si>
  <si>
    <t>110 CALLAHAN CT</t>
  </si>
  <si>
    <t>108 CALLAHAN CT</t>
  </si>
  <si>
    <t>114 CALLAHAN CT</t>
  </si>
  <si>
    <t>112 CALLAHAN CT</t>
  </si>
  <si>
    <t>53A WICKLIFFE ST</t>
  </si>
  <si>
    <t>53B WICKLIFFE ST</t>
  </si>
  <si>
    <t>51A WICKLIFFE ST</t>
  </si>
  <si>
    <t>51B WICKLIFFE ST</t>
  </si>
  <si>
    <t>49A WICKLIFFE ST</t>
  </si>
  <si>
    <t>49B WICKLIFFE ST</t>
  </si>
  <si>
    <t>47A WICKLIFFE ST</t>
  </si>
  <si>
    <t>47B WICKLIFFE ST</t>
  </si>
  <si>
    <t>45A WICKLIFFE ST</t>
  </si>
  <si>
    <t>45B WICKLIFFE ST</t>
  </si>
  <si>
    <t>43B WICKLIFFE ST</t>
  </si>
  <si>
    <t>41A WICKLIFFE ST</t>
  </si>
  <si>
    <t>41B WICKLIFFE ST</t>
  </si>
  <si>
    <t>74 CALLAHAN CT</t>
  </si>
  <si>
    <t>72 CALLAHAN CT</t>
  </si>
  <si>
    <t>78 CALLAHAN CT</t>
  </si>
  <si>
    <t>76 CALLAHAN CT</t>
  </si>
  <si>
    <t>82 CALLAHAN CT</t>
  </si>
  <si>
    <t>80 CALLAHAN CT</t>
  </si>
  <si>
    <t>37 WICKLIFFE ST</t>
  </si>
  <si>
    <t>39 WICKLIFFE ST</t>
  </si>
  <si>
    <t>33 WICKLIFFE ST</t>
  </si>
  <si>
    <t>35 WICKLIFFE ST</t>
  </si>
  <si>
    <t>29 WICKLIFFE ST</t>
  </si>
  <si>
    <t>31 WICKLIFFE ST</t>
  </si>
  <si>
    <t>62 YANCY DR</t>
  </si>
  <si>
    <t>60 YANCY DR</t>
  </si>
  <si>
    <t>56 YANCY DR</t>
  </si>
  <si>
    <t>58 YANCY DR</t>
  </si>
  <si>
    <t>52 YANCY DR</t>
  </si>
  <si>
    <t>54 YANCY DR</t>
  </si>
  <si>
    <t>48 YANCY DR</t>
  </si>
  <si>
    <t>50 YANCY DR</t>
  </si>
  <si>
    <t>44 YANCY DR</t>
  </si>
  <si>
    <t>46 YANCY DR</t>
  </si>
  <si>
    <t>42 YANCY DR</t>
  </si>
  <si>
    <t>91 CALLAHAN CT</t>
  </si>
  <si>
    <t>93 CALLAHAN CT</t>
  </si>
  <si>
    <t>87 CALLAHAN CT</t>
  </si>
  <si>
    <t>89 CALLAHAN CT</t>
  </si>
  <si>
    <t>83 CALLAHAN CT</t>
  </si>
  <si>
    <t>85 CALLAHAN CT</t>
  </si>
  <si>
    <t>79 CALLAHAN CT</t>
  </si>
  <si>
    <t>81 CALLAHAN CT</t>
  </si>
  <si>
    <t>75 CALLAHAN CT</t>
  </si>
  <si>
    <t>77 CALLAHAN CT</t>
  </si>
  <si>
    <t>71 CALLAHAN CT</t>
  </si>
  <si>
    <t>73 CALLAHAN CT</t>
  </si>
  <si>
    <t>56 MARROW ST</t>
  </si>
  <si>
    <t>54 MARROW ST</t>
  </si>
  <si>
    <t>52 MARROW ST</t>
  </si>
  <si>
    <t>50 MARROW ST</t>
  </si>
  <si>
    <t>48 MARROW ST</t>
  </si>
  <si>
    <t>46 MARROW ST</t>
  </si>
  <si>
    <t>57 CORNERSTONE LN</t>
  </si>
  <si>
    <t>59 CORNERSTONE LN</t>
  </si>
  <si>
    <t>61 CORNERSTONE LN</t>
  </si>
  <si>
    <t>63 CORNERSTONE LN</t>
  </si>
  <si>
    <t>65 CORNERSTONE LN</t>
  </si>
  <si>
    <t>67 CORNERSTONE LN</t>
  </si>
  <si>
    <t>45 MARROW ST</t>
  </si>
  <si>
    <t>47 MARROW ST</t>
  </si>
  <si>
    <t>49 MARROW ST</t>
  </si>
  <si>
    <t>51 MARROW ST</t>
  </si>
  <si>
    <t>53 MARROW ST</t>
  </si>
  <si>
    <t>55 MARROW ST</t>
  </si>
  <si>
    <t>236 MATTHEWS DR</t>
  </si>
  <si>
    <t>234 MATTHEWS DR</t>
  </si>
  <si>
    <t>232 MATTHEWS DR</t>
  </si>
  <si>
    <t>230 MATTHEWS DR</t>
  </si>
  <si>
    <t>228 MATTHEWS DR</t>
  </si>
  <si>
    <t>226 MATTHEWS DR</t>
  </si>
  <si>
    <t>79 COSSIO DR</t>
  </si>
  <si>
    <t>81 COSSIO DR</t>
  </si>
  <si>
    <t>83 COSSIO DR</t>
  </si>
  <si>
    <t>85 COSSIO DR</t>
  </si>
  <si>
    <t>87 COSSIO DR</t>
  </si>
  <si>
    <t>89 COSSIO DR</t>
  </si>
  <si>
    <t>91 COSSIO DR</t>
  </si>
  <si>
    <t>93 COSSIO DR</t>
  </si>
  <si>
    <t>95 COSSIO DR</t>
  </si>
  <si>
    <t>97 COSSIO DR</t>
  </si>
  <si>
    <t>99 COSSIO DR</t>
  </si>
  <si>
    <t>100 COSSIO DR</t>
  </si>
  <si>
    <t>98 COSSIO DR</t>
  </si>
  <si>
    <t>96 COSSIO DR</t>
  </si>
  <si>
    <t>94 COSSIO DR</t>
  </si>
  <si>
    <t>92 COSSIO DR</t>
  </si>
  <si>
    <t>90 COSSIO DR</t>
  </si>
  <si>
    <t>88 COSSIO DR</t>
  </si>
  <si>
    <t>86 COSSIO DR</t>
  </si>
  <si>
    <t>84 COSSIO DR</t>
  </si>
  <si>
    <t>82 COSSIO DR</t>
  </si>
  <si>
    <t>80 COSSIO DR</t>
  </si>
  <si>
    <t>89 PEREZ DR</t>
  </si>
  <si>
    <t>91 PEREZ DR</t>
  </si>
  <si>
    <t>93 PEREZ DR</t>
  </si>
  <si>
    <t>95 PEREZ DR</t>
  </si>
  <si>
    <t>97 PEREZ DR</t>
  </si>
  <si>
    <t>99 PEREZ DR</t>
  </si>
  <si>
    <t>101 PEREZ DR</t>
  </si>
  <si>
    <t>103 PEREZ DR</t>
  </si>
  <si>
    <t>105 PEREZ DR</t>
  </si>
  <si>
    <t>107 PEREZ DR</t>
  </si>
  <si>
    <t>109 PEREZ DR</t>
  </si>
  <si>
    <t>61 MARROW ST</t>
  </si>
  <si>
    <t>63 MARROW ST</t>
  </si>
  <si>
    <t>65 MARROW ST</t>
  </si>
  <si>
    <t>67 MARROW ST</t>
  </si>
  <si>
    <t>69 MARROW ST</t>
  </si>
  <si>
    <t>71 MARROW ST</t>
  </si>
  <si>
    <t>252 MATTHEWS DR</t>
  </si>
  <si>
    <t>250 MATTHEWS DR</t>
  </si>
  <si>
    <t>248 MATTHEWS DR</t>
  </si>
  <si>
    <t>246 MATTHEWS DR</t>
  </si>
  <si>
    <t>244 MATTHEWS DR</t>
  </si>
  <si>
    <t>242 MATTHEWS DR</t>
  </si>
  <si>
    <t>72 MARROW ST</t>
  </si>
  <si>
    <t>70 MARROW ST</t>
  </si>
  <si>
    <t>68 MARROW ST</t>
  </si>
  <si>
    <t>66 MARROW ST</t>
  </si>
  <si>
    <t>64 MARROW ST</t>
  </si>
  <si>
    <t>73 CORNERSTONE LN</t>
  </si>
  <si>
    <t>75 CORNERSTONE LN</t>
  </si>
  <si>
    <t>77 CORNERSTONE LN</t>
  </si>
  <si>
    <t>79 CORNERSTONE LN</t>
  </si>
  <si>
    <t>81 CORNERSTONE LN</t>
  </si>
  <si>
    <t>83 CORNERSTONE LN</t>
  </si>
  <si>
    <t>274 MATTHEWS DR</t>
  </si>
  <si>
    <t>276 MATTHEWS DR</t>
  </si>
  <si>
    <t>270 MATTHEWS DR</t>
  </si>
  <si>
    <t>272 MATTHEWS DR</t>
  </si>
  <si>
    <t>266 MATTHEWS DR</t>
  </si>
  <si>
    <t>268 MATTHEWS DR</t>
  </si>
  <si>
    <t>262 MATTHEWS DR</t>
  </si>
  <si>
    <t>264 MATTHEWS DR</t>
  </si>
  <si>
    <t>258 MATTHEWS DR</t>
  </si>
  <si>
    <t>260 MATTHEWS DR</t>
  </si>
  <si>
    <t>77 MARROW ST</t>
  </si>
  <si>
    <t>79 MARROW ST</t>
  </si>
  <si>
    <t>81 MARROW ST</t>
  </si>
  <si>
    <t>83 MARROW ST</t>
  </si>
  <si>
    <t>85 MARROW ST</t>
  </si>
  <si>
    <t>87 MARROW ST</t>
  </si>
  <si>
    <t>89 MARROW ST</t>
  </si>
  <si>
    <t>91 MARROW ST</t>
  </si>
  <si>
    <t>93 MARROW ST</t>
  </si>
  <si>
    <t>95 MARROW ST</t>
  </si>
  <si>
    <t>110 PEREZ DR</t>
  </si>
  <si>
    <t>108 PEREZ DR</t>
  </si>
  <si>
    <t>106 PEREZ DR</t>
  </si>
  <si>
    <t>104 PEREZ DR</t>
  </si>
  <si>
    <t>102 PEREZ DR</t>
  </si>
  <si>
    <t>100 PEREZ DR</t>
  </si>
  <si>
    <t>98 PEREZ DR</t>
  </si>
  <si>
    <t>96 PEREZ DR</t>
  </si>
  <si>
    <t>94 PEREZ DR</t>
  </si>
  <si>
    <t>92 PEREZ DR</t>
  </si>
  <si>
    <t>90 PEREZ DR</t>
  </si>
  <si>
    <t>236 WARREN ST</t>
  </si>
  <si>
    <t>238 WARREN ST</t>
  </si>
  <si>
    <t>242 WARREN ST</t>
  </si>
  <si>
    <t>244 WARREN ST</t>
  </si>
  <si>
    <t>246 WARREN ST</t>
  </si>
  <si>
    <t>248 WARREN ST</t>
  </si>
  <si>
    <t>250 WARREN ST</t>
  </si>
  <si>
    <t>252 WARREN ST</t>
  </si>
  <si>
    <t>254 WARREN ST</t>
  </si>
  <si>
    <t>256 WARREN ST</t>
  </si>
  <si>
    <t>56-60 FERGUSON ST</t>
  </si>
  <si>
    <t>76 FILLMORE ST</t>
  </si>
  <si>
    <t>290 W KINNEY ST</t>
  </si>
  <si>
    <t>453-455 WASHINGTON ST</t>
  </si>
  <si>
    <t>7-9 GOVERNOR ST</t>
  </si>
  <si>
    <t>39 CRAWFORD ST</t>
  </si>
  <si>
    <t>37 CRAWFORD ST</t>
  </si>
  <si>
    <t>135 CONGRESS ST</t>
  </si>
  <si>
    <t>167 LAFAYETTE ST</t>
  </si>
  <si>
    <t>283-285 MORRIS AVE</t>
  </si>
  <si>
    <t>196 HUNTERDON ST</t>
  </si>
  <si>
    <t>228 FAIRMOUNT AVE</t>
  </si>
  <si>
    <t>224 FAIRMOUNT AVE</t>
  </si>
  <si>
    <t>161 CAMDEN ST</t>
  </si>
  <si>
    <t>171 CAMDEN ST</t>
  </si>
  <si>
    <t>302 S 6TH ST</t>
  </si>
  <si>
    <t>416 S 10TH ST</t>
  </si>
  <si>
    <t>495 S 11TH ST</t>
  </si>
  <si>
    <t>578-580 S 11TH ST</t>
  </si>
  <si>
    <t>576 S 11TH ST</t>
  </si>
  <si>
    <t>572-574 S 11TH ST</t>
  </si>
  <si>
    <t>425 S.18TH ST</t>
  </si>
  <si>
    <t>495 S 18TH ST</t>
  </si>
  <si>
    <t>499 S 18TH ST</t>
  </si>
  <si>
    <t>455 S 14TH ST</t>
  </si>
  <si>
    <t>454-456 S 14TH ST</t>
  </si>
  <si>
    <t>535 S 19TH ST</t>
  </si>
  <si>
    <t>682-684 S 19TH</t>
  </si>
  <si>
    <t>771 S 20TH</t>
  </si>
  <si>
    <t>111 19TH AVE</t>
  </si>
  <si>
    <t>73--87 4TH AVE</t>
  </si>
  <si>
    <t>215--217 GARSIDE ST</t>
  </si>
  <si>
    <t>199 RIDGE ST</t>
  </si>
  <si>
    <t>194 PARKER ST</t>
  </si>
  <si>
    <t>624 3RD ST</t>
  </si>
  <si>
    <t>73 WOODSIDE PL</t>
  </si>
  <si>
    <t>358 SUMMER AVE</t>
  </si>
  <si>
    <t>35 WOODSIDE PL</t>
  </si>
  <si>
    <t>356 SUMMER AVE</t>
  </si>
  <si>
    <t>33 WOODSIDE PL</t>
  </si>
  <si>
    <t>76 WAKEMAN AVE</t>
  </si>
  <si>
    <t>68 HINSDALE PL</t>
  </si>
  <si>
    <t>23 ORATON ST</t>
  </si>
  <si>
    <t>141 WAKEMAN AVE</t>
  </si>
  <si>
    <t>143 WAKEMAN AVE</t>
  </si>
  <si>
    <t>658 N 6TH ST</t>
  </si>
  <si>
    <t>17 TRITON TER</t>
  </si>
  <si>
    <t>656 N 8TH ST</t>
  </si>
  <si>
    <t>563 N 9TH ST</t>
  </si>
  <si>
    <t>364 N 10TH ST</t>
  </si>
  <si>
    <t>366 N 10TH ST</t>
  </si>
  <si>
    <t>487 DELAVAN AVE</t>
  </si>
  <si>
    <t>177-179 DELAVAN AVE  E</t>
  </si>
  <si>
    <t>195-197 LINCOLN AVE</t>
  </si>
  <si>
    <t>9 SEABURY ST</t>
  </si>
  <si>
    <t>836-844 N 6TH ST</t>
  </si>
  <si>
    <t>720 SUMMER AVE</t>
  </si>
  <si>
    <t>718 SUMMER AVE</t>
  </si>
  <si>
    <t>57-59 BRYANT ST</t>
  </si>
  <si>
    <t>80 MONTCLAIR AVE</t>
  </si>
  <si>
    <t>18 HALLECK ST</t>
  </si>
  <si>
    <t>28 COEYMAN ST</t>
  </si>
  <si>
    <t>10 RUBY PL</t>
  </si>
  <si>
    <t>41 SOUTH ST</t>
  </si>
  <si>
    <t>58-60 ELM ST</t>
  </si>
  <si>
    <t>111-113 CHESTNUT ST</t>
  </si>
  <si>
    <t>115 NEW YORK AVE</t>
  </si>
  <si>
    <t>110 NEW YORK AVE</t>
  </si>
  <si>
    <t>128 NEW YORK AVE</t>
  </si>
  <si>
    <t>130 NEW YORK AVE</t>
  </si>
  <si>
    <t>60 NICHOLS ST</t>
  </si>
  <si>
    <t>81 WARWICK ST</t>
  </si>
  <si>
    <t>74 WARWICK ST</t>
  </si>
  <si>
    <t>7-9 NAPOLEON ST</t>
  </si>
  <si>
    <t>11 NAPOLEON ST</t>
  </si>
  <si>
    <t>8-10 JABEZ ST</t>
  </si>
  <si>
    <t>88 NAPOLEON ST</t>
  </si>
  <si>
    <t>38-40 HANOVER ST</t>
  </si>
  <si>
    <t>437-451 MULBERRY ST</t>
  </si>
  <si>
    <t>214-216 S 6TH ST</t>
  </si>
  <si>
    <t>335-337 S 20TH</t>
  </si>
  <si>
    <t>245 S 10TH ST</t>
  </si>
  <si>
    <t>128 S 7TH ST</t>
  </si>
  <si>
    <t>280-282 S 20TH</t>
  </si>
  <si>
    <t>100 S 8TH ST</t>
  </si>
  <si>
    <t>11 N 6TH ST</t>
  </si>
  <si>
    <t>13 N 6TH ST</t>
  </si>
  <si>
    <t>15 N 6TH ST</t>
  </si>
  <si>
    <t>17 N 6TH ST</t>
  </si>
  <si>
    <t>19 N 6TH ST</t>
  </si>
  <si>
    <t>69-71 S 12TH ST</t>
  </si>
  <si>
    <t>68 N 6TH ST</t>
  </si>
  <si>
    <t>70 N 6TH ST</t>
  </si>
  <si>
    <t>49 N 7TH ST</t>
  </si>
  <si>
    <t>47 N 7TH ST</t>
  </si>
  <si>
    <t>45 N 7TH ST</t>
  </si>
  <si>
    <t>33 N 7TH ST</t>
  </si>
  <si>
    <t>23 N 7TH ST</t>
  </si>
  <si>
    <t>21 N 7TH ST</t>
  </si>
  <si>
    <t>70 5TH ST</t>
  </si>
  <si>
    <t>68 5TH ST</t>
  </si>
  <si>
    <t>66 5TH ST</t>
  </si>
  <si>
    <t>64 5TH ST</t>
  </si>
  <si>
    <t>48 5TH ST</t>
  </si>
  <si>
    <t>46 5TH ST</t>
  </si>
  <si>
    <t>47 N 6TH ST</t>
  </si>
  <si>
    <t>334 SUSSEX AVE</t>
  </si>
  <si>
    <t>95 N 6TH ST</t>
  </si>
  <si>
    <t>97 N 6TH ST</t>
  </si>
  <si>
    <t>99 N 6TH ST</t>
  </si>
  <si>
    <t>101-103 N 6TH ST</t>
  </si>
  <si>
    <t>208 4TH ST</t>
  </si>
  <si>
    <t>175 N 7TH ST</t>
  </si>
  <si>
    <t>48-50 N 11TH ST</t>
  </si>
  <si>
    <t>48 N 13TH ST</t>
  </si>
  <si>
    <t>112-114 N 13TH ST</t>
  </si>
  <si>
    <t>474 4TH AVE W</t>
  </si>
  <si>
    <t>470-472 4TH AVE W</t>
  </si>
  <si>
    <t>233-235 N 12TH ST</t>
  </si>
  <si>
    <t>262 2ND AVE W</t>
  </si>
  <si>
    <t>486 4TH ST</t>
  </si>
  <si>
    <t>323 N 12TH ST</t>
  </si>
  <si>
    <t>156-158 ADAMS ST</t>
  </si>
  <si>
    <t>349 ELM ST</t>
  </si>
  <si>
    <t>295 LAFAYETTE ST</t>
  </si>
  <si>
    <t>114-116 MADISON ST</t>
  </si>
  <si>
    <t>23 DOWNING ST</t>
  </si>
  <si>
    <t>59-61 MONROE ST</t>
  </si>
  <si>
    <t>99 VAN BUREN ST</t>
  </si>
  <si>
    <t>75 FERGUSON ST</t>
  </si>
  <si>
    <t>81 ST CHARLES ST</t>
  </si>
  <si>
    <t>101 ST CHARLES ST</t>
  </si>
  <si>
    <t>109 MAGAZINE ST</t>
  </si>
  <si>
    <t>85- KOMORN ST</t>
  </si>
  <si>
    <t>36 BARBARA ST</t>
  </si>
  <si>
    <t>38 BARBARA ST</t>
  </si>
  <si>
    <t>49 KOSSUTH ST</t>
  </si>
  <si>
    <t>56 WAYDELL ST</t>
  </si>
  <si>
    <t>17 FOUNDRY ST</t>
  </si>
  <si>
    <t>106 CHAPEL ST</t>
  </si>
  <si>
    <t>110 BRILL ST</t>
  </si>
  <si>
    <t>106 BRILL ST</t>
  </si>
  <si>
    <t>73 WINANS AVE</t>
  </si>
  <si>
    <t>726 S 12TH ST</t>
  </si>
  <si>
    <t>713-715 S 12TH ST</t>
  </si>
  <si>
    <t>717 S 12TH ST</t>
  </si>
  <si>
    <t>719-721 S 12TH ST</t>
  </si>
  <si>
    <t>723 S 12TH ST</t>
  </si>
  <si>
    <t>725-727 S 12TH ST</t>
  </si>
  <si>
    <t>364-366 AVON AVE</t>
  </si>
  <si>
    <t>315-317 IRVINE TURNER BLV</t>
  </si>
  <si>
    <t>313 IRVINE TURNER BLV</t>
  </si>
  <si>
    <t>309-311 IRVINE TURNER BLV</t>
  </si>
  <si>
    <t>307 IRVINE TURNER BLV</t>
  </si>
  <si>
    <t>67-69 W ALPINE ST</t>
  </si>
  <si>
    <t>161-163 JOHNSON AVE</t>
  </si>
  <si>
    <t>165 JOHNSON AVE</t>
  </si>
  <si>
    <t>31-33 STANTON ST</t>
  </si>
  <si>
    <t>29 STANTON ST</t>
  </si>
  <si>
    <t>25-27 STANTON ST</t>
  </si>
  <si>
    <t>23 STANTON ST</t>
  </si>
  <si>
    <t>19-21 STANTON ST</t>
  </si>
  <si>
    <t>17 STANTON ST</t>
  </si>
  <si>
    <t>13-15 STANTON ST</t>
  </si>
  <si>
    <t>11 STANTON ST</t>
  </si>
  <si>
    <t>27 EARL ST</t>
  </si>
  <si>
    <t>23-25 EARL ST</t>
  </si>
  <si>
    <t>157 SHERMAN AVE</t>
  </si>
  <si>
    <t>9 SHERMAN AVE</t>
  </si>
  <si>
    <t>134-142 SUSSEX AVE</t>
  </si>
  <si>
    <t>110-112 SEYMOUR AVE</t>
  </si>
  <si>
    <t>99 HEDDEN TERR</t>
  </si>
  <si>
    <t>270 W RUNYON ST</t>
  </si>
  <si>
    <t>255-257 W RUNYON ST</t>
  </si>
  <si>
    <t>16 BRAGAW AVE</t>
  </si>
  <si>
    <t>49 ST JAMES PL</t>
  </si>
  <si>
    <t>152-154 HOBSON ST</t>
  </si>
  <si>
    <t>200-202 HOBSON ST</t>
  </si>
  <si>
    <t>137 FABYAN PL</t>
  </si>
  <si>
    <t>382 BADGER AVE</t>
  </si>
  <si>
    <t>380 BADGER AVE</t>
  </si>
  <si>
    <t>310-312 CHADWICK AVE</t>
  </si>
  <si>
    <t>25-27 YATES AVE</t>
  </si>
  <si>
    <t>139 MAPES AVE</t>
  </si>
  <si>
    <t>456-458 CLINTON PL</t>
  </si>
  <si>
    <t>244 POMONA AVE</t>
  </si>
  <si>
    <t>246-248 POMONA AVE</t>
  </si>
  <si>
    <t>250 POMONA AVE</t>
  </si>
  <si>
    <t>104 COLUMBIA AVE</t>
  </si>
  <si>
    <t>78 ISABELLA AVE</t>
  </si>
  <si>
    <t>106 GROVE TERR</t>
  </si>
  <si>
    <t>102-104 GROVE TERR</t>
  </si>
  <si>
    <t>100 GROVE TERR</t>
  </si>
  <si>
    <t>55 HAZELWOOD AVE</t>
  </si>
  <si>
    <t>57 HAZELWOOD AVE</t>
  </si>
  <si>
    <t>36 ABBOTSFORD AVE</t>
  </si>
  <si>
    <t>32-34 ABBOTSFORD AVE</t>
  </si>
  <si>
    <t>109 PALM ST</t>
  </si>
  <si>
    <t>360 SANDFORD AVE</t>
  </si>
  <si>
    <t>124 PALM ST</t>
  </si>
  <si>
    <t>88 CHELSEA AVE</t>
  </si>
  <si>
    <t>90 CHELSEA AVE</t>
  </si>
  <si>
    <t>25-27 GARIBALDI AVE</t>
  </si>
  <si>
    <t>29 GARIBALDI AVE</t>
  </si>
  <si>
    <t>31 GARIBALDI AVE</t>
  </si>
  <si>
    <t>33-41 GARIBALDI AVE</t>
  </si>
  <si>
    <t>1-33 CENTRE PL</t>
  </si>
  <si>
    <t>490-504 18TH AVE</t>
  </si>
  <si>
    <t>609-625 BROAD ST</t>
  </si>
  <si>
    <t>63-107 W KINNEY ST</t>
  </si>
  <si>
    <t>961-985 BROAD ST</t>
  </si>
  <si>
    <t>987-997 BROAD ST</t>
  </si>
  <si>
    <t>420-440 WASHINGTON ST</t>
  </si>
  <si>
    <t>40-44 W KINNEY ST</t>
  </si>
  <si>
    <t>1-7 CRAWFORD ST</t>
  </si>
  <si>
    <t>36-60 SPRUCE ST</t>
  </si>
  <si>
    <t>11-15 CLINTON ST</t>
  </si>
  <si>
    <t>172-186 SOUTH ORANGE AVE</t>
  </si>
  <si>
    <t>188-200 SOUTH ORANGE AVE</t>
  </si>
  <si>
    <t>74-88 14TH AVE</t>
  </si>
  <si>
    <t>14-38 14TH AVE</t>
  </si>
  <si>
    <t>302-324 SPRINGFIELD AVE</t>
  </si>
  <si>
    <t>324-346 SOUTH ORANGE AVE</t>
  </si>
  <si>
    <t>274-316 FAIRMOUNT AVE</t>
  </si>
  <si>
    <t>2-22 NUTTMAN ST</t>
  </si>
  <si>
    <t>2-54 CUTLER ST</t>
  </si>
  <si>
    <t>147-153 CLIFTON AVE</t>
  </si>
  <si>
    <t>146-148 BROAD ST</t>
  </si>
  <si>
    <t>501-507 MT PROSPECT AVE</t>
  </si>
  <si>
    <t>434-462 MT PROSPECT AVE</t>
  </si>
  <si>
    <t>593-599 MT PROSPECT AVE</t>
  </si>
  <si>
    <t>774-782 BROADWAY</t>
  </si>
  <si>
    <t>146-152 ORCHARD ST</t>
  </si>
  <si>
    <t>2-16 9TH AVE</t>
  </si>
  <si>
    <t>47-85 BOYD ST</t>
  </si>
  <si>
    <t>407-437 MORRIS AVE</t>
  </si>
  <si>
    <t>345-359 SPRINGFIELD AVE</t>
  </si>
  <si>
    <t>18-30 17TH AVE</t>
  </si>
  <si>
    <t>27-81 BARCLAY ST</t>
  </si>
  <si>
    <t>33-83 QUITMAN ST</t>
  </si>
  <si>
    <t>165-177 IRVINE TURNER BLV</t>
  </si>
  <si>
    <t>221-305 IRVINE TURNER BLV</t>
  </si>
  <si>
    <t>219-239 CLINTON AVE</t>
  </si>
  <si>
    <t>739-745 S 10TH ST</t>
  </si>
  <si>
    <t>208-224 AVON AVE</t>
  </si>
  <si>
    <t>11-25 MADISON AVE</t>
  </si>
  <si>
    <t>397-403 IRVINE TURNER BLV</t>
  </si>
  <si>
    <t>453-467 CLINTON AVE</t>
  </si>
  <si>
    <t>122-136 ELIZABETH AVE</t>
  </si>
  <si>
    <t>105-107 BROAD ST</t>
  </si>
  <si>
    <t>103 IRVINE TURNER BLVD</t>
  </si>
  <si>
    <t>105 IRVINE TURNER BLVD</t>
  </si>
  <si>
    <t>107 IRVINE TURNER BLVD</t>
  </si>
  <si>
    <t>109 IRVINE TURNER BLVD</t>
  </si>
  <si>
    <t>111 IRVINE TURNER BLVD</t>
  </si>
  <si>
    <t>113 IRVINE TURNER BLVD</t>
  </si>
  <si>
    <t>115 IRVINE TURNER BLVD</t>
  </si>
  <si>
    <t>117 IRVINE TURNER BLVD</t>
  </si>
  <si>
    <t>119 IRVINE TURNER BLVD</t>
  </si>
  <si>
    <t>19 CLARION LN</t>
  </si>
  <si>
    <t>21 CLARION LN</t>
  </si>
  <si>
    <t>23 CLARION LN</t>
  </si>
  <si>
    <t>25 CLARION LN</t>
  </si>
  <si>
    <t>27 CLARION LN</t>
  </si>
  <si>
    <t>29 CLARION LN</t>
  </si>
  <si>
    <t>31 CLARION LN</t>
  </si>
  <si>
    <t>5 CLARION LN</t>
  </si>
  <si>
    <t>7 CLARION LN</t>
  </si>
  <si>
    <t>9 CLARION LN</t>
  </si>
  <si>
    <t>11 CLARION LN</t>
  </si>
  <si>
    <t>13 CLARION LN</t>
  </si>
  <si>
    <t>15 CLARION LN</t>
  </si>
  <si>
    <t>17 CLARION LN</t>
  </si>
  <si>
    <t>45 MARTHA CT</t>
  </si>
  <si>
    <t>47 MARTHA CT</t>
  </si>
  <si>
    <t>49 MARTHA CT</t>
  </si>
  <si>
    <t>51 MARTHA CT</t>
  </si>
  <si>
    <t>53 MARTHA CT</t>
  </si>
  <si>
    <t>55 MARTHA CT</t>
  </si>
  <si>
    <t>57 MARTHA CT</t>
  </si>
  <si>
    <t>59 MARTHA CT</t>
  </si>
  <si>
    <t>61 MARTHA CT</t>
  </si>
  <si>
    <t>63 MARTHA CT</t>
  </si>
  <si>
    <t>1 MARTHA CT</t>
  </si>
  <si>
    <t>3 MARTHA CT</t>
  </si>
  <si>
    <t>5 MARTHA CT</t>
  </si>
  <si>
    <t>7 MARTHA CT</t>
  </si>
  <si>
    <t>9 MARTHA CT</t>
  </si>
  <si>
    <t>11 MARTHA CT</t>
  </si>
  <si>
    <t>33 MARTHA CT</t>
  </si>
  <si>
    <t>35 MARTHA CT</t>
  </si>
  <si>
    <t>37 MARTHA CT</t>
  </si>
  <si>
    <t>39 MARTHA CT</t>
  </si>
  <si>
    <t>41 MARTHA CT</t>
  </si>
  <si>
    <t>43 MARTHA CT</t>
  </si>
  <si>
    <t>13 MARTHA CT</t>
  </si>
  <si>
    <t>15 MARTHA CT</t>
  </si>
  <si>
    <t>17 MARTHA CT</t>
  </si>
  <si>
    <t>19 MARTHA CT</t>
  </si>
  <si>
    <t>21 MARTHA CT</t>
  </si>
  <si>
    <t>23 MARTHA CT</t>
  </si>
  <si>
    <t>25 MARTHA CT</t>
  </si>
  <si>
    <t>27 MARTHA CT</t>
  </si>
  <si>
    <t>29 MARTHA CT</t>
  </si>
  <si>
    <t>31 MARTHA CT</t>
  </si>
  <si>
    <t>252 W KINNEY ST</t>
  </si>
  <si>
    <t>254 W KINNEY ST</t>
  </si>
  <si>
    <t>256 W KINNEY ST</t>
  </si>
  <si>
    <t>258 W KINNEY ST</t>
  </si>
  <si>
    <t>260 W KINNEY ST</t>
  </si>
  <si>
    <t>238 W KINNEY ST</t>
  </si>
  <si>
    <t>240 W KINNEY ST</t>
  </si>
  <si>
    <t>244 W KINNEY ST</t>
  </si>
  <si>
    <t>246 W KINNEY ST</t>
  </si>
  <si>
    <t>248 W KINNEY ST</t>
  </si>
  <si>
    <t>250 W KINNEY ST</t>
  </si>
  <si>
    <t>183 PRINCE ST</t>
  </si>
  <si>
    <t>185 PRINCE ST</t>
  </si>
  <si>
    <t>187 PRINCE ST</t>
  </si>
  <si>
    <t>189 PRINCE ST</t>
  </si>
  <si>
    <t>191 PRINCE ST</t>
  </si>
  <si>
    <t>193 PRINCE ST</t>
  </si>
  <si>
    <t>195 PRINCE ST</t>
  </si>
  <si>
    <t>197 PRINCE ST</t>
  </si>
  <si>
    <t>171 PRINCE ST</t>
  </si>
  <si>
    <t>173 PRINCE ST</t>
  </si>
  <si>
    <t>175 PRINCE ST</t>
  </si>
  <si>
    <t>177 PRINCE ST</t>
  </si>
  <si>
    <t>179 PRINCE ST</t>
  </si>
  <si>
    <t>181 PRINCE ST</t>
  </si>
  <si>
    <t>149 PRINCE ST</t>
  </si>
  <si>
    <t>151 PRINCE ST</t>
  </si>
  <si>
    <t>153 PRINCE ST</t>
  </si>
  <si>
    <t>155 PRINCE ST</t>
  </si>
  <si>
    <t>157 PRINCE ST</t>
  </si>
  <si>
    <t>159 PRINCE ST</t>
  </si>
  <si>
    <t>161 PRINCE ST</t>
  </si>
  <si>
    <t>163 PRINCE ST</t>
  </si>
  <si>
    <t>165 PRINCE ST</t>
  </si>
  <si>
    <t>167 PRINCE ST</t>
  </si>
  <si>
    <t>169 PRINCE ST</t>
  </si>
  <si>
    <t>76 BOYD ST</t>
  </si>
  <si>
    <t>78 BOYD ST</t>
  </si>
  <si>
    <t>80 BOYD ST</t>
  </si>
  <si>
    <t>82 BOYD ST</t>
  </si>
  <si>
    <t>84 BOYD ST</t>
  </si>
  <si>
    <t>86 BOYD ST</t>
  </si>
  <si>
    <t>88 BOYD ST</t>
  </si>
  <si>
    <t>90 BOYD ST</t>
  </si>
  <si>
    <t>92 BOYD ST</t>
  </si>
  <si>
    <t>94 BOYD ST</t>
  </si>
  <si>
    <t>60 BOYD ST</t>
  </si>
  <si>
    <t>62 BOYD ST</t>
  </si>
  <si>
    <t>64 BOYD ST</t>
  </si>
  <si>
    <t>68 BOYD ST</t>
  </si>
  <si>
    <t>70 BOYD ST</t>
  </si>
  <si>
    <t>72 BOYD ST</t>
  </si>
  <si>
    <t>74 BOYD ST</t>
  </si>
  <si>
    <t>48 BOYD ST</t>
  </si>
  <si>
    <t>48- BOYD ST</t>
  </si>
  <si>
    <t>50 BOYD ST</t>
  </si>
  <si>
    <t>52 BOYD ST</t>
  </si>
  <si>
    <t>54 BOYD ST</t>
  </si>
  <si>
    <t>56 BOYD ST</t>
  </si>
  <si>
    <t>56- BOYD ST</t>
  </si>
  <si>
    <t>58 BOYD ST</t>
  </si>
  <si>
    <t>15 17TH AVE</t>
  </si>
  <si>
    <t>17 17TH AVE</t>
  </si>
  <si>
    <t>19 17TH AVE</t>
  </si>
  <si>
    <t>21 17TH AVE</t>
  </si>
  <si>
    <t>23 17TH AVE</t>
  </si>
  <si>
    <t>25 17TH AVE</t>
  </si>
  <si>
    <t>27 17TH AVE</t>
  </si>
  <si>
    <t>29 17TH AVE</t>
  </si>
  <si>
    <t>31 17TH AVE</t>
  </si>
  <si>
    <t>1 17TH AVE</t>
  </si>
  <si>
    <t>3 17TH AVE</t>
  </si>
  <si>
    <t>5 17TH AVE</t>
  </si>
  <si>
    <t>7 17TH AVE</t>
  </si>
  <si>
    <t>9 17TH AVE</t>
  </si>
  <si>
    <t>11 17TH AVE</t>
  </si>
  <si>
    <t>13 17TH AVE</t>
  </si>
  <si>
    <t>46 FAITH CT</t>
  </si>
  <si>
    <t>48 FAITH CT</t>
  </si>
  <si>
    <t>50 FAITH CT</t>
  </si>
  <si>
    <t>52 FAITH CT</t>
  </si>
  <si>
    <t>54 FAITH CT</t>
  </si>
  <si>
    <t>56 FAITH CT</t>
  </si>
  <si>
    <t>58 FAITH CT</t>
  </si>
  <si>
    <t>60 FAITH CT</t>
  </si>
  <si>
    <t>62 FAITH CT</t>
  </si>
  <si>
    <t>64 FAITH CT</t>
  </si>
  <si>
    <t>34 FAITH CT</t>
  </si>
  <si>
    <t>36 FAITH CT</t>
  </si>
  <si>
    <t>38 FAITH CT</t>
  </si>
  <si>
    <t>40 FAITH CT</t>
  </si>
  <si>
    <t>42 FAITH CT</t>
  </si>
  <si>
    <t>44 FAITH CT</t>
  </si>
  <si>
    <t>2 FAITH CT</t>
  </si>
  <si>
    <t>4 FAITH CT</t>
  </si>
  <si>
    <t>6 FAITH CT</t>
  </si>
  <si>
    <t>8 FAITH CT</t>
  </si>
  <si>
    <t>10 FAITH CT</t>
  </si>
  <si>
    <t>12 FAITH CT</t>
  </si>
  <si>
    <t>24 FAITH CT</t>
  </si>
  <si>
    <t>26 FAITH CT</t>
  </si>
  <si>
    <t>28 FAITH CT</t>
  </si>
  <si>
    <t>30 FAITH CT</t>
  </si>
  <si>
    <t>32 FAITH CT</t>
  </si>
  <si>
    <t>14 FAITH CT</t>
  </si>
  <si>
    <t>16 FAITH CT</t>
  </si>
  <si>
    <t>18 FAITH CT</t>
  </si>
  <si>
    <t>20 FAITH CT</t>
  </si>
  <si>
    <t>22 FAITH CT</t>
  </si>
  <si>
    <t>282 W KINNEY ST</t>
  </si>
  <si>
    <t>284 W KINNEY ST</t>
  </si>
  <si>
    <t>286 W KINNEY ST</t>
  </si>
  <si>
    <t>288 W KINNEY ST</t>
  </si>
  <si>
    <t>292 W KINNEY ST</t>
  </si>
  <si>
    <t>294 W KINNEY ST</t>
  </si>
  <si>
    <t>296 W KINNEY ST</t>
  </si>
  <si>
    <t>298 W KINNEY ST</t>
  </si>
  <si>
    <t>268 W KINNEY ST</t>
  </si>
  <si>
    <t>270 W KINNEY ST</t>
  </si>
  <si>
    <t>272 W KINNEY ST</t>
  </si>
  <si>
    <t>274 W KINNEY ST</t>
  </si>
  <si>
    <t>276 W KINNEY ST</t>
  </si>
  <si>
    <t>278 W KINNEY ST</t>
  </si>
  <si>
    <t>280 W KINNEY ST</t>
  </si>
  <si>
    <t>106 IRVINE TURNER BLVD</t>
  </si>
  <si>
    <t>108 IRVINE TURNER BLVD</t>
  </si>
  <si>
    <t>110 IRVINE TURNER BLVD</t>
  </si>
  <si>
    <t>112 IRVINE TURNER BLVD</t>
  </si>
  <si>
    <t>114 IRVINE TURNER BLVD</t>
  </si>
  <si>
    <t>116 IRVINE TURNER BLVD</t>
  </si>
  <si>
    <t>118 IRVINE TURNER BLVD</t>
  </si>
  <si>
    <t>120 IRVINE TURNER BLVD</t>
  </si>
  <si>
    <t>122 IRVINE TURNER BLVD</t>
  </si>
  <si>
    <t>92 IRVINE TURNER BLVD</t>
  </si>
  <si>
    <t>94 IRVINE TURNER BLVD</t>
  </si>
  <si>
    <t>96 IRVINE TURNER BLVD</t>
  </si>
  <si>
    <t>98 IRVINE TURNER BLVD</t>
  </si>
  <si>
    <t>100 IRVINE TURNER BLVD</t>
  </si>
  <si>
    <t>102 IRVINE TURNER BLVD</t>
  </si>
  <si>
    <t>76 IRVINE TURNER BLVD</t>
  </si>
  <si>
    <t>78 IRVINE TURNER BLVD</t>
  </si>
  <si>
    <t>80 IRVINE TURNER BLVD</t>
  </si>
  <si>
    <t>82 IRVINE TURNER BLVD</t>
  </si>
  <si>
    <t>84 IRVINE TURNER BLVD</t>
  </si>
  <si>
    <t>86 IRVINE TURNER BLVD</t>
  </si>
  <si>
    <t>88 IRVINE TURNER BLVD</t>
  </si>
  <si>
    <t>90 IRVINE TURNER BLVD</t>
  </si>
  <si>
    <t>579-581 BROAD ST</t>
  </si>
  <si>
    <t>869-873 BROAD ST</t>
  </si>
  <si>
    <t>17-19 WILLIAM ST</t>
  </si>
  <si>
    <t>915-933 BROAD ST</t>
  </si>
  <si>
    <t>15-21 HILL ST</t>
  </si>
  <si>
    <t>76-80 COURT ST</t>
  </si>
  <si>
    <t>395-407 HALSEY ST</t>
  </si>
  <si>
    <t>462 WASHINGTON ST</t>
  </si>
  <si>
    <t>462-466 WASHINGTON ST</t>
  </si>
  <si>
    <t>495-505 WASHINGTON ST</t>
  </si>
  <si>
    <t>30-32 CLINTON ST</t>
  </si>
  <si>
    <t>98-126 EDISON PL</t>
  </si>
  <si>
    <t>132-148 SOUTH ORANGE AVE</t>
  </si>
  <si>
    <t>93-101 14TH AVE</t>
  </si>
  <si>
    <t>268-272 CENTRAL AVE</t>
  </si>
  <si>
    <t>173-229 NORFOLK ST</t>
  </si>
  <si>
    <t>95 BROADWAY</t>
  </si>
  <si>
    <t>416-426 BROADWAY</t>
  </si>
  <si>
    <t>14-16 CHESTER AVE</t>
  </si>
  <si>
    <t>502-504 SUMMER AVE</t>
  </si>
  <si>
    <t>1002-1008 REALTY URBAN RENEWAL, LLC</t>
  </si>
  <si>
    <t>31-33 E KINNEY ST</t>
  </si>
  <si>
    <t>1056-1070 BROAD ST</t>
  </si>
  <si>
    <t>54-62 HOUSTON ST</t>
  </si>
  <si>
    <t>24-70 LITTLETON AVE</t>
  </si>
  <si>
    <t>175-199 1ST ST</t>
  </si>
  <si>
    <t>274-280 LAFAYETTE ST</t>
  </si>
  <si>
    <t>118-134 ADAMS ST</t>
  </si>
  <si>
    <t>94-106 POLK ST</t>
  </si>
  <si>
    <t>323-327 FERRY ST</t>
  </si>
  <si>
    <t>96-112 MAIN ST</t>
  </si>
  <si>
    <t>69-95 BLANCHARD ST</t>
  </si>
  <si>
    <t>217-237 SPRINGFIELD AVE</t>
  </si>
  <si>
    <t>581-583 ML KING BLVD</t>
  </si>
  <si>
    <t>179-195 W KINNEY ST</t>
  </si>
  <si>
    <t>151-161 COURT ST</t>
  </si>
  <si>
    <t>70-96 17TH AVE</t>
  </si>
  <si>
    <t>25-49 SOMERSET ST</t>
  </si>
  <si>
    <t>685-715 ML KING BLVD</t>
  </si>
  <si>
    <t>717-723 ML KING BLVD</t>
  </si>
  <si>
    <t>291-319 18TH AVE</t>
  </si>
  <si>
    <t>220-246 IRVINE TURNER BLV</t>
  </si>
  <si>
    <t>176-182 AVON AVE</t>
  </si>
  <si>
    <t>1239-1253 BROAD ST</t>
  </si>
  <si>
    <t>17-19 PENNSYLVANIA AVE</t>
  </si>
  <si>
    <t>90 CLINTON AVE</t>
  </si>
  <si>
    <t>507-519 ELIZABETH AVE</t>
  </si>
  <si>
    <t>391-505 DELANCY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</si>
</sst>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0.0"/>
    <numFmt numFmtId="167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Franklin Gothic Demi Cond"/>
      <family val="2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0"/>
      <name val="Franklin Gothic Demi Cond"/>
      <family val="2"/>
    </font>
    <font>
      <sz val="11"/>
      <color theme="0" tint="-4.9989318521683403E-2"/>
      <name val="Calibri"/>
      <family val="2"/>
      <scheme val="minor"/>
    </font>
    <font>
      <sz val="11"/>
      <color theme="1"/>
      <name val="Franklin Gothic Demi Cond"/>
      <family val="2"/>
    </font>
    <font>
      <sz val="24"/>
      <color theme="0"/>
      <name val="Franklin Gothic Demi Cond"/>
      <family val="2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4" fontId="8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49" fontId="0" fillId="0" borderId="0" xfId="0" applyNumberFormat="1"/>
    <xf numFmtId="44" fontId="0" fillId="0" borderId="0" xfId="1" applyFont="1"/>
    <xf numFmtId="0" fontId="4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 applyAlignment="1">
      <alignment vertical="center" wrapText="1"/>
    </xf>
    <xf numFmtId="165" fontId="0" fillId="0" borderId="0" xfId="2" applyNumberFormat="1" applyFont="1"/>
    <xf numFmtId="166" fontId="0" fillId="0" borderId="0" xfId="2" applyNumberFormat="1" applyFont="1"/>
    <xf numFmtId="10" fontId="0" fillId="0" borderId="0" xfId="2" applyNumberFormat="1" applyFont="1"/>
    <xf numFmtId="3" fontId="2" fillId="0" borderId="0" xfId="0" applyNumberFormat="1" applyFont="1"/>
    <xf numFmtId="166" fontId="2" fillId="0" borderId="0" xfId="2" applyNumberFormat="1" applyFont="1"/>
    <xf numFmtId="165" fontId="2" fillId="0" borderId="0" xfId="2" applyNumberFormat="1" applyFont="1"/>
    <xf numFmtId="10" fontId="2" fillId="0" borderId="0" xfId="2" applyNumberFormat="1" applyFont="1"/>
    <xf numFmtId="44" fontId="0" fillId="0" borderId="0" xfId="1" quotePrefix="1" applyFont="1"/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indent="1"/>
    </xf>
    <xf numFmtId="0" fontId="11" fillId="0" borderId="0" xfId="0" applyFont="1"/>
    <xf numFmtId="167" fontId="0" fillId="0" borderId="0" xfId="0" applyNumberFormat="1"/>
    <xf numFmtId="167" fontId="2" fillId="0" borderId="0" xfId="0" applyNumberFormat="1" applyFont="1"/>
    <xf numFmtId="0" fontId="0" fillId="0" borderId="0" xfId="0" applyAlignment="1">
      <alignment vertical="center"/>
    </xf>
    <xf numFmtId="0" fontId="10" fillId="0" borderId="0" xfId="0" applyFont="1"/>
    <xf numFmtId="0" fontId="0" fillId="0" borderId="6" xfId="0" applyBorder="1"/>
    <xf numFmtId="3" fontId="0" fillId="0" borderId="2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3" fillId="0" borderId="0" xfId="0" applyFont="1"/>
    <xf numFmtId="0" fontId="9" fillId="0" borderId="0" xfId="0" applyFont="1"/>
    <xf numFmtId="3" fontId="0" fillId="0" borderId="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0" fontId="2" fillId="0" borderId="15" xfId="2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165" fontId="0" fillId="0" borderId="16" xfId="2" applyNumberFormat="1" applyFont="1" applyBorder="1" applyAlignment="1">
      <alignment vertical="center"/>
    </xf>
    <xf numFmtId="165" fontId="0" fillId="0" borderId="17" xfId="2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7" fontId="2" fillId="3" borderId="14" xfId="0" applyNumberFormat="1" applyFont="1" applyFill="1" applyBorder="1" applyAlignment="1">
      <alignment vertical="center"/>
    </xf>
    <xf numFmtId="167" fontId="2" fillId="3" borderId="1" xfId="0" applyNumberFormat="1" applyFont="1" applyFill="1" applyBorder="1" applyAlignment="1">
      <alignment vertical="center"/>
    </xf>
    <xf numFmtId="167" fontId="2" fillId="3" borderId="15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10" fontId="2" fillId="3" borderId="1" xfId="2" applyNumberFormat="1" applyFont="1" applyFill="1" applyBorder="1" applyAlignment="1">
      <alignment vertical="center"/>
    </xf>
    <xf numFmtId="10" fontId="2" fillId="3" borderId="15" xfId="2" applyNumberFormat="1" applyFont="1" applyFill="1" applyBorder="1" applyAlignment="1">
      <alignment vertical="center"/>
    </xf>
    <xf numFmtId="165" fontId="2" fillId="3" borderId="16" xfId="2" applyNumberFormat="1" applyFont="1" applyFill="1" applyBorder="1" applyAlignment="1">
      <alignment vertical="center"/>
    </xf>
    <xf numFmtId="165" fontId="2" fillId="3" borderId="17" xfId="2" applyNumberFormat="1" applyFont="1" applyFill="1" applyBorder="1" applyAlignment="1">
      <alignment vertical="center"/>
    </xf>
    <xf numFmtId="165" fontId="2" fillId="3" borderId="18" xfId="2" applyNumberFormat="1" applyFont="1" applyFill="1" applyBorder="1" applyAlignment="1">
      <alignment vertical="center"/>
    </xf>
    <xf numFmtId="10" fontId="1" fillId="0" borderId="14" xfId="2" applyNumberFormat="1" applyFont="1" applyBorder="1" applyAlignment="1">
      <alignment vertical="center"/>
    </xf>
    <xf numFmtId="10" fontId="1" fillId="0" borderId="1" xfId="2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3" fontId="9" fillId="2" borderId="14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4" xfId="1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 wrapText="1"/>
    </xf>
    <xf numFmtId="165" fontId="2" fillId="0" borderId="18" xfId="2" applyNumberFormat="1" applyFont="1" applyBorder="1" applyAlignment="1">
      <alignment vertical="center"/>
    </xf>
    <xf numFmtId="1" fontId="0" fillId="0" borderId="0" xfId="1" applyNumberFormat="1" applyFont="1"/>
    <xf numFmtId="3" fontId="15" fillId="0" borderId="0" xfId="0" applyNumberFormat="1" applyFont="1"/>
    <xf numFmtId="166" fontId="15" fillId="0" borderId="0" xfId="2" applyNumberFormat="1" applyFont="1"/>
    <xf numFmtId="165" fontId="15" fillId="0" borderId="0" xfId="2" applyNumberFormat="1" applyFont="1"/>
    <xf numFmtId="3" fontId="14" fillId="2" borderId="2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2" fillId="3" borderId="14" xfId="0" applyNumberFormat="1" applyFont="1" applyFill="1" applyBorder="1" applyAlignment="1">
      <alignment vertical="center"/>
    </xf>
    <xf numFmtId="10" fontId="2" fillId="3" borderId="14" xfId="2" applyNumberFormat="1" applyFont="1" applyFill="1" applyBorder="1" applyAlignment="1">
      <alignment vertical="center"/>
    </xf>
    <xf numFmtId="0" fontId="5" fillId="0" borderId="0" xfId="0" quotePrefix="1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9" fillId="5" borderId="0" xfId="0" applyFont="1" applyFill="1" applyAlignment="1">
      <alignment vertical="center" wrapText="1"/>
    </xf>
    <xf numFmtId="44" fontId="19" fillId="5" borderId="0" xfId="1" applyFont="1" applyFill="1" applyAlignment="1">
      <alignment vertical="center" wrapText="1"/>
    </xf>
    <xf numFmtId="0" fontId="1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Protection="1">
      <protection locked="0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9" fillId="5" borderId="0" xfId="0" applyFont="1" applyFill="1" applyAlignment="1" applyProtection="1">
      <alignment vertical="center" wrapText="1"/>
      <protection locked="0"/>
    </xf>
    <xf numFmtId="0" fontId="19" fillId="5" borderId="6" xfId="0" applyFont="1" applyFill="1" applyBorder="1" applyAlignment="1" applyProtection="1">
      <alignment vertical="center" wrapText="1"/>
      <protection locked="0"/>
    </xf>
    <xf numFmtId="44" fontId="19" fillId="5" borderId="0" xfId="1" applyFont="1" applyFill="1" applyBorder="1" applyAlignment="1" applyProtection="1">
      <alignment vertical="center" wrapText="1"/>
      <protection locked="0"/>
    </xf>
    <xf numFmtId="44" fontId="19" fillId="5" borderId="2" xfId="1" applyFont="1" applyFill="1" applyBorder="1" applyAlignment="1" applyProtection="1">
      <alignment vertical="center" wrapText="1"/>
      <protection locked="0"/>
    </xf>
    <xf numFmtId="44" fontId="19" fillId="5" borderId="6" xfId="1" applyFont="1" applyFill="1" applyBorder="1" applyAlignment="1" applyProtection="1">
      <alignment vertical="center" wrapText="1"/>
      <protection locked="0"/>
    </xf>
    <xf numFmtId="44" fontId="19" fillId="5" borderId="0" xfId="1" applyFont="1" applyFill="1" applyAlignment="1" applyProtection="1">
      <alignment vertical="center" wrapText="1"/>
      <protection locked="0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4" borderId="0" xfId="3" applyFont="1" applyFill="1" applyAlignment="1">
      <alignment horizontal="left" vertical="center"/>
    </xf>
    <xf numFmtId="8" fontId="0" fillId="0" borderId="0" xfId="1" applyNumberFormat="1" applyFont="1"/>
    <xf numFmtId="0" fontId="21" fillId="0" borderId="0" xfId="0" applyFont="1"/>
    <xf numFmtId="0" fontId="22" fillId="0" borderId="0" xfId="0" applyFont="1" applyAlignment="1">
      <alignment vertical="center"/>
    </xf>
    <xf numFmtId="3" fontId="23" fillId="0" borderId="15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2" fillId="0" borderId="0" xfId="0" applyFont="1"/>
    <xf numFmtId="3" fontId="23" fillId="0" borderId="1" xfId="0" applyNumberFormat="1" applyFont="1" applyBorder="1" applyAlignment="1">
      <alignment vertical="center"/>
    </xf>
    <xf numFmtId="167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3" fillId="0" borderId="1" xfId="1" applyNumberFormat="1" applyFont="1" applyBorder="1" applyAlignment="1">
      <alignment vertical="center" wrapText="1"/>
    </xf>
    <xf numFmtId="165" fontId="22" fillId="0" borderId="0" xfId="2" applyNumberFormat="1" applyFont="1" applyFill="1" applyAlignment="1">
      <alignment vertical="center"/>
    </xf>
    <xf numFmtId="165" fontId="22" fillId="0" borderId="0" xfId="2" applyNumberFormat="1" applyFont="1" applyAlignment="1">
      <alignment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67" fontId="12" fillId="3" borderId="19" xfId="0" applyNumberFormat="1" applyFont="1" applyFill="1" applyBorder="1" applyAlignment="1">
      <alignment horizontal="left" vertical="center"/>
    </xf>
    <xf numFmtId="167" fontId="12" fillId="3" borderId="20" xfId="0" applyNumberFormat="1" applyFont="1" applyFill="1" applyBorder="1" applyAlignment="1">
      <alignment horizontal="left" vertical="center"/>
    </xf>
    <xf numFmtId="167" fontId="12" fillId="3" borderId="21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7" fillId="6" borderId="3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</cellXfs>
  <cellStyles count="10">
    <cellStyle name="Comma 2" xfId="9" xr:uid="{770E82B2-1723-45C9-8E64-1EF53D4F7420}"/>
    <cellStyle name="Currency" xfId="1" builtinId="4"/>
    <cellStyle name="Currency 2" xfId="6" xr:uid="{F69C5576-58FB-45E6-92C4-A0072FB4C33A}"/>
    <cellStyle name="Currency 3" xfId="7" xr:uid="{10BFCECE-5711-40D2-8D35-695C86007C1D}"/>
    <cellStyle name="Currency 3 2" xfId="8" xr:uid="{6F61997A-F1DE-4C90-AF35-7F019D3F699B}"/>
    <cellStyle name="Currency 4" xfId="4" xr:uid="{CB93C838-D191-406D-A4B9-6C06F37279BC}"/>
    <cellStyle name="Normal" xfId="0" builtinId="0"/>
    <cellStyle name="Normal 2" xfId="3" xr:uid="{95CDCAF5-1F30-4724-AA6B-54BC8502A2CA}"/>
    <cellStyle name="Normal 2 2" xfId="5" xr:uid="{7811357E-6353-48B9-9C43-7C82241139AB}"/>
    <cellStyle name="Percent" xfId="2" builtinId="5"/>
  </cellStyles>
  <dxfs count="0"/>
  <tableStyles count="0" defaultTableStyle="TableStyleMedium2" defaultPivotStyle="PivotStyleLight16"/>
  <colors>
    <mruColors>
      <color rgb="FF9FE6FF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Viewer'!$AW$7</c:f>
              <c:strCache>
                <c:ptCount val="1"/>
                <c:pt idx="0">
                  <c:v>Number of PILOTs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BF-4DF2-88AC-D3DC9DD08F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Viewer'!$AX$6:$BC$6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Viewer'!$AX$7:$BC$7</c:f>
              <c:numCache>
                <c:formatCode>#,##0.0</c:formatCode>
                <c:ptCount val="6"/>
                <c:pt idx="0">
                  <c:v>10.3</c:v>
                </c:pt>
                <c:pt idx="1">
                  <c:v>6.6901408450704229</c:v>
                </c:pt>
                <c:pt idx="2">
                  <c:v>14.222222222222221</c:v>
                </c:pt>
                <c:pt idx="3">
                  <c:v>5.666666666666667</c:v>
                </c:pt>
                <c:pt idx="4">
                  <c:v>135.19999999999999</c:v>
                </c:pt>
                <c:pt idx="5" formatCode="#,##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9-466F-BA4C-B4D651AE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Viewer'!$AW$9</c:f>
              <c:strCache>
                <c:ptCount val="1"/>
                <c:pt idx="0">
                  <c:v>PILOT Value % of Total Assessed 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4F-426E-949E-90EB346694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Viewer'!$AX$8:$BC$8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Viewer'!$AX$9:$BC$9</c:f>
              <c:numCache>
                <c:formatCode>0.0%</c:formatCode>
                <c:ptCount val="6"/>
                <c:pt idx="0">
                  <c:v>3.1818293392063379E-2</c:v>
                </c:pt>
                <c:pt idx="1">
                  <c:v>2.5210267635660689E-2</c:v>
                </c:pt>
                <c:pt idx="2">
                  <c:v>1.9853461813122801E-2</c:v>
                </c:pt>
                <c:pt idx="3">
                  <c:v>7.3770812350495473E-3</c:v>
                </c:pt>
                <c:pt idx="4">
                  <c:v>5.0707978505777664E-2</c:v>
                </c:pt>
                <c:pt idx="5">
                  <c:v>3.702639145773242E-2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760-85F4-9984B9D5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'PILOT Viewer'!$AW$12</c:f>
              <c:strCache>
                <c:ptCount val="1"/>
                <c:pt idx="0">
                  <c:v>Municipal Subsidy % of 2023 Budget Appropriation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83-4928-AB04-2D1113DF55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'PILOT Viewer'!$AX$11:$BC$11</c:f>
              <c:strCache>
                <c:ptCount val="6"/>
                <c:pt idx="0">
                  <c:v>NJ Average</c:v>
                </c:pt>
                <c:pt idx="1">
                  <c:v>Central Jersey Average</c:v>
                </c:pt>
                <c:pt idx="2">
                  <c:v>County Average</c:v>
                </c:pt>
                <c:pt idx="3">
                  <c:v>Neighboring Town Average</c:v>
                </c:pt>
                <c:pt idx="4">
                  <c:v>Central City Average</c:v>
                </c:pt>
                <c:pt idx="5">
                  <c:v>Trenton</c:v>
                </c:pt>
              </c:strCache>
            </c:strRef>
          </c:cat>
          <c:val>
            <c:numRef>
              <c:f>'PILOT Viewer'!$AX$12:$BC$12</c:f>
              <c:numCache>
                <c:formatCode>0.0%</c:formatCode>
                <c:ptCount val="6"/>
                <c:pt idx="0">
                  <c:v>1.602799939424529E-2</c:v>
                </c:pt>
                <c:pt idx="1">
                  <c:v>1.1547003880793881E-2</c:v>
                </c:pt>
                <c:pt idx="2">
                  <c:v>1.1309024377946418E-2</c:v>
                </c:pt>
                <c:pt idx="3">
                  <c:v>2.8490259781427745E-3</c:v>
                </c:pt>
                <c:pt idx="4">
                  <c:v>2.564300023899883E-2</c:v>
                </c:pt>
                <c:pt idx="5">
                  <c:v>2.4904074422926827E-2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C-4D45-AFFD-3FC9C977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9147264"/>
        <c:axId val="509148576"/>
      </c:barChart>
      <c:catAx>
        <c:axId val="5091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8576"/>
        <c:crosses val="autoZero"/>
        <c:auto val="1"/>
        <c:lblAlgn val="ctr"/>
        <c:lblOffset val="100"/>
        <c:noMultiLvlLbl val="0"/>
      </c:catAx>
      <c:valAx>
        <c:axId val="50914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22" fmlaLink="A4" fmlaRange="$AN$6:$AN$568" noThreeD="1" sel="495" val="45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182880</xdr:rowOff>
        </xdr:from>
        <xdr:to>
          <xdr:col>2</xdr:col>
          <xdr:colOff>754380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85724</xdr:colOff>
      <xdr:row>14</xdr:row>
      <xdr:rowOff>152399</xdr:rowOff>
    </xdr:from>
    <xdr:to>
      <xdr:col>4</xdr:col>
      <xdr:colOff>504824</xdr:colOff>
      <xdr:row>32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561975</xdr:colOff>
      <xdr:row>14</xdr:row>
      <xdr:rowOff>142875</xdr:rowOff>
    </xdr:from>
    <xdr:to>
      <xdr:col>11</xdr:col>
      <xdr:colOff>57150</xdr:colOff>
      <xdr:row>32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161925</xdr:colOff>
      <xdr:row>14</xdr:row>
      <xdr:rowOff>152400</xdr:rowOff>
    </xdr:from>
    <xdr:to>
      <xdr:col>17</xdr:col>
      <xdr:colOff>821531</xdr:colOff>
      <xdr:row>32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847725</xdr:colOff>
      <xdr:row>0</xdr:row>
      <xdr:rowOff>44837</xdr:rowOff>
    </xdr:from>
    <xdr:to>
      <xdr:col>3</xdr:col>
      <xdr:colOff>85725</xdr:colOff>
      <xdr:row>0</xdr:row>
      <xdr:rowOff>592009</xdr:rowOff>
    </xdr:to>
    <xdr:pic>
      <xdr:nvPicPr>
        <xdr:cNvPr id="6" name="Picture 5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4837"/>
          <a:ext cx="914400" cy="54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44837</xdr:rowOff>
    </xdr:from>
    <xdr:to>
      <xdr:col>5</xdr:col>
      <xdr:colOff>857250</xdr:colOff>
      <xdr:row>0</xdr:row>
      <xdr:rowOff>619125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44837"/>
          <a:ext cx="914400" cy="57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2286000</xdr:colOff>
      <xdr:row>0</xdr:row>
      <xdr:rowOff>28575</xdr:rowOff>
    </xdr:from>
    <xdr:to>
      <xdr:col>3</xdr:col>
      <xdr:colOff>3200400</xdr:colOff>
      <xdr:row>0</xdr:row>
      <xdr:rowOff>628650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8575"/>
          <a:ext cx="914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1390650</xdr:colOff>
      <xdr:row>0</xdr:row>
      <xdr:rowOff>28575</xdr:rowOff>
    </xdr:from>
    <xdr:to>
      <xdr:col>1</xdr:col>
      <xdr:colOff>2305050</xdr:colOff>
      <xdr:row>0</xdr:row>
      <xdr:rowOff>600075</xdr:rowOff>
    </xdr:to>
    <xdr:pic>
      <xdr:nvPicPr>
        <xdr:cNvPr id="2" name="Picture 1" descr="NJ Department of Community Affairs | May 23, 2019 - Fire Safety and Health  Officials Encourage Residents to Put Safety First Ahead of Memorial Day  Holiday Weeken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8575"/>
          <a:ext cx="9144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831F-3A15-46C6-8EE1-7BAD4DC1B6C1}">
  <sheetPr codeName="Sheet2">
    <tabColor rgb="FF9FE6FF"/>
  </sheetPr>
  <dimension ref="A1:BC574"/>
  <sheetViews>
    <sheetView tabSelected="1" zoomScale="90" zoomScaleNormal="90" zoomScaleSheetLayoutView="80" workbookViewId="0"/>
  </sheetViews>
  <sheetFormatPr defaultRowHeight="14.4" x14ac:dyDescent="0.3"/>
  <cols>
    <col min="1" max="1" width="34.44140625" customWidth="1"/>
    <col min="2" max="2" width="13.6640625" customWidth="1"/>
    <col min="3" max="3" width="11.44140625" customWidth="1"/>
    <col min="4" max="4" width="13" customWidth="1"/>
    <col min="5" max="7" width="13.6640625" customWidth="1"/>
    <col min="8" max="8" width="15" customWidth="1"/>
    <col min="9" max="9" width="15.6640625" customWidth="1"/>
    <col min="10" max="10" width="13.88671875" customWidth="1"/>
    <col min="11" max="11" width="13.33203125" customWidth="1"/>
    <col min="12" max="12" width="13.6640625" customWidth="1"/>
    <col min="13" max="18" width="13.33203125" customWidth="1"/>
    <col min="19" max="26" width="15.109375" customWidth="1"/>
    <col min="38" max="39" width="9.109375" style="70"/>
    <col min="40" max="40" width="40.88671875" style="70" customWidth="1"/>
    <col min="41" max="45" width="9.109375" style="70"/>
    <col min="46" max="46" width="18.109375" style="70" customWidth="1"/>
    <col min="47" max="55" width="9.109375" style="70"/>
  </cols>
  <sheetData>
    <row r="1" spans="1:55" ht="50.25" customHeight="1" x14ac:dyDescent="0.3">
      <c r="A1" s="87" t="s">
        <v>3108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55" ht="25.8" x14ac:dyDescent="0.5">
      <c r="A2" s="27" t="str">
        <f>VLOOKUP(B4,$AM$6:$AN$565,2,FALSE)</f>
        <v>Trenton city, Mercer County</v>
      </c>
      <c r="H2" s="28" t="str">
        <f>VLOOKUP(B4,'Summary By Town'!$A$4:$E$567,5,FALSE)</f>
        <v>Central</v>
      </c>
      <c r="I2" s="28" t="str">
        <f>VLOOKUP(B4,'Summary By Town'!$A$4:$E$567,3,FALSE)</f>
        <v>Mercer</v>
      </c>
      <c r="K2" s="28" t="str">
        <f>VLOOKUP($B4,'Summary By Town'!$A$4:$AT$567,K$3,FALSE)</f>
        <v>1103</v>
      </c>
      <c r="L2" s="28" t="str">
        <f>VLOOKUP($B4,'Summary By Town'!$A$4:$AT$567,L$3,FALSE)</f>
        <v>1102</v>
      </c>
      <c r="M2" s="28" t="str">
        <f>VLOOKUP($B4,'Summary By Town'!$A$4:$AT$567,M$3,FALSE)</f>
        <v>1107</v>
      </c>
      <c r="N2" s="28" t="str">
        <f>VLOOKUP($B4,'Summary By Town'!$A$4:$AT$567,N$3,FALSE)</f>
        <v>--</v>
      </c>
      <c r="O2" s="28" t="str">
        <f>VLOOKUP($B4,'Summary By Town'!$A$4:$AT$567,O$3,FALSE)</f>
        <v>--</v>
      </c>
      <c r="P2" s="28" t="str">
        <f>VLOOKUP($B4,'Summary By Town'!$A$4:$AT$567,P$3,FALSE)</f>
        <v>--</v>
      </c>
      <c r="Q2" s="28" t="str">
        <f>VLOOKUP($B4,'Summary By Town'!$A$4:$AT$567,Q$3,FALSE)</f>
        <v>--</v>
      </c>
      <c r="R2" s="28" t="str">
        <f>VLOOKUP($B4,'Summary By Town'!$A$4:$AT$567,R$3,FALSE)</f>
        <v>--</v>
      </c>
      <c r="S2" s="28" t="str">
        <f>VLOOKUP($B4,'Summary By Town'!$A$4:$AT$567,S$3,FALSE)</f>
        <v>--</v>
      </c>
      <c r="T2" s="28" t="str">
        <f>VLOOKUP($B4,'Summary By Town'!$A$4:$AT$567,T$3,FALSE)</f>
        <v>--</v>
      </c>
      <c r="U2" s="28" t="str">
        <f>VLOOKUP($B4,'Summary By Town'!$A$4:$AT$567,U$3,FALSE)</f>
        <v>--</v>
      </c>
      <c r="V2" s="28" t="str">
        <f>VLOOKUP($B4,'Summary By Town'!$A$4:$AT$567,V$3,FALSE)</f>
        <v>--</v>
      </c>
      <c r="W2" s="28" t="str">
        <f>VLOOKUP($B4,'Summary By Town'!$A$4:$AT$567,W$3,FALSE)</f>
        <v>--</v>
      </c>
      <c r="X2" s="28" t="str">
        <f>VLOOKUP($B4,'Summary By Town'!$A$4:$AT$567,X$3,FALSE)</f>
        <v>--</v>
      </c>
      <c r="Y2" s="28" t="str">
        <f>VLOOKUP($B4,'Summary By Town'!$A$4:$AT$567,Y$3,FALSE)</f>
        <v>--</v>
      </c>
      <c r="Z2" s="28" t="str">
        <f>VLOOKUP($B4,'Summary By Town'!$A$4:$AT$567,Z$3,FALSE)</f>
        <v>--</v>
      </c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55" x14ac:dyDescent="0.3">
      <c r="A3" s="1" t="s">
        <v>2436</v>
      </c>
      <c r="K3" s="28">
        <v>31</v>
      </c>
      <c r="L3" s="28">
        <f>K3+1</f>
        <v>32</v>
      </c>
      <c r="M3" s="28">
        <f t="shared" ref="M3:Z3" si="0">L3+1</f>
        <v>33</v>
      </c>
      <c r="N3" s="28">
        <f t="shared" si="0"/>
        <v>34</v>
      </c>
      <c r="O3" s="28">
        <f t="shared" si="0"/>
        <v>35</v>
      </c>
      <c r="P3" s="28">
        <f t="shared" si="0"/>
        <v>36</v>
      </c>
      <c r="Q3" s="28">
        <f t="shared" si="0"/>
        <v>37</v>
      </c>
      <c r="R3" s="28">
        <f t="shared" si="0"/>
        <v>38</v>
      </c>
      <c r="S3" s="28">
        <f t="shared" si="0"/>
        <v>39</v>
      </c>
      <c r="T3" s="28">
        <f t="shared" si="0"/>
        <v>40</v>
      </c>
      <c r="U3" s="28">
        <f t="shared" si="0"/>
        <v>41</v>
      </c>
      <c r="V3" s="28">
        <f t="shared" si="0"/>
        <v>42</v>
      </c>
      <c r="W3" s="28">
        <f t="shared" si="0"/>
        <v>43</v>
      </c>
      <c r="X3" s="28">
        <f t="shared" si="0"/>
        <v>44</v>
      </c>
      <c r="Y3" s="28">
        <f t="shared" si="0"/>
        <v>45</v>
      </c>
      <c r="Z3" s="28">
        <f t="shared" si="0"/>
        <v>46</v>
      </c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</row>
    <row r="4" spans="1:55" x14ac:dyDescent="0.3">
      <c r="A4" s="77">
        <v>495</v>
      </c>
      <c r="B4" t="str">
        <f>VLOOKUP(A4,$AL$6:$AM$565,2,FALSE)</f>
        <v>1111</v>
      </c>
      <c r="C4" s="66" t="str">
        <f>VLOOKUP($A$4,$AL$6:$AP$569,5,FALSE)</f>
        <v>Central City</v>
      </c>
      <c r="D4" s="28" t="str">
        <f>VLOOKUP(A4,$AL$6:$AQ$569,6,FALSE)</f>
        <v>Central Jersey</v>
      </c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55" ht="15" thickBot="1" x14ac:dyDescent="0.35"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</row>
    <row r="6" spans="1:55" s="20" customFormat="1" ht="21" customHeight="1" x14ac:dyDescent="0.3">
      <c r="A6" s="111" t="str">
        <f>A2</f>
        <v>Trenton city, Mercer County</v>
      </c>
      <c r="B6" s="112"/>
      <c r="C6" s="112"/>
      <c r="D6" s="112"/>
      <c r="E6" s="113"/>
      <c r="F6" s="108" t="s">
        <v>2992</v>
      </c>
      <c r="G6" s="109"/>
      <c r="H6" s="109"/>
      <c r="I6" s="109"/>
      <c r="J6" s="110"/>
      <c r="K6" s="74" t="s">
        <v>2439</v>
      </c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6"/>
      <c r="AL6" s="90">
        <v>1</v>
      </c>
      <c r="AM6" s="90" t="s">
        <v>533</v>
      </c>
      <c r="AN6" s="90" t="s">
        <v>2102</v>
      </c>
      <c r="AO6" s="90" t="s">
        <v>1107</v>
      </c>
      <c r="AP6" s="90" t="s">
        <v>1815</v>
      </c>
      <c r="AQ6" s="90" t="s">
        <v>3106</v>
      </c>
      <c r="AR6" s="90"/>
      <c r="AS6" s="90" t="s">
        <v>533</v>
      </c>
      <c r="AT6" s="90" t="s">
        <v>2517</v>
      </c>
      <c r="AU6" s="90" t="s">
        <v>1107</v>
      </c>
      <c r="AV6" s="90"/>
      <c r="AW6" s="90"/>
      <c r="AX6" s="91" t="s">
        <v>2438</v>
      </c>
      <c r="AY6" s="92" t="str">
        <f>$H$7</f>
        <v>Central Jersey Average</v>
      </c>
      <c r="AZ6" s="92" t="s">
        <v>2437</v>
      </c>
      <c r="BA6" s="93" t="s">
        <v>2990</v>
      </c>
      <c r="BB6" s="92" t="str">
        <f>$G$7</f>
        <v>Central City Average</v>
      </c>
      <c r="BC6" s="94" t="str">
        <f>VLOOKUP($B$4,$AS$6:$AT$569,2,FALSE)</f>
        <v>Trenton</v>
      </c>
    </row>
    <row r="7" spans="1:55" s="20" customFormat="1" ht="30" customHeight="1" x14ac:dyDescent="0.3">
      <c r="A7" s="55"/>
      <c r="B7" s="51" t="s">
        <v>2991</v>
      </c>
      <c r="C7" s="51" t="s">
        <v>1872</v>
      </c>
      <c r="D7" s="51" t="s">
        <v>42</v>
      </c>
      <c r="E7" s="53" t="s">
        <v>1827</v>
      </c>
      <c r="F7" s="52" t="s">
        <v>2990</v>
      </c>
      <c r="G7" s="65" t="str">
        <f>VLOOKUP(A4,$AL$6:$AP$569,5,FALSE)&amp;" Average"</f>
        <v>Central City Average</v>
      </c>
      <c r="H7" s="51" t="str">
        <f>D4&amp;" Average"</f>
        <v>Central Jersey Average</v>
      </c>
      <c r="I7" s="51" t="s">
        <v>2437</v>
      </c>
      <c r="J7" s="53" t="s">
        <v>2438</v>
      </c>
      <c r="K7" s="52" t="str">
        <f t="shared" ref="K7:Z7" si="1">IFERROR(VLOOKUP(K$2,$AS$6:$AT$569,2,FALSE),"--")</f>
        <v>Hamilton Twp</v>
      </c>
      <c r="L7" s="51" t="str">
        <f t="shared" si="1"/>
        <v>Ewing Twp</v>
      </c>
      <c r="M7" s="51" t="str">
        <f t="shared" si="1"/>
        <v>Lawrence Twp</v>
      </c>
      <c r="N7" s="51" t="str">
        <f t="shared" si="1"/>
        <v>--</v>
      </c>
      <c r="O7" s="51" t="str">
        <f t="shared" si="1"/>
        <v>--</v>
      </c>
      <c r="P7" s="51" t="str">
        <f t="shared" si="1"/>
        <v>--</v>
      </c>
      <c r="Q7" s="51" t="str">
        <f t="shared" si="1"/>
        <v>--</v>
      </c>
      <c r="R7" s="51" t="str">
        <f t="shared" si="1"/>
        <v>--</v>
      </c>
      <c r="S7" s="51" t="str">
        <f t="shared" si="1"/>
        <v>--</v>
      </c>
      <c r="T7" s="51" t="str">
        <f t="shared" si="1"/>
        <v>--</v>
      </c>
      <c r="U7" s="51" t="str">
        <f t="shared" si="1"/>
        <v>--</v>
      </c>
      <c r="V7" s="51" t="str">
        <f t="shared" si="1"/>
        <v>--</v>
      </c>
      <c r="W7" s="51" t="str">
        <f t="shared" si="1"/>
        <v>--</v>
      </c>
      <c r="X7" s="51" t="str">
        <f t="shared" si="1"/>
        <v>--</v>
      </c>
      <c r="Y7" s="51" t="str">
        <f t="shared" si="1"/>
        <v>--</v>
      </c>
      <c r="Z7" s="53" t="str">
        <f t="shared" si="1"/>
        <v>--</v>
      </c>
      <c r="AA7"/>
      <c r="AB7"/>
      <c r="AC7"/>
      <c r="AD7"/>
      <c r="AE7"/>
      <c r="AF7"/>
      <c r="AG7"/>
      <c r="AH7"/>
      <c r="AI7"/>
      <c r="AJ7"/>
      <c r="AL7" s="90">
        <f>AL6+1</f>
        <v>2</v>
      </c>
      <c r="AM7" s="90" t="s">
        <v>920</v>
      </c>
      <c r="AN7" s="90" t="s">
        <v>2111</v>
      </c>
      <c r="AO7" s="90" t="s">
        <v>921</v>
      </c>
      <c r="AP7" s="95" t="s">
        <v>1815</v>
      </c>
      <c r="AQ7" s="95" t="s">
        <v>3105</v>
      </c>
      <c r="AR7" s="90"/>
      <c r="AS7" s="90" t="s">
        <v>920</v>
      </c>
      <c r="AT7" s="90" t="s">
        <v>2458</v>
      </c>
      <c r="AU7" s="90" t="s">
        <v>921</v>
      </c>
      <c r="AV7" s="90"/>
      <c r="AW7" s="96" t="s">
        <v>2993</v>
      </c>
      <c r="AX7" s="97">
        <f>J8</f>
        <v>10.3</v>
      </c>
      <c r="AY7" s="97">
        <f>H8</f>
        <v>6.6901408450704229</v>
      </c>
      <c r="AZ7" s="97">
        <f>I8</f>
        <v>14.222222222222221</v>
      </c>
      <c r="BA7" s="97">
        <f>F8</f>
        <v>5.666666666666667</v>
      </c>
      <c r="BB7" s="97">
        <f>G8</f>
        <v>135.19999999999999</v>
      </c>
      <c r="BC7" s="98">
        <f>E8</f>
        <v>80</v>
      </c>
    </row>
    <row r="8" spans="1:55" s="20" customFormat="1" ht="30" customHeight="1" x14ac:dyDescent="0.3">
      <c r="A8" s="56" t="s">
        <v>2993</v>
      </c>
      <c r="B8" s="29">
        <f>VLOOKUP($B$4,'Summary By Town'!$A$4:$AC$567,7,FALSE)</f>
        <v>73</v>
      </c>
      <c r="C8" s="29">
        <f>VLOOKUP($B$4,'Summary By Town'!$A$4:$AC$567,11,FALSE)</f>
        <v>6</v>
      </c>
      <c r="D8" s="29">
        <f>VLOOKUP($B$4,'Summary By Town'!$A$4:$AC$567,15,FALSE)</f>
        <v>1</v>
      </c>
      <c r="E8" s="57">
        <f>SUM(B8:D8)</f>
        <v>80</v>
      </c>
      <c r="F8" s="39">
        <f t="shared" ref="F8:F14" si="2">IFERROR(AVERAGEIF(K8:Z8,"&gt;0",K8:Z8),"--")</f>
        <v>5.666666666666667</v>
      </c>
      <c r="G8" s="40">
        <f>VLOOKUP($C$4,'Summary By Town'!$F$571:$V$576,14,FALSE)</f>
        <v>135.19999999999999</v>
      </c>
      <c r="H8" s="40">
        <f>VLOOKUP(H$2,'Summary By Town'!$F$578:$AC$580,14,FALSE)</f>
        <v>6.6901408450704229</v>
      </c>
      <c r="I8" s="40">
        <f>IFERROR(AVERAGEIFS('Summary By Town'!$S$4:$S$567,'Summary By Town'!$S$4:$S$567,"&gt;0",'Summary By Town'!$C$4:$C$567,'PILOT Viewer'!$I$2),"--")</f>
        <v>14.222222222222221</v>
      </c>
      <c r="J8" s="41">
        <f>'Summary By Town'!S569</f>
        <v>10.3</v>
      </c>
      <c r="K8" s="30">
        <f>IFERROR(VLOOKUP(K$2,'Summary By Town'!$A$4:$AC$567,19,FALSE),"--")</f>
        <v>6</v>
      </c>
      <c r="L8" s="29">
        <f>IFERROR(VLOOKUP(L$2,'Summary By Town'!$A$4:$AC$567,19,FALSE),"--")</f>
        <v>6</v>
      </c>
      <c r="M8" s="29">
        <f>IFERROR(VLOOKUP(M$2,'Summary By Town'!$A$4:$AC$567,19,FALSE),"--")</f>
        <v>5</v>
      </c>
      <c r="N8" s="29" t="str">
        <f>IFERROR(VLOOKUP(N$2,'Summary By Town'!$A$4:$AC$567,19,FALSE),"--")</f>
        <v>--</v>
      </c>
      <c r="O8" s="29" t="str">
        <f>IFERROR(VLOOKUP(O$2,'Summary By Town'!$A$4:$AC$567,19,FALSE),"--")</f>
        <v>--</v>
      </c>
      <c r="P8" s="29" t="str">
        <f>IFERROR(VLOOKUP(P$2,'Summary By Town'!$A$4:$AC$567,19,FALSE),"--")</f>
        <v>--</v>
      </c>
      <c r="Q8" s="29" t="str">
        <f>IFERROR(VLOOKUP(Q$2,'Summary By Town'!$A$4:$AC$567,19,FALSE),"--")</f>
        <v>--</v>
      </c>
      <c r="R8" s="29" t="str">
        <f>IFERROR(VLOOKUP(R$2,'Summary By Town'!$A$4:$AC$567,19,FALSE),"--")</f>
        <v>--</v>
      </c>
      <c r="S8" s="29" t="str">
        <f>IFERROR(VLOOKUP(S$2,'Summary By Town'!$A$4:$AC$567,19,FALSE),"--")</f>
        <v>--</v>
      </c>
      <c r="T8" s="29" t="str">
        <f>IFERROR(VLOOKUP(T$2,'Summary By Town'!$A$4:$AC$567,19,FALSE),"--")</f>
        <v>--</v>
      </c>
      <c r="U8" s="29" t="str">
        <f>IFERROR(VLOOKUP(U$2,'Summary By Town'!$A$4:$AC$567,19,FALSE),"--")</f>
        <v>--</v>
      </c>
      <c r="V8" s="29" t="str">
        <f>IFERROR(VLOOKUP(V$2,'Summary By Town'!$A$4:$AC$567,19,FALSE),"--")</f>
        <v>--</v>
      </c>
      <c r="W8" s="29" t="str">
        <f>IFERROR(VLOOKUP(W$2,'Summary By Town'!$A$4:$AC$567,19,FALSE),"--")</f>
        <v>--</v>
      </c>
      <c r="X8" s="29" t="str">
        <f>IFERROR(VLOOKUP(X$2,'Summary By Town'!$A$4:$AC$567,19,FALSE),"--")</f>
        <v>--</v>
      </c>
      <c r="Y8" s="29" t="str">
        <f>IFERROR(VLOOKUP(Y$2,'Summary By Town'!$A$4:$AC$567,19,FALSE),"--")</f>
        <v>--</v>
      </c>
      <c r="Z8" s="34" t="str">
        <f>IFERROR(VLOOKUP(Z$2,'Summary By Town'!$A$4:$AC$567,19,FALSE),"--")</f>
        <v>--</v>
      </c>
      <c r="AL8" s="90">
        <f t="shared" ref="AL8:AL71" si="3">AL7+1</f>
        <v>3</v>
      </c>
      <c r="AM8" s="90" t="s">
        <v>1070</v>
      </c>
      <c r="AN8" s="90" t="s">
        <v>2023</v>
      </c>
      <c r="AO8" s="90" t="s">
        <v>1071</v>
      </c>
      <c r="AP8" s="95" t="s">
        <v>1818</v>
      </c>
      <c r="AQ8" s="95" t="s">
        <v>3106</v>
      </c>
      <c r="AR8" s="90"/>
      <c r="AS8" s="90" t="s">
        <v>1070</v>
      </c>
      <c r="AT8" s="90" t="s">
        <v>2518</v>
      </c>
      <c r="AU8" s="90" t="s">
        <v>1071</v>
      </c>
      <c r="AV8" s="90"/>
      <c r="AW8" s="90"/>
      <c r="AX8" s="91" t="s">
        <v>2438</v>
      </c>
      <c r="AY8" s="92" t="str">
        <f>$H$7</f>
        <v>Central Jersey Average</v>
      </c>
      <c r="AZ8" s="92" t="s">
        <v>2437</v>
      </c>
      <c r="BA8" s="93" t="s">
        <v>2990</v>
      </c>
      <c r="BB8" s="92" t="str">
        <f>$G$7</f>
        <v>Central City Average</v>
      </c>
      <c r="BC8" s="94" t="str">
        <f>VLOOKUP($B$4,$AS$6:$AT$569,2,FALSE)</f>
        <v>Trenton</v>
      </c>
    </row>
    <row r="9" spans="1:55" s="20" customFormat="1" ht="30" customHeight="1" x14ac:dyDescent="0.3">
      <c r="A9" s="58" t="s">
        <v>3</v>
      </c>
      <c r="B9" s="29">
        <f>VLOOKUP($B$4,'Summary By Town'!$A$4:$AC$567,8,FALSE)</f>
        <v>0</v>
      </c>
      <c r="C9" s="29">
        <f>VLOOKUP($B$4,'Summary By Town'!$A$4:$AC$567,12,FALSE)</f>
        <v>0</v>
      </c>
      <c r="D9" s="29">
        <f>VLOOKUP($B$4,'Summary By Town'!$A$4:$AC$567,16,FALSE)</f>
        <v>0</v>
      </c>
      <c r="E9" s="57">
        <f>SUM(B9:D9)</f>
        <v>0</v>
      </c>
      <c r="F9" s="67">
        <f t="shared" si="2"/>
        <v>910390.68666666665</v>
      </c>
      <c r="G9" s="42">
        <f>VLOOKUP($C$4,'Summary By Town'!$F$571:$V$576,15,FALSE)</f>
        <v>10574161.539124994</v>
      </c>
      <c r="H9" s="42">
        <f>VLOOKUP(H$2,'Summary By Town'!$F$578:$AC$580,15,FALSE)</f>
        <v>1316770.9912890627</v>
      </c>
      <c r="I9" s="42">
        <f>IFERROR(AVERAGEIFS('Summary By Town'!$T$4:$T$567,'Summary By Town'!$S$4:$S$567,"&gt;0",'Summary By Town'!$C$4:$C$567,'PILOT Viewer'!$I$2),"--")</f>
        <v>736710.82333333336</v>
      </c>
      <c r="J9" s="43">
        <f>'Summary By Town'!T569</f>
        <v>1762751.9654483462</v>
      </c>
      <c r="K9" s="30">
        <f>IFERROR(VLOOKUP(K$2,'Summary By Town'!$A$4:$AC$567,20,FALSE),"--")</f>
        <v>1844707.2</v>
      </c>
      <c r="L9" s="29">
        <f>IFERROR(VLOOKUP(L$2,'Summary By Town'!$A$4:$AC$567,20,FALSE),"--")</f>
        <v>388500</v>
      </c>
      <c r="M9" s="29">
        <f>IFERROR(VLOOKUP(M$2,'Summary By Town'!$A$4:$AC$567,20,FALSE),"--")</f>
        <v>497964.86000000004</v>
      </c>
      <c r="N9" s="29" t="str">
        <f>IFERROR(VLOOKUP(N$2,'Summary By Town'!$A$4:$AC$567,20,FALSE),"--")</f>
        <v>--</v>
      </c>
      <c r="O9" s="29" t="str">
        <f>IFERROR(VLOOKUP(O$2,'Summary By Town'!$A$4:$AC$567,20,FALSE),"--")</f>
        <v>--</v>
      </c>
      <c r="P9" s="29" t="str">
        <f>IFERROR(VLOOKUP(P$2,'Summary By Town'!$A$4:$AC$567,20,FALSE),"--")</f>
        <v>--</v>
      </c>
      <c r="Q9" s="29" t="str">
        <f>IFERROR(VLOOKUP(Q$2,'Summary By Town'!$A$4:$AC$567,20,FALSE),"--")</f>
        <v>--</v>
      </c>
      <c r="R9" s="29" t="str">
        <f>IFERROR(VLOOKUP(R$2,'Summary By Town'!$A$4:$AC$567,20,FALSE),"--")</f>
        <v>--</v>
      </c>
      <c r="S9" s="29" t="str">
        <f>IFERROR(VLOOKUP(S$2,'Summary By Town'!$A$4:$AC$567,20,FALSE),"--")</f>
        <v>--</v>
      </c>
      <c r="T9" s="29" t="str">
        <f>IFERROR(VLOOKUP(T$2,'Summary By Town'!$A$4:$AC$567,20,FALSE),"--")</f>
        <v>--</v>
      </c>
      <c r="U9" s="29" t="str">
        <f>IFERROR(VLOOKUP(U$2,'Summary By Town'!$A$4:$AC$567,20,FALSE),"--")</f>
        <v>--</v>
      </c>
      <c r="V9" s="29" t="str">
        <f>IFERROR(VLOOKUP(V$2,'Summary By Town'!$A$4:$AC$567,20,FALSE),"--")</f>
        <v>--</v>
      </c>
      <c r="W9" s="29" t="str">
        <f>IFERROR(VLOOKUP(W$2,'Summary By Town'!$A$4:$AC$567,20,FALSE),"--")</f>
        <v>--</v>
      </c>
      <c r="X9" s="29" t="str">
        <f>IFERROR(VLOOKUP(X$2,'Summary By Town'!$A$4:$AC$567,20,FALSE),"--")</f>
        <v>--</v>
      </c>
      <c r="Y9" s="29" t="str">
        <f>IFERROR(VLOOKUP(Y$2,'Summary By Town'!$A$4:$AC$567,20,FALSE),"--")</f>
        <v>--</v>
      </c>
      <c r="Z9" s="34" t="str">
        <f>IFERROR(VLOOKUP(Z$2,'Summary By Town'!$A$4:$AC$567,20,FALSE),"--")</f>
        <v>--</v>
      </c>
      <c r="AL9" s="90">
        <f t="shared" si="3"/>
        <v>4</v>
      </c>
      <c r="AM9" s="90" t="s">
        <v>1252</v>
      </c>
      <c r="AN9" s="90" t="s">
        <v>2109</v>
      </c>
      <c r="AO9" s="90" t="s">
        <v>1253</v>
      </c>
      <c r="AP9" s="95" t="s">
        <v>1818</v>
      </c>
      <c r="AQ9" s="90" t="s">
        <v>3107</v>
      </c>
      <c r="AR9" s="90"/>
      <c r="AS9" s="90" t="s">
        <v>1252</v>
      </c>
      <c r="AT9" s="90" t="s">
        <v>2519</v>
      </c>
      <c r="AU9" s="90" t="s">
        <v>1253</v>
      </c>
      <c r="AV9" s="90"/>
      <c r="AW9" s="99" t="s">
        <v>2996</v>
      </c>
      <c r="AX9" s="100">
        <f>J12</f>
        <v>3.1818293392063379E-2</v>
      </c>
      <c r="AY9" s="100">
        <f>H12</f>
        <v>2.5210267635660689E-2</v>
      </c>
      <c r="AZ9" s="100">
        <f>I12</f>
        <v>1.9853461813122801E-2</v>
      </c>
      <c r="BA9" s="100">
        <f>F12</f>
        <v>7.3770812350495473E-3</v>
      </c>
      <c r="BB9" s="100">
        <f>G12</f>
        <v>5.0707978505777664E-2</v>
      </c>
      <c r="BC9" s="100">
        <f>E12</f>
        <v>3.702639145773242E-2</v>
      </c>
    </row>
    <row r="10" spans="1:55" s="20" customFormat="1" ht="30" customHeight="1" x14ac:dyDescent="0.3">
      <c r="A10" s="58" t="s">
        <v>2440</v>
      </c>
      <c r="B10" s="29">
        <f>VLOOKUP($B$4,'Summary By Town'!$A$4:$AC$567,9,FALSE)</f>
        <v>156916200</v>
      </c>
      <c r="C10" s="29">
        <f>VLOOKUP($B$4,'Summary By Town'!$A$4:$AC$567,13,FALSE)</f>
        <v>26973900</v>
      </c>
      <c r="D10" s="29">
        <f>VLOOKUP($B$4,'Summary By Town'!$A$4:$AC$567,17,FALSE)</f>
        <v>1851400</v>
      </c>
      <c r="E10" s="57">
        <f>SUM(B10:D10)</f>
        <v>185741500</v>
      </c>
      <c r="F10" s="67">
        <f t="shared" si="2"/>
        <v>49203866.666666664</v>
      </c>
      <c r="G10" s="42">
        <f>VLOOKUP($C$4,'Summary By Town'!$F$571:$V$576,16,FALSE)</f>
        <v>705578356.70000005</v>
      </c>
      <c r="H10" s="42">
        <f>VLOOKUP(H$2,'Summary By Town'!$F$578:$AC$580,16,FALSE)</f>
        <v>85829487.157464787</v>
      </c>
      <c r="I10" s="42">
        <f>IFERROR(AVERAGEIFS('Summary By Town'!$U$4:$U$567,'Summary By Town'!$S$4:$S$567,"&gt;0",'Summary By Town'!$C$4:$C$567,'PILOT Viewer'!$I$2),"--")</f>
        <v>104819322.22222222</v>
      </c>
      <c r="J10" s="43">
        <f>'Summary By Town'!U569</f>
        <v>117934961.16448635</v>
      </c>
      <c r="K10" s="30">
        <f>IFERROR(VLOOKUP(K$2,'Summary By Town'!$A$4:$AC$567,21,FALSE),"--")</f>
        <v>64260800</v>
      </c>
      <c r="L10" s="29">
        <f>IFERROR(VLOOKUP(L$2,'Summary By Town'!$A$4:$AC$567,21,FALSE),"--")</f>
        <v>34513800</v>
      </c>
      <c r="M10" s="29">
        <f>IFERROR(VLOOKUP(M$2,'Summary By Town'!$A$4:$AC$567,21,FALSE),"--")</f>
        <v>48837000</v>
      </c>
      <c r="N10" s="29" t="str">
        <f>IFERROR(VLOOKUP(N$2,'Summary By Town'!$A$4:$AC$567,21,FALSE),"--")</f>
        <v>--</v>
      </c>
      <c r="O10" s="29" t="str">
        <f>IFERROR(VLOOKUP(O$2,'Summary By Town'!$A$4:$AC$567,21,FALSE),"--")</f>
        <v>--</v>
      </c>
      <c r="P10" s="29" t="str">
        <f>IFERROR(VLOOKUP(P$2,'Summary By Town'!$A$4:$AC$567,21,FALSE),"--")</f>
        <v>--</v>
      </c>
      <c r="Q10" s="29" t="str">
        <f>IFERROR(VLOOKUP(Q$2,'Summary By Town'!$A$4:$AC$567,21,FALSE),"--")</f>
        <v>--</v>
      </c>
      <c r="R10" s="29" t="str">
        <f>IFERROR(VLOOKUP(R$2,'Summary By Town'!$A$4:$AC$567,21,FALSE),"--")</f>
        <v>--</v>
      </c>
      <c r="S10" s="29" t="str">
        <f>IFERROR(VLOOKUP(S$2,'Summary By Town'!$A$4:$AC$567,21,FALSE),"--")</f>
        <v>--</v>
      </c>
      <c r="T10" s="29" t="str">
        <f>IFERROR(VLOOKUP(T$2,'Summary By Town'!$A$4:$AC$567,21,FALSE),"--")</f>
        <v>--</v>
      </c>
      <c r="U10" s="29" t="str">
        <f>IFERROR(VLOOKUP(U$2,'Summary By Town'!$A$4:$AC$567,21,FALSE),"--")</f>
        <v>--</v>
      </c>
      <c r="V10" s="29" t="str">
        <f>IFERROR(VLOOKUP(V$2,'Summary By Town'!$A$4:$AC$567,21,FALSE),"--")</f>
        <v>--</v>
      </c>
      <c r="W10" s="29" t="str">
        <f>IFERROR(VLOOKUP(W$2,'Summary By Town'!$A$4:$AC$567,21,FALSE),"--")</f>
        <v>--</v>
      </c>
      <c r="X10" s="29" t="str">
        <f>IFERROR(VLOOKUP(X$2,'Summary By Town'!$A$4:$AC$567,21,FALSE),"--")</f>
        <v>--</v>
      </c>
      <c r="Y10" s="29" t="str">
        <f>IFERROR(VLOOKUP(Y$2,'Summary By Town'!$A$4:$AC$567,21,FALSE),"--")</f>
        <v>--</v>
      </c>
      <c r="Z10" s="34" t="str">
        <f>IFERROR(VLOOKUP(Z$2,'Summary By Town'!$A$4:$AC$567,21,FALSE),"--")</f>
        <v>--</v>
      </c>
      <c r="AL10" s="90">
        <f t="shared" si="3"/>
        <v>5</v>
      </c>
      <c r="AM10" s="90" t="s">
        <v>43</v>
      </c>
      <c r="AN10" s="90" t="s">
        <v>1958</v>
      </c>
      <c r="AO10" s="90" t="s">
        <v>936</v>
      </c>
      <c r="AP10" s="95" t="s">
        <v>1815</v>
      </c>
      <c r="AQ10" s="90" t="s">
        <v>3107</v>
      </c>
      <c r="AR10" s="90"/>
      <c r="AS10" s="90" t="s">
        <v>43</v>
      </c>
      <c r="AT10" s="90" t="s">
        <v>2740</v>
      </c>
      <c r="AU10" s="90" t="s">
        <v>936</v>
      </c>
      <c r="AV10" s="90"/>
      <c r="AW10" s="90"/>
      <c r="AX10" s="90"/>
      <c r="AY10" s="90"/>
      <c r="AZ10" s="90"/>
      <c r="BA10" s="90"/>
      <c r="BB10" s="90"/>
      <c r="BC10" s="90"/>
    </row>
    <row r="11" spans="1:55" s="20" customFormat="1" ht="30" customHeight="1" x14ac:dyDescent="0.3">
      <c r="A11" s="58" t="s">
        <v>3924</v>
      </c>
      <c r="B11" s="29">
        <f>VLOOKUP($B$4,'Summary By Town'!$A$4:$AC$567,10,FALSE)</f>
        <v>8734787.2797135729</v>
      </c>
      <c r="C11" s="29">
        <f>VLOOKUP($B$4,'Summary By Town'!$A$4:$AC$567,14,FALSE)</f>
        <v>1501510.2239556271</v>
      </c>
      <c r="D11" s="29">
        <f>VLOOKUP($B$4,'Summary By Town'!$A$4:$AC$567,18,FALSE)</f>
        <v>103058.73561596387</v>
      </c>
      <c r="E11" s="57">
        <f>SUM(B11:D11)</f>
        <v>10339356.239285164</v>
      </c>
      <c r="F11" s="67">
        <f t="shared" si="2"/>
        <v>1626939.3202260083</v>
      </c>
      <c r="G11" s="42">
        <f>VLOOKUP($C$4,'Summary By Town'!$F$571:$V$576,17,FALSE)</f>
        <v>18965713.015963323</v>
      </c>
      <c r="H11" s="42">
        <f>VLOOKUP(H$2,'Summary By Town'!$F$578:$AC$580,17,FALSE)</f>
        <v>2546389.2722849748</v>
      </c>
      <c r="I11" s="42">
        <f>IFERROR(AVERAGEIFS('Summary By Town'!$V$4:$V$567,'Summary By Town'!$S$4:$S$567,"&gt;0",'Summary By Town'!$C$4:$C$567,'PILOT Viewer'!$I$2),"--")</f>
        <v>3613669.1215941967</v>
      </c>
      <c r="J11" s="43">
        <f>'Summary By Town'!V569</f>
        <v>3475282.9563593371</v>
      </c>
      <c r="K11" s="30">
        <f>IFERROR(VLOOKUP(K$2,'Summary By Town'!$A$4:$AC$567,22,FALSE),"--")</f>
        <v>2122381.0047699548</v>
      </c>
      <c r="L11" s="29">
        <f>IFERROR(VLOOKUP(L$2,'Summary By Town'!$A$4:$AC$567,22,FALSE),"--")</f>
        <v>1275867.3864034358</v>
      </c>
      <c r="M11" s="29">
        <f>IFERROR(VLOOKUP(M$2,'Summary By Town'!$A$4:$AC$567,22,FALSE),"--")</f>
        <v>1482569.5695046345</v>
      </c>
      <c r="N11" s="29" t="str">
        <f>IFERROR(VLOOKUP(N$2,'Summary By Town'!$A$4:$AC$567,22,FALSE),"--")</f>
        <v>--</v>
      </c>
      <c r="O11" s="29" t="str">
        <f>IFERROR(VLOOKUP(O$2,'Summary By Town'!$A$4:$AC$567,22,FALSE),"--")</f>
        <v>--</v>
      </c>
      <c r="P11" s="29" t="str">
        <f>IFERROR(VLOOKUP(P$2,'Summary By Town'!$A$4:$AC$567,22,FALSE),"--")</f>
        <v>--</v>
      </c>
      <c r="Q11" s="29" t="str">
        <f>IFERROR(VLOOKUP(Q$2,'Summary By Town'!$A$4:$AC$567,22,FALSE),"--")</f>
        <v>--</v>
      </c>
      <c r="R11" s="29" t="str">
        <f>IFERROR(VLOOKUP(R$2,'Summary By Town'!$A$4:$AC$567,22,FALSE),"--")</f>
        <v>--</v>
      </c>
      <c r="S11" s="29" t="str">
        <f>IFERROR(VLOOKUP(S$2,'Summary By Town'!$A$4:$AC$567,22,FALSE),"--")</f>
        <v>--</v>
      </c>
      <c r="T11" s="29" t="str">
        <f>IFERROR(VLOOKUP(T$2,'Summary By Town'!$A$4:$AC$567,22,FALSE),"--")</f>
        <v>--</v>
      </c>
      <c r="U11" s="29" t="str">
        <f>IFERROR(VLOOKUP(U$2,'Summary By Town'!$A$4:$AC$567,22,FALSE),"--")</f>
        <v>--</v>
      </c>
      <c r="V11" s="29" t="str">
        <f>IFERROR(VLOOKUP(V$2,'Summary By Town'!$A$4:$AC$567,22,FALSE),"--")</f>
        <v>--</v>
      </c>
      <c r="W11" s="29" t="str">
        <f>IFERROR(VLOOKUP(W$2,'Summary By Town'!$A$4:$AC$567,22,FALSE),"--")</f>
        <v>--</v>
      </c>
      <c r="X11" s="29" t="str">
        <f>IFERROR(VLOOKUP(X$2,'Summary By Town'!$A$4:$AC$567,22,FALSE),"--")</f>
        <v>--</v>
      </c>
      <c r="Y11" s="29" t="str">
        <f>IFERROR(VLOOKUP(Y$2,'Summary By Town'!$A$4:$AC$567,22,FALSE),"--")</f>
        <v>--</v>
      </c>
      <c r="Z11" s="34" t="str">
        <f>IFERROR(VLOOKUP(Z$2,'Summary By Town'!$A$4:$AC$567,22,FALSE),"--")</f>
        <v>--</v>
      </c>
      <c r="AL11" s="90">
        <f t="shared" si="3"/>
        <v>6</v>
      </c>
      <c r="AM11" s="90" t="s">
        <v>1106</v>
      </c>
      <c r="AN11" s="90" t="s">
        <v>2089</v>
      </c>
      <c r="AO11" s="90" t="s">
        <v>1107</v>
      </c>
      <c r="AP11" s="95" t="s">
        <v>1815</v>
      </c>
      <c r="AQ11" s="95" t="s">
        <v>3106</v>
      </c>
      <c r="AR11" s="90"/>
      <c r="AS11" s="90" t="s">
        <v>1106</v>
      </c>
      <c r="AT11" s="90" t="s">
        <v>2741</v>
      </c>
      <c r="AU11" s="90" t="s">
        <v>1107</v>
      </c>
      <c r="AV11" s="90"/>
      <c r="AW11" s="90"/>
      <c r="AX11" s="91" t="s">
        <v>2438</v>
      </c>
      <c r="AY11" s="92" t="str">
        <f>$H$7</f>
        <v>Central Jersey Average</v>
      </c>
      <c r="AZ11" s="92" t="s">
        <v>2437</v>
      </c>
      <c r="BA11" s="93" t="s">
        <v>2990</v>
      </c>
      <c r="BB11" s="92" t="str">
        <f>$G$7</f>
        <v>Central City Average</v>
      </c>
      <c r="BC11" s="94" t="str">
        <f>VLOOKUP($B$4,$AS$6:$AT$569,2,FALSE)</f>
        <v>Trenton</v>
      </c>
    </row>
    <row r="12" spans="1:55" s="20" customFormat="1" ht="30" customHeight="1" x14ac:dyDescent="0.3">
      <c r="A12" s="58" t="s">
        <v>2996</v>
      </c>
      <c r="B12" s="32">
        <f>B10/VLOOKUP($B$4,'Summary By Town'!$A$4:$AC$567,23,FALSE)</f>
        <v>3.1280250494691991E-2</v>
      </c>
      <c r="C12" s="32">
        <f>C10/VLOOKUP($B$4,'Summary By Town'!$A$4:$AC$567,23,FALSE)</f>
        <v>5.3770761006114868E-3</v>
      </c>
      <c r="D12" s="32">
        <f>D10/VLOOKUP($B$4,'Summary By Town'!$A$4:$AC$567,23,FALSE)</f>
        <v>3.6906486242894456E-4</v>
      </c>
      <c r="E12" s="33">
        <f>E10/VLOOKUP($B$4,'Summary By Town'!$A$4:$AC$567,23,FALSE)</f>
        <v>3.702639145773242E-2</v>
      </c>
      <c r="F12" s="68">
        <f t="shared" si="2"/>
        <v>7.3770812350495473E-3</v>
      </c>
      <c r="G12" s="44">
        <f>VLOOKUP($C$4,'Summary By Town'!$F$571:$AC$576,22,FALSE)</f>
        <v>5.0707978505777664E-2</v>
      </c>
      <c r="H12" s="44">
        <f>VLOOKUP(H$2,'Summary By Town'!$F$578:$AC$580,22,FALSE)</f>
        <v>2.5210267635660689E-2</v>
      </c>
      <c r="I12" s="44">
        <f>IFERROR(AVERAGEIFS('Summary By Town'!$AA$4:$AA$567,'Summary By Town'!$S$4:$S$567,"&gt;0",'Summary By Town'!$C$4:$C$567,'PILOT Viewer'!$I$2),"--")</f>
        <v>1.9853461813122801E-2</v>
      </c>
      <c r="J12" s="45">
        <f>'Summary By Town'!AA569</f>
        <v>3.1818293392063379E-2</v>
      </c>
      <c r="K12" s="49">
        <f>IFERROR(K10/VLOOKUP(K2,'Summary By Town'!$A$4:$AC$567,23,FALSE),"--")</f>
        <v>6.5094538003143444E-3</v>
      </c>
      <c r="L12" s="50">
        <f>IFERROR(L10/VLOOKUP(L2,'Summary By Town'!$A$4:$AC$567,23,FALSE),"--")</f>
        <v>6.7227711092581917E-3</v>
      </c>
      <c r="M12" s="50">
        <f>IFERROR(M10/VLOOKUP(M2,'Summary By Town'!$A$4:$AC$567,23,FALSE),"--")</f>
        <v>8.8990187955761066E-3</v>
      </c>
      <c r="N12" s="50" t="str">
        <f>IFERROR(N10/VLOOKUP(N2,'Summary By Town'!$A$4:$AC$567,23,FALSE),"--")</f>
        <v>--</v>
      </c>
      <c r="O12" s="50" t="str">
        <f>IFERROR(O10/VLOOKUP(O2,'Summary By Town'!$A$4:$AC$567,23,FALSE),"--")</f>
        <v>--</v>
      </c>
      <c r="P12" s="31" t="str">
        <f>IFERROR(P10/VLOOKUP(P2,'Summary By Town'!$A$4:$AC$567,23,FALSE),"--")</f>
        <v>--</v>
      </c>
      <c r="Q12" s="31" t="str">
        <f>IFERROR(Q10/VLOOKUP(Q2,'Summary By Town'!$A$4:$AC$567,23,FALSE),"--")</f>
        <v>--</v>
      </c>
      <c r="R12" s="31" t="str">
        <f>IFERROR(R10/VLOOKUP(R2,'Summary By Town'!$A$4:$AC$567,23,FALSE),"--")</f>
        <v>--</v>
      </c>
      <c r="S12" s="31" t="str">
        <f>IFERROR(S10/VLOOKUP(S2,'Summary By Town'!$A$4:$AC$567,23,FALSE),"--")</f>
        <v>--</v>
      </c>
      <c r="T12" s="31" t="str">
        <f>IFERROR(T10/VLOOKUP(T2,'Summary By Town'!$A$4:$AC$567,23,FALSE),"--")</f>
        <v>--</v>
      </c>
      <c r="U12" s="31" t="str">
        <f>IFERROR(U10/VLOOKUP(U2,'Summary By Town'!$A$4:$AC$567,23,FALSE),"--")</f>
        <v>--</v>
      </c>
      <c r="V12" s="31" t="str">
        <f>IFERROR(V10/VLOOKUP(V2,'Summary By Town'!$A$4:$AC$567,23,FALSE),"--")</f>
        <v>--</v>
      </c>
      <c r="W12" s="31" t="str">
        <f>IFERROR(W10/VLOOKUP(W2,'Summary By Town'!$A$4:$AC$567,23,FALSE),"--")</f>
        <v>--</v>
      </c>
      <c r="X12" s="31" t="str">
        <f>IFERROR(X10/VLOOKUP(X2,'Summary By Town'!$A$4:$AC$567,23,FALSE),"--")</f>
        <v>--</v>
      </c>
      <c r="Y12" s="31" t="str">
        <f>IFERROR(Y10/VLOOKUP(Y2,'Summary By Town'!$A$4:$AC$567,23,FALSE),"--")</f>
        <v>--</v>
      </c>
      <c r="Z12" s="33" t="str">
        <f>IFERROR(Z10/VLOOKUP(Z2,'Summary By Town'!$A$4:$AC$567,23,FALSE),"--")</f>
        <v>--</v>
      </c>
      <c r="AL12" s="90">
        <f t="shared" si="3"/>
        <v>7</v>
      </c>
      <c r="AM12" s="90" t="s">
        <v>1108</v>
      </c>
      <c r="AN12" s="90" t="s">
        <v>2260</v>
      </c>
      <c r="AO12" s="90" t="s">
        <v>1107</v>
      </c>
      <c r="AP12" s="95" t="s">
        <v>1820</v>
      </c>
      <c r="AQ12" s="95" t="s">
        <v>3106</v>
      </c>
      <c r="AR12" s="90"/>
      <c r="AS12" s="90" t="s">
        <v>1108</v>
      </c>
      <c r="AT12" s="90" t="s">
        <v>2742</v>
      </c>
      <c r="AU12" s="90" t="s">
        <v>1107</v>
      </c>
      <c r="AV12" s="90"/>
      <c r="AW12" s="99" t="str">
        <f>A14</f>
        <v>Municipal Subsidy % of 2023 Budget Appropriation</v>
      </c>
      <c r="AX12" s="101">
        <f>J14</f>
        <v>1.602799939424529E-2</v>
      </c>
      <c r="AY12" s="101">
        <f>H14</f>
        <v>1.1547003880793881E-2</v>
      </c>
      <c r="AZ12" s="101">
        <f>I14</f>
        <v>1.1309024377946418E-2</v>
      </c>
      <c r="BA12" s="101">
        <f>F14</f>
        <v>2.8490259781427745E-3</v>
      </c>
      <c r="BB12" s="101">
        <f>G14</f>
        <v>2.564300023899883E-2</v>
      </c>
      <c r="BC12" s="101">
        <f>E14</f>
        <v>2.4904074422926827E-2</v>
      </c>
    </row>
    <row r="13" spans="1:55" s="20" customFormat="1" ht="30" customHeight="1" x14ac:dyDescent="0.3">
      <c r="A13" s="58" t="s">
        <v>1826</v>
      </c>
      <c r="B13" s="102"/>
      <c r="C13" s="103"/>
      <c r="D13" s="104"/>
      <c r="E13" s="57">
        <f>VLOOKUP($B$4,'Summary By Town'!$A$4:$AC$567,26,FALSE)</f>
        <v>6769706.4704344692</v>
      </c>
      <c r="F13" s="67">
        <f t="shared" si="2"/>
        <v>188666.46049230816</v>
      </c>
      <c r="G13" s="42">
        <f>VLOOKUP($C$4,'Summary By Town'!$F$571:$AC$576,21,FALSE)</f>
        <v>5425517.6914767353</v>
      </c>
      <c r="H13" s="42">
        <f>VLOOKUP(H$2,'Summary By Town'!$F$578:$AC$580,21,FALSE)</f>
        <v>509551.50661117141</v>
      </c>
      <c r="I13" s="42">
        <f>IFERROR(AVERAGEIFS('Summary By Town'!$Z$4:$Z$567,'Summary By Town'!$S$4:$S$567,"&gt;0",'Summary By Town'!$C$4:$C$567,'PILOT Viewer'!$I$2),"--")</f>
        <v>1090690.5022985283</v>
      </c>
      <c r="J13" s="43">
        <f>'Summary By Town'!Z569</f>
        <v>839515.37272526184</v>
      </c>
      <c r="K13" s="30">
        <f>IFERROR(VLOOKUP(K$2,'Summary By Town'!$A$4:$AC$567,26,FALSE),"--")</f>
        <v>100427.8045315043</v>
      </c>
      <c r="L13" s="29">
        <f>IFERROR(VLOOKUP(L$2,'Summary By Town'!$A$4:$AC$567,26,FALSE),"--")</f>
        <v>244365.58672113137</v>
      </c>
      <c r="M13" s="29">
        <f>IFERROR(VLOOKUP(M$2,'Summary By Town'!$A$4:$AC$567,26,FALSE),"--")</f>
        <v>221205.99022428889</v>
      </c>
      <c r="N13" s="29" t="str">
        <f>IFERROR(VLOOKUP(N$2,'Summary By Town'!$A$4:$AC$567,26,FALSE),"--")</f>
        <v>--</v>
      </c>
      <c r="O13" s="29" t="str">
        <f>IFERROR(VLOOKUP(O$2,'Summary By Town'!$A$4:$AC$567,26,FALSE),"--")</f>
        <v>--</v>
      </c>
      <c r="P13" s="29" t="str">
        <f>IFERROR(VLOOKUP(P$2,'Summary By Town'!$A$4:$AC$567,26,FALSE),"--")</f>
        <v>--</v>
      </c>
      <c r="Q13" s="29" t="str">
        <f>IFERROR(VLOOKUP(Q$2,'Summary By Town'!$A$4:$AC$567,26,FALSE),"--")</f>
        <v>--</v>
      </c>
      <c r="R13" s="29" t="str">
        <f>IFERROR(VLOOKUP(R$2,'Summary By Town'!$A$4:$AC$567,26,FALSE),"--")</f>
        <v>--</v>
      </c>
      <c r="S13" s="29" t="str">
        <f>IFERROR(VLOOKUP(S$2,'Summary By Town'!$A$4:$AC$567,26,FALSE),"--")</f>
        <v>--</v>
      </c>
      <c r="T13" s="29" t="str">
        <f>IFERROR(VLOOKUP(T$2,'Summary By Town'!$A$4:$AC$567,26,FALSE),"--")</f>
        <v>--</v>
      </c>
      <c r="U13" s="29" t="str">
        <f>IFERROR(VLOOKUP(U$2,'Summary By Town'!$A$4:$AC$567,26,FALSE),"--")</f>
        <v>--</v>
      </c>
      <c r="V13" s="29" t="str">
        <f>IFERROR(VLOOKUP(V$2,'Summary By Town'!$A$4:$AC$567,26,FALSE),"--")</f>
        <v>--</v>
      </c>
      <c r="W13" s="29" t="str">
        <f>IFERROR(VLOOKUP(W$2,'Summary By Town'!$A$4:$AC$567,26,FALSE),"--")</f>
        <v>--</v>
      </c>
      <c r="X13" s="29" t="str">
        <f>IFERROR(VLOOKUP(X$2,'Summary By Town'!$A$4:$AC$567,26,FALSE),"--")</f>
        <v>--</v>
      </c>
      <c r="Y13" s="29" t="str">
        <f>IFERROR(VLOOKUP(Y$2,'Summary By Town'!$A$4:$AC$567,26,FALSE),"--")</f>
        <v>--</v>
      </c>
      <c r="Z13" s="34" t="str">
        <f>IFERROR(VLOOKUP(Z$2,'Summary By Town'!$A$4:$AC$567,26,FALSE),"--")</f>
        <v>--</v>
      </c>
      <c r="AL13" s="90">
        <f t="shared" si="3"/>
        <v>8</v>
      </c>
      <c r="AM13" s="90" t="s">
        <v>1197</v>
      </c>
      <c r="AN13" s="90" t="s">
        <v>1929</v>
      </c>
      <c r="AO13" s="90" t="s">
        <v>1198</v>
      </c>
      <c r="AP13" s="95" t="s">
        <v>1818</v>
      </c>
      <c r="AQ13" s="95" t="s">
        <v>3105</v>
      </c>
      <c r="AR13" s="90"/>
      <c r="AS13" s="90" t="s">
        <v>1197</v>
      </c>
      <c r="AT13" s="90" t="s">
        <v>2520</v>
      </c>
      <c r="AU13" s="90" t="s">
        <v>1198</v>
      </c>
      <c r="AV13" s="90"/>
      <c r="AW13" s="90"/>
      <c r="AX13" s="90"/>
      <c r="AY13" s="90"/>
      <c r="AZ13" s="90"/>
      <c r="BA13" s="90"/>
      <c r="BB13" s="90"/>
      <c r="BC13" s="90"/>
    </row>
    <row r="14" spans="1:55" ht="29.4" thickBot="1" x14ac:dyDescent="0.35">
      <c r="A14" s="59" t="str">
        <f>'Summary By Town'!AC3</f>
        <v>Municipal Subsidy % of 2023 Budget Appropriation</v>
      </c>
      <c r="B14" s="105"/>
      <c r="C14" s="106"/>
      <c r="D14" s="107"/>
      <c r="E14" s="60">
        <f>VLOOKUP($B$4,'Summary By Town'!$A$4:$AC$567,29,FALSE)</f>
        <v>2.4904074422926827E-2</v>
      </c>
      <c r="F14" s="46">
        <f t="shared" si="2"/>
        <v>2.8490259781427745E-3</v>
      </c>
      <c r="G14" s="47">
        <f>VLOOKUP($C$4,'Summary By Town'!$F$571:$AC$576,24,FALSE)</f>
        <v>2.564300023899883E-2</v>
      </c>
      <c r="H14" s="47">
        <f>VLOOKUP(H$2,'Summary By Town'!$F$578:$AC$580,24,FALSE)</f>
        <v>1.1547003880793881E-2</v>
      </c>
      <c r="I14" s="47">
        <f>IFERROR(AVERAGEIFS('Summary By Town'!$AC$4:$AC$567,'Summary By Town'!$S$4:$S$567,"&gt;0",'Summary By Town'!$C$4:$C$567,'PILOT Viewer'!$I$2),"--")</f>
        <v>1.1309024377946418E-2</v>
      </c>
      <c r="J14" s="48">
        <f>'Summary By Town'!AC569</f>
        <v>1.602799939424529E-2</v>
      </c>
      <c r="K14" s="35">
        <f>IFERROR(VLOOKUP(K$2,'Summary By Town'!$A$4:$AC$567,29,FALSE),"--")</f>
        <v>6.4989279690457109E-4</v>
      </c>
      <c r="L14" s="36">
        <f>IFERROR(VLOOKUP(L$2,'Summary By Town'!$A$4:$AC$567,29,FALSE),"--")</f>
        <v>4.315689973021136E-3</v>
      </c>
      <c r="M14" s="36">
        <f>IFERROR(VLOOKUP(M$2,'Summary By Town'!$A$4:$AC$567,29,FALSE),"--")</f>
        <v>3.581495164502616E-3</v>
      </c>
      <c r="N14" s="36" t="str">
        <f>IFERROR(VLOOKUP(N$2,'Summary By Town'!$A$4:$AC$567,29,FALSE),"--")</f>
        <v>--</v>
      </c>
      <c r="O14" s="36" t="str">
        <f>IFERROR(VLOOKUP(O$2,'Summary By Town'!$A$4:$AC$567,29,FALSE),"--")</f>
        <v>--</v>
      </c>
      <c r="P14" s="36" t="str">
        <f>IFERROR(VLOOKUP(P$2,'Summary By Town'!$A$4:$AC$567,29,FALSE),"--")</f>
        <v>--</v>
      </c>
      <c r="Q14" s="36" t="str">
        <f>IFERROR(VLOOKUP(Q$2,'Summary By Town'!$A$4:$AC$567,29,FALSE),"--")</f>
        <v>--</v>
      </c>
      <c r="R14" s="36" t="str">
        <f>IFERROR(VLOOKUP(R$2,'Summary By Town'!$A$4:$AC$567,29,FALSE),"--")</f>
        <v>--</v>
      </c>
      <c r="S14" s="37" t="str">
        <f>IFERROR(VLOOKUP(S$2,'Summary By Town'!$A$4:$AC$567,29,FALSE),"--")</f>
        <v>--</v>
      </c>
      <c r="T14" s="37" t="str">
        <f>IFERROR(VLOOKUP(T$2,'Summary By Town'!$A$4:$AC$567,29,FALSE),"--")</f>
        <v>--</v>
      </c>
      <c r="U14" s="37" t="str">
        <f>IFERROR(VLOOKUP(U$2,'Summary By Town'!$A$4:$AC$567,29,FALSE),"--")</f>
        <v>--</v>
      </c>
      <c r="V14" s="37" t="str">
        <f>IFERROR(VLOOKUP(V$2,'Summary By Town'!$A$4:$AC$567,29,FALSE),"--")</f>
        <v>--</v>
      </c>
      <c r="W14" s="37" t="str">
        <f>IFERROR(VLOOKUP(W$2,'Summary By Town'!$A$4:$AC$567,29,FALSE),"--")</f>
        <v>--</v>
      </c>
      <c r="X14" s="37" t="str">
        <f>IFERROR(VLOOKUP(X$2,'Summary By Town'!$A$4:$AC$567,29,FALSE),"--")</f>
        <v>--</v>
      </c>
      <c r="Y14" s="37" t="str">
        <f>IFERROR(VLOOKUP(Y$2,'Summary By Town'!$A$4:$AC$567,29,FALSE),"--")</f>
        <v>--</v>
      </c>
      <c r="Z14" s="38" t="str">
        <f>IFERROR(VLOOKUP(Z$2,'Summary By Town'!$A$4:$AC$567,29,FALSE),"--")</f>
        <v>--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L14" s="95">
        <f t="shared" si="3"/>
        <v>9</v>
      </c>
      <c r="AM14" s="95" t="s">
        <v>1254</v>
      </c>
      <c r="AN14" s="95" t="s">
        <v>2087</v>
      </c>
      <c r="AO14" s="95" t="s">
        <v>1253</v>
      </c>
      <c r="AP14" s="95" t="s">
        <v>1820</v>
      </c>
      <c r="AQ14" s="90" t="s">
        <v>3107</v>
      </c>
      <c r="AR14" s="95"/>
      <c r="AS14" s="95" t="s">
        <v>1254</v>
      </c>
      <c r="AT14" s="95" t="s">
        <v>2743</v>
      </c>
      <c r="AU14" s="95" t="s">
        <v>1253</v>
      </c>
      <c r="AV14" s="95"/>
      <c r="AW14" s="95"/>
      <c r="AX14" s="95"/>
      <c r="AY14" s="95"/>
      <c r="AZ14" s="95"/>
      <c r="BA14" s="95"/>
      <c r="BB14" s="95"/>
      <c r="BC14" s="95"/>
    </row>
    <row r="15" spans="1:55" x14ac:dyDescent="0.3">
      <c r="AL15" s="95">
        <f t="shared" si="3"/>
        <v>10</v>
      </c>
      <c r="AM15" s="95" t="s">
        <v>44</v>
      </c>
      <c r="AN15" s="95" t="s">
        <v>2399</v>
      </c>
      <c r="AO15" s="95" t="s">
        <v>936</v>
      </c>
      <c r="AP15" s="95" t="s">
        <v>1817</v>
      </c>
      <c r="AQ15" s="90" t="s">
        <v>3107</v>
      </c>
      <c r="AR15" s="95"/>
      <c r="AS15" s="95" t="s">
        <v>44</v>
      </c>
      <c r="AT15" s="95" t="s">
        <v>2744</v>
      </c>
      <c r="AU15" s="95" t="s">
        <v>936</v>
      </c>
      <c r="AV15" s="95"/>
      <c r="AW15" s="95"/>
      <c r="AX15" s="95"/>
      <c r="AY15" s="95"/>
      <c r="AZ15" s="95"/>
      <c r="BA15" s="95"/>
      <c r="BB15" s="95"/>
      <c r="BC15" s="95"/>
    </row>
    <row r="16" spans="1:55" x14ac:dyDescent="0.3">
      <c r="F16" t="s">
        <v>2995</v>
      </c>
      <c r="AL16" s="95">
        <f t="shared" si="3"/>
        <v>11</v>
      </c>
      <c r="AM16" s="95" t="s">
        <v>1218</v>
      </c>
      <c r="AN16" s="95" t="s">
        <v>2160</v>
      </c>
      <c r="AO16" s="95" t="s">
        <v>1219</v>
      </c>
      <c r="AP16" s="95" t="s">
        <v>1818</v>
      </c>
      <c r="AQ16" s="90" t="s">
        <v>3107</v>
      </c>
      <c r="AR16" s="95"/>
      <c r="AS16" s="95" t="s">
        <v>1218</v>
      </c>
      <c r="AT16" s="95" t="s">
        <v>2745</v>
      </c>
      <c r="AU16" s="95" t="s">
        <v>1219</v>
      </c>
      <c r="AV16" s="95"/>
      <c r="AW16" s="95"/>
      <c r="AX16" s="95"/>
      <c r="AY16" s="95"/>
      <c r="AZ16" s="95"/>
      <c r="BA16" s="95"/>
      <c r="BB16" s="95"/>
      <c r="BC16" s="95"/>
    </row>
    <row r="17" spans="38:55" x14ac:dyDescent="0.3">
      <c r="AL17" s="95">
        <f t="shared" si="3"/>
        <v>12</v>
      </c>
      <c r="AM17" s="95" t="s">
        <v>1220</v>
      </c>
      <c r="AN17" s="95" t="s">
        <v>2140</v>
      </c>
      <c r="AO17" s="95" t="s">
        <v>1219</v>
      </c>
      <c r="AP17" s="95" t="s">
        <v>1818</v>
      </c>
      <c r="AQ17" s="90" t="s">
        <v>3107</v>
      </c>
      <c r="AR17" s="95"/>
      <c r="AS17" s="95" t="s">
        <v>1220</v>
      </c>
      <c r="AT17" s="95" t="s">
        <v>2521</v>
      </c>
      <c r="AU17" s="95" t="s">
        <v>1219</v>
      </c>
      <c r="AV17" s="95"/>
      <c r="AW17" s="95"/>
      <c r="AX17" s="95"/>
      <c r="AY17" s="95"/>
      <c r="AZ17" s="95"/>
      <c r="BA17" s="95"/>
      <c r="BB17" s="95"/>
      <c r="BC17" s="95"/>
    </row>
    <row r="18" spans="38:55" x14ac:dyDescent="0.3">
      <c r="AL18" s="95">
        <f t="shared" si="3"/>
        <v>13</v>
      </c>
      <c r="AM18" s="95" t="s">
        <v>469</v>
      </c>
      <c r="AN18" s="95" t="s">
        <v>2007</v>
      </c>
      <c r="AO18" s="95" t="s">
        <v>1107</v>
      </c>
      <c r="AP18" s="95" t="s">
        <v>1819</v>
      </c>
      <c r="AQ18" s="95" t="s">
        <v>3106</v>
      </c>
      <c r="AR18" s="95"/>
      <c r="AS18" s="95" t="s">
        <v>469</v>
      </c>
      <c r="AT18" s="95" t="s">
        <v>2508</v>
      </c>
      <c r="AU18" s="95" t="s">
        <v>1107</v>
      </c>
      <c r="AV18" s="95"/>
      <c r="AW18" s="95"/>
      <c r="AX18" s="95"/>
      <c r="AY18" s="95"/>
      <c r="AZ18" s="95"/>
      <c r="BA18" s="95"/>
      <c r="BB18" s="95"/>
      <c r="BC18" s="95"/>
    </row>
    <row r="19" spans="38:55" x14ac:dyDescent="0.3">
      <c r="AL19" s="95">
        <f t="shared" si="3"/>
        <v>14</v>
      </c>
      <c r="AM19" s="95" t="s">
        <v>5</v>
      </c>
      <c r="AN19" s="95" t="s">
        <v>2394</v>
      </c>
      <c r="AO19" s="95" t="s">
        <v>921</v>
      </c>
      <c r="AP19" s="95" t="s">
        <v>1816</v>
      </c>
      <c r="AQ19" s="95" t="s">
        <v>3105</v>
      </c>
      <c r="AR19" s="95"/>
      <c r="AS19" s="95" t="s">
        <v>5</v>
      </c>
      <c r="AT19" s="95" t="s">
        <v>719</v>
      </c>
      <c r="AU19" s="95" t="s">
        <v>921</v>
      </c>
      <c r="AV19" s="95"/>
      <c r="AW19" s="95"/>
      <c r="AX19" s="95"/>
      <c r="AY19" s="95"/>
      <c r="AZ19" s="95"/>
      <c r="BA19" s="95"/>
      <c r="BB19" s="95"/>
      <c r="BC19" s="95"/>
    </row>
    <row r="20" spans="38:55" x14ac:dyDescent="0.3">
      <c r="AL20" s="95">
        <f t="shared" si="3"/>
        <v>15</v>
      </c>
      <c r="AM20" s="95" t="s">
        <v>478</v>
      </c>
      <c r="AN20" s="95" t="s">
        <v>2308</v>
      </c>
      <c r="AO20" s="95" t="s">
        <v>1107</v>
      </c>
      <c r="AP20" s="95" t="s">
        <v>1815</v>
      </c>
      <c r="AQ20" s="95" t="s">
        <v>3106</v>
      </c>
      <c r="AR20" s="95"/>
      <c r="AS20" s="95" t="s">
        <v>478</v>
      </c>
      <c r="AT20" s="95" t="s">
        <v>2746</v>
      </c>
      <c r="AU20" s="95" t="s">
        <v>1107</v>
      </c>
      <c r="AV20" s="95"/>
      <c r="AW20" s="95"/>
      <c r="AX20" s="95"/>
      <c r="AY20" s="95"/>
      <c r="AZ20" s="95"/>
      <c r="BA20" s="95"/>
      <c r="BB20" s="95"/>
      <c r="BC20" s="95"/>
    </row>
    <row r="21" spans="38:55" x14ac:dyDescent="0.3">
      <c r="AL21" s="95">
        <f t="shared" si="3"/>
        <v>16</v>
      </c>
      <c r="AM21" s="95" t="s">
        <v>996</v>
      </c>
      <c r="AN21" s="95" t="s">
        <v>1944</v>
      </c>
      <c r="AO21" s="95" t="s">
        <v>997</v>
      </c>
      <c r="AP21" s="95" t="s">
        <v>1815</v>
      </c>
      <c r="AQ21" s="95" t="s">
        <v>3105</v>
      </c>
      <c r="AR21" s="95"/>
      <c r="AS21" s="95" t="s">
        <v>996</v>
      </c>
      <c r="AT21" s="95" t="s">
        <v>2747</v>
      </c>
      <c r="AU21" s="95" t="s">
        <v>997</v>
      </c>
      <c r="AV21" s="95"/>
      <c r="AW21" s="95"/>
      <c r="AX21" s="95"/>
      <c r="AY21" s="95"/>
      <c r="AZ21" s="95"/>
      <c r="BA21" s="95"/>
      <c r="BB21" s="95"/>
      <c r="BC21" s="95"/>
    </row>
    <row r="22" spans="38:55" x14ac:dyDescent="0.3">
      <c r="AL22" s="95">
        <f t="shared" si="3"/>
        <v>17</v>
      </c>
      <c r="AM22" s="95" t="s">
        <v>998</v>
      </c>
      <c r="AN22" s="95" t="s">
        <v>2074</v>
      </c>
      <c r="AO22" s="95" t="s">
        <v>997</v>
      </c>
      <c r="AP22" s="95" t="s">
        <v>1819</v>
      </c>
      <c r="AQ22" s="95" t="s">
        <v>3105</v>
      </c>
      <c r="AR22" s="95"/>
      <c r="AS22" s="95" t="s">
        <v>998</v>
      </c>
      <c r="AT22" s="95" t="s">
        <v>2748</v>
      </c>
      <c r="AU22" s="95" t="s">
        <v>997</v>
      </c>
      <c r="AV22" s="95"/>
      <c r="AW22" s="95"/>
      <c r="AX22" s="95"/>
      <c r="AY22" s="95"/>
      <c r="AZ22" s="95"/>
      <c r="BA22" s="95"/>
      <c r="BB22" s="95"/>
      <c r="BC22" s="95"/>
    </row>
    <row r="23" spans="38:55" x14ac:dyDescent="0.3">
      <c r="AL23" s="95">
        <f t="shared" si="3"/>
        <v>18</v>
      </c>
      <c r="AM23" s="95" t="s">
        <v>1012</v>
      </c>
      <c r="AN23" s="95" t="s">
        <v>2196</v>
      </c>
      <c r="AO23" s="95" t="s">
        <v>1013</v>
      </c>
      <c r="AP23" s="95" t="s">
        <v>1820</v>
      </c>
      <c r="AQ23" s="95" t="s">
        <v>3105</v>
      </c>
      <c r="AR23" s="95"/>
      <c r="AS23" s="95" t="s">
        <v>1012</v>
      </c>
      <c r="AT23" s="95" t="s">
        <v>2749</v>
      </c>
      <c r="AU23" s="95" t="s">
        <v>1013</v>
      </c>
      <c r="AV23" s="95"/>
      <c r="AW23" s="95"/>
      <c r="AX23" s="95"/>
      <c r="AY23" s="95"/>
      <c r="AZ23" s="95"/>
      <c r="BA23" s="95"/>
      <c r="BB23" s="95"/>
      <c r="BC23" s="95"/>
    </row>
    <row r="24" spans="38:55" x14ac:dyDescent="0.3">
      <c r="AL24" s="95">
        <f t="shared" si="3"/>
        <v>19</v>
      </c>
      <c r="AM24" s="95" t="s">
        <v>1109</v>
      </c>
      <c r="AN24" s="95" t="s">
        <v>2172</v>
      </c>
      <c r="AO24" s="95" t="s">
        <v>1107</v>
      </c>
      <c r="AP24" s="95" t="s">
        <v>1815</v>
      </c>
      <c r="AQ24" s="95" t="s">
        <v>3106</v>
      </c>
      <c r="AR24" s="95"/>
      <c r="AS24" s="95" t="s">
        <v>1109</v>
      </c>
      <c r="AT24" s="95" t="s">
        <v>2750</v>
      </c>
      <c r="AU24" s="95" t="s">
        <v>1107</v>
      </c>
      <c r="AV24" s="95"/>
      <c r="AW24" s="95"/>
      <c r="AX24" s="95"/>
      <c r="AY24" s="95"/>
      <c r="AZ24" s="95"/>
      <c r="BA24" s="95"/>
      <c r="BB24" s="95"/>
      <c r="BC24" s="95"/>
    </row>
    <row r="25" spans="38:55" x14ac:dyDescent="0.3">
      <c r="AL25" s="95">
        <f t="shared" si="3"/>
        <v>20</v>
      </c>
      <c r="AM25" s="95" t="s">
        <v>1161</v>
      </c>
      <c r="AN25" s="95" t="s">
        <v>2427</v>
      </c>
      <c r="AO25" s="95" t="s">
        <v>1162</v>
      </c>
      <c r="AP25" s="95" t="s">
        <v>1817</v>
      </c>
      <c r="AQ25" s="95" t="s">
        <v>3105</v>
      </c>
      <c r="AR25" s="95"/>
      <c r="AS25" s="95" t="s">
        <v>1161</v>
      </c>
      <c r="AT25" s="95" t="s">
        <v>2751</v>
      </c>
      <c r="AU25" s="95" t="s">
        <v>1162</v>
      </c>
      <c r="AV25" s="95"/>
      <c r="AW25" s="95"/>
      <c r="AX25" s="95"/>
      <c r="AY25" s="95"/>
      <c r="AZ25" s="95"/>
      <c r="BA25" s="95"/>
      <c r="BB25" s="95"/>
      <c r="BC25" s="95"/>
    </row>
    <row r="26" spans="38:55" x14ac:dyDescent="0.3">
      <c r="AL26" s="95">
        <f t="shared" si="3"/>
        <v>21</v>
      </c>
      <c r="AM26" s="95" t="s">
        <v>609</v>
      </c>
      <c r="AN26" s="95" t="s">
        <v>2096</v>
      </c>
      <c r="AO26" s="95" t="s">
        <v>1162</v>
      </c>
      <c r="AP26" s="95" t="s">
        <v>1818</v>
      </c>
      <c r="AQ26" s="95" t="s">
        <v>3105</v>
      </c>
      <c r="AR26" s="95"/>
      <c r="AS26" s="95" t="s">
        <v>609</v>
      </c>
      <c r="AT26" s="95" t="s">
        <v>2522</v>
      </c>
      <c r="AU26" s="95" t="s">
        <v>1162</v>
      </c>
      <c r="AV26" s="95"/>
      <c r="AW26" s="95"/>
      <c r="AX26" s="95"/>
      <c r="AY26" s="95"/>
      <c r="AZ26" s="95"/>
      <c r="BA26" s="95"/>
      <c r="BB26" s="95"/>
      <c r="BC26" s="95"/>
    </row>
    <row r="27" spans="38:55" x14ac:dyDescent="0.3">
      <c r="AL27" s="95">
        <f t="shared" si="3"/>
        <v>22</v>
      </c>
      <c r="AM27" s="95" t="s">
        <v>136</v>
      </c>
      <c r="AN27" s="95" t="s">
        <v>2085</v>
      </c>
      <c r="AO27" s="95" t="s">
        <v>997</v>
      </c>
      <c r="AP27" s="95" t="s">
        <v>1815</v>
      </c>
      <c r="AQ27" s="95" t="s">
        <v>3105</v>
      </c>
      <c r="AR27" s="95"/>
      <c r="AS27" s="95" t="s">
        <v>136</v>
      </c>
      <c r="AT27" s="95" t="s">
        <v>2752</v>
      </c>
      <c r="AU27" s="95" t="s">
        <v>997</v>
      </c>
      <c r="AV27" s="95"/>
      <c r="AW27" s="95"/>
      <c r="AX27" s="95"/>
      <c r="AY27" s="95"/>
      <c r="AZ27" s="95"/>
      <c r="BA27" s="95"/>
      <c r="BB27" s="95"/>
      <c r="BC27" s="95"/>
    </row>
    <row r="28" spans="38:55" x14ac:dyDescent="0.3">
      <c r="AL28" s="95">
        <f t="shared" si="3"/>
        <v>23</v>
      </c>
      <c r="AM28" s="95" t="s">
        <v>976</v>
      </c>
      <c r="AN28" s="95" t="s">
        <v>1885</v>
      </c>
      <c r="AO28" s="95" t="s">
        <v>977</v>
      </c>
      <c r="AP28" s="95" t="s">
        <v>1818</v>
      </c>
      <c r="AQ28" s="95" t="s">
        <v>3105</v>
      </c>
      <c r="AR28" s="95"/>
      <c r="AS28" s="95" t="s">
        <v>976</v>
      </c>
      <c r="AT28" s="95" t="s">
        <v>2523</v>
      </c>
      <c r="AU28" s="95" t="s">
        <v>977</v>
      </c>
      <c r="AV28" s="95"/>
      <c r="AW28" s="95"/>
      <c r="AX28" s="95"/>
      <c r="AY28" s="95"/>
      <c r="AZ28" s="95"/>
      <c r="BA28" s="95"/>
      <c r="BB28" s="95"/>
      <c r="BC28" s="95"/>
    </row>
    <row r="29" spans="38:55" x14ac:dyDescent="0.3">
      <c r="AL29" s="95">
        <f t="shared" si="3"/>
        <v>24</v>
      </c>
      <c r="AM29" s="95" t="s">
        <v>1163</v>
      </c>
      <c r="AN29" s="95" t="s">
        <v>2361</v>
      </c>
      <c r="AO29" s="95" t="s">
        <v>1162</v>
      </c>
      <c r="AP29" s="95" t="s">
        <v>1815</v>
      </c>
      <c r="AQ29" s="95" t="s">
        <v>3105</v>
      </c>
      <c r="AR29" s="95"/>
      <c r="AS29" s="95" t="s">
        <v>1163</v>
      </c>
      <c r="AT29" s="95" t="s">
        <v>2753</v>
      </c>
      <c r="AU29" s="95" t="s">
        <v>1162</v>
      </c>
      <c r="AV29" s="95"/>
      <c r="AW29" s="95"/>
      <c r="AX29" s="95"/>
      <c r="AY29" s="95"/>
      <c r="AZ29" s="95"/>
      <c r="BA29" s="95"/>
      <c r="BB29" s="95"/>
      <c r="BC29" s="95"/>
    </row>
    <row r="30" spans="38:55" x14ac:dyDescent="0.3">
      <c r="AL30" s="95">
        <f t="shared" si="3"/>
        <v>25</v>
      </c>
      <c r="AM30" s="95" t="s">
        <v>299</v>
      </c>
      <c r="AN30" s="95" t="s">
        <v>2258</v>
      </c>
      <c r="AO30" s="95" t="s">
        <v>1065</v>
      </c>
      <c r="AP30" s="95" t="s">
        <v>1819</v>
      </c>
      <c r="AQ30" s="90" t="s">
        <v>3107</v>
      </c>
      <c r="AR30" s="95"/>
      <c r="AS30" s="95" t="s">
        <v>299</v>
      </c>
      <c r="AT30" s="95" t="s">
        <v>2490</v>
      </c>
      <c r="AU30" s="95" t="s">
        <v>1065</v>
      </c>
      <c r="AV30" s="95"/>
      <c r="AW30" s="95"/>
      <c r="AX30" s="95"/>
      <c r="AY30" s="95"/>
      <c r="AZ30" s="95"/>
      <c r="BA30" s="95"/>
      <c r="BB30" s="95"/>
      <c r="BC30" s="95"/>
    </row>
    <row r="31" spans="38:55" x14ac:dyDescent="0.3">
      <c r="AL31" s="95">
        <f t="shared" si="3"/>
        <v>26</v>
      </c>
      <c r="AM31" s="95" t="s">
        <v>1164</v>
      </c>
      <c r="AN31" s="95" t="s">
        <v>2364</v>
      </c>
      <c r="AO31" s="95" t="s">
        <v>1162</v>
      </c>
      <c r="AP31" s="95" t="s">
        <v>1815</v>
      </c>
      <c r="AQ31" s="95" t="s">
        <v>3105</v>
      </c>
      <c r="AR31" s="95"/>
      <c r="AS31" s="95" t="s">
        <v>1164</v>
      </c>
      <c r="AT31" s="95" t="s">
        <v>2754</v>
      </c>
      <c r="AU31" s="95" t="s">
        <v>1162</v>
      </c>
      <c r="AV31" s="95"/>
      <c r="AW31" s="95"/>
      <c r="AX31" s="95"/>
      <c r="AY31" s="95"/>
      <c r="AZ31" s="95"/>
      <c r="BA31" s="95"/>
      <c r="BB31" s="95"/>
      <c r="BC31" s="95"/>
    </row>
    <row r="32" spans="38:55" x14ac:dyDescent="0.3">
      <c r="AL32" s="95">
        <f t="shared" si="3"/>
        <v>27</v>
      </c>
      <c r="AM32" s="95" t="s">
        <v>1165</v>
      </c>
      <c r="AN32" s="95" t="s">
        <v>2428</v>
      </c>
      <c r="AO32" s="95" t="s">
        <v>1162</v>
      </c>
      <c r="AP32" s="95" t="s">
        <v>1817</v>
      </c>
      <c r="AQ32" s="95" t="s">
        <v>3105</v>
      </c>
      <c r="AR32" s="95"/>
      <c r="AS32" s="95" t="s">
        <v>1165</v>
      </c>
      <c r="AT32" s="95" t="s">
        <v>2755</v>
      </c>
      <c r="AU32" s="95" t="s">
        <v>1162</v>
      </c>
      <c r="AV32" s="95"/>
      <c r="AW32" s="95"/>
      <c r="AX32" s="95"/>
      <c r="AY32" s="95"/>
      <c r="AZ32" s="95"/>
      <c r="BA32" s="95"/>
      <c r="BB32" s="95"/>
      <c r="BC32" s="95"/>
    </row>
    <row r="33" spans="38:55" x14ac:dyDescent="0.3">
      <c r="AL33" s="95">
        <f t="shared" si="3"/>
        <v>28</v>
      </c>
      <c r="AM33" s="95" t="s">
        <v>636</v>
      </c>
      <c r="AN33" s="95" t="s">
        <v>1965</v>
      </c>
      <c r="AO33" s="95" t="s">
        <v>512</v>
      </c>
      <c r="AP33" s="95" t="s">
        <v>1818</v>
      </c>
      <c r="AQ33" s="95" t="s">
        <v>3106</v>
      </c>
      <c r="AR33" s="95"/>
      <c r="AS33" s="95" t="s">
        <v>636</v>
      </c>
      <c r="AT33" s="95" t="s">
        <v>2524</v>
      </c>
      <c r="AU33" s="95" t="s">
        <v>512</v>
      </c>
      <c r="AV33" s="95"/>
      <c r="AW33" s="95"/>
      <c r="AX33" s="95"/>
      <c r="AY33" s="95"/>
      <c r="AZ33" s="95"/>
      <c r="BA33" s="95"/>
      <c r="BB33" s="95"/>
      <c r="BC33" s="95"/>
    </row>
    <row r="34" spans="38:55" x14ac:dyDescent="0.3">
      <c r="AL34" s="95">
        <f t="shared" si="3"/>
        <v>29</v>
      </c>
      <c r="AM34" s="95" t="s">
        <v>1036</v>
      </c>
      <c r="AN34" s="95" t="s">
        <v>2006</v>
      </c>
      <c r="AO34" s="95" t="s">
        <v>1037</v>
      </c>
      <c r="AP34" s="95" t="s">
        <v>1819</v>
      </c>
      <c r="AQ34" s="90" t="s">
        <v>3107</v>
      </c>
      <c r="AR34" s="95"/>
      <c r="AS34" s="95" t="s">
        <v>1036</v>
      </c>
      <c r="AT34" s="95" t="s">
        <v>2525</v>
      </c>
      <c r="AU34" s="95" t="s">
        <v>1037</v>
      </c>
      <c r="AV34" s="95"/>
      <c r="AW34" s="95"/>
      <c r="AX34" s="95"/>
      <c r="AY34" s="95"/>
      <c r="AZ34" s="95"/>
      <c r="BA34" s="95"/>
      <c r="BB34" s="95"/>
      <c r="BC34" s="95"/>
    </row>
    <row r="35" spans="38:55" x14ac:dyDescent="0.3">
      <c r="AL35" s="95">
        <f t="shared" si="3"/>
        <v>30</v>
      </c>
      <c r="AM35" s="95" t="s">
        <v>140</v>
      </c>
      <c r="AN35" s="95" t="s">
        <v>2207</v>
      </c>
      <c r="AO35" s="95" t="s">
        <v>997</v>
      </c>
      <c r="AP35" s="95" t="s">
        <v>1815</v>
      </c>
      <c r="AQ35" s="95" t="s">
        <v>3105</v>
      </c>
      <c r="AR35" s="95"/>
      <c r="AS35" s="95" t="s">
        <v>140</v>
      </c>
      <c r="AT35" s="95" t="s">
        <v>2756</v>
      </c>
      <c r="AU35" s="95" t="s">
        <v>997</v>
      </c>
      <c r="AV35" s="95"/>
      <c r="AW35" s="95"/>
      <c r="AX35" s="95"/>
      <c r="AY35" s="95"/>
      <c r="AZ35" s="95"/>
      <c r="BA35" s="95"/>
      <c r="BB35" s="95"/>
      <c r="BC35" s="95"/>
    </row>
    <row r="36" spans="38:55" x14ac:dyDescent="0.3">
      <c r="AL36" s="95">
        <f t="shared" si="3"/>
        <v>31</v>
      </c>
      <c r="AM36" s="95" t="s">
        <v>480</v>
      </c>
      <c r="AN36" s="95" t="s">
        <v>1962</v>
      </c>
      <c r="AO36" s="95" t="s">
        <v>1107</v>
      </c>
      <c r="AP36" s="95" t="s">
        <v>1815</v>
      </c>
      <c r="AQ36" s="95" t="s">
        <v>3106</v>
      </c>
      <c r="AR36" s="95"/>
      <c r="AS36" s="95" t="s">
        <v>480</v>
      </c>
      <c r="AT36" s="95" t="s">
        <v>2757</v>
      </c>
      <c r="AU36" s="95" t="s">
        <v>1107</v>
      </c>
      <c r="AV36" s="95"/>
      <c r="AW36" s="95"/>
      <c r="AX36" s="95"/>
      <c r="AY36" s="95"/>
      <c r="AZ36" s="95"/>
      <c r="BA36" s="95"/>
      <c r="BB36" s="95"/>
      <c r="BC36" s="95"/>
    </row>
    <row r="37" spans="38:55" x14ac:dyDescent="0.3">
      <c r="AL37" s="95">
        <f t="shared" si="3"/>
        <v>32</v>
      </c>
      <c r="AM37" s="95" t="s">
        <v>1255</v>
      </c>
      <c r="AN37" s="95" t="s">
        <v>1890</v>
      </c>
      <c r="AO37" s="95" t="s">
        <v>1253</v>
      </c>
      <c r="AP37" s="95" t="s">
        <v>1820</v>
      </c>
      <c r="AQ37" s="90" t="s">
        <v>3107</v>
      </c>
      <c r="AR37" s="95"/>
      <c r="AS37" s="95" t="s">
        <v>1255</v>
      </c>
      <c r="AT37" s="95" t="s">
        <v>2516</v>
      </c>
      <c r="AU37" s="95" t="s">
        <v>1253</v>
      </c>
      <c r="AV37" s="95"/>
      <c r="AW37" s="95"/>
      <c r="AX37" s="95"/>
      <c r="AY37" s="95"/>
      <c r="AZ37" s="95"/>
      <c r="BA37" s="95"/>
      <c r="BB37" s="95"/>
      <c r="BC37" s="95"/>
    </row>
    <row r="38" spans="38:55" x14ac:dyDescent="0.3">
      <c r="AL38" s="95">
        <f t="shared" si="3"/>
        <v>33</v>
      </c>
      <c r="AM38" s="95" t="s">
        <v>45</v>
      </c>
      <c r="AN38" s="95" t="s">
        <v>1960</v>
      </c>
      <c r="AO38" s="95" t="s">
        <v>936</v>
      </c>
      <c r="AP38" s="95" t="s">
        <v>1815</v>
      </c>
      <c r="AQ38" s="90" t="s">
        <v>3107</v>
      </c>
      <c r="AR38" s="95"/>
      <c r="AS38" s="95" t="s">
        <v>45</v>
      </c>
      <c r="AT38" s="95" t="s">
        <v>2758</v>
      </c>
      <c r="AU38" s="95" t="s">
        <v>936</v>
      </c>
      <c r="AV38" s="95"/>
      <c r="AW38" s="95"/>
      <c r="AX38" s="95"/>
      <c r="AY38" s="95"/>
      <c r="AZ38" s="95"/>
      <c r="BA38" s="95"/>
      <c r="BB38" s="95"/>
      <c r="BC38" s="95"/>
    </row>
    <row r="39" spans="38:55" x14ac:dyDescent="0.3">
      <c r="AL39" s="95">
        <f t="shared" si="3"/>
        <v>34</v>
      </c>
      <c r="AM39" s="95" t="s">
        <v>1240</v>
      </c>
      <c r="AN39" s="95" t="s">
        <v>2033</v>
      </c>
      <c r="AO39" s="95" t="s">
        <v>1241</v>
      </c>
      <c r="AP39" s="95" t="s">
        <v>1815</v>
      </c>
      <c r="AQ39" s="90" t="s">
        <v>3107</v>
      </c>
      <c r="AR39" s="95"/>
      <c r="AS39" s="95" t="s">
        <v>1240</v>
      </c>
      <c r="AT39" s="95" t="s">
        <v>2526</v>
      </c>
      <c r="AU39" s="95" t="s">
        <v>1241</v>
      </c>
      <c r="AV39" s="95"/>
      <c r="AW39" s="95"/>
      <c r="AX39" s="95"/>
      <c r="AY39" s="95"/>
      <c r="AZ39" s="95"/>
      <c r="BA39" s="95"/>
      <c r="BB39" s="95"/>
      <c r="BC39" s="95"/>
    </row>
    <row r="40" spans="38:55" x14ac:dyDescent="0.3">
      <c r="AL40" s="95">
        <f t="shared" si="3"/>
        <v>35</v>
      </c>
      <c r="AM40" s="95" t="s">
        <v>1166</v>
      </c>
      <c r="AN40" s="95" t="s">
        <v>2209</v>
      </c>
      <c r="AO40" s="95" t="s">
        <v>1162</v>
      </c>
      <c r="AP40" s="95" t="s">
        <v>1817</v>
      </c>
      <c r="AQ40" s="95" t="s">
        <v>3105</v>
      </c>
      <c r="AR40" s="95"/>
      <c r="AS40" s="95" t="s">
        <v>1166</v>
      </c>
      <c r="AT40" s="95" t="s">
        <v>2527</v>
      </c>
      <c r="AU40" s="95" t="s">
        <v>1162</v>
      </c>
      <c r="AV40" s="95"/>
      <c r="AW40" s="95"/>
      <c r="AX40" s="95"/>
      <c r="AY40" s="95"/>
      <c r="AZ40" s="95"/>
      <c r="BA40" s="95"/>
      <c r="BB40" s="95"/>
      <c r="BC40" s="95"/>
    </row>
    <row r="41" spans="38:55" x14ac:dyDescent="0.3">
      <c r="AL41" s="95">
        <f t="shared" si="3"/>
        <v>36</v>
      </c>
      <c r="AM41" s="95" t="s">
        <v>141</v>
      </c>
      <c r="AN41" s="95" t="s">
        <v>1898</v>
      </c>
      <c r="AO41" s="95" t="s">
        <v>997</v>
      </c>
      <c r="AP41" s="95" t="s">
        <v>1817</v>
      </c>
      <c r="AQ41" s="95" t="s">
        <v>3105</v>
      </c>
      <c r="AR41" s="95"/>
      <c r="AS41" s="95" t="s">
        <v>141</v>
      </c>
      <c r="AT41" s="95" t="s">
        <v>2759</v>
      </c>
      <c r="AU41" s="95" t="s">
        <v>997</v>
      </c>
      <c r="AV41" s="95"/>
      <c r="AW41" s="95"/>
      <c r="AX41" s="95"/>
      <c r="AY41" s="95"/>
      <c r="AZ41" s="95"/>
      <c r="BA41" s="95"/>
      <c r="BB41" s="95"/>
      <c r="BC41" s="95"/>
    </row>
    <row r="42" spans="38:55" x14ac:dyDescent="0.3">
      <c r="AL42" s="95">
        <f t="shared" si="3"/>
        <v>37</v>
      </c>
      <c r="AM42" s="95" t="s">
        <v>142</v>
      </c>
      <c r="AN42" s="95" t="s">
        <v>1875</v>
      </c>
      <c r="AO42" s="95" t="s">
        <v>997</v>
      </c>
      <c r="AP42" s="95" t="s">
        <v>1817</v>
      </c>
      <c r="AQ42" s="95" t="s">
        <v>3105</v>
      </c>
      <c r="AR42" s="95"/>
      <c r="AS42" s="95" t="s">
        <v>142</v>
      </c>
      <c r="AT42" s="95" t="s">
        <v>2528</v>
      </c>
      <c r="AU42" s="95" t="s">
        <v>997</v>
      </c>
      <c r="AV42" s="95"/>
      <c r="AW42" s="95"/>
      <c r="AX42" s="95"/>
      <c r="AY42" s="95"/>
      <c r="AZ42" s="95"/>
      <c r="BA42" s="95"/>
      <c r="BB42" s="95"/>
      <c r="BC42" s="95"/>
    </row>
    <row r="43" spans="38:55" x14ac:dyDescent="0.3">
      <c r="AL43" s="95">
        <f t="shared" si="3"/>
        <v>38</v>
      </c>
      <c r="AM43" s="95" t="s">
        <v>637</v>
      </c>
      <c r="AN43" s="95" t="s">
        <v>2302</v>
      </c>
      <c r="AO43" s="95" t="s">
        <v>512</v>
      </c>
      <c r="AP43" s="95" t="s">
        <v>1817</v>
      </c>
      <c r="AQ43" s="95" t="s">
        <v>3106</v>
      </c>
      <c r="AR43" s="95"/>
      <c r="AS43" s="95" t="s">
        <v>637</v>
      </c>
      <c r="AT43" s="95" t="s">
        <v>2529</v>
      </c>
      <c r="AU43" s="95" t="s">
        <v>512</v>
      </c>
      <c r="AV43" s="95"/>
      <c r="AW43" s="95"/>
      <c r="AX43" s="95"/>
      <c r="AY43" s="95"/>
      <c r="AZ43" s="95"/>
      <c r="BA43" s="95"/>
      <c r="BB43" s="95"/>
      <c r="BC43" s="95"/>
    </row>
    <row r="44" spans="38:55" x14ac:dyDescent="0.3">
      <c r="AL44" s="95">
        <f t="shared" si="3"/>
        <v>39</v>
      </c>
      <c r="AM44" s="95" t="s">
        <v>642</v>
      </c>
      <c r="AN44" s="95" t="s">
        <v>1937</v>
      </c>
      <c r="AO44" s="95" t="s">
        <v>512</v>
      </c>
      <c r="AP44" s="95" t="s">
        <v>1818</v>
      </c>
      <c r="AQ44" s="95" t="s">
        <v>3106</v>
      </c>
      <c r="AR44" s="95"/>
      <c r="AS44" s="95" t="s">
        <v>642</v>
      </c>
      <c r="AT44" s="95" t="s">
        <v>2760</v>
      </c>
      <c r="AU44" s="95" t="s">
        <v>512</v>
      </c>
      <c r="AV44" s="95"/>
      <c r="AW44" s="95"/>
      <c r="AX44" s="95"/>
      <c r="AY44" s="95"/>
      <c r="AZ44" s="95"/>
      <c r="BA44" s="95"/>
      <c r="BB44" s="95"/>
      <c r="BC44" s="95"/>
    </row>
    <row r="45" spans="38:55" x14ac:dyDescent="0.3">
      <c r="AL45" s="95">
        <f t="shared" si="3"/>
        <v>40</v>
      </c>
      <c r="AM45" s="95" t="s">
        <v>1072</v>
      </c>
      <c r="AN45" s="95" t="s">
        <v>2271</v>
      </c>
      <c r="AO45" s="95" t="s">
        <v>1071</v>
      </c>
      <c r="AP45" s="95" t="s">
        <v>1818</v>
      </c>
      <c r="AQ45" s="95" t="s">
        <v>3106</v>
      </c>
      <c r="AR45" s="95"/>
      <c r="AS45" s="95" t="s">
        <v>1072</v>
      </c>
      <c r="AT45" s="95" t="s">
        <v>2530</v>
      </c>
      <c r="AU45" s="95" t="s">
        <v>1071</v>
      </c>
      <c r="AV45" s="95"/>
      <c r="AW45" s="95"/>
      <c r="AX45" s="95"/>
      <c r="AY45" s="95"/>
      <c r="AZ45" s="95"/>
      <c r="BA45" s="95"/>
      <c r="BB45" s="95"/>
      <c r="BC45" s="95"/>
    </row>
    <row r="46" spans="38:55" x14ac:dyDescent="0.3">
      <c r="AL46" s="95">
        <f t="shared" si="3"/>
        <v>41</v>
      </c>
      <c r="AM46" s="95" t="s">
        <v>95</v>
      </c>
      <c r="AN46" s="95" t="s">
        <v>2153</v>
      </c>
      <c r="AO46" s="95" t="s">
        <v>977</v>
      </c>
      <c r="AP46" s="95" t="s">
        <v>1815</v>
      </c>
      <c r="AQ46" s="95" t="s">
        <v>3105</v>
      </c>
      <c r="AR46" s="95"/>
      <c r="AS46" s="95" t="s">
        <v>95</v>
      </c>
      <c r="AT46" s="95" t="s">
        <v>2480</v>
      </c>
      <c r="AU46" s="95" t="s">
        <v>977</v>
      </c>
      <c r="AV46" s="95"/>
      <c r="AW46" s="95"/>
      <c r="AX46" s="95"/>
      <c r="AY46" s="95"/>
      <c r="AZ46" s="95"/>
      <c r="BA46" s="95"/>
      <c r="BB46" s="95"/>
      <c r="BC46" s="95"/>
    </row>
    <row r="47" spans="38:55" x14ac:dyDescent="0.3">
      <c r="AL47" s="95">
        <f t="shared" si="3"/>
        <v>42</v>
      </c>
      <c r="AM47" s="95" t="s">
        <v>1256</v>
      </c>
      <c r="AN47" s="95" t="s">
        <v>2110</v>
      </c>
      <c r="AO47" s="95" t="s">
        <v>1253</v>
      </c>
      <c r="AP47" s="95" t="s">
        <v>1818</v>
      </c>
      <c r="AQ47" s="90" t="s">
        <v>3107</v>
      </c>
      <c r="AR47" s="95"/>
      <c r="AS47" s="95" t="s">
        <v>1256</v>
      </c>
      <c r="AT47" s="95" t="s">
        <v>2531</v>
      </c>
      <c r="AU47" s="95" t="s">
        <v>1253</v>
      </c>
      <c r="AV47" s="95"/>
      <c r="AW47" s="95"/>
      <c r="AX47" s="95"/>
      <c r="AY47" s="95"/>
      <c r="AZ47" s="95"/>
      <c r="BA47" s="95"/>
      <c r="BB47" s="95"/>
      <c r="BC47" s="95"/>
    </row>
    <row r="48" spans="38:55" x14ac:dyDescent="0.3">
      <c r="AL48" s="95">
        <f t="shared" si="3"/>
        <v>43</v>
      </c>
      <c r="AM48" s="95" t="s">
        <v>229</v>
      </c>
      <c r="AN48" s="95" t="s">
        <v>2255</v>
      </c>
      <c r="AO48" s="95" t="s">
        <v>1037</v>
      </c>
      <c r="AP48" s="95" t="s">
        <v>1819</v>
      </c>
      <c r="AQ48" s="90" t="s">
        <v>3107</v>
      </c>
      <c r="AR48" s="95"/>
      <c r="AS48" s="95" t="s">
        <v>229</v>
      </c>
      <c r="AT48" s="95" t="s">
        <v>2532</v>
      </c>
      <c r="AU48" s="95" t="s">
        <v>1037</v>
      </c>
      <c r="AV48" s="95"/>
      <c r="AW48" s="95"/>
      <c r="AX48" s="95"/>
      <c r="AY48" s="95"/>
      <c r="AZ48" s="95"/>
      <c r="BA48" s="95"/>
      <c r="BB48" s="95"/>
      <c r="BC48" s="95"/>
    </row>
    <row r="49" spans="38:55" x14ac:dyDescent="0.3">
      <c r="AL49" s="95">
        <f t="shared" si="3"/>
        <v>44</v>
      </c>
      <c r="AM49" s="95" t="s">
        <v>612</v>
      </c>
      <c r="AN49" s="95" t="s">
        <v>2106</v>
      </c>
      <c r="AO49" s="95" t="s">
        <v>1185</v>
      </c>
      <c r="AP49" s="95" t="s">
        <v>1815</v>
      </c>
      <c r="AQ49" s="90" t="s">
        <v>3107</v>
      </c>
      <c r="AR49" s="95"/>
      <c r="AS49" s="95" t="s">
        <v>612</v>
      </c>
      <c r="AT49" s="95" t="s">
        <v>2761</v>
      </c>
      <c r="AU49" s="95" t="s">
        <v>1185</v>
      </c>
      <c r="AV49" s="95"/>
      <c r="AW49" s="95"/>
      <c r="AX49" s="95"/>
      <c r="AY49" s="95"/>
      <c r="AZ49" s="95"/>
      <c r="BA49" s="95"/>
      <c r="BB49" s="95"/>
      <c r="BC49" s="95"/>
    </row>
    <row r="50" spans="38:55" x14ac:dyDescent="0.3">
      <c r="AL50" s="95">
        <f t="shared" si="3"/>
        <v>45</v>
      </c>
      <c r="AM50" s="95" t="s">
        <v>1073</v>
      </c>
      <c r="AN50" s="95" t="s">
        <v>2081</v>
      </c>
      <c r="AO50" s="95" t="s">
        <v>1071</v>
      </c>
      <c r="AP50" s="95" t="s">
        <v>1820</v>
      </c>
      <c r="AQ50" s="95" t="s">
        <v>3106</v>
      </c>
      <c r="AR50" s="95"/>
      <c r="AS50" s="95" t="s">
        <v>1073</v>
      </c>
      <c r="AT50" s="95" t="s">
        <v>2762</v>
      </c>
      <c r="AU50" s="95" t="s">
        <v>1071</v>
      </c>
      <c r="AV50" s="95"/>
      <c r="AW50" s="95"/>
      <c r="AX50" s="95"/>
      <c r="AY50" s="95"/>
      <c r="AZ50" s="95"/>
      <c r="BA50" s="95"/>
      <c r="BB50" s="95"/>
      <c r="BC50" s="95"/>
    </row>
    <row r="51" spans="38:55" x14ac:dyDescent="0.3">
      <c r="AL51" s="95">
        <f t="shared" si="3"/>
        <v>46</v>
      </c>
      <c r="AM51" s="95" t="s">
        <v>937</v>
      </c>
      <c r="AN51" s="95" t="s">
        <v>2259</v>
      </c>
      <c r="AO51" s="95" t="s">
        <v>936</v>
      </c>
      <c r="AP51" s="95" t="s">
        <v>1815</v>
      </c>
      <c r="AQ51" s="90" t="s">
        <v>3107</v>
      </c>
      <c r="AR51" s="95"/>
      <c r="AS51" s="95" t="s">
        <v>937</v>
      </c>
      <c r="AT51" s="95" t="s">
        <v>2763</v>
      </c>
      <c r="AU51" s="95" t="s">
        <v>936</v>
      </c>
      <c r="AV51" s="95"/>
      <c r="AW51" s="95"/>
      <c r="AX51" s="95"/>
      <c r="AY51" s="95"/>
      <c r="AZ51" s="95"/>
      <c r="BA51" s="95"/>
      <c r="BB51" s="95"/>
      <c r="BC51" s="95"/>
    </row>
    <row r="52" spans="38:55" x14ac:dyDescent="0.3">
      <c r="AL52" s="95">
        <f t="shared" si="3"/>
        <v>47</v>
      </c>
      <c r="AM52" s="95" t="s">
        <v>1135</v>
      </c>
      <c r="AN52" s="95" t="s">
        <v>2003</v>
      </c>
      <c r="AO52" s="95" t="s">
        <v>1136</v>
      </c>
      <c r="AP52" s="95" t="s">
        <v>1815</v>
      </c>
      <c r="AQ52" s="90" t="s">
        <v>3107</v>
      </c>
      <c r="AR52" s="95"/>
      <c r="AS52" s="95" t="s">
        <v>1135</v>
      </c>
      <c r="AT52" s="95" t="s">
        <v>2509</v>
      </c>
      <c r="AU52" s="95" t="s">
        <v>1136</v>
      </c>
      <c r="AV52" s="95"/>
      <c r="AW52" s="95"/>
      <c r="AX52" s="95"/>
      <c r="AY52" s="95"/>
      <c r="AZ52" s="95"/>
      <c r="BA52" s="95"/>
      <c r="BB52" s="95"/>
      <c r="BC52" s="95"/>
    </row>
    <row r="53" spans="38:55" x14ac:dyDescent="0.3">
      <c r="AL53" s="95">
        <f t="shared" si="3"/>
        <v>48</v>
      </c>
      <c r="AM53" s="95" t="s">
        <v>559</v>
      </c>
      <c r="AN53" s="95" t="s">
        <v>2350</v>
      </c>
      <c r="AO53" s="95" t="s">
        <v>1136</v>
      </c>
      <c r="AP53" s="95" t="s">
        <v>1818</v>
      </c>
      <c r="AQ53" s="90" t="s">
        <v>3107</v>
      </c>
      <c r="AR53" s="95"/>
      <c r="AS53" s="95" t="s">
        <v>559</v>
      </c>
      <c r="AT53" s="95" t="s">
        <v>2533</v>
      </c>
      <c r="AU53" s="95" t="s">
        <v>1136</v>
      </c>
      <c r="AV53" s="95"/>
      <c r="AW53" s="95"/>
      <c r="AX53" s="95"/>
      <c r="AY53" s="95"/>
      <c r="AZ53" s="95"/>
      <c r="BA53" s="95"/>
      <c r="BB53" s="95"/>
      <c r="BC53" s="95"/>
    </row>
    <row r="54" spans="38:55" x14ac:dyDescent="0.3">
      <c r="AL54" s="95">
        <f t="shared" si="3"/>
        <v>49</v>
      </c>
      <c r="AM54" s="95" t="s">
        <v>96</v>
      </c>
      <c r="AN54" s="95" t="s">
        <v>1946</v>
      </c>
      <c r="AO54" s="95" t="s">
        <v>977</v>
      </c>
      <c r="AP54" s="95" t="s">
        <v>1819</v>
      </c>
      <c r="AQ54" s="95" t="s">
        <v>3105</v>
      </c>
      <c r="AR54" s="95"/>
      <c r="AS54" s="95" t="s">
        <v>96</v>
      </c>
      <c r="AT54" s="95" t="s">
        <v>2479</v>
      </c>
      <c r="AU54" s="95" t="s">
        <v>977</v>
      </c>
      <c r="AV54" s="95"/>
      <c r="AW54" s="95"/>
      <c r="AX54" s="95"/>
      <c r="AY54" s="95"/>
      <c r="AZ54" s="95"/>
      <c r="BA54" s="95"/>
      <c r="BB54" s="95"/>
      <c r="BC54" s="95"/>
    </row>
    <row r="55" spans="38:55" x14ac:dyDescent="0.3">
      <c r="AL55" s="95">
        <f t="shared" si="3"/>
        <v>50</v>
      </c>
      <c r="AM55" s="95" t="s">
        <v>99</v>
      </c>
      <c r="AN55" s="95" t="s">
        <v>2121</v>
      </c>
      <c r="AO55" s="95" t="s">
        <v>977</v>
      </c>
      <c r="AP55" s="95" t="s">
        <v>1817</v>
      </c>
      <c r="AQ55" s="95" t="s">
        <v>3105</v>
      </c>
      <c r="AR55" s="95"/>
      <c r="AS55" s="95" t="s">
        <v>99</v>
      </c>
      <c r="AT55" s="95" t="s">
        <v>2534</v>
      </c>
      <c r="AU55" s="95" t="s">
        <v>977</v>
      </c>
      <c r="AV55" s="95"/>
      <c r="AW55" s="95"/>
      <c r="AX55" s="95"/>
      <c r="AY55" s="95"/>
      <c r="AZ55" s="95"/>
      <c r="BA55" s="95"/>
      <c r="BB55" s="95"/>
      <c r="BC55" s="95"/>
    </row>
    <row r="56" spans="38:55" x14ac:dyDescent="0.3">
      <c r="AL56" s="95">
        <f t="shared" si="3"/>
        <v>51</v>
      </c>
      <c r="AM56" s="95" t="s">
        <v>643</v>
      </c>
      <c r="AN56" s="95" t="s">
        <v>2180</v>
      </c>
      <c r="AO56" s="95" t="s">
        <v>512</v>
      </c>
      <c r="AP56" s="95" t="s">
        <v>1819</v>
      </c>
      <c r="AQ56" s="95" t="s">
        <v>3106</v>
      </c>
      <c r="AR56" s="95"/>
      <c r="AS56" s="95" t="s">
        <v>643</v>
      </c>
      <c r="AT56" s="95" t="s">
        <v>2764</v>
      </c>
      <c r="AU56" s="95" t="s">
        <v>512</v>
      </c>
      <c r="AV56" s="95"/>
      <c r="AW56" s="95"/>
      <c r="AX56" s="95"/>
      <c r="AY56" s="95"/>
      <c r="AZ56" s="95"/>
      <c r="BA56" s="95"/>
      <c r="BB56" s="95"/>
      <c r="BC56" s="95"/>
    </row>
    <row r="57" spans="38:55" x14ac:dyDescent="0.3">
      <c r="AL57" s="95">
        <f t="shared" si="3"/>
        <v>52</v>
      </c>
      <c r="AM57" s="95" t="s">
        <v>1110</v>
      </c>
      <c r="AN57" s="95" t="s">
        <v>2004</v>
      </c>
      <c r="AO57" s="95" t="s">
        <v>1107</v>
      </c>
      <c r="AP57" s="95" t="s">
        <v>1819</v>
      </c>
      <c r="AQ57" s="95" t="s">
        <v>3106</v>
      </c>
      <c r="AR57" s="95"/>
      <c r="AS57" s="95" t="s">
        <v>1110</v>
      </c>
      <c r="AT57" s="95" t="s">
        <v>2765</v>
      </c>
      <c r="AU57" s="95" t="s">
        <v>1107</v>
      </c>
      <c r="AV57" s="95"/>
      <c r="AW57" s="95"/>
      <c r="AX57" s="95"/>
      <c r="AY57" s="95"/>
      <c r="AZ57" s="95"/>
      <c r="BA57" s="95"/>
      <c r="BB57" s="95"/>
      <c r="BC57" s="95"/>
    </row>
    <row r="58" spans="38:55" x14ac:dyDescent="0.3">
      <c r="AL58" s="95">
        <f t="shared" si="3"/>
        <v>53</v>
      </c>
      <c r="AM58" s="95" t="s">
        <v>1207</v>
      </c>
      <c r="AN58" s="95" t="s">
        <v>2284</v>
      </c>
      <c r="AO58" s="95" t="s">
        <v>512</v>
      </c>
      <c r="AP58" s="95" t="s">
        <v>1817</v>
      </c>
      <c r="AQ58" s="95" t="s">
        <v>3106</v>
      </c>
      <c r="AR58" s="95"/>
      <c r="AS58" s="95" t="s">
        <v>1207</v>
      </c>
      <c r="AT58" s="95" t="s">
        <v>2535</v>
      </c>
      <c r="AU58" s="95" t="s">
        <v>512</v>
      </c>
      <c r="AV58" s="95"/>
      <c r="AW58" s="95"/>
      <c r="AX58" s="95"/>
      <c r="AY58" s="95"/>
      <c r="AZ58" s="95"/>
      <c r="BA58" s="95"/>
      <c r="BB58" s="95"/>
      <c r="BC58" s="95"/>
    </row>
    <row r="59" spans="38:55" x14ac:dyDescent="0.3">
      <c r="AL59" s="95">
        <f t="shared" si="3"/>
        <v>54</v>
      </c>
      <c r="AM59" s="95" t="s">
        <v>1221</v>
      </c>
      <c r="AN59" s="95" t="s">
        <v>2161</v>
      </c>
      <c r="AO59" s="95" t="s">
        <v>1219</v>
      </c>
      <c r="AP59" s="95" t="s">
        <v>1818</v>
      </c>
      <c r="AQ59" s="90" t="s">
        <v>3107</v>
      </c>
      <c r="AR59" s="95"/>
      <c r="AS59" s="95" t="s">
        <v>1221</v>
      </c>
      <c r="AT59" s="95" t="s">
        <v>2766</v>
      </c>
      <c r="AU59" s="95" t="s">
        <v>1219</v>
      </c>
      <c r="AV59" s="95"/>
      <c r="AW59" s="95"/>
      <c r="AX59" s="95"/>
      <c r="AY59" s="95"/>
      <c r="AZ59" s="95"/>
      <c r="BA59" s="95"/>
      <c r="BB59" s="95"/>
      <c r="BC59" s="95"/>
    </row>
    <row r="60" spans="38:55" x14ac:dyDescent="0.3">
      <c r="AL60" s="95">
        <f t="shared" si="3"/>
        <v>55</v>
      </c>
      <c r="AM60" s="95" t="s">
        <v>1167</v>
      </c>
      <c r="AN60" s="95" t="s">
        <v>2197</v>
      </c>
      <c r="AO60" s="95" t="s">
        <v>1162</v>
      </c>
      <c r="AP60" s="95" t="s">
        <v>1817</v>
      </c>
      <c r="AQ60" s="95" t="s">
        <v>3105</v>
      </c>
      <c r="AR60" s="95"/>
      <c r="AS60" s="95" t="s">
        <v>1167</v>
      </c>
      <c r="AT60" s="95" t="s">
        <v>2536</v>
      </c>
      <c r="AU60" s="95" t="s">
        <v>1162</v>
      </c>
      <c r="AV60" s="95"/>
      <c r="AW60" s="95"/>
      <c r="AX60" s="95"/>
      <c r="AY60" s="95"/>
      <c r="AZ60" s="95"/>
      <c r="BA60" s="95"/>
      <c r="BB60" s="95"/>
      <c r="BC60" s="95"/>
    </row>
    <row r="61" spans="38:55" x14ac:dyDescent="0.3">
      <c r="AL61" s="95">
        <f t="shared" si="3"/>
        <v>56</v>
      </c>
      <c r="AM61" s="95" t="s">
        <v>204</v>
      </c>
      <c r="AN61" s="95" t="s">
        <v>1878</v>
      </c>
      <c r="AO61" s="95" t="s">
        <v>1027</v>
      </c>
      <c r="AP61" s="95" t="s">
        <v>1816</v>
      </c>
      <c r="AQ61" s="95" t="s">
        <v>3105</v>
      </c>
      <c r="AR61" s="95"/>
      <c r="AS61" s="95" t="s">
        <v>204</v>
      </c>
      <c r="AT61" s="95" t="s">
        <v>2485</v>
      </c>
      <c r="AU61" s="95" t="s">
        <v>1027</v>
      </c>
      <c r="AV61" s="95"/>
      <c r="AW61" s="95"/>
      <c r="AX61" s="95"/>
      <c r="AY61" s="95"/>
      <c r="AZ61" s="95"/>
      <c r="BA61" s="95"/>
      <c r="BB61" s="95"/>
      <c r="BC61" s="95"/>
    </row>
    <row r="62" spans="38:55" x14ac:dyDescent="0.3">
      <c r="AL62" s="95">
        <f t="shared" si="3"/>
        <v>57</v>
      </c>
      <c r="AM62" s="95" t="s">
        <v>1208</v>
      </c>
      <c r="AN62" s="95" t="s">
        <v>2323</v>
      </c>
      <c r="AO62" s="95" t="s">
        <v>512</v>
      </c>
      <c r="AP62" s="95" t="s">
        <v>1817</v>
      </c>
      <c r="AQ62" s="95" t="s">
        <v>3106</v>
      </c>
      <c r="AR62" s="95"/>
      <c r="AS62" s="95" t="s">
        <v>1208</v>
      </c>
      <c r="AT62" s="95" t="s">
        <v>2537</v>
      </c>
      <c r="AU62" s="95" t="s">
        <v>512</v>
      </c>
      <c r="AV62" s="95"/>
      <c r="AW62" s="95"/>
      <c r="AX62" s="95"/>
      <c r="AY62" s="95"/>
      <c r="AZ62" s="95"/>
      <c r="BA62" s="95"/>
      <c r="BB62" s="95"/>
      <c r="BC62" s="95"/>
    </row>
    <row r="63" spans="38:55" x14ac:dyDescent="0.3">
      <c r="AL63" s="95">
        <f t="shared" si="3"/>
        <v>58</v>
      </c>
      <c r="AM63" s="95" t="s">
        <v>1111</v>
      </c>
      <c r="AN63" s="95" t="s">
        <v>2018</v>
      </c>
      <c r="AO63" s="95" t="s">
        <v>1107</v>
      </c>
      <c r="AP63" s="95" t="s">
        <v>1815</v>
      </c>
      <c r="AQ63" s="95" t="s">
        <v>3106</v>
      </c>
      <c r="AR63" s="95"/>
      <c r="AS63" s="95" t="s">
        <v>1111</v>
      </c>
      <c r="AT63" s="95" t="s">
        <v>2767</v>
      </c>
      <c r="AU63" s="95" t="s">
        <v>1107</v>
      </c>
      <c r="AV63" s="95"/>
      <c r="AW63" s="95"/>
      <c r="AX63" s="95"/>
      <c r="AY63" s="95"/>
      <c r="AZ63" s="95"/>
      <c r="BA63" s="95"/>
      <c r="BB63" s="95"/>
      <c r="BC63" s="95"/>
    </row>
    <row r="64" spans="38:55" x14ac:dyDescent="0.3">
      <c r="AL64" s="95">
        <f t="shared" si="3"/>
        <v>59</v>
      </c>
      <c r="AM64" s="95" t="s">
        <v>922</v>
      </c>
      <c r="AN64" s="95" t="s">
        <v>2195</v>
      </c>
      <c r="AO64" s="95" t="s">
        <v>921</v>
      </c>
      <c r="AP64" s="95" t="s">
        <v>1817</v>
      </c>
      <c r="AQ64" s="95" t="s">
        <v>3105</v>
      </c>
      <c r="AR64" s="95"/>
      <c r="AS64" s="95" t="s">
        <v>922</v>
      </c>
      <c r="AT64" s="95" t="s">
        <v>2460</v>
      </c>
      <c r="AU64" s="95" t="s">
        <v>921</v>
      </c>
      <c r="AV64" s="95"/>
      <c r="AW64" s="95"/>
      <c r="AX64" s="95"/>
      <c r="AY64" s="95"/>
      <c r="AZ64" s="95"/>
      <c r="BA64" s="95"/>
      <c r="BB64" s="95"/>
      <c r="BC64" s="95"/>
    </row>
    <row r="65" spans="38:55" x14ac:dyDescent="0.3">
      <c r="AL65" s="95">
        <f t="shared" si="3"/>
        <v>60</v>
      </c>
      <c r="AM65" s="95" t="s">
        <v>999</v>
      </c>
      <c r="AN65" s="95" t="s">
        <v>2381</v>
      </c>
      <c r="AO65" s="95" t="s">
        <v>997</v>
      </c>
      <c r="AP65" s="95" t="s">
        <v>1815</v>
      </c>
      <c r="AQ65" s="95" t="s">
        <v>3105</v>
      </c>
      <c r="AR65" s="95"/>
      <c r="AS65" s="95" t="s">
        <v>999</v>
      </c>
      <c r="AT65" s="95" t="s">
        <v>2768</v>
      </c>
      <c r="AU65" s="95" t="s">
        <v>997</v>
      </c>
      <c r="AV65" s="95"/>
      <c r="AW65" s="95"/>
      <c r="AX65" s="95"/>
      <c r="AY65" s="95"/>
      <c r="AZ65" s="95"/>
      <c r="BA65" s="95"/>
      <c r="BB65" s="95"/>
      <c r="BC65" s="95"/>
    </row>
    <row r="66" spans="38:55" x14ac:dyDescent="0.3">
      <c r="AL66" s="95">
        <f t="shared" si="3"/>
        <v>61</v>
      </c>
      <c r="AM66" s="95" t="s">
        <v>923</v>
      </c>
      <c r="AN66" s="95" t="s">
        <v>2092</v>
      </c>
      <c r="AO66" s="95" t="s">
        <v>921</v>
      </c>
      <c r="AP66" s="95" t="s">
        <v>1815</v>
      </c>
      <c r="AQ66" s="95" t="s">
        <v>3105</v>
      </c>
      <c r="AR66" s="95"/>
      <c r="AS66" s="95" t="s">
        <v>923</v>
      </c>
      <c r="AT66" s="95" t="s">
        <v>2769</v>
      </c>
      <c r="AU66" s="95" t="s">
        <v>921</v>
      </c>
      <c r="AV66" s="95"/>
      <c r="AW66" s="95"/>
      <c r="AX66" s="95"/>
      <c r="AY66" s="95"/>
      <c r="AZ66" s="95"/>
      <c r="BA66" s="95"/>
      <c r="BB66" s="95"/>
      <c r="BC66" s="95"/>
    </row>
    <row r="67" spans="38:55" x14ac:dyDescent="0.3">
      <c r="AL67" s="95">
        <f t="shared" si="3"/>
        <v>62</v>
      </c>
      <c r="AM67" s="95" t="s">
        <v>924</v>
      </c>
      <c r="AN67" s="95" t="s">
        <v>2144</v>
      </c>
      <c r="AO67" s="95" t="s">
        <v>921</v>
      </c>
      <c r="AP67" s="95" t="s">
        <v>1818</v>
      </c>
      <c r="AQ67" s="95" t="s">
        <v>3105</v>
      </c>
      <c r="AR67" s="95"/>
      <c r="AS67" s="95" t="s">
        <v>924</v>
      </c>
      <c r="AT67" s="95" t="s">
        <v>2538</v>
      </c>
      <c r="AU67" s="95" t="s">
        <v>921</v>
      </c>
      <c r="AV67" s="95"/>
      <c r="AW67" s="95"/>
      <c r="AX67" s="95"/>
      <c r="AY67" s="95"/>
      <c r="AZ67" s="95"/>
      <c r="BA67" s="95"/>
      <c r="BB67" s="95"/>
      <c r="BC67" s="95"/>
    </row>
    <row r="68" spans="38:55" x14ac:dyDescent="0.3">
      <c r="AL68" s="95">
        <f t="shared" si="3"/>
        <v>63</v>
      </c>
      <c r="AM68" s="95" t="s">
        <v>100</v>
      </c>
      <c r="AN68" s="95" t="s">
        <v>2389</v>
      </c>
      <c r="AO68" s="95" t="s">
        <v>977</v>
      </c>
      <c r="AP68" s="95" t="s">
        <v>1819</v>
      </c>
      <c r="AQ68" s="95" t="s">
        <v>3105</v>
      </c>
      <c r="AR68" s="95"/>
      <c r="AS68" s="95" t="s">
        <v>100</v>
      </c>
      <c r="AT68" s="95" t="s">
        <v>977</v>
      </c>
      <c r="AU68" s="95" t="s">
        <v>977</v>
      </c>
      <c r="AV68" s="95"/>
      <c r="AW68" s="95"/>
      <c r="AX68" s="95"/>
      <c r="AY68" s="95"/>
      <c r="AZ68" s="95"/>
      <c r="BA68" s="95"/>
      <c r="BB68" s="95"/>
      <c r="BC68" s="95"/>
    </row>
    <row r="69" spans="38:55" x14ac:dyDescent="0.3">
      <c r="AL69" s="95">
        <f t="shared" si="3"/>
        <v>64</v>
      </c>
      <c r="AM69" s="95" t="s">
        <v>101</v>
      </c>
      <c r="AN69" s="95" t="s">
        <v>2339</v>
      </c>
      <c r="AO69" s="95" t="s">
        <v>977</v>
      </c>
      <c r="AP69" s="95" t="s">
        <v>1817</v>
      </c>
      <c r="AQ69" s="95" t="s">
        <v>3105</v>
      </c>
      <c r="AR69" s="95"/>
      <c r="AS69" s="95" t="s">
        <v>101</v>
      </c>
      <c r="AT69" s="95" t="s">
        <v>2539</v>
      </c>
      <c r="AU69" s="95" t="s">
        <v>977</v>
      </c>
      <c r="AV69" s="95"/>
      <c r="AW69" s="95"/>
      <c r="AX69" s="95"/>
      <c r="AY69" s="95"/>
      <c r="AZ69" s="95"/>
      <c r="BA69" s="95"/>
      <c r="BB69" s="95"/>
      <c r="BC69" s="95"/>
    </row>
    <row r="70" spans="38:55" x14ac:dyDescent="0.3">
      <c r="AL70" s="95">
        <f t="shared" si="3"/>
        <v>65</v>
      </c>
      <c r="AM70" s="95" t="s">
        <v>560</v>
      </c>
      <c r="AN70" s="95" t="s">
        <v>2015</v>
      </c>
      <c r="AO70" s="95" t="s">
        <v>1136</v>
      </c>
      <c r="AP70" s="95" t="s">
        <v>1815</v>
      </c>
      <c r="AQ70" s="90" t="s">
        <v>3107</v>
      </c>
      <c r="AR70" s="95"/>
      <c r="AS70" s="95" t="s">
        <v>560</v>
      </c>
      <c r="AT70" s="95" t="s">
        <v>2770</v>
      </c>
      <c r="AU70" s="95" t="s">
        <v>1136</v>
      </c>
      <c r="AV70" s="95"/>
      <c r="AW70" s="95"/>
      <c r="AX70" s="95"/>
      <c r="AY70" s="95"/>
      <c r="AZ70" s="95"/>
      <c r="BA70" s="95"/>
      <c r="BB70" s="95"/>
      <c r="BC70" s="95"/>
    </row>
    <row r="71" spans="38:55" x14ac:dyDescent="0.3">
      <c r="AL71" s="95">
        <f t="shared" si="3"/>
        <v>66</v>
      </c>
      <c r="AM71" s="95" t="s">
        <v>1222</v>
      </c>
      <c r="AN71" s="95" t="s">
        <v>2434</v>
      </c>
      <c r="AO71" s="95" t="s">
        <v>1219</v>
      </c>
      <c r="AP71" s="95" t="s">
        <v>1818</v>
      </c>
      <c r="AQ71" s="90" t="s">
        <v>3107</v>
      </c>
      <c r="AR71" s="95"/>
      <c r="AS71" s="95" t="s">
        <v>1222</v>
      </c>
      <c r="AT71" s="95" t="s">
        <v>2540</v>
      </c>
      <c r="AU71" s="95" t="s">
        <v>1219</v>
      </c>
      <c r="AV71" s="95"/>
      <c r="AW71" s="95"/>
      <c r="AX71" s="95"/>
      <c r="AY71" s="95"/>
      <c r="AZ71" s="95"/>
      <c r="BA71" s="95"/>
      <c r="BB71" s="95"/>
      <c r="BC71" s="95"/>
    </row>
    <row r="72" spans="38:55" x14ac:dyDescent="0.3">
      <c r="AL72" s="95">
        <f t="shared" ref="AL72:AL135" si="4">AL71+1</f>
        <v>67</v>
      </c>
      <c r="AM72" s="95" t="s">
        <v>234</v>
      </c>
      <c r="AN72" s="95" t="s">
        <v>2008</v>
      </c>
      <c r="AO72" s="95" t="s">
        <v>1037</v>
      </c>
      <c r="AP72" s="95" t="s">
        <v>1819</v>
      </c>
      <c r="AQ72" s="90" t="s">
        <v>3107</v>
      </c>
      <c r="AR72" s="95"/>
      <c r="AS72" s="95" t="s">
        <v>234</v>
      </c>
      <c r="AT72" s="95" t="s">
        <v>2771</v>
      </c>
      <c r="AU72" s="95" t="s">
        <v>1037</v>
      </c>
      <c r="AV72" s="95"/>
      <c r="AW72" s="95"/>
      <c r="AX72" s="95"/>
      <c r="AY72" s="95"/>
      <c r="AZ72" s="95"/>
      <c r="BA72" s="95"/>
      <c r="BB72" s="95"/>
      <c r="BC72" s="95"/>
    </row>
    <row r="73" spans="38:55" x14ac:dyDescent="0.3">
      <c r="AL73" s="95">
        <f t="shared" si="4"/>
        <v>68</v>
      </c>
      <c r="AM73" s="95" t="s">
        <v>1074</v>
      </c>
      <c r="AN73" s="95" t="s">
        <v>2264</v>
      </c>
      <c r="AO73" s="95" t="s">
        <v>1071</v>
      </c>
      <c r="AP73" s="95" t="s">
        <v>1818</v>
      </c>
      <c r="AQ73" s="95" t="s">
        <v>3106</v>
      </c>
      <c r="AR73" s="95"/>
      <c r="AS73" s="95" t="s">
        <v>1074</v>
      </c>
      <c r="AT73" s="95" t="s">
        <v>2772</v>
      </c>
      <c r="AU73" s="95" t="s">
        <v>1071</v>
      </c>
      <c r="AV73" s="95"/>
      <c r="AW73" s="95"/>
      <c r="AX73" s="95"/>
      <c r="AY73" s="95"/>
      <c r="AZ73" s="95"/>
      <c r="BA73" s="95"/>
      <c r="BB73" s="95"/>
      <c r="BC73" s="95"/>
    </row>
    <row r="74" spans="38:55" x14ac:dyDescent="0.3">
      <c r="AL74" s="95">
        <f t="shared" si="4"/>
        <v>69</v>
      </c>
      <c r="AM74" s="95" t="s">
        <v>144</v>
      </c>
      <c r="AN74" s="95" t="s">
        <v>2294</v>
      </c>
      <c r="AO74" s="95" t="s">
        <v>997</v>
      </c>
      <c r="AP74" s="95" t="s">
        <v>1816</v>
      </c>
      <c r="AQ74" s="95" t="s">
        <v>3105</v>
      </c>
      <c r="AR74" s="95"/>
      <c r="AS74" s="95" t="s">
        <v>144</v>
      </c>
      <c r="AT74" s="95" t="s">
        <v>997</v>
      </c>
      <c r="AU74" s="95" t="s">
        <v>997</v>
      </c>
      <c r="AV74" s="95"/>
      <c r="AW74" s="95"/>
      <c r="AX74" s="95"/>
      <c r="AY74" s="95"/>
      <c r="AZ74" s="95"/>
      <c r="BA74" s="95"/>
      <c r="BB74" s="95"/>
      <c r="BC74" s="95"/>
    </row>
    <row r="75" spans="38:55" x14ac:dyDescent="0.3">
      <c r="AL75" s="95">
        <f t="shared" si="4"/>
        <v>70</v>
      </c>
      <c r="AM75" s="95" t="s">
        <v>1014</v>
      </c>
      <c r="AN75" s="95" t="s">
        <v>1880</v>
      </c>
      <c r="AO75" s="95" t="s">
        <v>1013</v>
      </c>
      <c r="AP75" s="95" t="s">
        <v>1820</v>
      </c>
      <c r="AQ75" s="95" t="s">
        <v>3105</v>
      </c>
      <c r="AR75" s="95"/>
      <c r="AS75" s="95" t="s">
        <v>1014</v>
      </c>
      <c r="AT75" s="95" t="s">
        <v>1013</v>
      </c>
      <c r="AU75" s="95" t="s">
        <v>1013</v>
      </c>
      <c r="AV75" s="95"/>
      <c r="AW75" s="95"/>
      <c r="AX75" s="95"/>
      <c r="AY75" s="95"/>
      <c r="AZ75" s="95"/>
      <c r="BA75" s="95"/>
      <c r="BB75" s="95"/>
      <c r="BC75" s="95"/>
    </row>
    <row r="76" spans="38:55" x14ac:dyDescent="0.3">
      <c r="AL76" s="95">
        <f t="shared" si="4"/>
        <v>71</v>
      </c>
      <c r="AM76" s="95" t="s">
        <v>1015</v>
      </c>
      <c r="AN76" s="95" t="s">
        <v>1884</v>
      </c>
      <c r="AO76" s="95" t="s">
        <v>1013</v>
      </c>
      <c r="AP76" s="95" t="s">
        <v>1820</v>
      </c>
      <c r="AQ76" s="95" t="s">
        <v>3105</v>
      </c>
      <c r="AR76" s="95"/>
      <c r="AS76" s="95" t="s">
        <v>1015</v>
      </c>
      <c r="AT76" s="95" t="s">
        <v>2773</v>
      </c>
      <c r="AU76" s="95" t="s">
        <v>1013</v>
      </c>
      <c r="AV76" s="95"/>
      <c r="AW76" s="95"/>
      <c r="AX76" s="95"/>
      <c r="AY76" s="95"/>
      <c r="AZ76" s="95"/>
      <c r="BA76" s="95"/>
      <c r="BB76" s="95"/>
      <c r="BC76" s="95"/>
    </row>
    <row r="77" spans="38:55" x14ac:dyDescent="0.3">
      <c r="AL77" s="95">
        <f t="shared" si="4"/>
        <v>72</v>
      </c>
      <c r="AM77" s="95" t="s">
        <v>938</v>
      </c>
      <c r="AN77" s="95" t="s">
        <v>2336</v>
      </c>
      <c r="AO77" s="95" t="s">
        <v>936</v>
      </c>
      <c r="AP77" s="95" t="s">
        <v>1819</v>
      </c>
      <c r="AQ77" s="90" t="s">
        <v>3107</v>
      </c>
      <c r="AR77" s="95"/>
      <c r="AS77" s="95" t="s">
        <v>938</v>
      </c>
      <c r="AT77" s="95" t="s">
        <v>2774</v>
      </c>
      <c r="AU77" s="95" t="s">
        <v>936</v>
      </c>
      <c r="AV77" s="95"/>
      <c r="AW77" s="95"/>
      <c r="AX77" s="95"/>
      <c r="AY77" s="95"/>
      <c r="AZ77" s="95"/>
      <c r="BA77" s="95"/>
      <c r="BB77" s="95"/>
      <c r="BC77" s="95"/>
    </row>
    <row r="78" spans="38:55" x14ac:dyDescent="0.3">
      <c r="AL78" s="95">
        <f t="shared" si="4"/>
        <v>73</v>
      </c>
      <c r="AM78" s="95" t="s">
        <v>634</v>
      </c>
      <c r="AN78" s="95" t="s">
        <v>1882</v>
      </c>
      <c r="AO78" s="95" t="s">
        <v>1198</v>
      </c>
      <c r="AP78" s="95" t="s">
        <v>1815</v>
      </c>
      <c r="AQ78" s="95" t="s">
        <v>3105</v>
      </c>
      <c r="AR78" s="95"/>
      <c r="AS78" s="95" t="s">
        <v>634</v>
      </c>
      <c r="AT78" s="95" t="s">
        <v>2541</v>
      </c>
      <c r="AU78" s="95" t="s">
        <v>1198</v>
      </c>
      <c r="AV78" s="95"/>
      <c r="AW78" s="95"/>
      <c r="AX78" s="95"/>
      <c r="AY78" s="95"/>
      <c r="AZ78" s="95"/>
      <c r="BA78" s="95"/>
      <c r="BB78" s="95"/>
      <c r="BC78" s="95"/>
    </row>
    <row r="79" spans="38:55" x14ac:dyDescent="0.3">
      <c r="AL79" s="95">
        <f t="shared" si="4"/>
        <v>74</v>
      </c>
      <c r="AM79" s="95" t="s">
        <v>402</v>
      </c>
      <c r="AN79" s="95" t="s">
        <v>2059</v>
      </c>
      <c r="AO79" s="95" t="s">
        <v>1100</v>
      </c>
      <c r="AP79" s="95" t="s">
        <v>1815</v>
      </c>
      <c r="AQ79" s="95" t="s">
        <v>3106</v>
      </c>
      <c r="AR79" s="95"/>
      <c r="AS79" s="95" t="s">
        <v>402</v>
      </c>
      <c r="AT79" s="95" t="s">
        <v>2775</v>
      </c>
      <c r="AU79" s="95" t="s">
        <v>1100</v>
      </c>
      <c r="AV79" s="95"/>
      <c r="AW79" s="95"/>
      <c r="AX79" s="95"/>
      <c r="AY79" s="95"/>
      <c r="AZ79" s="95"/>
      <c r="BA79" s="95"/>
      <c r="BB79" s="95"/>
      <c r="BC79" s="95"/>
    </row>
    <row r="80" spans="38:55" x14ac:dyDescent="0.3">
      <c r="AL80" s="95">
        <f t="shared" si="4"/>
        <v>75</v>
      </c>
      <c r="AM80" s="95" t="s">
        <v>1038</v>
      </c>
      <c r="AN80" s="95" t="s">
        <v>2011</v>
      </c>
      <c r="AO80" s="95" t="s">
        <v>1037</v>
      </c>
      <c r="AP80" s="95" t="s">
        <v>1815</v>
      </c>
      <c r="AQ80" s="90" t="s">
        <v>3107</v>
      </c>
      <c r="AR80" s="95"/>
      <c r="AS80" s="95" t="s">
        <v>1038</v>
      </c>
      <c r="AT80" s="95" t="s">
        <v>2542</v>
      </c>
      <c r="AU80" s="95" t="s">
        <v>1037</v>
      </c>
      <c r="AV80" s="95"/>
      <c r="AW80" s="95"/>
      <c r="AX80" s="95"/>
      <c r="AY80" s="95"/>
      <c r="AZ80" s="95"/>
      <c r="BA80" s="95"/>
      <c r="BB80" s="95"/>
      <c r="BC80" s="95"/>
    </row>
    <row r="81" spans="38:55" x14ac:dyDescent="0.3">
      <c r="AL81" s="95">
        <f t="shared" si="4"/>
        <v>76</v>
      </c>
      <c r="AM81" s="95" t="s">
        <v>1137</v>
      </c>
      <c r="AN81" s="95" t="s">
        <v>1990</v>
      </c>
      <c r="AO81" s="95" t="s">
        <v>1136</v>
      </c>
      <c r="AP81" s="95" t="s">
        <v>1815</v>
      </c>
      <c r="AQ81" s="90" t="s">
        <v>3107</v>
      </c>
      <c r="AR81" s="95"/>
      <c r="AS81" s="95" t="s">
        <v>1137</v>
      </c>
      <c r="AT81" s="95" t="s">
        <v>2776</v>
      </c>
      <c r="AU81" s="95" t="s">
        <v>1136</v>
      </c>
      <c r="AV81" s="95"/>
      <c r="AW81" s="95"/>
      <c r="AX81" s="95"/>
      <c r="AY81" s="95"/>
      <c r="AZ81" s="95"/>
      <c r="BA81" s="95"/>
      <c r="BB81" s="95"/>
      <c r="BC81" s="95"/>
    </row>
    <row r="82" spans="38:55" x14ac:dyDescent="0.3">
      <c r="AL82" s="95">
        <f t="shared" si="4"/>
        <v>77</v>
      </c>
      <c r="AM82" s="95" t="s">
        <v>1138</v>
      </c>
      <c r="AN82" s="95" t="s">
        <v>2052</v>
      </c>
      <c r="AO82" s="95" t="s">
        <v>1136</v>
      </c>
      <c r="AP82" s="95" t="s">
        <v>1817</v>
      </c>
      <c r="AQ82" s="90" t="s">
        <v>3107</v>
      </c>
      <c r="AR82" s="95"/>
      <c r="AS82" s="95" t="s">
        <v>1138</v>
      </c>
      <c r="AT82" s="95" t="s">
        <v>2543</v>
      </c>
      <c r="AU82" s="95" t="s">
        <v>1136</v>
      </c>
      <c r="AV82" s="95"/>
      <c r="AW82" s="95"/>
      <c r="AX82" s="95"/>
      <c r="AY82" s="95"/>
      <c r="AZ82" s="95"/>
      <c r="BA82" s="95"/>
      <c r="BB82" s="95"/>
      <c r="BC82" s="95"/>
    </row>
    <row r="83" spans="38:55" x14ac:dyDescent="0.3">
      <c r="AL83" s="95">
        <f t="shared" si="4"/>
        <v>78</v>
      </c>
      <c r="AM83" s="95" t="s">
        <v>145</v>
      </c>
      <c r="AN83" s="95" t="s">
        <v>2317</v>
      </c>
      <c r="AO83" s="95" t="s">
        <v>997</v>
      </c>
      <c r="AP83" s="95" t="s">
        <v>1815</v>
      </c>
      <c r="AQ83" s="95" t="s">
        <v>3105</v>
      </c>
      <c r="AR83" s="95"/>
      <c r="AS83" s="95" t="s">
        <v>145</v>
      </c>
      <c r="AT83" s="95" t="s">
        <v>2544</v>
      </c>
      <c r="AU83" s="95" t="s">
        <v>997</v>
      </c>
      <c r="AV83" s="95"/>
      <c r="AW83" s="95"/>
      <c r="AX83" s="95"/>
      <c r="AY83" s="95"/>
      <c r="AZ83" s="95"/>
      <c r="BA83" s="95"/>
      <c r="BB83" s="95"/>
      <c r="BC83" s="95"/>
    </row>
    <row r="84" spans="38:55" x14ac:dyDescent="0.3">
      <c r="AL84" s="95">
        <f t="shared" si="4"/>
        <v>79</v>
      </c>
      <c r="AM84" s="95" t="s">
        <v>154</v>
      </c>
      <c r="AN84" s="95" t="s">
        <v>2165</v>
      </c>
      <c r="AO84" s="95" t="s">
        <v>997</v>
      </c>
      <c r="AP84" s="95" t="s">
        <v>1820</v>
      </c>
      <c r="AQ84" s="95" t="s">
        <v>3105</v>
      </c>
      <c r="AR84" s="95"/>
      <c r="AS84" s="95" t="s">
        <v>154</v>
      </c>
      <c r="AT84" s="95" t="s">
        <v>2777</v>
      </c>
      <c r="AU84" s="95" t="s">
        <v>997</v>
      </c>
      <c r="AV84" s="95"/>
      <c r="AW84" s="95"/>
      <c r="AX84" s="95"/>
      <c r="AY84" s="95"/>
      <c r="AZ84" s="95"/>
      <c r="BA84" s="95"/>
      <c r="BB84" s="95"/>
      <c r="BC84" s="95"/>
    </row>
    <row r="85" spans="38:55" x14ac:dyDescent="0.3">
      <c r="AL85" s="95">
        <f t="shared" si="4"/>
        <v>80</v>
      </c>
      <c r="AM85" s="95" t="s">
        <v>562</v>
      </c>
      <c r="AN85" s="95" t="s">
        <v>2392</v>
      </c>
      <c r="AO85" s="95" t="s">
        <v>1136</v>
      </c>
      <c r="AP85" s="95" t="s">
        <v>1820</v>
      </c>
      <c r="AQ85" s="90" t="s">
        <v>3107</v>
      </c>
      <c r="AR85" s="95"/>
      <c r="AS85" s="95" t="s">
        <v>562</v>
      </c>
      <c r="AT85" s="95" t="s">
        <v>2778</v>
      </c>
      <c r="AU85" s="95" t="s">
        <v>1136</v>
      </c>
      <c r="AV85" s="95"/>
      <c r="AW85" s="95"/>
      <c r="AX85" s="95"/>
      <c r="AY85" s="95"/>
      <c r="AZ85" s="95"/>
      <c r="BA85" s="95"/>
      <c r="BB85" s="95"/>
      <c r="BC85" s="95"/>
    </row>
    <row r="86" spans="38:55" x14ac:dyDescent="0.3">
      <c r="AL86" s="95">
        <f t="shared" si="4"/>
        <v>81</v>
      </c>
      <c r="AM86" s="95" t="s">
        <v>1139</v>
      </c>
      <c r="AN86" s="95" t="s">
        <v>2043</v>
      </c>
      <c r="AO86" s="95" t="s">
        <v>1136</v>
      </c>
      <c r="AP86" s="95" t="s">
        <v>1818</v>
      </c>
      <c r="AQ86" s="90" t="s">
        <v>3107</v>
      </c>
      <c r="AR86" s="95"/>
      <c r="AS86" s="95" t="s">
        <v>1139</v>
      </c>
      <c r="AT86" s="95" t="s">
        <v>2545</v>
      </c>
      <c r="AU86" s="95" t="s">
        <v>1136</v>
      </c>
      <c r="AV86" s="95"/>
      <c r="AW86" s="95"/>
      <c r="AX86" s="95"/>
      <c r="AY86" s="95"/>
      <c r="AZ86" s="95"/>
      <c r="BA86" s="95"/>
      <c r="BB86" s="95"/>
      <c r="BC86" s="95"/>
    </row>
    <row r="87" spans="38:55" x14ac:dyDescent="0.3">
      <c r="AL87" s="95">
        <f t="shared" si="4"/>
        <v>82</v>
      </c>
      <c r="AM87" s="95" t="s">
        <v>978</v>
      </c>
      <c r="AN87" s="95" t="s">
        <v>2346</v>
      </c>
      <c r="AO87" s="95" t="s">
        <v>977</v>
      </c>
      <c r="AP87" s="95" t="s">
        <v>1818</v>
      </c>
      <c r="AQ87" s="95" t="s">
        <v>3105</v>
      </c>
      <c r="AR87" s="95"/>
      <c r="AS87" s="95" t="s">
        <v>978</v>
      </c>
      <c r="AT87" s="95" t="s">
        <v>2546</v>
      </c>
      <c r="AU87" s="95" t="s">
        <v>977</v>
      </c>
      <c r="AV87" s="95"/>
      <c r="AW87" s="95"/>
      <c r="AX87" s="95"/>
      <c r="AY87" s="95"/>
      <c r="AZ87" s="95"/>
      <c r="BA87" s="95"/>
      <c r="BB87" s="95"/>
      <c r="BC87" s="95"/>
    </row>
    <row r="88" spans="38:55" x14ac:dyDescent="0.3">
      <c r="AL88" s="95">
        <f t="shared" si="4"/>
        <v>83</v>
      </c>
      <c r="AM88" s="95" t="s">
        <v>103</v>
      </c>
      <c r="AN88" s="95" t="s">
        <v>2107</v>
      </c>
      <c r="AO88" s="95" t="s">
        <v>977</v>
      </c>
      <c r="AP88" s="95" t="s">
        <v>1815</v>
      </c>
      <c r="AQ88" s="95" t="s">
        <v>3105</v>
      </c>
      <c r="AR88" s="95"/>
      <c r="AS88" s="95" t="s">
        <v>103</v>
      </c>
      <c r="AT88" s="95" t="s">
        <v>2547</v>
      </c>
      <c r="AU88" s="95" t="s">
        <v>977</v>
      </c>
      <c r="AV88" s="95"/>
      <c r="AW88" s="95"/>
      <c r="AX88" s="95"/>
      <c r="AY88" s="95"/>
      <c r="AZ88" s="95"/>
      <c r="BA88" s="95"/>
      <c r="BB88" s="95"/>
      <c r="BC88" s="95"/>
    </row>
    <row r="89" spans="38:55" x14ac:dyDescent="0.3">
      <c r="AL89" s="95">
        <f t="shared" si="4"/>
        <v>84</v>
      </c>
      <c r="AM89" s="95" t="s">
        <v>1242</v>
      </c>
      <c r="AN89" s="95" t="s">
        <v>2342</v>
      </c>
      <c r="AO89" s="95" t="s">
        <v>1241</v>
      </c>
      <c r="AP89" s="95" t="s">
        <v>1815</v>
      </c>
      <c r="AQ89" s="90" t="s">
        <v>3107</v>
      </c>
      <c r="AR89" s="95"/>
      <c r="AS89" s="95" t="s">
        <v>1048</v>
      </c>
      <c r="AT89" s="95" t="s">
        <v>2548</v>
      </c>
      <c r="AU89" s="95" t="s">
        <v>1037</v>
      </c>
      <c r="AV89" s="95"/>
      <c r="AW89" s="95"/>
      <c r="AX89" s="95"/>
      <c r="AY89" s="95"/>
      <c r="AZ89" s="95"/>
      <c r="BA89" s="95"/>
      <c r="BB89" s="95"/>
      <c r="BC89" s="95"/>
    </row>
    <row r="90" spans="38:55" x14ac:dyDescent="0.3">
      <c r="AL90" s="95">
        <f t="shared" si="4"/>
        <v>85</v>
      </c>
      <c r="AM90" s="95" t="s">
        <v>250</v>
      </c>
      <c r="AN90" s="95" t="s">
        <v>2112</v>
      </c>
      <c r="AO90" s="95" t="s">
        <v>1051</v>
      </c>
      <c r="AP90" s="95" t="s">
        <v>1817</v>
      </c>
      <c r="AQ90" s="95" t="s">
        <v>3105</v>
      </c>
      <c r="AR90" s="95"/>
      <c r="AS90" s="95" t="s">
        <v>1242</v>
      </c>
      <c r="AT90" s="95" t="s">
        <v>2549</v>
      </c>
      <c r="AU90" s="95" t="s">
        <v>1241</v>
      </c>
      <c r="AV90" s="95"/>
      <c r="AW90" s="95"/>
      <c r="AX90" s="95"/>
      <c r="AY90" s="95"/>
      <c r="AZ90" s="95"/>
      <c r="BA90" s="95"/>
      <c r="BB90" s="95"/>
      <c r="BC90" s="95"/>
    </row>
    <row r="91" spans="38:55" x14ac:dyDescent="0.3">
      <c r="AL91" s="95">
        <f t="shared" si="4"/>
        <v>86</v>
      </c>
      <c r="AM91" s="95" t="s">
        <v>1000</v>
      </c>
      <c r="AN91" s="95" t="s">
        <v>1915</v>
      </c>
      <c r="AO91" s="95" t="s">
        <v>997</v>
      </c>
      <c r="AP91" s="95" t="s">
        <v>1815</v>
      </c>
      <c r="AQ91" s="95" t="s">
        <v>3105</v>
      </c>
      <c r="AR91" s="95"/>
      <c r="AS91" s="95" t="s">
        <v>250</v>
      </c>
      <c r="AT91" s="95" t="s">
        <v>2779</v>
      </c>
      <c r="AU91" s="95" t="s">
        <v>1051</v>
      </c>
      <c r="AV91" s="95"/>
      <c r="AW91" s="95"/>
      <c r="AX91" s="95"/>
      <c r="AY91" s="95"/>
      <c r="AZ91" s="95"/>
      <c r="BA91" s="95"/>
      <c r="BB91" s="95"/>
      <c r="BC91" s="95"/>
    </row>
    <row r="92" spans="38:55" x14ac:dyDescent="0.3">
      <c r="AL92" s="95">
        <f t="shared" si="4"/>
        <v>87</v>
      </c>
      <c r="AM92" s="95" t="s">
        <v>47</v>
      </c>
      <c r="AN92" s="95" t="s">
        <v>2026</v>
      </c>
      <c r="AO92" s="95" t="s">
        <v>936</v>
      </c>
      <c r="AP92" s="95" t="s">
        <v>1819</v>
      </c>
      <c r="AQ92" s="90" t="s">
        <v>3107</v>
      </c>
      <c r="AR92" s="95"/>
      <c r="AS92" s="95" t="s">
        <v>1000</v>
      </c>
      <c r="AT92" s="95" t="s">
        <v>2780</v>
      </c>
      <c r="AU92" s="95" t="s">
        <v>997</v>
      </c>
      <c r="AV92" s="95"/>
      <c r="AW92" s="95"/>
      <c r="AX92" s="95"/>
      <c r="AY92" s="95"/>
      <c r="AZ92" s="95"/>
      <c r="BA92" s="95"/>
      <c r="BB92" s="95"/>
      <c r="BC92" s="95"/>
    </row>
    <row r="93" spans="38:55" x14ac:dyDescent="0.3">
      <c r="AL93" s="95">
        <f t="shared" si="4"/>
        <v>88</v>
      </c>
      <c r="AM93" s="95" t="s">
        <v>613</v>
      </c>
      <c r="AN93" s="95" t="s">
        <v>2297</v>
      </c>
      <c r="AO93" s="95" t="s">
        <v>1185</v>
      </c>
      <c r="AP93" s="95" t="s">
        <v>1819</v>
      </c>
      <c r="AQ93" s="90" t="s">
        <v>3107</v>
      </c>
      <c r="AR93" s="95"/>
      <c r="AS93" s="95" t="s">
        <v>47</v>
      </c>
      <c r="AT93" s="95" t="s">
        <v>2781</v>
      </c>
      <c r="AU93" s="95" t="s">
        <v>936</v>
      </c>
      <c r="AV93" s="95"/>
      <c r="AW93" s="95"/>
      <c r="AX93" s="95"/>
      <c r="AY93" s="95"/>
      <c r="AZ93" s="95"/>
      <c r="BA93" s="95"/>
      <c r="BB93" s="95"/>
      <c r="BC93" s="95"/>
    </row>
    <row r="94" spans="38:55" x14ac:dyDescent="0.3">
      <c r="AL94" s="95">
        <f t="shared" si="4"/>
        <v>89</v>
      </c>
      <c r="AM94" s="95" t="s">
        <v>1075</v>
      </c>
      <c r="AN94" s="95" t="s">
        <v>2083</v>
      </c>
      <c r="AO94" s="95" t="s">
        <v>1071</v>
      </c>
      <c r="AP94" s="95" t="s">
        <v>1820</v>
      </c>
      <c r="AQ94" s="95" t="s">
        <v>3106</v>
      </c>
      <c r="AR94" s="95"/>
      <c r="AS94" s="95" t="s">
        <v>613</v>
      </c>
      <c r="AT94" s="95" t="s">
        <v>2476</v>
      </c>
      <c r="AU94" s="95" t="s">
        <v>1185</v>
      </c>
      <c r="AV94" s="95"/>
      <c r="AW94" s="95"/>
      <c r="AX94" s="95"/>
      <c r="AY94" s="95"/>
      <c r="AZ94" s="95"/>
      <c r="BA94" s="95"/>
      <c r="BB94" s="95"/>
      <c r="BC94" s="95"/>
    </row>
    <row r="95" spans="38:55" x14ac:dyDescent="0.3">
      <c r="AL95" s="95">
        <f t="shared" si="4"/>
        <v>90</v>
      </c>
      <c r="AM95" s="95" t="s">
        <v>1076</v>
      </c>
      <c r="AN95" s="95" t="s">
        <v>2286</v>
      </c>
      <c r="AO95" s="95" t="s">
        <v>1071</v>
      </c>
      <c r="AP95" s="95" t="s">
        <v>1818</v>
      </c>
      <c r="AQ95" s="95" t="s">
        <v>3106</v>
      </c>
      <c r="AR95" s="95"/>
      <c r="AS95" s="95" t="s">
        <v>1075</v>
      </c>
      <c r="AT95" s="95" t="s">
        <v>2497</v>
      </c>
      <c r="AU95" s="95" t="s">
        <v>1071</v>
      </c>
      <c r="AV95" s="95"/>
      <c r="AW95" s="95"/>
      <c r="AX95" s="95"/>
      <c r="AY95" s="95"/>
      <c r="AZ95" s="95"/>
      <c r="BA95" s="95"/>
      <c r="BB95" s="95"/>
      <c r="BC95" s="95"/>
    </row>
    <row r="96" spans="38:55" x14ac:dyDescent="0.3">
      <c r="AL96" s="95">
        <f t="shared" si="4"/>
        <v>91</v>
      </c>
      <c r="AM96" s="95" t="s">
        <v>50</v>
      </c>
      <c r="AN96" s="95" t="s">
        <v>1957</v>
      </c>
      <c r="AO96" s="95" t="s">
        <v>936</v>
      </c>
      <c r="AP96" s="95" t="s">
        <v>1815</v>
      </c>
      <c r="AQ96" s="90" t="s">
        <v>3107</v>
      </c>
      <c r="AR96" s="95"/>
      <c r="AS96" s="95" t="s">
        <v>1076</v>
      </c>
      <c r="AT96" s="95" t="s">
        <v>2550</v>
      </c>
      <c r="AU96" s="95" t="s">
        <v>1071</v>
      </c>
      <c r="AV96" s="95"/>
      <c r="AW96" s="95"/>
      <c r="AX96" s="95"/>
      <c r="AY96" s="95"/>
      <c r="AZ96" s="95"/>
      <c r="BA96" s="95"/>
      <c r="BB96" s="95"/>
      <c r="BC96" s="95"/>
    </row>
    <row r="97" spans="38:55" x14ac:dyDescent="0.3">
      <c r="AL97" s="95">
        <f t="shared" si="4"/>
        <v>92</v>
      </c>
      <c r="AM97" s="95" t="s">
        <v>155</v>
      </c>
      <c r="AN97" s="95" t="s">
        <v>2036</v>
      </c>
      <c r="AO97" s="95" t="s">
        <v>997</v>
      </c>
      <c r="AP97" s="95" t="s">
        <v>1819</v>
      </c>
      <c r="AQ97" s="95" t="s">
        <v>3105</v>
      </c>
      <c r="AR97" s="95"/>
      <c r="AS97" s="95" t="s">
        <v>50</v>
      </c>
      <c r="AT97" s="95" t="s">
        <v>2782</v>
      </c>
      <c r="AU97" s="95" t="s">
        <v>936</v>
      </c>
      <c r="AV97" s="95"/>
      <c r="AW97" s="95"/>
      <c r="AX97" s="95"/>
      <c r="AY97" s="95"/>
      <c r="AZ97" s="95"/>
      <c r="BA97" s="95"/>
      <c r="BB97" s="95"/>
      <c r="BC97" s="95"/>
    </row>
    <row r="98" spans="38:55" x14ac:dyDescent="0.3">
      <c r="AL98" s="95">
        <f t="shared" si="4"/>
        <v>93</v>
      </c>
      <c r="AM98" s="95" t="s">
        <v>1112</v>
      </c>
      <c r="AN98" s="95" t="s">
        <v>1987</v>
      </c>
      <c r="AO98" s="95" t="s">
        <v>1107</v>
      </c>
      <c r="AP98" s="95" t="s">
        <v>1818</v>
      </c>
      <c r="AQ98" s="95" t="s">
        <v>3106</v>
      </c>
      <c r="AR98" s="95"/>
      <c r="AS98" s="95" t="s">
        <v>155</v>
      </c>
      <c r="AT98" s="95" t="s">
        <v>2783</v>
      </c>
      <c r="AU98" s="95" t="s">
        <v>997</v>
      </c>
      <c r="AV98" s="95"/>
      <c r="AW98" s="95"/>
      <c r="AX98" s="95"/>
      <c r="AY98" s="95"/>
      <c r="AZ98" s="95"/>
      <c r="BA98" s="95"/>
      <c r="BB98" s="95"/>
      <c r="BC98" s="95"/>
    </row>
    <row r="99" spans="38:55" x14ac:dyDescent="0.3">
      <c r="AL99" s="95">
        <f t="shared" si="4"/>
        <v>94</v>
      </c>
      <c r="AM99" s="95" t="s">
        <v>208</v>
      </c>
      <c r="AN99" s="95" t="s">
        <v>2049</v>
      </c>
      <c r="AO99" s="95" t="s">
        <v>1027</v>
      </c>
      <c r="AP99" s="95" t="s">
        <v>1818</v>
      </c>
      <c r="AQ99" s="95" t="s">
        <v>3105</v>
      </c>
      <c r="AR99" s="95"/>
      <c r="AS99" s="95" t="s">
        <v>1112</v>
      </c>
      <c r="AT99" s="95" t="s">
        <v>2551</v>
      </c>
      <c r="AU99" s="95" t="s">
        <v>1107</v>
      </c>
      <c r="AV99" s="95"/>
      <c r="AW99" s="95"/>
      <c r="AX99" s="95"/>
      <c r="AY99" s="95"/>
      <c r="AZ99" s="95"/>
      <c r="BA99" s="95"/>
      <c r="BB99" s="95"/>
      <c r="BC99" s="95"/>
    </row>
    <row r="100" spans="38:55" x14ac:dyDescent="0.3">
      <c r="AL100" s="95">
        <f t="shared" si="4"/>
        <v>95</v>
      </c>
      <c r="AM100" s="95" t="s">
        <v>925</v>
      </c>
      <c r="AN100" s="95" t="s">
        <v>2395</v>
      </c>
      <c r="AO100" s="95" t="s">
        <v>921</v>
      </c>
      <c r="AP100" s="95" t="s">
        <v>1818</v>
      </c>
      <c r="AQ100" s="95" t="s">
        <v>3105</v>
      </c>
      <c r="AR100" s="95"/>
      <c r="AS100" s="95" t="s">
        <v>208</v>
      </c>
      <c r="AT100" s="95" t="s">
        <v>2552</v>
      </c>
      <c r="AU100" s="95" t="s">
        <v>1027</v>
      </c>
      <c r="AV100" s="95"/>
      <c r="AW100" s="95"/>
      <c r="AX100" s="95"/>
      <c r="AY100" s="95"/>
      <c r="AZ100" s="95"/>
      <c r="BA100" s="95"/>
      <c r="BB100" s="95"/>
      <c r="BC100" s="95"/>
    </row>
    <row r="101" spans="38:55" x14ac:dyDescent="0.3">
      <c r="AL101" s="95">
        <f t="shared" si="4"/>
        <v>96</v>
      </c>
      <c r="AM101" s="95" t="s">
        <v>1101</v>
      </c>
      <c r="AN101" s="95" t="s">
        <v>2022</v>
      </c>
      <c r="AO101" s="95" t="s">
        <v>1100</v>
      </c>
      <c r="AP101" s="95" t="s">
        <v>1818</v>
      </c>
      <c r="AQ101" s="95" t="s">
        <v>3106</v>
      </c>
      <c r="AR101" s="95"/>
      <c r="AS101" s="95" t="s">
        <v>925</v>
      </c>
      <c r="AT101" s="95" t="s">
        <v>2464</v>
      </c>
      <c r="AU101" s="95" t="s">
        <v>921</v>
      </c>
      <c r="AV101" s="95"/>
      <c r="AW101" s="95"/>
      <c r="AX101" s="95"/>
      <c r="AY101" s="95"/>
      <c r="AZ101" s="95"/>
      <c r="BA101" s="95"/>
      <c r="BB101" s="95"/>
      <c r="BC101" s="95"/>
    </row>
    <row r="102" spans="38:55" x14ac:dyDescent="0.3">
      <c r="AL102" s="95">
        <f t="shared" si="4"/>
        <v>97</v>
      </c>
      <c r="AM102" s="95" t="s">
        <v>1243</v>
      </c>
      <c r="AN102" s="95" t="s">
        <v>1979</v>
      </c>
      <c r="AO102" s="95" t="s">
        <v>1241</v>
      </c>
      <c r="AP102" s="95" t="s">
        <v>1815</v>
      </c>
      <c r="AQ102" s="90" t="s">
        <v>3107</v>
      </c>
      <c r="AR102" s="95"/>
      <c r="AS102" s="95" t="s">
        <v>1101</v>
      </c>
      <c r="AT102" s="95" t="s">
        <v>2553</v>
      </c>
      <c r="AU102" s="95" t="s">
        <v>1100</v>
      </c>
      <c r="AV102" s="95"/>
      <c r="AW102" s="95"/>
      <c r="AX102" s="95"/>
      <c r="AY102" s="95"/>
      <c r="AZ102" s="95"/>
      <c r="BA102" s="95"/>
      <c r="BB102" s="95"/>
      <c r="BC102" s="95"/>
    </row>
    <row r="103" spans="38:55" x14ac:dyDescent="0.3">
      <c r="AL103" s="95">
        <f t="shared" si="4"/>
        <v>98</v>
      </c>
      <c r="AM103" s="95" t="s">
        <v>52</v>
      </c>
      <c r="AN103" s="95" t="s">
        <v>2024</v>
      </c>
      <c r="AO103" s="95" t="s">
        <v>936</v>
      </c>
      <c r="AP103" s="95" t="s">
        <v>1815</v>
      </c>
      <c r="AQ103" s="90" t="s">
        <v>3107</v>
      </c>
      <c r="AR103" s="95"/>
      <c r="AS103" s="95" t="s">
        <v>1243</v>
      </c>
      <c r="AT103" s="95" t="s">
        <v>2554</v>
      </c>
      <c r="AU103" s="95" t="s">
        <v>1241</v>
      </c>
      <c r="AV103" s="95"/>
      <c r="AW103" s="95"/>
      <c r="AX103" s="95"/>
      <c r="AY103" s="95"/>
      <c r="AZ103" s="95"/>
      <c r="BA103" s="95"/>
      <c r="BB103" s="95"/>
      <c r="BC103" s="95"/>
    </row>
    <row r="104" spans="38:55" x14ac:dyDescent="0.3">
      <c r="AL104" s="95">
        <f t="shared" si="4"/>
        <v>99</v>
      </c>
      <c r="AM104" s="95" t="s">
        <v>1113</v>
      </c>
      <c r="AN104" s="95" t="s">
        <v>2337</v>
      </c>
      <c r="AO104" s="95" t="s">
        <v>1107</v>
      </c>
      <c r="AP104" s="95" t="s">
        <v>1815</v>
      </c>
      <c r="AQ104" s="95" t="s">
        <v>3106</v>
      </c>
      <c r="AR104" s="95"/>
      <c r="AS104" s="95" t="s">
        <v>52</v>
      </c>
      <c r="AT104" s="95" t="s">
        <v>2784</v>
      </c>
      <c r="AU104" s="95" t="s">
        <v>936</v>
      </c>
      <c r="AV104" s="95"/>
      <c r="AW104" s="95"/>
      <c r="AX104" s="95"/>
      <c r="AY104" s="95"/>
      <c r="AZ104" s="95"/>
      <c r="BA104" s="95"/>
      <c r="BB104" s="95"/>
      <c r="BC104" s="95"/>
    </row>
    <row r="105" spans="38:55" x14ac:dyDescent="0.3">
      <c r="AL105" s="95">
        <f t="shared" si="4"/>
        <v>100</v>
      </c>
      <c r="AM105" s="95" t="s">
        <v>1028</v>
      </c>
      <c r="AN105" s="95" t="s">
        <v>2366</v>
      </c>
      <c r="AO105" s="95" t="s">
        <v>1027</v>
      </c>
      <c r="AP105" s="95" t="s">
        <v>1818</v>
      </c>
      <c r="AQ105" s="95" t="s">
        <v>3105</v>
      </c>
      <c r="AR105" s="95"/>
      <c r="AS105" s="95" t="s">
        <v>1113</v>
      </c>
      <c r="AT105" s="95" t="s">
        <v>2785</v>
      </c>
      <c r="AU105" s="95" t="s">
        <v>1107</v>
      </c>
      <c r="AV105" s="95"/>
      <c r="AW105" s="95"/>
      <c r="AX105" s="95"/>
      <c r="AY105" s="95"/>
      <c r="AZ105" s="95"/>
      <c r="BA105" s="95"/>
      <c r="BB105" s="95"/>
      <c r="BC105" s="95"/>
    </row>
    <row r="106" spans="38:55" x14ac:dyDescent="0.3">
      <c r="AL106" s="95">
        <f t="shared" si="4"/>
        <v>101</v>
      </c>
      <c r="AM106" s="95" t="s">
        <v>104</v>
      </c>
      <c r="AN106" s="95" t="s">
        <v>2238</v>
      </c>
      <c r="AO106" s="95" t="s">
        <v>977</v>
      </c>
      <c r="AP106" s="95" t="s">
        <v>1815</v>
      </c>
      <c r="AQ106" s="95" t="s">
        <v>3105</v>
      </c>
      <c r="AR106" s="95"/>
      <c r="AS106" s="95" t="s">
        <v>1028</v>
      </c>
      <c r="AT106" s="95" t="s">
        <v>2555</v>
      </c>
      <c r="AU106" s="95" t="s">
        <v>1027</v>
      </c>
      <c r="AV106" s="95"/>
      <c r="AW106" s="95"/>
      <c r="AX106" s="95"/>
      <c r="AY106" s="95"/>
      <c r="AZ106" s="95"/>
      <c r="BA106" s="95"/>
      <c r="BB106" s="95"/>
      <c r="BC106" s="95"/>
    </row>
    <row r="107" spans="38:55" x14ac:dyDescent="0.3">
      <c r="AL107" s="95">
        <f t="shared" si="4"/>
        <v>102</v>
      </c>
      <c r="AM107" s="95" t="s">
        <v>1077</v>
      </c>
      <c r="AN107" s="95" t="s">
        <v>2019</v>
      </c>
      <c r="AO107" s="95" t="s">
        <v>1071</v>
      </c>
      <c r="AP107" s="95" t="s">
        <v>1818</v>
      </c>
      <c r="AQ107" s="95" t="s">
        <v>3106</v>
      </c>
      <c r="AR107" s="95"/>
      <c r="AS107" s="95" t="s">
        <v>104</v>
      </c>
      <c r="AT107" s="95" t="s">
        <v>2556</v>
      </c>
      <c r="AU107" s="95" t="s">
        <v>977</v>
      </c>
      <c r="AV107" s="95"/>
      <c r="AW107" s="95"/>
      <c r="AX107" s="95"/>
      <c r="AY107" s="95"/>
      <c r="AZ107" s="95"/>
      <c r="BA107" s="95"/>
      <c r="BB107" s="95"/>
      <c r="BC107" s="95"/>
    </row>
    <row r="108" spans="38:55" x14ac:dyDescent="0.3">
      <c r="AL108" s="95">
        <f t="shared" si="4"/>
        <v>103</v>
      </c>
      <c r="AM108" s="95" t="s">
        <v>979</v>
      </c>
      <c r="AN108" s="95" t="s">
        <v>2103</v>
      </c>
      <c r="AO108" s="95" t="s">
        <v>977</v>
      </c>
      <c r="AP108" s="95" t="s">
        <v>1817</v>
      </c>
      <c r="AQ108" s="95" t="s">
        <v>3105</v>
      </c>
      <c r="AR108" s="95"/>
      <c r="AS108" s="95" t="s">
        <v>1077</v>
      </c>
      <c r="AT108" s="95" t="s">
        <v>2557</v>
      </c>
      <c r="AU108" s="95" t="s">
        <v>1071</v>
      </c>
      <c r="AV108" s="95"/>
      <c r="AW108" s="95"/>
      <c r="AX108" s="95"/>
      <c r="AY108" s="95"/>
      <c r="AZ108" s="95"/>
      <c r="BA108" s="95"/>
      <c r="BB108" s="95"/>
      <c r="BC108" s="95"/>
    </row>
    <row r="109" spans="38:55" x14ac:dyDescent="0.3">
      <c r="AL109" s="95">
        <f t="shared" si="4"/>
        <v>104</v>
      </c>
      <c r="AM109" s="95" t="s">
        <v>53</v>
      </c>
      <c r="AN109" s="95" t="s">
        <v>1935</v>
      </c>
      <c r="AO109" s="95" t="s">
        <v>936</v>
      </c>
      <c r="AP109" s="95" t="s">
        <v>1815</v>
      </c>
      <c r="AQ109" s="90" t="s">
        <v>3107</v>
      </c>
      <c r="AR109" s="95"/>
      <c r="AS109" s="95" t="s">
        <v>979</v>
      </c>
      <c r="AT109" s="95" t="s">
        <v>2558</v>
      </c>
      <c r="AU109" s="95" t="s">
        <v>977</v>
      </c>
      <c r="AV109" s="95"/>
      <c r="AW109" s="95"/>
      <c r="AX109" s="95"/>
      <c r="AY109" s="95"/>
      <c r="AZ109" s="95"/>
      <c r="BA109" s="95"/>
      <c r="BB109" s="95"/>
      <c r="BC109" s="95"/>
    </row>
    <row r="110" spans="38:55" x14ac:dyDescent="0.3">
      <c r="AL110" s="95">
        <f t="shared" si="4"/>
        <v>105</v>
      </c>
      <c r="AM110" s="95" t="s">
        <v>1016</v>
      </c>
      <c r="AN110" s="95" t="s">
        <v>2263</v>
      </c>
      <c r="AO110" s="95" t="s">
        <v>1013</v>
      </c>
      <c r="AP110" s="95" t="s">
        <v>1818</v>
      </c>
      <c r="AQ110" s="95" t="s">
        <v>3105</v>
      </c>
      <c r="AR110" s="95"/>
      <c r="AS110" s="95" t="s">
        <v>53</v>
      </c>
      <c r="AT110" s="95" t="s">
        <v>2786</v>
      </c>
      <c r="AU110" s="95" t="s">
        <v>936</v>
      </c>
      <c r="AV110" s="95"/>
      <c r="AW110" s="95"/>
      <c r="AX110" s="95"/>
      <c r="AY110" s="95"/>
      <c r="AZ110" s="95"/>
      <c r="BA110" s="95"/>
      <c r="BB110" s="95"/>
      <c r="BC110" s="95"/>
    </row>
    <row r="111" spans="38:55" x14ac:dyDescent="0.3">
      <c r="AL111" s="95">
        <f t="shared" si="4"/>
        <v>106</v>
      </c>
      <c r="AM111" s="95" t="s">
        <v>564</v>
      </c>
      <c r="AN111" s="95" t="s">
        <v>2227</v>
      </c>
      <c r="AO111" s="95" t="s">
        <v>1136</v>
      </c>
      <c r="AP111" s="95" t="s">
        <v>1815</v>
      </c>
      <c r="AQ111" s="90" t="s">
        <v>3107</v>
      </c>
      <c r="AR111" s="95"/>
      <c r="AS111" s="95" t="s">
        <v>1016</v>
      </c>
      <c r="AT111" s="95" t="s">
        <v>2559</v>
      </c>
      <c r="AU111" s="95" t="s">
        <v>1013</v>
      </c>
      <c r="AV111" s="95"/>
      <c r="AW111" s="95"/>
      <c r="AX111" s="95"/>
      <c r="AY111" s="95"/>
      <c r="AZ111" s="95"/>
      <c r="BA111" s="95"/>
      <c r="BB111" s="95"/>
      <c r="BC111" s="95"/>
    </row>
    <row r="112" spans="38:55" x14ac:dyDescent="0.3">
      <c r="AL112" s="95">
        <f t="shared" si="4"/>
        <v>107</v>
      </c>
      <c r="AM112" s="95" t="s">
        <v>253</v>
      </c>
      <c r="AN112" s="95" t="s">
        <v>1881</v>
      </c>
      <c r="AO112" s="95" t="s">
        <v>1051</v>
      </c>
      <c r="AP112" s="95" t="s">
        <v>1817</v>
      </c>
      <c r="AQ112" s="95" t="s">
        <v>3105</v>
      </c>
      <c r="AR112" s="95"/>
      <c r="AS112" s="95" t="s">
        <v>564</v>
      </c>
      <c r="AT112" s="95" t="s">
        <v>2560</v>
      </c>
      <c r="AU112" s="95" t="s">
        <v>1136</v>
      </c>
      <c r="AV112" s="95"/>
      <c r="AW112" s="95"/>
      <c r="AX112" s="95"/>
      <c r="AY112" s="95"/>
      <c r="AZ112" s="95"/>
      <c r="BA112" s="95"/>
      <c r="BB112" s="95"/>
      <c r="BC112" s="95"/>
    </row>
    <row r="113" spans="38:55" x14ac:dyDescent="0.3">
      <c r="AL113" s="95">
        <f t="shared" si="4"/>
        <v>108</v>
      </c>
      <c r="AM113" s="95" t="s">
        <v>565</v>
      </c>
      <c r="AN113" s="95" t="s">
        <v>2166</v>
      </c>
      <c r="AO113" s="95" t="s">
        <v>1136</v>
      </c>
      <c r="AP113" s="95" t="s">
        <v>1815</v>
      </c>
      <c r="AQ113" s="90" t="s">
        <v>3107</v>
      </c>
      <c r="AR113" s="95"/>
      <c r="AS113" s="95" t="s">
        <v>253</v>
      </c>
      <c r="AT113" s="95" t="s">
        <v>2561</v>
      </c>
      <c r="AU113" s="95" t="s">
        <v>1051</v>
      </c>
      <c r="AV113" s="95"/>
      <c r="AW113" s="95"/>
      <c r="AX113" s="95"/>
      <c r="AY113" s="95"/>
      <c r="AZ113" s="95"/>
      <c r="BA113" s="95"/>
      <c r="BB113" s="95"/>
      <c r="BC113" s="95"/>
    </row>
    <row r="114" spans="38:55" x14ac:dyDescent="0.3">
      <c r="AL114" s="95">
        <f t="shared" si="4"/>
        <v>109</v>
      </c>
      <c r="AM114" s="95" t="s">
        <v>1029</v>
      </c>
      <c r="AN114" s="95" t="s">
        <v>2091</v>
      </c>
      <c r="AO114" s="95" t="s">
        <v>1027</v>
      </c>
      <c r="AP114" s="95" t="s">
        <v>1818</v>
      </c>
      <c r="AQ114" s="95" t="s">
        <v>3105</v>
      </c>
      <c r="AR114" s="95"/>
      <c r="AS114" s="95" t="s">
        <v>565</v>
      </c>
      <c r="AT114" s="95" t="s">
        <v>2510</v>
      </c>
      <c r="AU114" s="95" t="s">
        <v>1136</v>
      </c>
      <c r="AV114" s="95"/>
      <c r="AW114" s="95"/>
      <c r="AX114" s="95"/>
      <c r="AY114" s="95"/>
      <c r="AZ114" s="95"/>
      <c r="BA114" s="95"/>
      <c r="BB114" s="95"/>
      <c r="BC114" s="95"/>
    </row>
    <row r="115" spans="38:55" x14ac:dyDescent="0.3">
      <c r="AL115" s="95">
        <f t="shared" si="4"/>
        <v>110</v>
      </c>
      <c r="AM115" s="95" t="s">
        <v>54</v>
      </c>
      <c r="AN115" s="95" t="s">
        <v>1942</v>
      </c>
      <c r="AO115" s="95" t="s">
        <v>936</v>
      </c>
      <c r="AP115" s="95" t="s">
        <v>1815</v>
      </c>
      <c r="AQ115" s="90" t="s">
        <v>3107</v>
      </c>
      <c r="AR115" s="95"/>
      <c r="AS115" s="95" t="s">
        <v>1029</v>
      </c>
      <c r="AT115" s="95" t="s">
        <v>2562</v>
      </c>
      <c r="AU115" s="95" t="s">
        <v>1027</v>
      </c>
      <c r="AV115" s="95"/>
      <c r="AW115" s="95"/>
      <c r="AX115" s="95"/>
      <c r="AY115" s="95"/>
      <c r="AZ115" s="95"/>
      <c r="BA115" s="95"/>
      <c r="BB115" s="95"/>
      <c r="BC115" s="95"/>
    </row>
    <row r="116" spans="38:55" x14ac:dyDescent="0.3">
      <c r="AL116" s="95">
        <f t="shared" si="4"/>
        <v>111</v>
      </c>
      <c r="AM116" s="95" t="s">
        <v>1102</v>
      </c>
      <c r="AN116" s="95" t="s">
        <v>2066</v>
      </c>
      <c r="AO116" s="95" t="s">
        <v>1100</v>
      </c>
      <c r="AP116" s="95" t="s">
        <v>1815</v>
      </c>
      <c r="AQ116" s="95" t="s">
        <v>3106</v>
      </c>
      <c r="AR116" s="95"/>
      <c r="AS116" s="95" t="s">
        <v>54</v>
      </c>
      <c r="AT116" s="95" t="s">
        <v>2787</v>
      </c>
      <c r="AU116" s="95" t="s">
        <v>936</v>
      </c>
      <c r="AV116" s="95"/>
      <c r="AW116" s="95"/>
      <c r="AX116" s="95"/>
      <c r="AY116" s="95"/>
      <c r="AZ116" s="95"/>
      <c r="BA116" s="95"/>
      <c r="BB116" s="95"/>
      <c r="BC116" s="95"/>
    </row>
    <row r="117" spans="38:55" x14ac:dyDescent="0.3">
      <c r="AL117" s="95">
        <f t="shared" si="4"/>
        <v>112</v>
      </c>
      <c r="AM117" s="95" t="s">
        <v>1168</v>
      </c>
      <c r="AN117" s="95" t="s">
        <v>1931</v>
      </c>
      <c r="AO117" s="95" t="s">
        <v>1162</v>
      </c>
      <c r="AP117" s="95" t="s">
        <v>1818</v>
      </c>
      <c r="AQ117" s="95" t="s">
        <v>3105</v>
      </c>
      <c r="AR117" s="95"/>
      <c r="AS117" s="95" t="s">
        <v>1102</v>
      </c>
      <c r="AT117" s="95" t="s">
        <v>2788</v>
      </c>
      <c r="AU117" s="95" t="s">
        <v>1100</v>
      </c>
      <c r="AV117" s="95"/>
      <c r="AW117" s="95"/>
      <c r="AX117" s="95"/>
      <c r="AY117" s="95"/>
      <c r="AZ117" s="95"/>
      <c r="BA117" s="95"/>
      <c r="BB117" s="95"/>
      <c r="BC117" s="95"/>
    </row>
    <row r="118" spans="38:55" x14ac:dyDescent="0.3">
      <c r="AL118" s="95">
        <f t="shared" si="4"/>
        <v>113</v>
      </c>
      <c r="AM118" s="95" t="s">
        <v>1078</v>
      </c>
      <c r="AN118" s="95" t="s">
        <v>2278</v>
      </c>
      <c r="AO118" s="95" t="s">
        <v>1071</v>
      </c>
      <c r="AP118" s="95" t="s">
        <v>1818</v>
      </c>
      <c r="AQ118" s="95" t="s">
        <v>3106</v>
      </c>
      <c r="AR118" s="95"/>
      <c r="AS118" s="95" t="s">
        <v>1168</v>
      </c>
      <c r="AT118" s="95" t="s">
        <v>2563</v>
      </c>
      <c r="AU118" s="95" t="s">
        <v>1162</v>
      </c>
      <c r="AV118" s="95"/>
      <c r="AW118" s="95"/>
      <c r="AX118" s="95"/>
      <c r="AY118" s="95"/>
      <c r="AZ118" s="95"/>
      <c r="BA118" s="95"/>
      <c r="BB118" s="95"/>
      <c r="BC118" s="95"/>
    </row>
    <row r="119" spans="38:55" x14ac:dyDescent="0.3">
      <c r="AL119" s="95">
        <f t="shared" si="4"/>
        <v>114</v>
      </c>
      <c r="AM119" s="95" t="s">
        <v>711</v>
      </c>
      <c r="AN119" s="95" t="s">
        <v>2320</v>
      </c>
      <c r="AO119" s="95" t="s">
        <v>1100</v>
      </c>
      <c r="AP119" s="95" t="s">
        <v>1817</v>
      </c>
      <c r="AQ119" s="95" t="s">
        <v>3106</v>
      </c>
      <c r="AR119" s="95"/>
      <c r="AS119" s="95" t="s">
        <v>1078</v>
      </c>
      <c r="AT119" s="95" t="s">
        <v>2564</v>
      </c>
      <c r="AU119" s="95" t="s">
        <v>1071</v>
      </c>
      <c r="AV119" s="95"/>
      <c r="AW119" s="95"/>
      <c r="AX119" s="95"/>
      <c r="AY119" s="95"/>
      <c r="AZ119" s="95"/>
      <c r="BA119" s="95"/>
      <c r="BB119" s="95"/>
      <c r="BC119" s="95"/>
    </row>
    <row r="120" spans="38:55" x14ac:dyDescent="0.3">
      <c r="AL120" s="95">
        <f t="shared" si="4"/>
        <v>115</v>
      </c>
      <c r="AM120" s="95" t="s">
        <v>259</v>
      </c>
      <c r="AN120" s="95" t="s">
        <v>2247</v>
      </c>
      <c r="AO120" s="95" t="s">
        <v>1051</v>
      </c>
      <c r="AP120" s="95" t="s">
        <v>1817</v>
      </c>
      <c r="AQ120" s="95" t="s">
        <v>3105</v>
      </c>
      <c r="AR120" s="95"/>
      <c r="AS120" s="95" t="s">
        <v>711</v>
      </c>
      <c r="AT120" s="95" t="s">
        <v>2565</v>
      </c>
      <c r="AU120" s="95" t="s">
        <v>1100</v>
      </c>
      <c r="AV120" s="95"/>
      <c r="AW120" s="95"/>
      <c r="AX120" s="95"/>
      <c r="AY120" s="95"/>
      <c r="AZ120" s="95"/>
      <c r="BA120" s="95"/>
      <c r="BB120" s="95"/>
      <c r="BC120" s="95"/>
    </row>
    <row r="121" spans="38:55" x14ac:dyDescent="0.3">
      <c r="AL121" s="95">
        <f t="shared" si="4"/>
        <v>116</v>
      </c>
      <c r="AM121" s="95" t="s">
        <v>1140</v>
      </c>
      <c r="AN121" s="95" t="s">
        <v>2348</v>
      </c>
      <c r="AO121" s="95" t="s">
        <v>1136</v>
      </c>
      <c r="AP121" s="95" t="s">
        <v>1817</v>
      </c>
      <c r="AQ121" s="90" t="s">
        <v>3107</v>
      </c>
      <c r="AR121" s="95"/>
      <c r="AS121" s="95" t="s">
        <v>259</v>
      </c>
      <c r="AT121" s="95" t="s">
        <v>2566</v>
      </c>
      <c r="AU121" s="95" t="s">
        <v>1051</v>
      </c>
      <c r="AV121" s="95"/>
      <c r="AW121" s="95"/>
      <c r="AX121" s="95"/>
      <c r="AY121" s="95"/>
      <c r="AZ121" s="95"/>
      <c r="BA121" s="95"/>
      <c r="BB121" s="95"/>
      <c r="BC121" s="95"/>
    </row>
    <row r="122" spans="38:55" x14ac:dyDescent="0.3">
      <c r="AL122" s="95">
        <f t="shared" si="4"/>
        <v>117</v>
      </c>
      <c r="AM122" s="95" t="s">
        <v>1066</v>
      </c>
      <c r="AN122" s="95" t="s">
        <v>1952</v>
      </c>
      <c r="AO122" s="95" t="s">
        <v>1065</v>
      </c>
      <c r="AP122" s="95" t="s">
        <v>1819</v>
      </c>
      <c r="AQ122" s="90" t="s">
        <v>3107</v>
      </c>
      <c r="AR122" s="95"/>
      <c r="AS122" s="95" t="s">
        <v>1140</v>
      </c>
      <c r="AT122" s="95" t="s">
        <v>2567</v>
      </c>
      <c r="AU122" s="95" t="s">
        <v>1136</v>
      </c>
      <c r="AV122" s="95"/>
      <c r="AW122" s="95"/>
      <c r="AX122" s="95"/>
      <c r="AY122" s="95"/>
      <c r="AZ122" s="95"/>
      <c r="BA122" s="95"/>
      <c r="BB122" s="95"/>
      <c r="BC122" s="95"/>
    </row>
    <row r="123" spans="38:55" x14ac:dyDescent="0.3">
      <c r="AL123" s="95">
        <f t="shared" si="4"/>
        <v>118</v>
      </c>
      <c r="AM123" s="95" t="s">
        <v>235</v>
      </c>
      <c r="AN123" s="95" t="s">
        <v>2228</v>
      </c>
      <c r="AO123" s="95" t="s">
        <v>1037</v>
      </c>
      <c r="AP123" s="95" t="s">
        <v>1819</v>
      </c>
      <c r="AQ123" s="90" t="s">
        <v>3107</v>
      </c>
      <c r="AR123" s="95"/>
      <c r="AS123" s="95" t="s">
        <v>1066</v>
      </c>
      <c r="AT123" s="95" t="s">
        <v>2789</v>
      </c>
      <c r="AU123" s="95" t="s">
        <v>1065</v>
      </c>
      <c r="AV123" s="95"/>
      <c r="AW123" s="95"/>
      <c r="AX123" s="95"/>
      <c r="AY123" s="95"/>
      <c r="AZ123" s="95"/>
      <c r="BA123" s="95"/>
      <c r="BB123" s="95"/>
      <c r="BC123" s="95"/>
    </row>
    <row r="124" spans="38:55" x14ac:dyDescent="0.3">
      <c r="AL124" s="95">
        <f t="shared" si="4"/>
        <v>119</v>
      </c>
      <c r="AM124" s="95" t="s">
        <v>56</v>
      </c>
      <c r="AN124" s="95" t="s">
        <v>2400</v>
      </c>
      <c r="AO124" s="95" t="s">
        <v>936</v>
      </c>
      <c r="AP124" s="95" t="s">
        <v>1819</v>
      </c>
      <c r="AQ124" s="90" t="s">
        <v>3107</v>
      </c>
      <c r="AR124" s="95"/>
      <c r="AS124" s="95" t="s">
        <v>235</v>
      </c>
      <c r="AT124" s="95" t="s">
        <v>2487</v>
      </c>
      <c r="AU124" s="95" t="s">
        <v>1037</v>
      </c>
      <c r="AV124" s="95"/>
      <c r="AW124" s="95"/>
      <c r="AX124" s="95"/>
      <c r="AY124" s="95"/>
      <c r="AZ124" s="95"/>
      <c r="BA124" s="95"/>
      <c r="BB124" s="95"/>
      <c r="BC124" s="95"/>
    </row>
    <row r="125" spans="38:55" x14ac:dyDescent="0.3">
      <c r="AL125" s="95">
        <f t="shared" si="4"/>
        <v>120</v>
      </c>
      <c r="AM125" s="95" t="s">
        <v>363</v>
      </c>
      <c r="AN125" s="95" t="s">
        <v>2192</v>
      </c>
      <c r="AO125" s="95" t="s">
        <v>1095</v>
      </c>
      <c r="AP125" s="95" t="s">
        <v>1819</v>
      </c>
      <c r="AQ125" s="95" t="s">
        <v>3106</v>
      </c>
      <c r="AR125" s="95"/>
      <c r="AS125" s="95" t="s">
        <v>56</v>
      </c>
      <c r="AT125" s="95" t="s">
        <v>2790</v>
      </c>
      <c r="AU125" s="95" t="s">
        <v>936</v>
      </c>
      <c r="AV125" s="95"/>
      <c r="AW125" s="95"/>
      <c r="AX125" s="95"/>
      <c r="AY125" s="95"/>
      <c r="AZ125" s="95"/>
      <c r="BA125" s="95"/>
      <c r="BB125" s="95"/>
      <c r="BC125" s="95"/>
    </row>
    <row r="126" spans="38:55" x14ac:dyDescent="0.3">
      <c r="AL126" s="95">
        <f t="shared" si="4"/>
        <v>121</v>
      </c>
      <c r="AM126" s="95" t="s">
        <v>106</v>
      </c>
      <c r="AN126" s="95" t="s">
        <v>2351</v>
      </c>
      <c r="AO126" s="95" t="s">
        <v>977</v>
      </c>
      <c r="AP126" s="95" t="s">
        <v>1817</v>
      </c>
      <c r="AQ126" s="95" t="s">
        <v>3105</v>
      </c>
      <c r="AR126" s="95"/>
      <c r="AS126" s="95" t="s">
        <v>363</v>
      </c>
      <c r="AT126" s="95" t="s">
        <v>2568</v>
      </c>
      <c r="AU126" s="95" t="s">
        <v>1095</v>
      </c>
      <c r="AV126" s="95"/>
      <c r="AW126" s="95"/>
      <c r="AX126" s="95"/>
      <c r="AY126" s="95"/>
      <c r="AZ126" s="95"/>
      <c r="BA126" s="95"/>
      <c r="BB126" s="95"/>
      <c r="BC126" s="95"/>
    </row>
    <row r="127" spans="38:55" x14ac:dyDescent="0.3">
      <c r="AL127" s="95">
        <f t="shared" si="4"/>
        <v>122</v>
      </c>
      <c r="AM127" s="95" t="s">
        <v>502</v>
      </c>
      <c r="AN127" s="95" t="s">
        <v>1879</v>
      </c>
      <c r="AO127" s="95" t="s">
        <v>1107</v>
      </c>
      <c r="AP127" s="95" t="s">
        <v>1819</v>
      </c>
      <c r="AQ127" s="95" t="s">
        <v>3106</v>
      </c>
      <c r="AR127" s="95"/>
      <c r="AS127" s="95" t="s">
        <v>106</v>
      </c>
      <c r="AT127" s="95" t="s">
        <v>2569</v>
      </c>
      <c r="AU127" s="95" t="s">
        <v>977</v>
      </c>
      <c r="AV127" s="95"/>
      <c r="AW127" s="95"/>
      <c r="AX127" s="95"/>
      <c r="AY127" s="95"/>
      <c r="AZ127" s="95"/>
      <c r="BA127" s="95"/>
      <c r="BB127" s="95"/>
      <c r="BC127" s="95"/>
    </row>
    <row r="128" spans="38:55" x14ac:dyDescent="0.3">
      <c r="AL128" s="95">
        <f t="shared" si="4"/>
        <v>123</v>
      </c>
      <c r="AM128" s="95" t="s">
        <v>59</v>
      </c>
      <c r="AN128" s="95" t="s">
        <v>2401</v>
      </c>
      <c r="AO128" s="95" t="s">
        <v>936</v>
      </c>
      <c r="AP128" s="95" t="s">
        <v>1819</v>
      </c>
      <c r="AQ128" s="90" t="s">
        <v>3107</v>
      </c>
      <c r="AR128" s="95"/>
      <c r="AS128" s="95" t="s">
        <v>502</v>
      </c>
      <c r="AT128" s="95" t="s">
        <v>2791</v>
      </c>
      <c r="AU128" s="95" t="s">
        <v>1107</v>
      </c>
      <c r="AV128" s="95"/>
      <c r="AW128" s="95"/>
      <c r="AX128" s="95"/>
      <c r="AY128" s="95"/>
      <c r="AZ128" s="95"/>
      <c r="BA128" s="95"/>
      <c r="BB128" s="95"/>
      <c r="BC128" s="95"/>
    </row>
    <row r="129" spans="38:55" x14ac:dyDescent="0.3">
      <c r="AL129" s="95">
        <f t="shared" si="4"/>
        <v>124</v>
      </c>
      <c r="AM129" s="95" t="s">
        <v>107</v>
      </c>
      <c r="AN129" s="95" t="s">
        <v>1874</v>
      </c>
      <c r="AO129" s="95" t="s">
        <v>977</v>
      </c>
      <c r="AP129" s="95" t="s">
        <v>1819</v>
      </c>
      <c r="AQ129" s="95" t="s">
        <v>3105</v>
      </c>
      <c r="AR129" s="95"/>
      <c r="AS129" s="95" t="s">
        <v>59</v>
      </c>
      <c r="AT129" s="95" t="s">
        <v>2792</v>
      </c>
      <c r="AU129" s="95" t="s">
        <v>936</v>
      </c>
      <c r="AV129" s="95"/>
      <c r="AW129" s="95"/>
      <c r="AX129" s="95"/>
      <c r="AY129" s="95"/>
      <c r="AZ129" s="95"/>
      <c r="BA129" s="95"/>
      <c r="BB129" s="95"/>
      <c r="BC129" s="95"/>
    </row>
    <row r="130" spans="38:55" x14ac:dyDescent="0.3">
      <c r="AL130" s="95">
        <f t="shared" si="4"/>
        <v>125</v>
      </c>
      <c r="AM130" s="95" t="s">
        <v>412</v>
      </c>
      <c r="AN130" s="95" t="s">
        <v>2253</v>
      </c>
      <c r="AO130" s="95" t="s">
        <v>1100</v>
      </c>
      <c r="AP130" s="95" t="s">
        <v>1819</v>
      </c>
      <c r="AQ130" s="95" t="s">
        <v>3106</v>
      </c>
      <c r="AR130" s="95"/>
      <c r="AS130" s="95" t="s">
        <v>107</v>
      </c>
      <c r="AT130" s="95" t="s">
        <v>2570</v>
      </c>
      <c r="AU130" s="95" t="s">
        <v>977</v>
      </c>
      <c r="AV130" s="95"/>
      <c r="AW130" s="95"/>
      <c r="AX130" s="95"/>
      <c r="AY130" s="95"/>
      <c r="AZ130" s="95"/>
      <c r="BA130" s="95"/>
      <c r="BB130" s="95"/>
      <c r="BC130" s="95"/>
    </row>
    <row r="131" spans="38:55" x14ac:dyDescent="0.3">
      <c r="AL131" s="95">
        <f t="shared" si="4"/>
        <v>126</v>
      </c>
      <c r="AM131" s="95" t="s">
        <v>23</v>
      </c>
      <c r="AN131" s="95" t="s">
        <v>2396</v>
      </c>
      <c r="AO131" s="95" t="s">
        <v>921</v>
      </c>
      <c r="AP131" s="95" t="s">
        <v>1818</v>
      </c>
      <c r="AQ131" s="95" t="s">
        <v>3105</v>
      </c>
      <c r="AR131" s="95"/>
      <c r="AS131" s="95" t="s">
        <v>412</v>
      </c>
      <c r="AT131" s="95" t="s">
        <v>2571</v>
      </c>
      <c r="AU131" s="95" t="s">
        <v>1100</v>
      </c>
      <c r="AV131" s="95"/>
      <c r="AW131" s="95"/>
      <c r="AX131" s="95"/>
      <c r="AY131" s="95"/>
      <c r="AZ131" s="95"/>
      <c r="BA131" s="95"/>
      <c r="BB131" s="95"/>
      <c r="BC131" s="95"/>
    </row>
    <row r="132" spans="38:55" x14ac:dyDescent="0.3">
      <c r="AL132" s="95">
        <f t="shared" si="4"/>
        <v>127</v>
      </c>
      <c r="AM132" s="95" t="s">
        <v>26</v>
      </c>
      <c r="AN132" s="95" t="s">
        <v>2319</v>
      </c>
      <c r="AO132" s="95" t="s">
        <v>921</v>
      </c>
      <c r="AP132" s="95" t="s">
        <v>1817</v>
      </c>
      <c r="AQ132" s="95" t="s">
        <v>3105</v>
      </c>
      <c r="AR132" s="95"/>
      <c r="AS132" s="95" t="s">
        <v>23</v>
      </c>
      <c r="AT132" s="95" t="s">
        <v>24</v>
      </c>
      <c r="AU132" s="95" t="s">
        <v>921</v>
      </c>
      <c r="AV132" s="95"/>
      <c r="AW132" s="95"/>
      <c r="AX132" s="95"/>
      <c r="AY132" s="95"/>
      <c r="AZ132" s="95"/>
      <c r="BA132" s="95"/>
      <c r="BB132" s="95"/>
      <c r="BC132" s="95"/>
    </row>
    <row r="133" spans="38:55" x14ac:dyDescent="0.3">
      <c r="AL133" s="95">
        <f t="shared" si="4"/>
        <v>128</v>
      </c>
      <c r="AM133" s="95" t="s">
        <v>659</v>
      </c>
      <c r="AN133" s="95" t="s">
        <v>2219</v>
      </c>
      <c r="AO133" s="95" t="s">
        <v>1241</v>
      </c>
      <c r="AP133" s="95" t="s">
        <v>1819</v>
      </c>
      <c r="AQ133" s="90" t="s">
        <v>3107</v>
      </c>
      <c r="AR133" s="95"/>
      <c r="AS133" s="95" t="s">
        <v>26</v>
      </c>
      <c r="AT133" s="95" t="s">
        <v>2572</v>
      </c>
      <c r="AU133" s="95" t="s">
        <v>921</v>
      </c>
      <c r="AV133" s="95"/>
      <c r="AW133" s="95"/>
      <c r="AX133" s="95"/>
      <c r="AY133" s="95"/>
      <c r="AZ133" s="95"/>
      <c r="BA133" s="95"/>
      <c r="BB133" s="95"/>
      <c r="BC133" s="95"/>
    </row>
    <row r="134" spans="38:55" x14ac:dyDescent="0.3">
      <c r="AL134" s="95">
        <f t="shared" si="4"/>
        <v>129</v>
      </c>
      <c r="AM134" s="95" t="s">
        <v>1052</v>
      </c>
      <c r="AN134" s="95" t="s">
        <v>2374</v>
      </c>
      <c r="AO134" s="95" t="s">
        <v>1051</v>
      </c>
      <c r="AP134" s="95" t="s">
        <v>1818</v>
      </c>
      <c r="AQ134" s="95" t="s">
        <v>3105</v>
      </c>
      <c r="AR134" s="95"/>
      <c r="AS134" s="95" t="s">
        <v>659</v>
      </c>
      <c r="AT134" s="95" t="s">
        <v>2489</v>
      </c>
      <c r="AU134" s="95" t="s">
        <v>1241</v>
      </c>
      <c r="AV134" s="95"/>
      <c r="AW134" s="95"/>
      <c r="AX134" s="95"/>
      <c r="AY134" s="95"/>
      <c r="AZ134" s="95"/>
      <c r="BA134" s="95"/>
      <c r="BB134" s="95"/>
      <c r="BC134" s="95"/>
    </row>
    <row r="135" spans="38:55" x14ac:dyDescent="0.3">
      <c r="AL135" s="95">
        <f t="shared" si="4"/>
        <v>130</v>
      </c>
      <c r="AM135" s="95" t="s">
        <v>1199</v>
      </c>
      <c r="AN135" s="95" t="s">
        <v>2076</v>
      </c>
      <c r="AO135" s="95" t="s">
        <v>1198</v>
      </c>
      <c r="AP135" s="95" t="s">
        <v>1820</v>
      </c>
      <c r="AQ135" s="95" t="s">
        <v>3105</v>
      </c>
      <c r="AR135" s="95"/>
      <c r="AS135" s="95" t="s">
        <v>1052</v>
      </c>
      <c r="AT135" s="95" t="s">
        <v>2573</v>
      </c>
      <c r="AU135" s="95" t="s">
        <v>1051</v>
      </c>
      <c r="AV135" s="95"/>
      <c r="AW135" s="95"/>
      <c r="AX135" s="95"/>
      <c r="AY135" s="95"/>
      <c r="AZ135" s="95"/>
      <c r="BA135" s="95"/>
      <c r="BB135" s="95"/>
      <c r="BC135" s="95"/>
    </row>
    <row r="136" spans="38:55" x14ac:dyDescent="0.3">
      <c r="AL136" s="95">
        <f t="shared" ref="AL136:AL199" si="5">AL135+1</f>
        <v>131</v>
      </c>
      <c r="AM136" s="95" t="s">
        <v>939</v>
      </c>
      <c r="AN136" s="95" t="s">
        <v>1974</v>
      </c>
      <c r="AO136" s="95" t="s">
        <v>936</v>
      </c>
      <c r="AP136" s="95" t="s">
        <v>1819</v>
      </c>
      <c r="AQ136" s="90" t="s">
        <v>3107</v>
      </c>
      <c r="AR136" s="95"/>
      <c r="AS136" s="95" t="s">
        <v>1199</v>
      </c>
      <c r="AT136" s="95" t="s">
        <v>2793</v>
      </c>
      <c r="AU136" s="95" t="s">
        <v>1198</v>
      </c>
      <c r="AV136" s="95"/>
      <c r="AW136" s="95"/>
      <c r="AX136" s="95"/>
      <c r="AY136" s="95"/>
      <c r="AZ136" s="95"/>
      <c r="BA136" s="95"/>
      <c r="BB136" s="95"/>
      <c r="BC136" s="95"/>
    </row>
    <row r="137" spans="38:55" x14ac:dyDescent="0.3">
      <c r="AL137" s="95">
        <f t="shared" si="5"/>
        <v>132</v>
      </c>
      <c r="AM137" s="95" t="s">
        <v>1200</v>
      </c>
      <c r="AN137" s="95" t="s">
        <v>2212</v>
      </c>
      <c r="AO137" s="95" t="s">
        <v>1198</v>
      </c>
      <c r="AP137" s="95" t="s">
        <v>1818</v>
      </c>
      <c r="AQ137" s="95" t="s">
        <v>3105</v>
      </c>
      <c r="AR137" s="95"/>
      <c r="AS137" s="95" t="s">
        <v>939</v>
      </c>
      <c r="AT137" s="95" t="s">
        <v>2794</v>
      </c>
      <c r="AU137" s="95" t="s">
        <v>936</v>
      </c>
      <c r="AV137" s="95"/>
      <c r="AW137" s="95"/>
      <c r="AX137" s="95"/>
      <c r="AY137" s="95"/>
      <c r="AZ137" s="95"/>
      <c r="BA137" s="95"/>
      <c r="BB137" s="95"/>
      <c r="BC137" s="95"/>
    </row>
    <row r="138" spans="38:55" x14ac:dyDescent="0.3">
      <c r="AL138" s="95">
        <f t="shared" si="5"/>
        <v>133</v>
      </c>
      <c r="AM138" s="95" t="s">
        <v>61</v>
      </c>
      <c r="AN138" s="95" t="s">
        <v>2031</v>
      </c>
      <c r="AO138" s="95" t="s">
        <v>936</v>
      </c>
      <c r="AP138" s="95" t="s">
        <v>1815</v>
      </c>
      <c r="AQ138" s="90" t="s">
        <v>3107</v>
      </c>
      <c r="AR138" s="95"/>
      <c r="AS138" s="95" t="s">
        <v>1200</v>
      </c>
      <c r="AT138" s="95" t="s">
        <v>2574</v>
      </c>
      <c r="AU138" s="95" t="s">
        <v>1198</v>
      </c>
      <c r="AV138" s="95"/>
      <c r="AW138" s="95"/>
      <c r="AX138" s="95"/>
      <c r="AY138" s="95"/>
      <c r="AZ138" s="95"/>
      <c r="BA138" s="95"/>
      <c r="BB138" s="95"/>
      <c r="BC138" s="95"/>
    </row>
    <row r="139" spans="38:55" x14ac:dyDescent="0.3">
      <c r="AL139" s="95">
        <f t="shared" si="5"/>
        <v>134</v>
      </c>
      <c r="AM139" s="95" t="s">
        <v>64</v>
      </c>
      <c r="AN139" s="95" t="s">
        <v>2384</v>
      </c>
      <c r="AO139" s="95" t="s">
        <v>936</v>
      </c>
      <c r="AP139" s="95" t="s">
        <v>1819</v>
      </c>
      <c r="AQ139" s="90" t="s">
        <v>3107</v>
      </c>
      <c r="AR139" s="95"/>
      <c r="AS139" s="95" t="s">
        <v>61</v>
      </c>
      <c r="AT139" s="95" t="s">
        <v>2795</v>
      </c>
      <c r="AU139" s="95" t="s">
        <v>936</v>
      </c>
      <c r="AV139" s="95"/>
      <c r="AW139" s="95"/>
      <c r="AX139" s="95"/>
      <c r="AY139" s="95"/>
      <c r="AZ139" s="95"/>
      <c r="BA139" s="95"/>
      <c r="BB139" s="95"/>
      <c r="BC139" s="95"/>
    </row>
    <row r="140" spans="38:55" x14ac:dyDescent="0.3">
      <c r="AL140" s="95">
        <f t="shared" si="5"/>
        <v>135</v>
      </c>
      <c r="AM140" s="95" t="s">
        <v>940</v>
      </c>
      <c r="AN140" s="95" t="s">
        <v>2032</v>
      </c>
      <c r="AO140" s="95" t="s">
        <v>936</v>
      </c>
      <c r="AP140" s="95" t="s">
        <v>1815</v>
      </c>
      <c r="AQ140" s="90" t="s">
        <v>3107</v>
      </c>
      <c r="AR140" s="95"/>
      <c r="AS140" s="95" t="s">
        <v>64</v>
      </c>
      <c r="AT140" s="95" t="s">
        <v>2470</v>
      </c>
      <c r="AU140" s="95" t="s">
        <v>936</v>
      </c>
      <c r="AV140" s="95"/>
      <c r="AW140" s="95"/>
      <c r="AX140" s="95"/>
      <c r="AY140" s="95"/>
      <c r="AZ140" s="95"/>
      <c r="BA140" s="95"/>
      <c r="BB140" s="95"/>
      <c r="BC140" s="95"/>
    </row>
    <row r="141" spans="38:55" x14ac:dyDescent="0.3">
      <c r="AL141" s="95">
        <f t="shared" si="5"/>
        <v>136</v>
      </c>
      <c r="AM141" s="95" t="s">
        <v>1114</v>
      </c>
      <c r="AN141" s="95" t="s">
        <v>2266</v>
      </c>
      <c r="AO141" s="95" t="s">
        <v>1107</v>
      </c>
      <c r="AP141" s="95" t="s">
        <v>1819</v>
      </c>
      <c r="AQ141" s="95" t="s">
        <v>3106</v>
      </c>
      <c r="AR141" s="95"/>
      <c r="AS141" s="95" t="s">
        <v>940</v>
      </c>
      <c r="AT141" s="95" t="s">
        <v>2796</v>
      </c>
      <c r="AU141" s="95" t="s">
        <v>936</v>
      </c>
      <c r="AV141" s="95"/>
      <c r="AW141" s="95"/>
      <c r="AX141" s="95"/>
      <c r="AY141" s="95"/>
      <c r="AZ141" s="95"/>
      <c r="BA141" s="95"/>
      <c r="BB141" s="95"/>
      <c r="BC141" s="95"/>
    </row>
    <row r="142" spans="38:55" x14ac:dyDescent="0.3">
      <c r="AL142" s="95">
        <f t="shared" si="5"/>
        <v>137</v>
      </c>
      <c r="AM142" s="95" t="s">
        <v>1039</v>
      </c>
      <c r="AN142" s="95" t="s">
        <v>2182</v>
      </c>
      <c r="AO142" s="95" t="s">
        <v>1037</v>
      </c>
      <c r="AP142" s="95" t="s">
        <v>1815</v>
      </c>
      <c r="AQ142" s="90" t="s">
        <v>3107</v>
      </c>
      <c r="AR142" s="95"/>
      <c r="AS142" s="95" t="s">
        <v>1114</v>
      </c>
      <c r="AT142" s="95" t="s">
        <v>2797</v>
      </c>
      <c r="AU142" s="95" t="s">
        <v>1107</v>
      </c>
      <c r="AV142" s="95"/>
      <c r="AW142" s="95"/>
      <c r="AX142" s="95"/>
      <c r="AY142" s="95"/>
      <c r="AZ142" s="95"/>
      <c r="BA142" s="95"/>
      <c r="BB142" s="95"/>
      <c r="BC142" s="95"/>
    </row>
    <row r="143" spans="38:55" x14ac:dyDescent="0.3">
      <c r="AL143" s="95">
        <f t="shared" si="5"/>
        <v>138</v>
      </c>
      <c r="AM143" s="95" t="s">
        <v>926</v>
      </c>
      <c r="AN143" s="95" t="s">
        <v>2268</v>
      </c>
      <c r="AO143" s="95" t="s">
        <v>921</v>
      </c>
      <c r="AP143" s="95" t="s">
        <v>1818</v>
      </c>
      <c r="AQ143" s="95" t="s">
        <v>3105</v>
      </c>
      <c r="AR143" s="95"/>
      <c r="AS143" s="95" t="s">
        <v>1039</v>
      </c>
      <c r="AT143" s="95" t="s">
        <v>2798</v>
      </c>
      <c r="AU143" s="95" t="s">
        <v>1037</v>
      </c>
      <c r="AV143" s="95"/>
      <c r="AW143" s="95"/>
      <c r="AX143" s="95"/>
      <c r="AY143" s="95"/>
      <c r="AZ143" s="95"/>
      <c r="BA143" s="95"/>
      <c r="BB143" s="95"/>
      <c r="BC143" s="95"/>
    </row>
    <row r="144" spans="38:55" x14ac:dyDescent="0.3">
      <c r="AL144" s="95">
        <f t="shared" si="5"/>
        <v>139</v>
      </c>
      <c r="AM144" s="95" t="s">
        <v>109</v>
      </c>
      <c r="AN144" s="95" t="s">
        <v>2131</v>
      </c>
      <c r="AO144" s="95" t="s">
        <v>977</v>
      </c>
      <c r="AP144" s="95" t="s">
        <v>1817</v>
      </c>
      <c r="AQ144" s="95" t="s">
        <v>3105</v>
      </c>
      <c r="AR144" s="95"/>
      <c r="AS144" s="95" t="s">
        <v>926</v>
      </c>
      <c r="AT144" s="95" t="s">
        <v>2462</v>
      </c>
      <c r="AU144" s="95" t="s">
        <v>921</v>
      </c>
      <c r="AV144" s="95"/>
      <c r="AW144" s="95"/>
      <c r="AX144" s="95"/>
      <c r="AY144" s="95"/>
      <c r="AZ144" s="95"/>
      <c r="BA144" s="95"/>
      <c r="BB144" s="95"/>
      <c r="BC144" s="95"/>
    </row>
    <row r="145" spans="38:55" x14ac:dyDescent="0.3">
      <c r="AL145" s="95">
        <f t="shared" si="5"/>
        <v>140</v>
      </c>
      <c r="AM145" s="95" t="s">
        <v>367</v>
      </c>
      <c r="AN145" s="95" t="s">
        <v>2150</v>
      </c>
      <c r="AO145" s="95" t="s">
        <v>1095</v>
      </c>
      <c r="AP145" s="95" t="s">
        <v>1819</v>
      </c>
      <c r="AQ145" s="95" t="s">
        <v>3106</v>
      </c>
      <c r="AR145" s="95"/>
      <c r="AS145" s="95" t="s">
        <v>109</v>
      </c>
      <c r="AT145" s="95" t="s">
        <v>2575</v>
      </c>
      <c r="AU145" s="95" t="s">
        <v>977</v>
      </c>
      <c r="AV145" s="95"/>
      <c r="AW145" s="95"/>
      <c r="AX145" s="95"/>
      <c r="AY145" s="95"/>
      <c r="AZ145" s="95"/>
      <c r="BA145" s="95"/>
      <c r="BB145" s="95"/>
      <c r="BC145" s="95"/>
    </row>
    <row r="146" spans="38:55" x14ac:dyDescent="0.3">
      <c r="AL146" s="95">
        <f t="shared" si="5"/>
        <v>141</v>
      </c>
      <c r="AM146" s="95" t="s">
        <v>1115</v>
      </c>
      <c r="AN146" s="95" t="s">
        <v>1991</v>
      </c>
      <c r="AO146" s="95" t="s">
        <v>1107</v>
      </c>
      <c r="AP146" s="95" t="s">
        <v>1815</v>
      </c>
      <c r="AQ146" s="95" t="s">
        <v>3106</v>
      </c>
      <c r="AR146" s="95"/>
      <c r="AS146" s="95" t="s">
        <v>367</v>
      </c>
      <c r="AT146" s="95" t="s">
        <v>2576</v>
      </c>
      <c r="AU146" s="95" t="s">
        <v>1095</v>
      </c>
      <c r="AV146" s="95"/>
      <c r="AW146" s="95"/>
      <c r="AX146" s="95"/>
      <c r="AY146" s="95"/>
      <c r="AZ146" s="95"/>
      <c r="BA146" s="95"/>
      <c r="BB146" s="95"/>
      <c r="BC146" s="95"/>
    </row>
    <row r="147" spans="38:55" x14ac:dyDescent="0.3">
      <c r="AL147" s="95">
        <f t="shared" si="5"/>
        <v>142</v>
      </c>
      <c r="AM147" s="95" t="s">
        <v>941</v>
      </c>
      <c r="AN147" s="95" t="s">
        <v>2071</v>
      </c>
      <c r="AO147" s="95" t="s">
        <v>936</v>
      </c>
      <c r="AP147" s="95" t="s">
        <v>1815</v>
      </c>
      <c r="AQ147" s="90" t="s">
        <v>3107</v>
      </c>
      <c r="AR147" s="95"/>
      <c r="AS147" s="95" t="s">
        <v>1115</v>
      </c>
      <c r="AT147" s="95" t="s">
        <v>2799</v>
      </c>
      <c r="AU147" s="95" t="s">
        <v>1107</v>
      </c>
      <c r="AV147" s="95"/>
      <c r="AW147" s="95"/>
      <c r="AX147" s="95"/>
      <c r="AY147" s="95"/>
      <c r="AZ147" s="95"/>
      <c r="BA147" s="95"/>
      <c r="BB147" s="95"/>
      <c r="BC147" s="95"/>
    </row>
    <row r="148" spans="38:55" x14ac:dyDescent="0.3">
      <c r="AL148" s="95">
        <f t="shared" si="5"/>
        <v>143</v>
      </c>
      <c r="AM148" s="95" t="s">
        <v>1030</v>
      </c>
      <c r="AN148" s="95" t="s">
        <v>1883</v>
      </c>
      <c r="AO148" s="95" t="s">
        <v>1027</v>
      </c>
      <c r="AP148" s="95" t="s">
        <v>1818</v>
      </c>
      <c r="AQ148" s="95" t="s">
        <v>3105</v>
      </c>
      <c r="AR148" s="95"/>
      <c r="AS148" s="95" t="s">
        <v>941</v>
      </c>
      <c r="AT148" s="95" t="s">
        <v>2800</v>
      </c>
      <c r="AU148" s="95" t="s">
        <v>936</v>
      </c>
      <c r="AV148" s="95"/>
      <c r="AW148" s="95"/>
      <c r="AX148" s="95"/>
      <c r="AY148" s="95"/>
      <c r="AZ148" s="95"/>
      <c r="BA148" s="95"/>
      <c r="BB148" s="95"/>
      <c r="BC148" s="95"/>
    </row>
    <row r="149" spans="38:55" x14ac:dyDescent="0.3">
      <c r="AL149" s="95">
        <f t="shared" si="5"/>
        <v>144</v>
      </c>
      <c r="AM149" s="95" t="s">
        <v>1040</v>
      </c>
      <c r="AN149" s="95" t="s">
        <v>2199</v>
      </c>
      <c r="AO149" s="95" t="s">
        <v>1037</v>
      </c>
      <c r="AP149" s="95" t="s">
        <v>1815</v>
      </c>
      <c r="AQ149" s="90" t="s">
        <v>3107</v>
      </c>
      <c r="AR149" s="95"/>
      <c r="AS149" s="95" t="s">
        <v>1030</v>
      </c>
      <c r="AT149" s="95" t="s">
        <v>2577</v>
      </c>
      <c r="AU149" s="95" t="s">
        <v>1027</v>
      </c>
      <c r="AV149" s="95"/>
      <c r="AW149" s="95"/>
      <c r="AX149" s="95"/>
      <c r="AY149" s="95"/>
      <c r="AZ149" s="95"/>
      <c r="BA149" s="95"/>
      <c r="BB149" s="95"/>
      <c r="BC149" s="95"/>
    </row>
    <row r="150" spans="38:55" x14ac:dyDescent="0.3">
      <c r="AL150" s="95">
        <f t="shared" si="5"/>
        <v>145</v>
      </c>
      <c r="AM150" s="95" t="s">
        <v>942</v>
      </c>
      <c r="AN150" s="95" t="s">
        <v>1988</v>
      </c>
      <c r="AO150" s="95" t="s">
        <v>936</v>
      </c>
      <c r="AP150" s="95" t="s">
        <v>1819</v>
      </c>
      <c r="AQ150" s="90" t="s">
        <v>3107</v>
      </c>
      <c r="AR150" s="95"/>
      <c r="AS150" s="95" t="s">
        <v>1040</v>
      </c>
      <c r="AT150" s="95" t="s">
        <v>2577</v>
      </c>
      <c r="AU150" s="95" t="s">
        <v>1037</v>
      </c>
      <c r="AV150" s="95"/>
      <c r="AW150" s="95"/>
      <c r="AX150" s="95"/>
      <c r="AY150" s="95"/>
      <c r="AZ150" s="95"/>
      <c r="BA150" s="95"/>
      <c r="BB150" s="95"/>
      <c r="BC150" s="95"/>
    </row>
    <row r="151" spans="38:55" x14ac:dyDescent="0.3">
      <c r="AL151" s="95">
        <f t="shared" si="5"/>
        <v>146</v>
      </c>
      <c r="AM151" s="95" t="s">
        <v>680</v>
      </c>
      <c r="AN151" s="95" t="s">
        <v>2041</v>
      </c>
      <c r="AO151" s="95" t="s">
        <v>1241</v>
      </c>
      <c r="AP151" s="95" t="s">
        <v>1815</v>
      </c>
      <c r="AQ151" s="90" t="s">
        <v>3107</v>
      </c>
      <c r="AR151" s="95"/>
      <c r="AS151" s="95" t="s">
        <v>942</v>
      </c>
      <c r="AT151" s="95" t="s">
        <v>2801</v>
      </c>
      <c r="AU151" s="95" t="s">
        <v>936</v>
      </c>
      <c r="AV151" s="95"/>
      <c r="AW151" s="95"/>
      <c r="AX151" s="95"/>
      <c r="AY151" s="95"/>
      <c r="AZ151" s="95"/>
      <c r="BA151" s="95"/>
      <c r="BB151" s="95"/>
      <c r="BC151" s="95"/>
    </row>
    <row r="152" spans="38:55" x14ac:dyDescent="0.3">
      <c r="AL152" s="95">
        <f t="shared" si="5"/>
        <v>147</v>
      </c>
      <c r="AM152" s="95" t="s">
        <v>1209</v>
      </c>
      <c r="AN152" s="95" t="s">
        <v>2282</v>
      </c>
      <c r="AO152" s="95" t="s">
        <v>512</v>
      </c>
      <c r="AP152" s="95" t="s">
        <v>1818</v>
      </c>
      <c r="AQ152" s="95" t="s">
        <v>3106</v>
      </c>
      <c r="AR152" s="95"/>
      <c r="AS152" s="95" t="s">
        <v>680</v>
      </c>
      <c r="AT152" s="95" t="s">
        <v>2802</v>
      </c>
      <c r="AU152" s="95" t="s">
        <v>1241</v>
      </c>
      <c r="AV152" s="95"/>
      <c r="AW152" s="95"/>
      <c r="AX152" s="95"/>
      <c r="AY152" s="95"/>
      <c r="AZ152" s="95"/>
      <c r="BA152" s="95"/>
      <c r="BB152" s="95"/>
      <c r="BC152" s="95"/>
    </row>
    <row r="153" spans="38:55" x14ac:dyDescent="0.3">
      <c r="AL153" s="95">
        <f t="shared" si="5"/>
        <v>148</v>
      </c>
      <c r="AM153" s="95" t="s">
        <v>1116</v>
      </c>
      <c r="AN153" s="95" t="s">
        <v>2012</v>
      </c>
      <c r="AO153" s="95" t="s">
        <v>1107</v>
      </c>
      <c r="AP153" s="95" t="s">
        <v>1815</v>
      </c>
      <c r="AQ153" s="95" t="s">
        <v>3106</v>
      </c>
      <c r="AR153" s="95"/>
      <c r="AS153" s="95" t="s">
        <v>1209</v>
      </c>
      <c r="AT153" s="95" t="s">
        <v>2803</v>
      </c>
      <c r="AU153" s="95" t="s">
        <v>512</v>
      </c>
      <c r="AV153" s="95"/>
      <c r="AW153" s="95"/>
      <c r="AX153" s="95"/>
      <c r="AY153" s="95"/>
      <c r="AZ153" s="95"/>
      <c r="BA153" s="95"/>
      <c r="BB153" s="95"/>
      <c r="BC153" s="95"/>
    </row>
    <row r="154" spans="38:55" x14ac:dyDescent="0.3">
      <c r="AL154" s="95">
        <f t="shared" si="5"/>
        <v>149</v>
      </c>
      <c r="AM154" s="95" t="s">
        <v>980</v>
      </c>
      <c r="AN154" s="95" t="s">
        <v>2173</v>
      </c>
      <c r="AO154" s="95" t="s">
        <v>977</v>
      </c>
      <c r="AP154" s="95" t="s">
        <v>1815</v>
      </c>
      <c r="AQ154" s="95" t="s">
        <v>3105</v>
      </c>
      <c r="AR154" s="95"/>
      <c r="AS154" s="95" t="s">
        <v>1116</v>
      </c>
      <c r="AT154" s="95" t="s">
        <v>2804</v>
      </c>
      <c r="AU154" s="95" t="s">
        <v>1107</v>
      </c>
      <c r="AV154" s="95"/>
      <c r="AW154" s="95"/>
      <c r="AX154" s="95"/>
      <c r="AY154" s="95"/>
      <c r="AZ154" s="95"/>
      <c r="BA154" s="95"/>
      <c r="BB154" s="95"/>
      <c r="BC154" s="95"/>
    </row>
    <row r="155" spans="38:55" x14ac:dyDescent="0.3">
      <c r="AL155" s="95">
        <f t="shared" si="5"/>
        <v>150</v>
      </c>
      <c r="AM155" s="95" t="s">
        <v>358</v>
      </c>
      <c r="AN155" s="95" t="s">
        <v>2069</v>
      </c>
      <c r="AO155" s="95" t="s">
        <v>1071</v>
      </c>
      <c r="AP155" s="95" t="s">
        <v>1819</v>
      </c>
      <c r="AQ155" s="95" t="s">
        <v>3106</v>
      </c>
      <c r="AR155" s="95"/>
      <c r="AS155" s="95" t="s">
        <v>980</v>
      </c>
      <c r="AT155" s="95" t="s">
        <v>2805</v>
      </c>
      <c r="AU155" s="95" t="s">
        <v>977</v>
      </c>
      <c r="AV155" s="95"/>
      <c r="AW155" s="95"/>
      <c r="AX155" s="95"/>
      <c r="AY155" s="95"/>
      <c r="AZ155" s="95"/>
      <c r="BA155" s="95"/>
      <c r="BB155" s="95"/>
      <c r="BC155" s="95"/>
    </row>
    <row r="156" spans="38:55" x14ac:dyDescent="0.3">
      <c r="AL156" s="95">
        <f t="shared" si="5"/>
        <v>151</v>
      </c>
      <c r="AM156" s="95" t="s">
        <v>111</v>
      </c>
      <c r="AN156" s="95" t="s">
        <v>2245</v>
      </c>
      <c r="AO156" s="95" t="s">
        <v>977</v>
      </c>
      <c r="AP156" s="95" t="s">
        <v>1819</v>
      </c>
      <c r="AQ156" s="95" t="s">
        <v>3105</v>
      </c>
      <c r="AR156" s="95"/>
      <c r="AS156" s="95" t="s">
        <v>358</v>
      </c>
      <c r="AT156" s="95" t="s">
        <v>2806</v>
      </c>
      <c r="AU156" s="95" t="s">
        <v>1071</v>
      </c>
      <c r="AV156" s="95"/>
      <c r="AW156" s="95"/>
      <c r="AX156" s="95"/>
      <c r="AY156" s="95"/>
      <c r="AZ156" s="95"/>
      <c r="BA156" s="95"/>
      <c r="BB156" s="95"/>
      <c r="BC156" s="95"/>
    </row>
    <row r="157" spans="38:55" x14ac:dyDescent="0.3">
      <c r="AL157" s="95">
        <f t="shared" si="5"/>
        <v>152</v>
      </c>
      <c r="AM157" s="95" t="s">
        <v>1141</v>
      </c>
      <c r="AN157" s="95" t="s">
        <v>2355</v>
      </c>
      <c r="AO157" s="95" t="s">
        <v>1136</v>
      </c>
      <c r="AP157" s="95" t="s">
        <v>1817</v>
      </c>
      <c r="AQ157" s="90" t="s">
        <v>3107</v>
      </c>
      <c r="AR157" s="95"/>
      <c r="AS157" s="95" t="s">
        <v>111</v>
      </c>
      <c r="AT157" s="95" t="s">
        <v>2578</v>
      </c>
      <c r="AU157" s="95" t="s">
        <v>977</v>
      </c>
      <c r="AV157" s="95"/>
      <c r="AW157" s="95"/>
      <c r="AX157" s="95"/>
      <c r="AY157" s="95"/>
      <c r="AZ157" s="95"/>
      <c r="BA157" s="95"/>
      <c r="BB157" s="95"/>
      <c r="BC157" s="95"/>
    </row>
    <row r="158" spans="38:55" x14ac:dyDescent="0.3">
      <c r="AL158" s="95">
        <f t="shared" si="5"/>
        <v>153</v>
      </c>
      <c r="AM158" s="95" t="s">
        <v>927</v>
      </c>
      <c r="AN158" s="95" t="s">
        <v>2215</v>
      </c>
      <c r="AO158" s="95" t="s">
        <v>921</v>
      </c>
      <c r="AP158" s="95" t="s">
        <v>1818</v>
      </c>
      <c r="AQ158" s="95" t="s">
        <v>3105</v>
      </c>
      <c r="AR158" s="95"/>
      <c r="AS158" s="95" t="s">
        <v>1141</v>
      </c>
      <c r="AT158" s="95" t="s">
        <v>2807</v>
      </c>
      <c r="AU158" s="95" t="s">
        <v>1136</v>
      </c>
      <c r="AV158" s="95"/>
      <c r="AW158" s="95"/>
      <c r="AX158" s="95"/>
      <c r="AY158" s="95"/>
      <c r="AZ158" s="95"/>
      <c r="BA158" s="95"/>
      <c r="BB158" s="95"/>
      <c r="BC158" s="95"/>
    </row>
    <row r="159" spans="38:55" x14ac:dyDescent="0.3">
      <c r="AL159" s="95">
        <f t="shared" si="5"/>
        <v>154</v>
      </c>
      <c r="AM159" s="95" t="s">
        <v>68</v>
      </c>
      <c r="AN159" s="95" t="s">
        <v>2402</v>
      </c>
      <c r="AO159" s="95" t="s">
        <v>936</v>
      </c>
      <c r="AP159" s="95" t="s">
        <v>1819</v>
      </c>
      <c r="AQ159" s="90" t="s">
        <v>3107</v>
      </c>
      <c r="AR159" s="95"/>
      <c r="AS159" s="95" t="s">
        <v>927</v>
      </c>
      <c r="AT159" s="95" t="s">
        <v>2808</v>
      </c>
      <c r="AU159" s="95" t="s">
        <v>921</v>
      </c>
      <c r="AV159" s="95"/>
      <c r="AW159" s="95"/>
      <c r="AX159" s="95"/>
      <c r="AY159" s="95"/>
      <c r="AZ159" s="95"/>
      <c r="BA159" s="95"/>
      <c r="BB159" s="95"/>
      <c r="BC159" s="95"/>
    </row>
    <row r="160" spans="38:55" x14ac:dyDescent="0.3">
      <c r="AL160" s="95">
        <f t="shared" si="5"/>
        <v>155</v>
      </c>
      <c r="AM160" s="95" t="s">
        <v>651</v>
      </c>
      <c r="AN160" s="95" t="s">
        <v>2280</v>
      </c>
      <c r="AO160" s="95" t="s">
        <v>1219</v>
      </c>
      <c r="AP160" s="95" t="s">
        <v>1818</v>
      </c>
      <c r="AQ160" s="90" t="s">
        <v>3107</v>
      </c>
      <c r="AR160" s="95"/>
      <c r="AS160" s="95" t="s">
        <v>68</v>
      </c>
      <c r="AT160" s="95" t="s">
        <v>2809</v>
      </c>
      <c r="AU160" s="95" t="s">
        <v>936</v>
      </c>
      <c r="AV160" s="95"/>
      <c r="AW160" s="95"/>
      <c r="AX160" s="95"/>
      <c r="AY160" s="95"/>
      <c r="AZ160" s="95"/>
      <c r="BA160" s="95"/>
      <c r="BB160" s="95"/>
      <c r="BC160" s="95"/>
    </row>
    <row r="161" spans="38:55" x14ac:dyDescent="0.3">
      <c r="AL161" s="95">
        <f t="shared" si="5"/>
        <v>156</v>
      </c>
      <c r="AM161" s="95" t="s">
        <v>1223</v>
      </c>
      <c r="AN161" s="95" t="s">
        <v>2432</v>
      </c>
      <c r="AO161" s="95" t="s">
        <v>1219</v>
      </c>
      <c r="AP161" s="95" t="s">
        <v>1820</v>
      </c>
      <c r="AQ161" s="90" t="s">
        <v>3107</v>
      </c>
      <c r="AR161" s="95"/>
      <c r="AS161" s="95" t="s">
        <v>651</v>
      </c>
      <c r="AT161" s="95" t="s">
        <v>2579</v>
      </c>
      <c r="AU161" s="95" t="s">
        <v>1219</v>
      </c>
      <c r="AV161" s="95"/>
      <c r="AW161" s="95"/>
      <c r="AX161" s="95"/>
      <c r="AY161" s="95"/>
      <c r="AZ161" s="95"/>
      <c r="BA161" s="95"/>
      <c r="BB161" s="95"/>
      <c r="BC161" s="95"/>
    </row>
    <row r="162" spans="38:55" x14ac:dyDescent="0.3">
      <c r="AL162" s="95">
        <f t="shared" si="5"/>
        <v>157</v>
      </c>
      <c r="AM162" s="95" t="s">
        <v>943</v>
      </c>
      <c r="AN162" s="95" t="s">
        <v>2343</v>
      </c>
      <c r="AO162" s="95" t="s">
        <v>936</v>
      </c>
      <c r="AP162" s="95" t="s">
        <v>1817</v>
      </c>
      <c r="AQ162" s="90" t="s">
        <v>3107</v>
      </c>
      <c r="AR162" s="95"/>
      <c r="AS162" s="95" t="s">
        <v>1223</v>
      </c>
      <c r="AT162" s="95" t="s">
        <v>2810</v>
      </c>
      <c r="AU162" s="95" t="s">
        <v>1219</v>
      </c>
      <c r="AV162" s="95"/>
      <c r="AW162" s="95"/>
      <c r="AX162" s="95"/>
      <c r="AY162" s="95"/>
      <c r="AZ162" s="95"/>
      <c r="BA162" s="95"/>
      <c r="BB162" s="95"/>
      <c r="BC162" s="95"/>
    </row>
    <row r="163" spans="38:55" x14ac:dyDescent="0.3">
      <c r="AL163" s="95">
        <f t="shared" si="5"/>
        <v>158</v>
      </c>
      <c r="AM163" s="95" t="s">
        <v>1053</v>
      </c>
      <c r="AN163" s="95" t="s">
        <v>2093</v>
      </c>
      <c r="AO163" s="95" t="s">
        <v>1051</v>
      </c>
      <c r="AP163" s="95" t="s">
        <v>1818</v>
      </c>
      <c r="AQ163" s="95" t="s">
        <v>3105</v>
      </c>
      <c r="AR163" s="95"/>
      <c r="AS163" s="95" t="s">
        <v>943</v>
      </c>
      <c r="AT163" s="95" t="s">
        <v>2811</v>
      </c>
      <c r="AU163" s="95" t="s">
        <v>936</v>
      </c>
      <c r="AV163" s="95"/>
      <c r="AW163" s="95"/>
      <c r="AX163" s="95"/>
      <c r="AY163" s="95"/>
      <c r="AZ163" s="95"/>
      <c r="BA163" s="95"/>
      <c r="BB163" s="95"/>
      <c r="BC163" s="95"/>
    </row>
    <row r="164" spans="38:55" x14ac:dyDescent="0.3">
      <c r="AL164" s="95">
        <f t="shared" si="5"/>
        <v>159</v>
      </c>
      <c r="AM164" s="95" t="s">
        <v>1079</v>
      </c>
      <c r="AN164" s="95" t="s">
        <v>2276</v>
      </c>
      <c r="AO164" s="95" t="s">
        <v>1071</v>
      </c>
      <c r="AP164" s="95" t="s">
        <v>1818</v>
      </c>
      <c r="AQ164" s="95" t="s">
        <v>3106</v>
      </c>
      <c r="AR164" s="95"/>
      <c r="AS164" s="95" t="s">
        <v>1053</v>
      </c>
      <c r="AT164" s="95" t="s">
        <v>2580</v>
      </c>
      <c r="AU164" s="95" t="s">
        <v>1051</v>
      </c>
      <c r="AV164" s="95"/>
      <c r="AW164" s="95"/>
      <c r="AX164" s="95"/>
      <c r="AY164" s="95"/>
      <c r="AZ164" s="95"/>
      <c r="BA164" s="95"/>
      <c r="BB164" s="95"/>
      <c r="BC164" s="95"/>
    </row>
    <row r="165" spans="38:55" x14ac:dyDescent="0.3">
      <c r="AL165" s="95">
        <f t="shared" si="5"/>
        <v>160</v>
      </c>
      <c r="AM165" s="95" t="s">
        <v>644</v>
      </c>
      <c r="AN165" s="95" t="s">
        <v>2368</v>
      </c>
      <c r="AO165" s="95" t="s">
        <v>512</v>
      </c>
      <c r="AP165" s="95" t="s">
        <v>1819</v>
      </c>
      <c r="AQ165" s="95" t="s">
        <v>3106</v>
      </c>
      <c r="AR165" s="95"/>
      <c r="AS165" s="95" t="s">
        <v>1079</v>
      </c>
      <c r="AT165" s="95" t="s">
        <v>2580</v>
      </c>
      <c r="AU165" s="95" t="s">
        <v>1071</v>
      </c>
      <c r="AV165" s="95"/>
      <c r="AW165" s="95"/>
      <c r="AX165" s="95"/>
      <c r="AY165" s="95"/>
      <c r="AZ165" s="95"/>
      <c r="BA165" s="95"/>
      <c r="BB165" s="95"/>
      <c r="BC165" s="95"/>
    </row>
    <row r="166" spans="38:55" x14ac:dyDescent="0.3">
      <c r="AL166" s="95">
        <f t="shared" si="5"/>
        <v>161</v>
      </c>
      <c r="AM166" s="95" t="s">
        <v>1257</v>
      </c>
      <c r="AN166" s="95" t="s">
        <v>1900</v>
      </c>
      <c r="AO166" s="95" t="s">
        <v>1253</v>
      </c>
      <c r="AP166" s="95" t="s">
        <v>1818</v>
      </c>
      <c r="AQ166" s="90" t="s">
        <v>3107</v>
      </c>
      <c r="AR166" s="95"/>
      <c r="AS166" s="95" t="s">
        <v>1257</v>
      </c>
      <c r="AT166" s="95" t="s">
        <v>2580</v>
      </c>
      <c r="AU166" s="95" t="s">
        <v>1253</v>
      </c>
      <c r="AV166" s="95"/>
      <c r="AW166" s="95"/>
      <c r="AX166" s="95"/>
      <c r="AY166" s="95"/>
      <c r="AZ166" s="95"/>
      <c r="BA166" s="95"/>
      <c r="BB166" s="95"/>
      <c r="BC166" s="95"/>
    </row>
    <row r="167" spans="38:55" x14ac:dyDescent="0.3">
      <c r="AL167" s="95">
        <f t="shared" si="5"/>
        <v>162</v>
      </c>
      <c r="AM167" s="95" t="s">
        <v>1224</v>
      </c>
      <c r="AN167" s="95" t="s">
        <v>2145</v>
      </c>
      <c r="AO167" s="95" t="s">
        <v>1219</v>
      </c>
      <c r="AP167" s="95" t="s">
        <v>1818</v>
      </c>
      <c r="AQ167" s="90" t="s">
        <v>3107</v>
      </c>
      <c r="AR167" s="95"/>
      <c r="AS167" s="95" t="s">
        <v>644</v>
      </c>
      <c r="AT167" s="95" t="s">
        <v>2580</v>
      </c>
      <c r="AU167" s="95" t="s">
        <v>512</v>
      </c>
      <c r="AV167" s="95"/>
      <c r="AW167" s="95"/>
      <c r="AX167" s="95"/>
      <c r="AY167" s="95"/>
      <c r="AZ167" s="95"/>
      <c r="BA167" s="95"/>
      <c r="BB167" s="95"/>
      <c r="BC167" s="95"/>
    </row>
    <row r="168" spans="38:55" x14ac:dyDescent="0.3">
      <c r="AL168" s="95">
        <f t="shared" si="5"/>
        <v>163</v>
      </c>
      <c r="AM168" s="95" t="s">
        <v>505</v>
      </c>
      <c r="AN168" s="95" t="s">
        <v>1917</v>
      </c>
      <c r="AO168" s="95" t="s">
        <v>1107</v>
      </c>
      <c r="AP168" s="95" t="s">
        <v>1815</v>
      </c>
      <c r="AQ168" s="95" t="s">
        <v>3106</v>
      </c>
      <c r="AR168" s="95"/>
      <c r="AS168" s="95" t="s">
        <v>1224</v>
      </c>
      <c r="AT168" s="95" t="s">
        <v>2581</v>
      </c>
      <c r="AU168" s="95" t="s">
        <v>1219</v>
      </c>
      <c r="AV168" s="95"/>
      <c r="AW168" s="95"/>
      <c r="AX168" s="95"/>
      <c r="AY168" s="95"/>
      <c r="AZ168" s="95"/>
      <c r="BA168" s="95"/>
      <c r="BB168" s="95"/>
      <c r="BC168" s="95"/>
    </row>
    <row r="169" spans="38:55" x14ac:dyDescent="0.3">
      <c r="AL169" s="95">
        <f t="shared" si="5"/>
        <v>164</v>
      </c>
      <c r="AM169" s="95" t="s">
        <v>508</v>
      </c>
      <c r="AN169" s="95" t="s">
        <v>2061</v>
      </c>
      <c r="AO169" s="95" t="s">
        <v>1107</v>
      </c>
      <c r="AP169" s="95" t="s">
        <v>1817</v>
      </c>
      <c r="AQ169" s="95" t="s">
        <v>3106</v>
      </c>
      <c r="AR169" s="95"/>
      <c r="AS169" s="95" t="s">
        <v>505</v>
      </c>
      <c r="AT169" s="95" t="s">
        <v>2812</v>
      </c>
      <c r="AU169" s="95" t="s">
        <v>1107</v>
      </c>
      <c r="AV169" s="95"/>
      <c r="AW169" s="95"/>
      <c r="AX169" s="95"/>
      <c r="AY169" s="95"/>
      <c r="AZ169" s="95"/>
      <c r="BA169" s="95"/>
      <c r="BB169" s="95"/>
      <c r="BC169" s="95"/>
    </row>
    <row r="170" spans="38:55" x14ac:dyDescent="0.3">
      <c r="AL170" s="95">
        <f t="shared" si="5"/>
        <v>165</v>
      </c>
      <c r="AM170" s="95" t="s">
        <v>718</v>
      </c>
      <c r="AN170" s="95" t="s">
        <v>2147</v>
      </c>
      <c r="AO170" s="95" t="s">
        <v>1253</v>
      </c>
      <c r="AP170" s="95" t="s">
        <v>1818</v>
      </c>
      <c r="AQ170" s="90" t="s">
        <v>3107</v>
      </c>
      <c r="AR170" s="95"/>
      <c r="AS170" s="95" t="s">
        <v>508</v>
      </c>
      <c r="AT170" s="95" t="s">
        <v>2582</v>
      </c>
      <c r="AU170" s="95" t="s">
        <v>1107</v>
      </c>
      <c r="AV170" s="95"/>
      <c r="AW170" s="95"/>
      <c r="AX170" s="95"/>
      <c r="AY170" s="95"/>
      <c r="AZ170" s="95"/>
      <c r="BA170" s="95"/>
      <c r="BB170" s="95"/>
      <c r="BC170" s="95"/>
    </row>
    <row r="171" spans="38:55" x14ac:dyDescent="0.3">
      <c r="AL171" s="95">
        <f t="shared" si="5"/>
        <v>166</v>
      </c>
      <c r="AM171" s="95" t="s">
        <v>1080</v>
      </c>
      <c r="AN171" s="95" t="s">
        <v>2078</v>
      </c>
      <c r="AO171" s="95" t="s">
        <v>1071</v>
      </c>
      <c r="AP171" s="95" t="s">
        <v>1818</v>
      </c>
      <c r="AQ171" s="95" t="s">
        <v>3106</v>
      </c>
      <c r="AR171" s="95"/>
      <c r="AS171" s="95" t="s">
        <v>718</v>
      </c>
      <c r="AT171" s="95" t="s">
        <v>2583</v>
      </c>
      <c r="AU171" s="95" t="s">
        <v>1253</v>
      </c>
      <c r="AV171" s="95"/>
      <c r="AW171" s="95"/>
      <c r="AX171" s="95"/>
      <c r="AY171" s="95"/>
      <c r="AZ171" s="95"/>
      <c r="BA171" s="95"/>
      <c r="BB171" s="95"/>
      <c r="BC171" s="95"/>
    </row>
    <row r="172" spans="38:55" x14ac:dyDescent="0.3">
      <c r="AL172" s="95">
        <f t="shared" si="5"/>
        <v>167</v>
      </c>
      <c r="AM172" s="95" t="s">
        <v>28</v>
      </c>
      <c r="AN172" s="95" t="s">
        <v>1927</v>
      </c>
      <c r="AO172" s="95" t="s">
        <v>921</v>
      </c>
      <c r="AP172" s="95" t="s">
        <v>1818</v>
      </c>
      <c r="AQ172" s="95" t="s">
        <v>3105</v>
      </c>
      <c r="AR172" s="95"/>
      <c r="AS172" s="95" t="s">
        <v>1080</v>
      </c>
      <c r="AT172" s="95" t="s">
        <v>2813</v>
      </c>
      <c r="AU172" s="95" t="s">
        <v>1071</v>
      </c>
      <c r="AV172" s="95"/>
      <c r="AW172" s="95"/>
      <c r="AX172" s="95"/>
      <c r="AY172" s="95"/>
      <c r="AZ172" s="95"/>
      <c r="BA172" s="95"/>
      <c r="BB172" s="95"/>
      <c r="BC172" s="95"/>
    </row>
    <row r="173" spans="38:55" x14ac:dyDescent="0.3">
      <c r="AL173" s="95">
        <f t="shared" si="5"/>
        <v>168</v>
      </c>
      <c r="AM173" s="95" t="s">
        <v>69</v>
      </c>
      <c r="AN173" s="95" t="s">
        <v>1980</v>
      </c>
      <c r="AO173" s="95" t="s">
        <v>936</v>
      </c>
      <c r="AP173" s="95" t="s">
        <v>1819</v>
      </c>
      <c r="AQ173" s="90" t="s">
        <v>3107</v>
      </c>
      <c r="AR173" s="95"/>
      <c r="AS173" s="95" t="s">
        <v>28</v>
      </c>
      <c r="AT173" s="95" t="s">
        <v>2584</v>
      </c>
      <c r="AU173" s="95" t="s">
        <v>921</v>
      </c>
      <c r="AV173" s="95"/>
      <c r="AW173" s="95"/>
      <c r="AX173" s="95"/>
      <c r="AY173" s="95"/>
      <c r="AZ173" s="95"/>
      <c r="BA173" s="95"/>
      <c r="BB173" s="95"/>
      <c r="BC173" s="95"/>
    </row>
    <row r="174" spans="38:55" x14ac:dyDescent="0.3">
      <c r="AL174" s="95">
        <f t="shared" si="5"/>
        <v>169</v>
      </c>
      <c r="AM174" s="95" t="s">
        <v>683</v>
      </c>
      <c r="AN174" s="95" t="s">
        <v>2065</v>
      </c>
      <c r="AO174" s="95" t="s">
        <v>1241</v>
      </c>
      <c r="AP174" s="95" t="s">
        <v>1815</v>
      </c>
      <c r="AQ174" s="90" t="s">
        <v>3107</v>
      </c>
      <c r="AR174" s="95"/>
      <c r="AS174" s="95" t="s">
        <v>69</v>
      </c>
      <c r="AT174" s="95" t="s">
        <v>2474</v>
      </c>
      <c r="AU174" s="95" t="s">
        <v>936</v>
      </c>
      <c r="AV174" s="95"/>
      <c r="AW174" s="95"/>
      <c r="AX174" s="95"/>
      <c r="AY174" s="95"/>
      <c r="AZ174" s="95"/>
      <c r="BA174" s="95"/>
      <c r="BB174" s="95"/>
      <c r="BC174" s="95"/>
    </row>
    <row r="175" spans="38:55" x14ac:dyDescent="0.3">
      <c r="AL175" s="95">
        <f t="shared" si="5"/>
        <v>170</v>
      </c>
      <c r="AM175" s="95" t="s">
        <v>1001</v>
      </c>
      <c r="AN175" s="95" t="s">
        <v>2358</v>
      </c>
      <c r="AO175" s="95" t="s">
        <v>997</v>
      </c>
      <c r="AP175" s="95" t="s">
        <v>1815</v>
      </c>
      <c r="AQ175" s="95" t="s">
        <v>3105</v>
      </c>
      <c r="AR175" s="95"/>
      <c r="AS175" s="95" t="s">
        <v>683</v>
      </c>
      <c r="AT175" s="95" t="s">
        <v>2814</v>
      </c>
      <c r="AU175" s="95" t="s">
        <v>1241</v>
      </c>
      <c r="AV175" s="95"/>
      <c r="AW175" s="95"/>
      <c r="AX175" s="95"/>
      <c r="AY175" s="95"/>
      <c r="AZ175" s="95"/>
      <c r="BA175" s="95"/>
      <c r="BB175" s="95"/>
      <c r="BC175" s="95"/>
    </row>
    <row r="176" spans="38:55" x14ac:dyDescent="0.3">
      <c r="AL176" s="95">
        <f t="shared" si="5"/>
        <v>171</v>
      </c>
      <c r="AM176" s="95" t="s">
        <v>260</v>
      </c>
      <c r="AN176" s="95" t="s">
        <v>2249</v>
      </c>
      <c r="AO176" s="95" t="s">
        <v>1051</v>
      </c>
      <c r="AP176" s="95" t="s">
        <v>1817</v>
      </c>
      <c r="AQ176" s="95" t="s">
        <v>3105</v>
      </c>
      <c r="AR176" s="95"/>
      <c r="AS176" s="95" t="s">
        <v>1001</v>
      </c>
      <c r="AT176" s="95" t="s">
        <v>2815</v>
      </c>
      <c r="AU176" s="95" t="s">
        <v>997</v>
      </c>
      <c r="AV176" s="95"/>
      <c r="AW176" s="95"/>
      <c r="AX176" s="95"/>
      <c r="AY176" s="95"/>
      <c r="AZ176" s="95"/>
      <c r="BA176" s="95"/>
      <c r="BB176" s="95"/>
      <c r="BC176" s="95"/>
    </row>
    <row r="177" spans="38:55" x14ac:dyDescent="0.3">
      <c r="AL177" s="95">
        <f t="shared" si="5"/>
        <v>172</v>
      </c>
      <c r="AM177" s="95" t="s">
        <v>1081</v>
      </c>
      <c r="AN177" s="95" t="s">
        <v>1933</v>
      </c>
      <c r="AO177" s="95" t="s">
        <v>1071</v>
      </c>
      <c r="AP177" s="95" t="s">
        <v>1820</v>
      </c>
      <c r="AQ177" s="95" t="s">
        <v>3106</v>
      </c>
      <c r="AR177" s="95"/>
      <c r="AS177" s="95" t="s">
        <v>260</v>
      </c>
      <c r="AT177" s="95" t="s">
        <v>2816</v>
      </c>
      <c r="AU177" s="95" t="s">
        <v>1051</v>
      </c>
      <c r="AV177" s="95"/>
      <c r="AW177" s="95"/>
      <c r="AX177" s="95"/>
      <c r="AY177" s="95"/>
      <c r="AZ177" s="95"/>
      <c r="BA177" s="95"/>
      <c r="BB177" s="95"/>
      <c r="BC177" s="95"/>
    </row>
    <row r="178" spans="38:55" x14ac:dyDescent="0.3">
      <c r="AL178" s="95">
        <f t="shared" si="5"/>
        <v>173</v>
      </c>
      <c r="AM178" s="95" t="s">
        <v>1041</v>
      </c>
      <c r="AN178" s="95" t="s">
        <v>2218</v>
      </c>
      <c r="AO178" s="95" t="s">
        <v>1037</v>
      </c>
      <c r="AP178" s="95" t="s">
        <v>1815</v>
      </c>
      <c r="AQ178" s="90" t="s">
        <v>3107</v>
      </c>
      <c r="AR178" s="95"/>
      <c r="AS178" s="95" t="s">
        <v>1081</v>
      </c>
      <c r="AT178" s="95" t="s">
        <v>2817</v>
      </c>
      <c r="AU178" s="95" t="s">
        <v>1071</v>
      </c>
      <c r="AV178" s="95"/>
      <c r="AW178" s="95"/>
      <c r="AX178" s="95"/>
      <c r="AY178" s="95"/>
      <c r="AZ178" s="95"/>
      <c r="BA178" s="95"/>
      <c r="BB178" s="95"/>
      <c r="BC178" s="95"/>
    </row>
    <row r="179" spans="38:55" x14ac:dyDescent="0.3">
      <c r="AL179" s="95">
        <f t="shared" si="5"/>
        <v>174</v>
      </c>
      <c r="AM179" s="95" t="s">
        <v>944</v>
      </c>
      <c r="AN179" s="95" t="s">
        <v>2048</v>
      </c>
      <c r="AO179" s="95" t="s">
        <v>936</v>
      </c>
      <c r="AP179" s="95" t="s">
        <v>1815</v>
      </c>
      <c r="AQ179" s="90" t="s">
        <v>3107</v>
      </c>
      <c r="AR179" s="95"/>
      <c r="AS179" s="95" t="s">
        <v>1041</v>
      </c>
      <c r="AT179" s="95" t="s">
        <v>2818</v>
      </c>
      <c r="AU179" s="95" t="s">
        <v>1037</v>
      </c>
      <c r="AV179" s="95"/>
      <c r="AW179" s="95"/>
      <c r="AX179" s="95"/>
      <c r="AY179" s="95"/>
      <c r="AZ179" s="95"/>
      <c r="BA179" s="95"/>
      <c r="BB179" s="95"/>
      <c r="BC179" s="95"/>
    </row>
    <row r="180" spans="38:55" x14ac:dyDescent="0.3">
      <c r="AL180" s="95">
        <f t="shared" si="5"/>
        <v>175</v>
      </c>
      <c r="AM180" s="95" t="s">
        <v>162</v>
      </c>
      <c r="AN180" s="95" t="s">
        <v>2407</v>
      </c>
      <c r="AO180" s="95" t="s">
        <v>997</v>
      </c>
      <c r="AP180" s="95" t="s">
        <v>1819</v>
      </c>
      <c r="AQ180" s="95" t="s">
        <v>3105</v>
      </c>
      <c r="AR180" s="95"/>
      <c r="AS180" s="95" t="s">
        <v>944</v>
      </c>
      <c r="AT180" s="95" t="s">
        <v>2819</v>
      </c>
      <c r="AU180" s="95" t="s">
        <v>936</v>
      </c>
      <c r="AV180" s="95"/>
      <c r="AW180" s="95"/>
      <c r="AX180" s="95"/>
      <c r="AY180" s="95"/>
      <c r="AZ180" s="95"/>
      <c r="BA180" s="95"/>
      <c r="BB180" s="95"/>
      <c r="BC180" s="95"/>
    </row>
    <row r="181" spans="38:55" x14ac:dyDescent="0.3">
      <c r="AL181" s="95">
        <f t="shared" si="5"/>
        <v>176</v>
      </c>
      <c r="AM181" s="95" t="s">
        <v>164</v>
      </c>
      <c r="AN181" s="95" t="s">
        <v>2310</v>
      </c>
      <c r="AO181" s="95" t="s">
        <v>997</v>
      </c>
      <c r="AP181" s="95" t="s">
        <v>1817</v>
      </c>
      <c r="AQ181" s="95" t="s">
        <v>3105</v>
      </c>
      <c r="AR181" s="95"/>
      <c r="AS181" s="95" t="s">
        <v>162</v>
      </c>
      <c r="AT181" s="95" t="s">
        <v>163</v>
      </c>
      <c r="AU181" s="95" t="s">
        <v>997</v>
      </c>
      <c r="AV181" s="95"/>
      <c r="AW181" s="95"/>
      <c r="AX181" s="95"/>
      <c r="AY181" s="95"/>
      <c r="AZ181" s="95"/>
      <c r="BA181" s="95"/>
      <c r="BB181" s="95"/>
      <c r="BC181" s="95"/>
    </row>
    <row r="182" spans="38:55" x14ac:dyDescent="0.3">
      <c r="AL182" s="95">
        <f t="shared" si="5"/>
        <v>177</v>
      </c>
      <c r="AM182" s="95" t="s">
        <v>1210</v>
      </c>
      <c r="AN182" s="95" t="s">
        <v>2100</v>
      </c>
      <c r="AO182" s="95" t="s">
        <v>512</v>
      </c>
      <c r="AP182" s="95" t="s">
        <v>1817</v>
      </c>
      <c r="AQ182" s="95" t="s">
        <v>3106</v>
      </c>
      <c r="AR182" s="95"/>
      <c r="AS182" s="95" t="s">
        <v>164</v>
      </c>
      <c r="AT182" s="95" t="s">
        <v>2585</v>
      </c>
      <c r="AU182" s="95" t="s">
        <v>997</v>
      </c>
      <c r="AV182" s="95"/>
      <c r="AW182" s="95"/>
      <c r="AX182" s="95"/>
      <c r="AY182" s="95"/>
      <c r="AZ182" s="95"/>
      <c r="BA182" s="95"/>
      <c r="BB182" s="95"/>
      <c r="BC182" s="95"/>
    </row>
    <row r="183" spans="38:55" x14ac:dyDescent="0.3">
      <c r="AL183" s="95">
        <f t="shared" si="5"/>
        <v>178</v>
      </c>
      <c r="AM183" s="95" t="s">
        <v>1225</v>
      </c>
      <c r="AN183" s="95" t="s">
        <v>1938</v>
      </c>
      <c r="AO183" s="95" t="s">
        <v>1219</v>
      </c>
      <c r="AP183" s="95" t="s">
        <v>1818</v>
      </c>
      <c r="AQ183" s="90" t="s">
        <v>3107</v>
      </c>
      <c r="AR183" s="95"/>
      <c r="AS183" s="95" t="s">
        <v>1210</v>
      </c>
      <c r="AT183" s="95" t="s">
        <v>2586</v>
      </c>
      <c r="AU183" s="95" t="s">
        <v>512</v>
      </c>
      <c r="AV183" s="95"/>
      <c r="AW183" s="95"/>
      <c r="AX183" s="95"/>
      <c r="AY183" s="95"/>
      <c r="AZ183" s="95"/>
      <c r="BA183" s="95"/>
      <c r="BB183" s="95"/>
      <c r="BC183" s="95"/>
    </row>
    <row r="184" spans="38:55" x14ac:dyDescent="0.3">
      <c r="AL184" s="95">
        <f t="shared" si="5"/>
        <v>179</v>
      </c>
      <c r="AM184" s="95" t="s">
        <v>1031</v>
      </c>
      <c r="AN184" s="95" t="s">
        <v>2393</v>
      </c>
      <c r="AO184" s="95" t="s">
        <v>1027</v>
      </c>
      <c r="AP184" s="95" t="s">
        <v>1818</v>
      </c>
      <c r="AQ184" s="95" t="s">
        <v>3105</v>
      </c>
      <c r="AR184" s="95"/>
      <c r="AS184" s="95" t="s">
        <v>1225</v>
      </c>
      <c r="AT184" s="95" t="s">
        <v>2587</v>
      </c>
      <c r="AU184" s="95" t="s">
        <v>1219</v>
      </c>
      <c r="AV184" s="95"/>
      <c r="AW184" s="95"/>
      <c r="AX184" s="95"/>
      <c r="AY184" s="95"/>
      <c r="AZ184" s="95"/>
      <c r="BA184" s="95"/>
      <c r="BB184" s="95"/>
      <c r="BC184" s="95"/>
    </row>
    <row r="185" spans="38:55" x14ac:dyDescent="0.3">
      <c r="AL185" s="95">
        <f t="shared" si="5"/>
        <v>180</v>
      </c>
      <c r="AM185" s="95" t="s">
        <v>1054</v>
      </c>
      <c r="AN185" s="95" t="s">
        <v>2216</v>
      </c>
      <c r="AO185" s="95" t="s">
        <v>1051</v>
      </c>
      <c r="AP185" s="95" t="s">
        <v>1815</v>
      </c>
      <c r="AQ185" s="95" t="s">
        <v>3105</v>
      </c>
      <c r="AR185" s="95"/>
      <c r="AS185" s="95" t="s">
        <v>1031</v>
      </c>
      <c r="AT185" s="95" t="s">
        <v>2588</v>
      </c>
      <c r="AU185" s="95" t="s">
        <v>1027</v>
      </c>
      <c r="AV185" s="95"/>
      <c r="AW185" s="95"/>
      <c r="AX185" s="95"/>
      <c r="AY185" s="95"/>
      <c r="AZ185" s="95"/>
      <c r="BA185" s="95"/>
      <c r="BB185" s="95"/>
      <c r="BC185" s="95"/>
    </row>
    <row r="186" spans="38:55" x14ac:dyDescent="0.3">
      <c r="AL186" s="95">
        <f t="shared" si="5"/>
        <v>181</v>
      </c>
      <c r="AM186" s="95" t="s">
        <v>1258</v>
      </c>
      <c r="AN186" s="95" t="s">
        <v>2118</v>
      </c>
      <c r="AO186" s="95" t="s">
        <v>1253</v>
      </c>
      <c r="AP186" s="95" t="s">
        <v>1818</v>
      </c>
      <c r="AQ186" s="90" t="s">
        <v>3107</v>
      </c>
      <c r="AR186" s="95"/>
      <c r="AS186" s="95" t="s">
        <v>1054</v>
      </c>
      <c r="AT186" s="95" t="s">
        <v>2588</v>
      </c>
      <c r="AU186" s="95" t="s">
        <v>1051</v>
      </c>
      <c r="AV186" s="95"/>
      <c r="AW186" s="95"/>
      <c r="AX186" s="95"/>
      <c r="AY186" s="95"/>
      <c r="AZ186" s="95"/>
      <c r="BA186" s="95"/>
      <c r="BB186" s="95"/>
      <c r="BC186" s="95"/>
    </row>
    <row r="187" spans="38:55" x14ac:dyDescent="0.3">
      <c r="AL187" s="95">
        <f t="shared" si="5"/>
        <v>182</v>
      </c>
      <c r="AM187" s="95" t="s">
        <v>1067</v>
      </c>
      <c r="AN187" s="95" t="s">
        <v>2256</v>
      </c>
      <c r="AO187" s="95" t="s">
        <v>1065</v>
      </c>
      <c r="AP187" s="95" t="s">
        <v>1819</v>
      </c>
      <c r="AQ187" s="90" t="s">
        <v>3107</v>
      </c>
      <c r="AR187" s="95"/>
      <c r="AS187" s="95" t="s">
        <v>1258</v>
      </c>
      <c r="AT187" s="95" t="s">
        <v>2588</v>
      </c>
      <c r="AU187" s="95" t="s">
        <v>1253</v>
      </c>
      <c r="AV187" s="95"/>
      <c r="AW187" s="95"/>
      <c r="AX187" s="95"/>
      <c r="AY187" s="95"/>
      <c r="AZ187" s="95"/>
      <c r="BA187" s="95"/>
      <c r="BB187" s="95"/>
      <c r="BC187" s="95"/>
    </row>
    <row r="188" spans="38:55" x14ac:dyDescent="0.3">
      <c r="AL188" s="95">
        <f t="shared" si="5"/>
        <v>183</v>
      </c>
      <c r="AM188" s="95" t="s">
        <v>70</v>
      </c>
      <c r="AN188" s="95" t="s">
        <v>1983</v>
      </c>
      <c r="AO188" s="95" t="s">
        <v>936</v>
      </c>
      <c r="AP188" s="95" t="s">
        <v>1819</v>
      </c>
      <c r="AQ188" s="90" t="s">
        <v>3107</v>
      </c>
      <c r="AR188" s="95"/>
      <c r="AS188" s="95" t="s">
        <v>1067</v>
      </c>
      <c r="AT188" s="95" t="s">
        <v>2496</v>
      </c>
      <c r="AU188" s="95" t="s">
        <v>1065</v>
      </c>
      <c r="AV188" s="95"/>
      <c r="AW188" s="95"/>
      <c r="AX188" s="95"/>
      <c r="AY188" s="95"/>
      <c r="AZ188" s="95"/>
      <c r="BA188" s="95"/>
      <c r="BB188" s="95"/>
      <c r="BC188" s="95"/>
    </row>
    <row r="189" spans="38:55" x14ac:dyDescent="0.3">
      <c r="AL189" s="95">
        <f t="shared" si="5"/>
        <v>184</v>
      </c>
      <c r="AM189" s="95" t="s">
        <v>698</v>
      </c>
      <c r="AN189" s="95" t="s">
        <v>1873</v>
      </c>
      <c r="AO189" s="95" t="s">
        <v>1253</v>
      </c>
      <c r="AP189" s="95" t="s">
        <v>1815</v>
      </c>
      <c r="AQ189" s="90" t="s">
        <v>3107</v>
      </c>
      <c r="AR189" s="95"/>
      <c r="AS189" s="95" t="s">
        <v>70</v>
      </c>
      <c r="AT189" s="95" t="s">
        <v>2472</v>
      </c>
      <c r="AU189" s="95" t="s">
        <v>936</v>
      </c>
      <c r="AV189" s="95"/>
      <c r="AW189" s="95"/>
      <c r="AX189" s="95"/>
      <c r="AY189" s="95"/>
      <c r="AZ189" s="95"/>
      <c r="BA189" s="95"/>
      <c r="BB189" s="95"/>
      <c r="BC189" s="95"/>
    </row>
    <row r="190" spans="38:55" x14ac:dyDescent="0.3">
      <c r="AL190" s="95">
        <f t="shared" si="5"/>
        <v>185</v>
      </c>
      <c r="AM190" s="95" t="s">
        <v>168</v>
      </c>
      <c r="AN190" s="95" t="s">
        <v>2002</v>
      </c>
      <c r="AO190" s="95" t="s">
        <v>997</v>
      </c>
      <c r="AP190" s="95" t="s">
        <v>1815</v>
      </c>
      <c r="AQ190" s="95" t="s">
        <v>3105</v>
      </c>
      <c r="AR190" s="95"/>
      <c r="AS190" s="95" t="s">
        <v>698</v>
      </c>
      <c r="AT190" s="95" t="s">
        <v>2512</v>
      </c>
      <c r="AU190" s="95" t="s">
        <v>1253</v>
      </c>
      <c r="AV190" s="95"/>
      <c r="AW190" s="95"/>
      <c r="AX190" s="95"/>
      <c r="AY190" s="95"/>
      <c r="AZ190" s="95"/>
      <c r="BA190" s="95"/>
      <c r="BB190" s="95"/>
      <c r="BC190" s="95"/>
    </row>
    <row r="191" spans="38:55" x14ac:dyDescent="0.3">
      <c r="AL191" s="95">
        <f t="shared" si="5"/>
        <v>186</v>
      </c>
      <c r="AM191" s="95" t="s">
        <v>1002</v>
      </c>
      <c r="AN191" s="95" t="s">
        <v>1998</v>
      </c>
      <c r="AO191" s="95" t="s">
        <v>997</v>
      </c>
      <c r="AP191" s="95" t="s">
        <v>1815</v>
      </c>
      <c r="AQ191" s="95" t="s">
        <v>3105</v>
      </c>
      <c r="AR191" s="95"/>
      <c r="AS191" s="95" t="s">
        <v>168</v>
      </c>
      <c r="AT191" s="95" t="s">
        <v>2820</v>
      </c>
      <c r="AU191" s="95" t="s">
        <v>997</v>
      </c>
      <c r="AV191" s="95"/>
      <c r="AW191" s="95"/>
      <c r="AX191" s="95"/>
      <c r="AY191" s="95"/>
      <c r="AZ191" s="95"/>
      <c r="BA191" s="95"/>
      <c r="BB191" s="95"/>
      <c r="BC191" s="95"/>
    </row>
    <row r="192" spans="38:55" x14ac:dyDescent="0.3">
      <c r="AL192" s="95">
        <f t="shared" si="5"/>
        <v>187</v>
      </c>
      <c r="AM192" s="95" t="s">
        <v>1003</v>
      </c>
      <c r="AN192" s="95" t="s">
        <v>2330</v>
      </c>
      <c r="AO192" s="95" t="s">
        <v>997</v>
      </c>
      <c r="AP192" s="95" t="s">
        <v>1815</v>
      </c>
      <c r="AQ192" s="95" t="s">
        <v>3105</v>
      </c>
      <c r="AR192" s="95"/>
      <c r="AS192" s="95" t="s">
        <v>1002</v>
      </c>
      <c r="AT192" s="95" t="s">
        <v>2589</v>
      </c>
      <c r="AU192" s="95" t="s">
        <v>997</v>
      </c>
      <c r="AV192" s="95"/>
      <c r="AW192" s="95"/>
      <c r="AX192" s="95"/>
      <c r="AY192" s="95"/>
      <c r="AZ192" s="95"/>
      <c r="BA192" s="95"/>
      <c r="BB192" s="95"/>
      <c r="BC192" s="95"/>
    </row>
    <row r="193" spans="38:55" x14ac:dyDescent="0.3">
      <c r="AL193" s="95">
        <f t="shared" si="5"/>
        <v>188</v>
      </c>
      <c r="AM193" s="95" t="s">
        <v>118</v>
      </c>
      <c r="AN193" s="95" t="s">
        <v>2352</v>
      </c>
      <c r="AO193" s="95" t="s">
        <v>977</v>
      </c>
      <c r="AP193" s="95" t="s">
        <v>1817</v>
      </c>
      <c r="AQ193" s="95" t="s">
        <v>3105</v>
      </c>
      <c r="AR193" s="95"/>
      <c r="AS193" s="95" t="s">
        <v>1003</v>
      </c>
      <c r="AT193" s="95" t="s">
        <v>2821</v>
      </c>
      <c r="AU193" s="95" t="s">
        <v>997</v>
      </c>
      <c r="AV193" s="95"/>
      <c r="AW193" s="95"/>
      <c r="AX193" s="95"/>
      <c r="AY193" s="95"/>
      <c r="AZ193" s="95"/>
      <c r="BA193" s="95"/>
      <c r="BB193" s="95"/>
      <c r="BC193" s="95"/>
    </row>
    <row r="194" spans="38:55" x14ac:dyDescent="0.3">
      <c r="AL194" s="95">
        <f t="shared" si="5"/>
        <v>189</v>
      </c>
      <c r="AM194" s="95" t="s">
        <v>1186</v>
      </c>
      <c r="AN194" s="95" t="s">
        <v>2055</v>
      </c>
      <c r="AO194" s="95" t="s">
        <v>1185</v>
      </c>
      <c r="AP194" s="95" t="s">
        <v>1819</v>
      </c>
      <c r="AQ194" s="90" t="s">
        <v>3107</v>
      </c>
      <c r="AR194" s="95"/>
      <c r="AS194" s="95" t="s">
        <v>118</v>
      </c>
      <c r="AT194" s="95" t="s">
        <v>2590</v>
      </c>
      <c r="AU194" s="95" t="s">
        <v>977</v>
      </c>
      <c r="AV194" s="95"/>
      <c r="AW194" s="95"/>
      <c r="AX194" s="95"/>
      <c r="AY194" s="95"/>
      <c r="AZ194" s="95"/>
      <c r="BA194" s="95"/>
      <c r="BB194" s="95"/>
      <c r="BC194" s="95"/>
    </row>
    <row r="195" spans="38:55" x14ac:dyDescent="0.3">
      <c r="AL195" s="95">
        <f t="shared" si="5"/>
        <v>190</v>
      </c>
      <c r="AM195" s="95" t="s">
        <v>1226</v>
      </c>
      <c r="AN195" s="95" t="s">
        <v>2262</v>
      </c>
      <c r="AO195" s="95" t="s">
        <v>1219</v>
      </c>
      <c r="AP195" s="95" t="s">
        <v>1820</v>
      </c>
      <c r="AQ195" s="90" t="s">
        <v>3107</v>
      </c>
      <c r="AR195" s="95"/>
      <c r="AS195" s="95" t="s">
        <v>1186</v>
      </c>
      <c r="AT195" s="95" t="s">
        <v>2822</v>
      </c>
      <c r="AU195" s="95" t="s">
        <v>1185</v>
      </c>
      <c r="AV195" s="95"/>
      <c r="AW195" s="95"/>
      <c r="AX195" s="95"/>
      <c r="AY195" s="95"/>
      <c r="AZ195" s="95"/>
      <c r="BA195" s="95"/>
      <c r="BB195" s="95"/>
      <c r="BC195" s="95"/>
    </row>
    <row r="196" spans="38:55" x14ac:dyDescent="0.3">
      <c r="AL196" s="95">
        <f t="shared" si="5"/>
        <v>191</v>
      </c>
      <c r="AM196" s="95" t="s">
        <v>928</v>
      </c>
      <c r="AN196" s="95" t="s">
        <v>1924</v>
      </c>
      <c r="AO196" s="95" t="s">
        <v>921</v>
      </c>
      <c r="AP196" s="95" t="s">
        <v>1818</v>
      </c>
      <c r="AQ196" s="95" t="s">
        <v>3105</v>
      </c>
      <c r="AR196" s="95"/>
      <c r="AS196" s="95" t="s">
        <v>1226</v>
      </c>
      <c r="AT196" s="95" t="s">
        <v>2823</v>
      </c>
      <c r="AU196" s="95" t="s">
        <v>1219</v>
      </c>
      <c r="AV196" s="95"/>
      <c r="AW196" s="95"/>
      <c r="AX196" s="95"/>
      <c r="AY196" s="95"/>
      <c r="AZ196" s="95"/>
      <c r="BA196" s="95"/>
      <c r="BB196" s="95"/>
      <c r="BC196" s="95"/>
    </row>
    <row r="197" spans="38:55" x14ac:dyDescent="0.3">
      <c r="AL197" s="95">
        <f t="shared" si="5"/>
        <v>192</v>
      </c>
      <c r="AM197" s="95" t="s">
        <v>368</v>
      </c>
      <c r="AN197" s="95" t="s">
        <v>2325</v>
      </c>
      <c r="AO197" s="95" t="s">
        <v>1095</v>
      </c>
      <c r="AP197" s="95" t="s">
        <v>1815</v>
      </c>
      <c r="AQ197" s="95" t="s">
        <v>3106</v>
      </c>
      <c r="AR197" s="95"/>
      <c r="AS197" s="95" t="s">
        <v>928</v>
      </c>
      <c r="AT197" s="95" t="s">
        <v>2591</v>
      </c>
      <c r="AU197" s="95" t="s">
        <v>921</v>
      </c>
      <c r="AV197" s="95"/>
      <c r="AW197" s="95"/>
      <c r="AX197" s="95"/>
      <c r="AY197" s="95"/>
      <c r="AZ197" s="95"/>
      <c r="BA197" s="95"/>
      <c r="BB197" s="95"/>
      <c r="BC197" s="95"/>
    </row>
    <row r="198" spans="38:55" x14ac:dyDescent="0.3">
      <c r="AL198" s="95">
        <f t="shared" si="5"/>
        <v>193</v>
      </c>
      <c r="AM198" s="95" t="s">
        <v>29</v>
      </c>
      <c r="AN198" s="95" t="s">
        <v>2135</v>
      </c>
      <c r="AO198" s="95" t="s">
        <v>921</v>
      </c>
      <c r="AP198" s="95" t="s">
        <v>1816</v>
      </c>
      <c r="AQ198" s="95" t="s">
        <v>3105</v>
      </c>
      <c r="AR198" s="95"/>
      <c r="AS198" s="95" t="s">
        <v>368</v>
      </c>
      <c r="AT198" s="95" t="s">
        <v>2591</v>
      </c>
      <c r="AU198" s="95" t="s">
        <v>1095</v>
      </c>
      <c r="AV198" s="95"/>
      <c r="AW198" s="95"/>
      <c r="AX198" s="95"/>
      <c r="AY198" s="95"/>
      <c r="AZ198" s="95"/>
      <c r="BA198" s="95"/>
      <c r="BB198" s="95"/>
      <c r="BC198" s="95"/>
    </row>
    <row r="199" spans="38:55" x14ac:dyDescent="0.3">
      <c r="AL199" s="95">
        <f t="shared" si="5"/>
        <v>194</v>
      </c>
      <c r="AM199" s="95" t="s">
        <v>1082</v>
      </c>
      <c r="AN199" s="95" t="s">
        <v>2088</v>
      </c>
      <c r="AO199" s="95" t="s">
        <v>1071</v>
      </c>
      <c r="AP199" s="95" t="s">
        <v>1820</v>
      </c>
      <c r="AQ199" s="95" t="s">
        <v>3106</v>
      </c>
      <c r="AR199" s="95"/>
      <c r="AS199" s="95" t="s">
        <v>29</v>
      </c>
      <c r="AT199" s="95" t="s">
        <v>2468</v>
      </c>
      <c r="AU199" s="95" t="s">
        <v>921</v>
      </c>
      <c r="AV199" s="95"/>
      <c r="AW199" s="95"/>
      <c r="AX199" s="95"/>
      <c r="AY199" s="95"/>
      <c r="AZ199" s="95"/>
      <c r="BA199" s="95"/>
      <c r="BB199" s="95"/>
      <c r="BC199" s="95"/>
    </row>
    <row r="200" spans="38:55" x14ac:dyDescent="0.3">
      <c r="AL200" s="95">
        <f t="shared" ref="AL200:AL263" si="6">AL199+1</f>
        <v>195</v>
      </c>
      <c r="AM200" s="95" t="s">
        <v>1227</v>
      </c>
      <c r="AN200" s="95" t="s">
        <v>2214</v>
      </c>
      <c r="AO200" s="95" t="s">
        <v>1219</v>
      </c>
      <c r="AP200" s="95" t="s">
        <v>1818</v>
      </c>
      <c r="AQ200" s="90" t="s">
        <v>3107</v>
      </c>
      <c r="AR200" s="95"/>
      <c r="AS200" s="95" t="s">
        <v>1082</v>
      </c>
      <c r="AT200" s="95" t="s">
        <v>2824</v>
      </c>
      <c r="AU200" s="95" t="s">
        <v>1071</v>
      </c>
      <c r="AV200" s="95"/>
      <c r="AW200" s="95"/>
      <c r="AX200" s="95"/>
      <c r="AY200" s="95"/>
      <c r="AZ200" s="95"/>
      <c r="BA200" s="95"/>
      <c r="BB200" s="95"/>
      <c r="BC200" s="95"/>
    </row>
    <row r="201" spans="38:55" x14ac:dyDescent="0.3">
      <c r="AL201" s="95">
        <f t="shared" si="6"/>
        <v>196</v>
      </c>
      <c r="AM201" s="95" t="s">
        <v>566</v>
      </c>
      <c r="AN201" s="95" t="s">
        <v>2349</v>
      </c>
      <c r="AO201" s="95" t="s">
        <v>1136</v>
      </c>
      <c r="AP201" s="95" t="s">
        <v>1817</v>
      </c>
      <c r="AQ201" s="90" t="s">
        <v>3107</v>
      </c>
      <c r="AR201" s="95"/>
      <c r="AS201" s="95" t="s">
        <v>1227</v>
      </c>
      <c r="AT201" s="95" t="s">
        <v>2592</v>
      </c>
      <c r="AU201" s="95" t="s">
        <v>1219</v>
      </c>
      <c r="AV201" s="95"/>
      <c r="AW201" s="95"/>
      <c r="AX201" s="95"/>
      <c r="AY201" s="95"/>
      <c r="AZ201" s="95"/>
      <c r="BA201" s="95"/>
      <c r="BB201" s="95"/>
      <c r="BC201" s="95"/>
    </row>
    <row r="202" spans="38:55" x14ac:dyDescent="0.3">
      <c r="AL202" s="95">
        <f t="shared" si="6"/>
        <v>197</v>
      </c>
      <c r="AM202" s="95" t="s">
        <v>1142</v>
      </c>
      <c r="AN202" s="95" t="s">
        <v>2045</v>
      </c>
      <c r="AO202" s="95" t="s">
        <v>1136</v>
      </c>
      <c r="AP202" s="95" t="s">
        <v>1818</v>
      </c>
      <c r="AQ202" s="90" t="s">
        <v>3107</v>
      </c>
      <c r="AR202" s="95"/>
      <c r="AS202" s="95" t="s">
        <v>566</v>
      </c>
      <c r="AT202" s="95" t="s">
        <v>2593</v>
      </c>
      <c r="AU202" s="95" t="s">
        <v>1136</v>
      </c>
      <c r="AV202" s="95"/>
      <c r="AW202" s="95"/>
      <c r="AX202" s="95"/>
      <c r="AY202" s="95"/>
      <c r="AZ202" s="95"/>
      <c r="BA202" s="95"/>
      <c r="BB202" s="95"/>
      <c r="BC202" s="95"/>
    </row>
    <row r="203" spans="38:55" x14ac:dyDescent="0.3">
      <c r="AL203" s="95">
        <f t="shared" si="6"/>
        <v>198</v>
      </c>
      <c r="AM203" s="95" t="s">
        <v>1259</v>
      </c>
      <c r="AN203" s="95" t="s">
        <v>1914</v>
      </c>
      <c r="AO203" s="95" t="s">
        <v>1253</v>
      </c>
      <c r="AP203" s="95" t="s">
        <v>1818</v>
      </c>
      <c r="AQ203" s="90" t="s">
        <v>3107</v>
      </c>
      <c r="AR203" s="95"/>
      <c r="AS203" s="95" t="s">
        <v>1142</v>
      </c>
      <c r="AT203" s="95" t="s">
        <v>2594</v>
      </c>
      <c r="AU203" s="95" t="s">
        <v>1136</v>
      </c>
      <c r="AV203" s="95"/>
      <c r="AW203" s="95"/>
      <c r="AX203" s="95"/>
      <c r="AY203" s="95"/>
      <c r="AZ203" s="95"/>
      <c r="BA203" s="95"/>
      <c r="BB203" s="95"/>
      <c r="BC203" s="95"/>
    </row>
    <row r="204" spans="38:55" x14ac:dyDescent="0.3">
      <c r="AL204" s="95">
        <f t="shared" si="6"/>
        <v>199</v>
      </c>
      <c r="AM204" s="95" t="s">
        <v>1228</v>
      </c>
      <c r="AN204" s="95" t="s">
        <v>2123</v>
      </c>
      <c r="AO204" s="95" t="s">
        <v>1219</v>
      </c>
      <c r="AP204" s="95" t="s">
        <v>1818</v>
      </c>
      <c r="AQ204" s="90" t="s">
        <v>3107</v>
      </c>
      <c r="AR204" s="95"/>
      <c r="AS204" s="95" t="s">
        <v>1259</v>
      </c>
      <c r="AT204" s="95" t="s">
        <v>2595</v>
      </c>
      <c r="AU204" s="95" t="s">
        <v>1253</v>
      </c>
      <c r="AV204" s="95"/>
      <c r="AW204" s="95"/>
      <c r="AX204" s="95"/>
      <c r="AY204" s="95"/>
      <c r="AZ204" s="95"/>
      <c r="BA204" s="95"/>
      <c r="BB204" s="95"/>
      <c r="BC204" s="95"/>
    </row>
    <row r="205" spans="38:55" x14ac:dyDescent="0.3">
      <c r="AL205" s="95">
        <f t="shared" si="6"/>
        <v>200</v>
      </c>
      <c r="AM205" s="95" t="s">
        <v>1260</v>
      </c>
      <c r="AN205" s="95" t="s">
        <v>2169</v>
      </c>
      <c r="AO205" s="95" t="s">
        <v>1253</v>
      </c>
      <c r="AP205" s="95" t="s">
        <v>1818</v>
      </c>
      <c r="AQ205" s="90" t="s">
        <v>3107</v>
      </c>
      <c r="AR205" s="95"/>
      <c r="AS205" s="95" t="s">
        <v>1228</v>
      </c>
      <c r="AT205" s="95" t="s">
        <v>2596</v>
      </c>
      <c r="AU205" s="95" t="s">
        <v>1219</v>
      </c>
      <c r="AV205" s="95"/>
      <c r="AW205" s="95"/>
      <c r="AX205" s="95"/>
      <c r="AY205" s="95"/>
      <c r="AZ205" s="95"/>
      <c r="BA205" s="95"/>
      <c r="BB205" s="95"/>
      <c r="BC205" s="95"/>
    </row>
    <row r="206" spans="38:55" x14ac:dyDescent="0.3">
      <c r="AL206" s="95">
        <f t="shared" si="6"/>
        <v>201</v>
      </c>
      <c r="AM206" s="95" t="s">
        <v>945</v>
      </c>
      <c r="AN206" s="95" t="s">
        <v>2290</v>
      </c>
      <c r="AO206" s="95" t="s">
        <v>936</v>
      </c>
      <c r="AP206" s="95" t="s">
        <v>1815</v>
      </c>
      <c r="AQ206" s="90" t="s">
        <v>3107</v>
      </c>
      <c r="AR206" s="95"/>
      <c r="AS206" s="95" t="s">
        <v>1260</v>
      </c>
      <c r="AT206" s="95" t="s">
        <v>2597</v>
      </c>
      <c r="AU206" s="95" t="s">
        <v>1253</v>
      </c>
      <c r="AV206" s="95"/>
      <c r="AW206" s="95"/>
      <c r="AX206" s="95"/>
      <c r="AY206" s="95"/>
      <c r="AZ206" s="95"/>
      <c r="BA206" s="95"/>
      <c r="BB206" s="95"/>
      <c r="BC206" s="95"/>
    </row>
    <row r="207" spans="38:55" x14ac:dyDescent="0.3">
      <c r="AL207" s="95">
        <f t="shared" si="6"/>
        <v>202</v>
      </c>
      <c r="AM207" s="95" t="s">
        <v>305</v>
      </c>
      <c r="AN207" s="95" t="s">
        <v>1951</v>
      </c>
      <c r="AO207" s="95" t="s">
        <v>1065</v>
      </c>
      <c r="AP207" s="95" t="s">
        <v>1819</v>
      </c>
      <c r="AQ207" s="90" t="s">
        <v>3107</v>
      </c>
      <c r="AR207" s="95"/>
      <c r="AS207" s="95" t="s">
        <v>945</v>
      </c>
      <c r="AT207" s="95" t="s">
        <v>2825</v>
      </c>
      <c r="AU207" s="95" t="s">
        <v>936</v>
      </c>
      <c r="AV207" s="95"/>
      <c r="AW207" s="95"/>
      <c r="AX207" s="95"/>
      <c r="AY207" s="95"/>
      <c r="AZ207" s="95"/>
      <c r="BA207" s="95"/>
      <c r="BB207" s="95"/>
      <c r="BC207" s="95"/>
    </row>
    <row r="208" spans="38:55" x14ac:dyDescent="0.3">
      <c r="AL208" s="95">
        <f t="shared" si="6"/>
        <v>203</v>
      </c>
      <c r="AM208" s="95" t="s">
        <v>274</v>
      </c>
      <c r="AN208" s="95" t="s">
        <v>2099</v>
      </c>
      <c r="AO208" s="95" t="s">
        <v>1051</v>
      </c>
      <c r="AP208" s="95" t="s">
        <v>1817</v>
      </c>
      <c r="AQ208" s="95" t="s">
        <v>3105</v>
      </c>
      <c r="AR208" s="95"/>
      <c r="AS208" s="95" t="s">
        <v>305</v>
      </c>
      <c r="AT208" s="95" t="s">
        <v>2491</v>
      </c>
      <c r="AU208" s="95" t="s">
        <v>1065</v>
      </c>
      <c r="AV208" s="95"/>
      <c r="AW208" s="95"/>
      <c r="AX208" s="95"/>
      <c r="AY208" s="95"/>
      <c r="AZ208" s="95"/>
      <c r="BA208" s="95"/>
      <c r="BB208" s="95"/>
      <c r="BC208" s="95"/>
    </row>
    <row r="209" spans="38:55" x14ac:dyDescent="0.3">
      <c r="AL209" s="95">
        <f t="shared" si="6"/>
        <v>204</v>
      </c>
      <c r="AM209" s="95" t="s">
        <v>587</v>
      </c>
      <c r="AN209" s="95" t="s">
        <v>1893</v>
      </c>
      <c r="AO209" s="95" t="s">
        <v>1162</v>
      </c>
      <c r="AP209" s="95" t="s">
        <v>1817</v>
      </c>
      <c r="AQ209" s="95" t="s">
        <v>3105</v>
      </c>
      <c r="AR209" s="95"/>
      <c r="AS209" s="95" t="s">
        <v>274</v>
      </c>
      <c r="AT209" s="95" t="s">
        <v>2598</v>
      </c>
      <c r="AU209" s="95" t="s">
        <v>1051</v>
      </c>
      <c r="AV209" s="95"/>
      <c r="AW209" s="95"/>
      <c r="AX209" s="95"/>
      <c r="AY209" s="95"/>
      <c r="AZ209" s="95"/>
      <c r="BA209" s="95"/>
      <c r="BB209" s="95"/>
      <c r="BC209" s="95"/>
    </row>
    <row r="210" spans="38:55" x14ac:dyDescent="0.3">
      <c r="AL210" s="95">
        <f t="shared" si="6"/>
        <v>205</v>
      </c>
      <c r="AM210" s="95" t="s">
        <v>946</v>
      </c>
      <c r="AN210" s="95" t="s">
        <v>1943</v>
      </c>
      <c r="AO210" s="95" t="s">
        <v>936</v>
      </c>
      <c r="AP210" s="95" t="s">
        <v>1815</v>
      </c>
      <c r="AQ210" s="90" t="s">
        <v>3107</v>
      </c>
      <c r="AR210" s="95"/>
      <c r="AS210" s="95" t="s">
        <v>587</v>
      </c>
      <c r="AT210" s="95" t="s">
        <v>2826</v>
      </c>
      <c r="AU210" s="95" t="s">
        <v>1162</v>
      </c>
      <c r="AV210" s="95"/>
      <c r="AW210" s="95"/>
      <c r="AX210" s="95"/>
      <c r="AY210" s="95"/>
      <c r="AZ210" s="95"/>
      <c r="BA210" s="95"/>
      <c r="BB210" s="95"/>
      <c r="BC210" s="95"/>
    </row>
    <row r="211" spans="38:55" x14ac:dyDescent="0.3">
      <c r="AL211" s="95">
        <f t="shared" si="6"/>
        <v>206</v>
      </c>
      <c r="AM211" s="95" t="s">
        <v>71</v>
      </c>
      <c r="AN211" s="95" t="s">
        <v>2001</v>
      </c>
      <c r="AO211" s="95" t="s">
        <v>936</v>
      </c>
      <c r="AP211" s="95" t="s">
        <v>1815</v>
      </c>
      <c r="AQ211" s="90" t="s">
        <v>3107</v>
      </c>
      <c r="AR211" s="95"/>
      <c r="AS211" s="95" t="s">
        <v>946</v>
      </c>
      <c r="AT211" s="95" t="s">
        <v>2827</v>
      </c>
      <c r="AU211" s="95" t="s">
        <v>936</v>
      </c>
      <c r="AV211" s="95"/>
      <c r="AW211" s="95"/>
      <c r="AX211" s="95"/>
      <c r="AY211" s="95"/>
      <c r="AZ211" s="95"/>
      <c r="BA211" s="95"/>
      <c r="BB211" s="95"/>
      <c r="BC211" s="95"/>
    </row>
    <row r="212" spans="38:55" x14ac:dyDescent="0.3">
      <c r="AL212" s="95">
        <f t="shared" si="6"/>
        <v>207</v>
      </c>
      <c r="AM212" s="95" t="s">
        <v>1187</v>
      </c>
      <c r="AN212" s="95" t="s">
        <v>1959</v>
      </c>
      <c r="AO212" s="95" t="s">
        <v>1185</v>
      </c>
      <c r="AP212" s="95" t="s">
        <v>1815</v>
      </c>
      <c r="AQ212" s="90" t="s">
        <v>3107</v>
      </c>
      <c r="AR212" s="95"/>
      <c r="AS212" s="95" t="s">
        <v>71</v>
      </c>
      <c r="AT212" s="95" t="s">
        <v>2828</v>
      </c>
      <c r="AU212" s="95" t="s">
        <v>936</v>
      </c>
      <c r="AV212" s="95"/>
      <c r="AW212" s="95"/>
      <c r="AX212" s="95"/>
      <c r="AY212" s="95"/>
      <c r="AZ212" s="95"/>
      <c r="BA212" s="95"/>
      <c r="BB212" s="95"/>
      <c r="BC212" s="95"/>
    </row>
    <row r="213" spans="38:55" x14ac:dyDescent="0.3">
      <c r="AL213" s="95">
        <f t="shared" si="6"/>
        <v>208</v>
      </c>
      <c r="AM213" s="95" t="s">
        <v>549</v>
      </c>
      <c r="AN213" s="95" t="s">
        <v>2311</v>
      </c>
      <c r="AO213" s="95" t="s">
        <v>1107</v>
      </c>
      <c r="AP213" s="95" t="s">
        <v>1815</v>
      </c>
      <c r="AQ213" s="95" t="s">
        <v>3106</v>
      </c>
      <c r="AR213" s="95"/>
      <c r="AS213" s="95" t="s">
        <v>1187</v>
      </c>
      <c r="AT213" s="95" t="s">
        <v>2829</v>
      </c>
      <c r="AU213" s="95" t="s">
        <v>1185</v>
      </c>
      <c r="AV213" s="95"/>
      <c r="AW213" s="95"/>
      <c r="AX213" s="95"/>
      <c r="AY213" s="95"/>
      <c r="AZ213" s="95"/>
      <c r="BA213" s="95"/>
      <c r="BB213" s="95"/>
      <c r="BC213" s="95"/>
    </row>
    <row r="214" spans="38:55" x14ac:dyDescent="0.3">
      <c r="AL214" s="95">
        <f t="shared" si="6"/>
        <v>209</v>
      </c>
      <c r="AM214" s="95" t="s">
        <v>415</v>
      </c>
      <c r="AN214" s="95" t="s">
        <v>2267</v>
      </c>
      <c r="AO214" s="95" t="s">
        <v>1100</v>
      </c>
      <c r="AP214" s="95" t="s">
        <v>1817</v>
      </c>
      <c r="AQ214" s="95" t="s">
        <v>3106</v>
      </c>
      <c r="AR214" s="95"/>
      <c r="AS214" s="95" t="s">
        <v>549</v>
      </c>
      <c r="AT214" s="95" t="s">
        <v>2599</v>
      </c>
      <c r="AU214" s="95" t="s">
        <v>1107</v>
      </c>
      <c r="AV214" s="95"/>
      <c r="AW214" s="95"/>
      <c r="AX214" s="95"/>
      <c r="AY214" s="95"/>
      <c r="AZ214" s="95"/>
      <c r="BA214" s="95"/>
      <c r="BB214" s="95"/>
      <c r="BC214" s="95"/>
    </row>
    <row r="215" spans="38:55" x14ac:dyDescent="0.3">
      <c r="AL215" s="95">
        <f t="shared" si="6"/>
        <v>210</v>
      </c>
      <c r="AM215" s="95" t="s">
        <v>1083</v>
      </c>
      <c r="AN215" s="95" t="s">
        <v>2017</v>
      </c>
      <c r="AO215" s="95" t="s">
        <v>1071</v>
      </c>
      <c r="AP215" s="95" t="s">
        <v>1820</v>
      </c>
      <c r="AQ215" s="95" t="s">
        <v>3106</v>
      </c>
      <c r="AR215" s="95"/>
      <c r="AS215" s="95" t="s">
        <v>415</v>
      </c>
      <c r="AT215" s="95" t="s">
        <v>2830</v>
      </c>
      <c r="AU215" s="95" t="s">
        <v>1100</v>
      </c>
      <c r="AV215" s="95"/>
      <c r="AW215" s="95"/>
      <c r="AX215" s="95"/>
      <c r="AY215" s="95"/>
      <c r="AZ215" s="95"/>
      <c r="BA215" s="95"/>
      <c r="BB215" s="95"/>
      <c r="BC215" s="95"/>
    </row>
    <row r="216" spans="38:55" x14ac:dyDescent="0.3">
      <c r="AL216" s="95">
        <f t="shared" si="6"/>
        <v>211</v>
      </c>
      <c r="AM216" s="95" t="s">
        <v>417</v>
      </c>
      <c r="AN216" s="95" t="s">
        <v>1967</v>
      </c>
      <c r="AO216" s="95" t="s">
        <v>1100</v>
      </c>
      <c r="AP216" s="95" t="s">
        <v>1819</v>
      </c>
      <c r="AQ216" s="95" t="s">
        <v>3106</v>
      </c>
      <c r="AR216" s="95"/>
      <c r="AS216" s="95" t="s">
        <v>1083</v>
      </c>
      <c r="AT216" s="95" t="s">
        <v>2831</v>
      </c>
      <c r="AU216" s="95" t="s">
        <v>1071</v>
      </c>
      <c r="AV216" s="95"/>
      <c r="AW216" s="95"/>
      <c r="AX216" s="95"/>
      <c r="AY216" s="95"/>
      <c r="AZ216" s="95"/>
      <c r="BA216" s="95"/>
      <c r="BB216" s="95"/>
      <c r="BC216" s="95"/>
    </row>
    <row r="217" spans="38:55" x14ac:dyDescent="0.3">
      <c r="AL217" s="95">
        <f t="shared" si="6"/>
        <v>212</v>
      </c>
      <c r="AM217" s="95" t="s">
        <v>510</v>
      </c>
      <c r="AN217" s="95" t="s">
        <v>2421</v>
      </c>
      <c r="AO217" s="95" t="s">
        <v>1107</v>
      </c>
      <c r="AP217" s="95" t="s">
        <v>1819</v>
      </c>
      <c r="AQ217" s="95" t="s">
        <v>3106</v>
      </c>
      <c r="AR217" s="95"/>
      <c r="AS217" s="95" t="s">
        <v>417</v>
      </c>
      <c r="AT217" s="95" t="s">
        <v>2832</v>
      </c>
      <c r="AU217" s="95" t="s">
        <v>1100</v>
      </c>
      <c r="AV217" s="95"/>
      <c r="AW217" s="95"/>
      <c r="AX217" s="95"/>
      <c r="AY217" s="95"/>
      <c r="AZ217" s="95"/>
      <c r="BA217" s="95"/>
      <c r="BB217" s="95"/>
      <c r="BC217" s="95"/>
    </row>
    <row r="218" spans="38:55" x14ac:dyDescent="0.3">
      <c r="AL218" s="95">
        <f t="shared" si="6"/>
        <v>213</v>
      </c>
      <c r="AM218" s="95" t="s">
        <v>1096</v>
      </c>
      <c r="AN218" s="95" t="s">
        <v>1908</v>
      </c>
      <c r="AO218" s="95" t="s">
        <v>1095</v>
      </c>
      <c r="AP218" s="95" t="s">
        <v>1815</v>
      </c>
      <c r="AQ218" s="95" t="s">
        <v>3106</v>
      </c>
      <c r="AR218" s="95"/>
      <c r="AS218" s="95" t="s">
        <v>510</v>
      </c>
      <c r="AT218" s="95" t="s">
        <v>2833</v>
      </c>
      <c r="AU218" s="95" t="s">
        <v>1107</v>
      </c>
      <c r="AV218" s="95"/>
      <c r="AW218" s="95"/>
      <c r="AX218" s="95"/>
      <c r="AY218" s="95"/>
      <c r="AZ218" s="95"/>
      <c r="BA218" s="95"/>
      <c r="BB218" s="95"/>
      <c r="BC218" s="95"/>
    </row>
    <row r="219" spans="38:55" x14ac:dyDescent="0.3">
      <c r="AL219" s="95">
        <f t="shared" si="6"/>
        <v>214</v>
      </c>
      <c r="AM219" s="95" t="s">
        <v>647</v>
      </c>
      <c r="AN219" s="95" t="s">
        <v>2324</v>
      </c>
      <c r="AO219" s="95" t="s">
        <v>512</v>
      </c>
      <c r="AP219" s="95" t="s">
        <v>1817</v>
      </c>
      <c r="AQ219" s="95" t="s">
        <v>3106</v>
      </c>
      <c r="AR219" s="95"/>
      <c r="AS219" s="95" t="s">
        <v>1096</v>
      </c>
      <c r="AT219" s="95" t="s">
        <v>2834</v>
      </c>
      <c r="AU219" s="95" t="s">
        <v>1095</v>
      </c>
      <c r="AV219" s="95"/>
      <c r="AW219" s="95"/>
      <c r="AX219" s="95"/>
      <c r="AY219" s="95"/>
      <c r="AZ219" s="95"/>
      <c r="BA219" s="95"/>
      <c r="BB219" s="95"/>
      <c r="BC219" s="95"/>
    </row>
    <row r="220" spans="38:55" x14ac:dyDescent="0.3">
      <c r="AL220" s="95">
        <f t="shared" si="6"/>
        <v>215</v>
      </c>
      <c r="AM220" s="95" t="s">
        <v>72</v>
      </c>
      <c r="AN220" s="95" t="s">
        <v>2025</v>
      </c>
      <c r="AO220" s="95" t="s">
        <v>936</v>
      </c>
      <c r="AP220" s="95" t="s">
        <v>1815</v>
      </c>
      <c r="AQ220" s="90" t="s">
        <v>3107</v>
      </c>
      <c r="AR220" s="95"/>
      <c r="AS220" s="95" t="s">
        <v>647</v>
      </c>
      <c r="AT220" s="95" t="s">
        <v>2600</v>
      </c>
      <c r="AU220" s="95" t="s">
        <v>512</v>
      </c>
      <c r="AV220" s="95"/>
      <c r="AW220" s="95"/>
      <c r="AX220" s="95"/>
      <c r="AY220" s="95"/>
      <c r="AZ220" s="95"/>
      <c r="BA220" s="95"/>
      <c r="BB220" s="95"/>
      <c r="BC220" s="95"/>
    </row>
    <row r="221" spans="38:55" x14ac:dyDescent="0.3">
      <c r="AL221" s="95">
        <f t="shared" si="6"/>
        <v>216</v>
      </c>
      <c r="AM221" s="95" t="s">
        <v>685</v>
      </c>
      <c r="AN221" s="95" t="s">
        <v>2167</v>
      </c>
      <c r="AO221" s="95" t="s">
        <v>1241</v>
      </c>
      <c r="AP221" s="95" t="s">
        <v>1815</v>
      </c>
      <c r="AQ221" s="90" t="s">
        <v>3107</v>
      </c>
      <c r="AR221" s="95"/>
      <c r="AS221" s="95" t="s">
        <v>72</v>
      </c>
      <c r="AT221" s="95" t="s">
        <v>2835</v>
      </c>
      <c r="AU221" s="95" t="s">
        <v>936</v>
      </c>
      <c r="AV221" s="95"/>
      <c r="AW221" s="95"/>
      <c r="AX221" s="95"/>
      <c r="AY221" s="95"/>
      <c r="AZ221" s="95"/>
      <c r="BA221" s="95"/>
      <c r="BB221" s="95"/>
      <c r="BC221" s="95"/>
    </row>
    <row r="222" spans="38:55" x14ac:dyDescent="0.3">
      <c r="AL222" s="95">
        <f t="shared" si="6"/>
        <v>217</v>
      </c>
      <c r="AM222" s="95" t="s">
        <v>1004</v>
      </c>
      <c r="AN222" s="95" t="s">
        <v>2408</v>
      </c>
      <c r="AO222" s="95" t="s">
        <v>997</v>
      </c>
      <c r="AP222" s="95" t="s">
        <v>1819</v>
      </c>
      <c r="AQ222" s="95" t="s">
        <v>3105</v>
      </c>
      <c r="AR222" s="95"/>
      <c r="AS222" s="95" t="s">
        <v>685</v>
      </c>
      <c r="AT222" s="95" t="s">
        <v>2601</v>
      </c>
      <c r="AU222" s="95" t="s">
        <v>1241</v>
      </c>
      <c r="AV222" s="95"/>
      <c r="AW222" s="95"/>
      <c r="AX222" s="95"/>
      <c r="AY222" s="95"/>
      <c r="AZ222" s="95"/>
      <c r="BA222" s="95"/>
      <c r="BB222" s="95"/>
      <c r="BC222" s="95"/>
    </row>
    <row r="223" spans="38:55" x14ac:dyDescent="0.3">
      <c r="AL223" s="95">
        <f t="shared" si="6"/>
        <v>218</v>
      </c>
      <c r="AM223" s="95" t="s">
        <v>309</v>
      </c>
      <c r="AN223" s="95" t="s">
        <v>2416</v>
      </c>
      <c r="AO223" s="95" t="s">
        <v>1065</v>
      </c>
      <c r="AP223" s="95" t="s">
        <v>1819</v>
      </c>
      <c r="AQ223" s="90" t="s">
        <v>3107</v>
      </c>
      <c r="AR223" s="95"/>
      <c r="AS223" s="95" t="s">
        <v>1004</v>
      </c>
      <c r="AT223" s="95" t="s">
        <v>2836</v>
      </c>
      <c r="AU223" s="95" t="s">
        <v>997</v>
      </c>
      <c r="AV223" s="95"/>
      <c r="AW223" s="95"/>
      <c r="AX223" s="95"/>
      <c r="AY223" s="95"/>
      <c r="AZ223" s="95"/>
      <c r="BA223" s="95"/>
      <c r="BB223" s="95"/>
      <c r="BC223" s="95"/>
    </row>
    <row r="224" spans="38:55" x14ac:dyDescent="0.3">
      <c r="AL224" s="95">
        <f t="shared" si="6"/>
        <v>219</v>
      </c>
      <c r="AM224" s="95" t="s">
        <v>947</v>
      </c>
      <c r="AN224" s="95" t="s">
        <v>2000</v>
      </c>
      <c r="AO224" s="95" t="s">
        <v>936</v>
      </c>
      <c r="AP224" s="95" t="s">
        <v>1815</v>
      </c>
      <c r="AQ224" s="90" t="s">
        <v>3107</v>
      </c>
      <c r="AR224" s="95"/>
      <c r="AS224" s="95" t="s">
        <v>309</v>
      </c>
      <c r="AT224" s="95" t="s">
        <v>2495</v>
      </c>
      <c r="AU224" s="95" t="s">
        <v>1065</v>
      </c>
      <c r="AV224" s="95"/>
      <c r="AW224" s="95"/>
      <c r="AX224" s="95"/>
      <c r="AY224" s="95"/>
      <c r="AZ224" s="95"/>
      <c r="BA224" s="95"/>
      <c r="BB224" s="95"/>
      <c r="BC224" s="95"/>
    </row>
    <row r="225" spans="38:55" x14ac:dyDescent="0.3">
      <c r="AL225" s="95">
        <f t="shared" si="6"/>
        <v>220</v>
      </c>
      <c r="AM225" s="95" t="s">
        <v>1084</v>
      </c>
      <c r="AN225" s="95" t="s">
        <v>2391</v>
      </c>
      <c r="AO225" s="95" t="s">
        <v>1071</v>
      </c>
      <c r="AP225" s="95" t="s">
        <v>1818</v>
      </c>
      <c r="AQ225" s="95" t="s">
        <v>3106</v>
      </c>
      <c r="AR225" s="95"/>
      <c r="AS225" s="95" t="s">
        <v>947</v>
      </c>
      <c r="AT225" s="95" t="s">
        <v>2837</v>
      </c>
      <c r="AU225" s="95" t="s">
        <v>936</v>
      </c>
      <c r="AV225" s="95"/>
      <c r="AW225" s="95"/>
      <c r="AX225" s="95"/>
      <c r="AY225" s="95"/>
      <c r="AZ225" s="95"/>
      <c r="BA225" s="95"/>
      <c r="BB225" s="95"/>
      <c r="BC225" s="95"/>
    </row>
    <row r="226" spans="38:55" x14ac:dyDescent="0.3">
      <c r="AL226" s="95">
        <f t="shared" si="6"/>
        <v>221</v>
      </c>
      <c r="AM226" s="95" t="s">
        <v>511</v>
      </c>
      <c r="AN226" s="95" t="s">
        <v>1986</v>
      </c>
      <c r="AO226" s="95" t="s">
        <v>1107</v>
      </c>
      <c r="AP226" s="95" t="s">
        <v>1817</v>
      </c>
      <c r="AQ226" s="95" t="s">
        <v>3106</v>
      </c>
      <c r="AR226" s="95"/>
      <c r="AS226" s="95" t="s">
        <v>1084</v>
      </c>
      <c r="AT226" s="95" t="s">
        <v>2602</v>
      </c>
      <c r="AU226" s="95" t="s">
        <v>1071</v>
      </c>
      <c r="AV226" s="95"/>
      <c r="AW226" s="95"/>
      <c r="AX226" s="95"/>
      <c r="AY226" s="95"/>
      <c r="AZ226" s="95"/>
      <c r="BA226" s="95"/>
      <c r="BB226" s="95"/>
      <c r="BC226" s="95"/>
    </row>
    <row r="227" spans="38:55" x14ac:dyDescent="0.3">
      <c r="AL227" s="95">
        <f t="shared" si="6"/>
        <v>222</v>
      </c>
      <c r="AM227" s="95" t="s">
        <v>1229</v>
      </c>
      <c r="AN227" s="95" t="s">
        <v>2433</v>
      </c>
      <c r="AO227" s="95" t="s">
        <v>1219</v>
      </c>
      <c r="AP227" s="95" t="s">
        <v>1815</v>
      </c>
      <c r="AQ227" s="90" t="s">
        <v>3107</v>
      </c>
      <c r="AR227" s="95"/>
      <c r="AS227" s="95" t="s">
        <v>511</v>
      </c>
      <c r="AT227" s="95" t="s">
        <v>2603</v>
      </c>
      <c r="AU227" s="95" t="s">
        <v>1107</v>
      </c>
      <c r="AV227" s="95"/>
      <c r="AW227" s="95"/>
      <c r="AX227" s="95"/>
      <c r="AY227" s="95"/>
      <c r="AZ227" s="95"/>
      <c r="BA227" s="95"/>
      <c r="BB227" s="95"/>
      <c r="BC227" s="95"/>
    </row>
    <row r="228" spans="38:55" x14ac:dyDescent="0.3">
      <c r="AL228" s="95">
        <f t="shared" si="6"/>
        <v>223</v>
      </c>
      <c r="AM228" s="95" t="s">
        <v>1261</v>
      </c>
      <c r="AN228" s="95" t="s">
        <v>2279</v>
      </c>
      <c r="AO228" s="95" t="s">
        <v>1253</v>
      </c>
      <c r="AP228" s="95" t="s">
        <v>1818</v>
      </c>
      <c r="AQ228" s="90" t="s">
        <v>3107</v>
      </c>
      <c r="AR228" s="95"/>
      <c r="AS228" s="95" t="s">
        <v>1229</v>
      </c>
      <c r="AT228" s="95" t="s">
        <v>2838</v>
      </c>
      <c r="AU228" s="95" t="s">
        <v>1219</v>
      </c>
      <c r="AV228" s="95"/>
      <c r="AW228" s="95"/>
      <c r="AX228" s="95"/>
      <c r="AY228" s="95"/>
      <c r="AZ228" s="95"/>
      <c r="BA228" s="95"/>
      <c r="BB228" s="95"/>
      <c r="BC228" s="95"/>
    </row>
    <row r="229" spans="38:55" x14ac:dyDescent="0.3">
      <c r="AL229" s="95">
        <f t="shared" si="6"/>
        <v>224</v>
      </c>
      <c r="AM229" s="95" t="s">
        <v>1097</v>
      </c>
      <c r="AN229" s="95" t="s">
        <v>2241</v>
      </c>
      <c r="AO229" s="95" t="s">
        <v>1095</v>
      </c>
      <c r="AP229" s="95" t="s">
        <v>1820</v>
      </c>
      <c r="AQ229" s="95" t="s">
        <v>3106</v>
      </c>
      <c r="AR229" s="95"/>
      <c r="AS229" s="95" t="s">
        <v>1261</v>
      </c>
      <c r="AT229" s="95" t="s">
        <v>2604</v>
      </c>
      <c r="AU229" s="95" t="s">
        <v>1253</v>
      </c>
      <c r="AV229" s="95"/>
      <c r="AW229" s="95"/>
      <c r="AX229" s="95"/>
      <c r="AY229" s="95"/>
      <c r="AZ229" s="95"/>
      <c r="BA229" s="95"/>
      <c r="BB229" s="95"/>
      <c r="BC229" s="95"/>
    </row>
    <row r="230" spans="38:55" x14ac:dyDescent="0.3">
      <c r="AL230" s="95">
        <f t="shared" si="6"/>
        <v>225</v>
      </c>
      <c r="AM230" s="95" t="s">
        <v>209</v>
      </c>
      <c r="AN230" s="95" t="s">
        <v>1930</v>
      </c>
      <c r="AO230" s="95" t="s">
        <v>1027</v>
      </c>
      <c r="AP230" s="95" t="s">
        <v>1818</v>
      </c>
      <c r="AQ230" s="95" t="s">
        <v>3105</v>
      </c>
      <c r="AR230" s="95"/>
      <c r="AS230" s="95" t="s">
        <v>1097</v>
      </c>
      <c r="AT230" s="95" t="s">
        <v>2839</v>
      </c>
      <c r="AU230" s="95" t="s">
        <v>1095</v>
      </c>
      <c r="AV230" s="95"/>
      <c r="AW230" s="95"/>
      <c r="AX230" s="95"/>
      <c r="AY230" s="95"/>
      <c r="AZ230" s="95"/>
      <c r="BA230" s="95"/>
      <c r="BB230" s="95"/>
      <c r="BC230" s="95"/>
    </row>
    <row r="231" spans="38:55" x14ac:dyDescent="0.3">
      <c r="AL231" s="95">
        <f t="shared" si="6"/>
        <v>226</v>
      </c>
      <c r="AM231" s="95" t="s">
        <v>371</v>
      </c>
      <c r="AN231" s="95" t="s">
        <v>2285</v>
      </c>
      <c r="AO231" s="95" t="s">
        <v>1095</v>
      </c>
      <c r="AP231" s="95" t="s">
        <v>1818</v>
      </c>
      <c r="AQ231" s="95" t="s">
        <v>3106</v>
      </c>
      <c r="AR231" s="95"/>
      <c r="AS231" s="95" t="s">
        <v>209</v>
      </c>
      <c r="AT231" s="95" t="s">
        <v>2605</v>
      </c>
      <c r="AU231" s="95" t="s">
        <v>1027</v>
      </c>
      <c r="AV231" s="95"/>
      <c r="AW231" s="95"/>
      <c r="AX231" s="95"/>
      <c r="AY231" s="95"/>
      <c r="AZ231" s="95"/>
      <c r="BA231" s="95"/>
      <c r="BB231" s="95"/>
      <c r="BC231" s="95"/>
    </row>
    <row r="232" spans="38:55" x14ac:dyDescent="0.3">
      <c r="AL232" s="95">
        <f t="shared" si="6"/>
        <v>227</v>
      </c>
      <c r="AM232" s="95" t="s">
        <v>513</v>
      </c>
      <c r="AN232" s="95" t="s">
        <v>2315</v>
      </c>
      <c r="AO232" s="95" t="s">
        <v>1107</v>
      </c>
      <c r="AP232" s="95" t="s">
        <v>1817</v>
      </c>
      <c r="AQ232" s="95" t="s">
        <v>3106</v>
      </c>
      <c r="AR232" s="95"/>
      <c r="AS232" s="95" t="s">
        <v>371</v>
      </c>
      <c r="AT232" s="95" t="s">
        <v>2605</v>
      </c>
      <c r="AU232" s="95" t="s">
        <v>1095</v>
      </c>
      <c r="AV232" s="95"/>
      <c r="AW232" s="95"/>
      <c r="AX232" s="95"/>
      <c r="AY232" s="95"/>
      <c r="AZ232" s="95"/>
      <c r="BA232" s="95"/>
      <c r="BB232" s="95"/>
      <c r="BC232" s="95"/>
    </row>
    <row r="233" spans="38:55" x14ac:dyDescent="0.3">
      <c r="AL233" s="95">
        <f t="shared" si="6"/>
        <v>228</v>
      </c>
      <c r="AM233" s="95" t="s">
        <v>701</v>
      </c>
      <c r="AN233" s="95" t="s">
        <v>2117</v>
      </c>
      <c r="AO233" s="95" t="s">
        <v>1253</v>
      </c>
      <c r="AP233" s="95" t="s">
        <v>1818</v>
      </c>
      <c r="AQ233" s="90" t="s">
        <v>3107</v>
      </c>
      <c r="AR233" s="95"/>
      <c r="AS233" s="95" t="s">
        <v>513</v>
      </c>
      <c r="AT233" s="95" t="s">
        <v>2606</v>
      </c>
      <c r="AU233" s="95" t="s">
        <v>1107</v>
      </c>
      <c r="AV233" s="95"/>
      <c r="AW233" s="95"/>
      <c r="AX233" s="95"/>
      <c r="AY233" s="95"/>
      <c r="AZ233" s="95"/>
      <c r="BA233" s="95"/>
      <c r="BB233" s="95"/>
      <c r="BC233" s="95"/>
    </row>
    <row r="234" spans="38:55" x14ac:dyDescent="0.3">
      <c r="AL234" s="95">
        <f t="shared" si="6"/>
        <v>229</v>
      </c>
      <c r="AM234" s="95" t="s">
        <v>1117</v>
      </c>
      <c r="AN234" s="95" t="s">
        <v>2170</v>
      </c>
      <c r="AO234" s="95" t="s">
        <v>1107</v>
      </c>
      <c r="AP234" s="95" t="s">
        <v>1815</v>
      </c>
      <c r="AQ234" s="95" t="s">
        <v>3106</v>
      </c>
      <c r="AR234" s="95"/>
      <c r="AS234" s="95" t="s">
        <v>701</v>
      </c>
      <c r="AT234" s="95" t="s">
        <v>2607</v>
      </c>
      <c r="AU234" s="95" t="s">
        <v>1253</v>
      </c>
      <c r="AV234" s="95"/>
      <c r="AW234" s="95"/>
      <c r="AX234" s="95"/>
      <c r="AY234" s="95"/>
      <c r="AZ234" s="95"/>
      <c r="BA234" s="95"/>
      <c r="BB234" s="95"/>
      <c r="BC234" s="95"/>
    </row>
    <row r="235" spans="38:55" x14ac:dyDescent="0.3">
      <c r="AL235" s="95">
        <f t="shared" si="6"/>
        <v>230</v>
      </c>
      <c r="AM235" s="95" t="s">
        <v>1042</v>
      </c>
      <c r="AN235" s="95" t="s">
        <v>2217</v>
      </c>
      <c r="AO235" s="95" t="s">
        <v>1037</v>
      </c>
      <c r="AP235" s="95" t="s">
        <v>1819</v>
      </c>
      <c r="AQ235" s="90" t="s">
        <v>3107</v>
      </c>
      <c r="AR235" s="95"/>
      <c r="AS235" s="95" t="s">
        <v>1117</v>
      </c>
      <c r="AT235" s="95" t="s">
        <v>2840</v>
      </c>
      <c r="AU235" s="95" t="s">
        <v>1107</v>
      </c>
      <c r="AV235" s="95"/>
      <c r="AW235" s="95"/>
      <c r="AX235" s="95"/>
      <c r="AY235" s="95"/>
      <c r="AZ235" s="95"/>
      <c r="BA235" s="95"/>
      <c r="BB235" s="95"/>
      <c r="BC235" s="95"/>
    </row>
    <row r="236" spans="38:55" x14ac:dyDescent="0.3">
      <c r="AL236" s="95">
        <f t="shared" si="6"/>
        <v>231</v>
      </c>
      <c r="AM236" s="95" t="s">
        <v>1169</v>
      </c>
      <c r="AN236" s="95" t="s">
        <v>2082</v>
      </c>
      <c r="AO236" s="95" t="s">
        <v>1162</v>
      </c>
      <c r="AP236" s="95" t="s">
        <v>1815</v>
      </c>
      <c r="AQ236" s="95" t="s">
        <v>3105</v>
      </c>
      <c r="AR236" s="95"/>
      <c r="AS236" s="95" t="s">
        <v>1042</v>
      </c>
      <c r="AT236" s="95" t="s">
        <v>2608</v>
      </c>
      <c r="AU236" s="95" t="s">
        <v>1037</v>
      </c>
      <c r="AV236" s="95"/>
      <c r="AW236" s="95"/>
      <c r="AX236" s="95"/>
      <c r="AY236" s="95"/>
      <c r="AZ236" s="95"/>
      <c r="BA236" s="95"/>
      <c r="BB236" s="95"/>
      <c r="BC236" s="95"/>
    </row>
    <row r="237" spans="38:55" x14ac:dyDescent="0.3">
      <c r="AL237" s="95">
        <f t="shared" si="6"/>
        <v>232</v>
      </c>
      <c r="AM237" s="95" t="s">
        <v>590</v>
      </c>
      <c r="AN237" s="95" t="s">
        <v>2318</v>
      </c>
      <c r="AO237" s="95" t="s">
        <v>1162</v>
      </c>
      <c r="AP237" s="95" t="s">
        <v>1818</v>
      </c>
      <c r="AQ237" s="95" t="s">
        <v>3105</v>
      </c>
      <c r="AR237" s="95"/>
      <c r="AS237" s="95" t="s">
        <v>1169</v>
      </c>
      <c r="AT237" s="95" t="s">
        <v>2841</v>
      </c>
      <c r="AU237" s="95" t="s">
        <v>1162</v>
      </c>
      <c r="AV237" s="95"/>
      <c r="AW237" s="95"/>
      <c r="AX237" s="95"/>
      <c r="AY237" s="95"/>
      <c r="AZ237" s="95"/>
      <c r="BA237" s="95"/>
      <c r="BB237" s="95"/>
      <c r="BC237" s="95"/>
    </row>
    <row r="238" spans="38:55" x14ac:dyDescent="0.3">
      <c r="AL238" s="95">
        <f t="shared" si="6"/>
        <v>233</v>
      </c>
      <c r="AM238" s="95" t="s">
        <v>419</v>
      </c>
      <c r="AN238" s="95" t="s">
        <v>2377</v>
      </c>
      <c r="AO238" s="95" t="s">
        <v>1100</v>
      </c>
      <c r="AP238" s="95" t="s">
        <v>1819</v>
      </c>
      <c r="AQ238" s="95" t="s">
        <v>3106</v>
      </c>
      <c r="AR238" s="95"/>
      <c r="AS238" s="95" t="s">
        <v>590</v>
      </c>
      <c r="AT238" s="95" t="s">
        <v>2609</v>
      </c>
      <c r="AU238" s="95" t="s">
        <v>1162</v>
      </c>
      <c r="AV238" s="95"/>
      <c r="AW238" s="95"/>
      <c r="AX238" s="95"/>
      <c r="AY238" s="95"/>
      <c r="AZ238" s="95"/>
      <c r="BA238" s="95"/>
      <c r="BB238" s="95"/>
      <c r="BC238" s="95"/>
    </row>
    <row r="239" spans="38:55" x14ac:dyDescent="0.3">
      <c r="AL239" s="95">
        <f t="shared" si="6"/>
        <v>234</v>
      </c>
      <c r="AM239" s="95" t="s">
        <v>568</v>
      </c>
      <c r="AN239" s="95" t="s">
        <v>2371</v>
      </c>
      <c r="AO239" s="95" t="s">
        <v>1136</v>
      </c>
      <c r="AP239" s="95" t="s">
        <v>1818</v>
      </c>
      <c r="AQ239" s="90" t="s">
        <v>3107</v>
      </c>
      <c r="AR239" s="95"/>
      <c r="AS239" s="95" t="s">
        <v>419</v>
      </c>
      <c r="AT239" s="95" t="s">
        <v>2842</v>
      </c>
      <c r="AU239" s="95" t="s">
        <v>1100</v>
      </c>
      <c r="AV239" s="95"/>
      <c r="AW239" s="95"/>
      <c r="AX239" s="95"/>
      <c r="AY239" s="95"/>
      <c r="AZ239" s="95"/>
      <c r="BA239" s="95"/>
      <c r="BB239" s="95"/>
      <c r="BC239" s="95"/>
    </row>
    <row r="240" spans="38:55" x14ac:dyDescent="0.3">
      <c r="AL240" s="95">
        <f t="shared" si="6"/>
        <v>235</v>
      </c>
      <c r="AM240" s="95" t="s">
        <v>337</v>
      </c>
      <c r="AN240" s="95" t="s">
        <v>2417</v>
      </c>
      <c r="AO240" s="95" t="s">
        <v>1065</v>
      </c>
      <c r="AP240" s="95" t="s">
        <v>1816</v>
      </c>
      <c r="AQ240" s="90" t="s">
        <v>3107</v>
      </c>
      <c r="AR240" s="95"/>
      <c r="AS240" s="95" t="s">
        <v>568</v>
      </c>
      <c r="AT240" s="95" t="s">
        <v>2610</v>
      </c>
      <c r="AU240" s="95" t="s">
        <v>1136</v>
      </c>
      <c r="AV240" s="95"/>
      <c r="AW240" s="95"/>
      <c r="AX240" s="95"/>
      <c r="AY240" s="95"/>
      <c r="AZ240" s="95"/>
      <c r="BA240" s="95"/>
      <c r="BB240" s="95"/>
      <c r="BC240" s="95"/>
    </row>
    <row r="241" spans="38:55" x14ac:dyDescent="0.3">
      <c r="AL241" s="95">
        <f t="shared" si="6"/>
        <v>236</v>
      </c>
      <c r="AM241" s="95" t="s">
        <v>514</v>
      </c>
      <c r="AN241" s="95" t="s">
        <v>2326</v>
      </c>
      <c r="AO241" s="95" t="s">
        <v>1107</v>
      </c>
      <c r="AP241" s="95" t="s">
        <v>1815</v>
      </c>
      <c r="AQ241" s="95" t="s">
        <v>3106</v>
      </c>
      <c r="AR241" s="95"/>
      <c r="AS241" s="95" t="s">
        <v>337</v>
      </c>
      <c r="AT241" s="95" t="s">
        <v>338</v>
      </c>
      <c r="AU241" s="95" t="s">
        <v>1065</v>
      </c>
      <c r="AV241" s="95"/>
      <c r="AW241" s="95"/>
      <c r="AX241" s="95"/>
      <c r="AY241" s="95"/>
      <c r="AZ241" s="95"/>
      <c r="BA241" s="95"/>
      <c r="BB241" s="95"/>
      <c r="BC241" s="95"/>
    </row>
    <row r="242" spans="38:55" x14ac:dyDescent="0.3">
      <c r="AL242" s="95">
        <f t="shared" si="6"/>
        <v>237</v>
      </c>
      <c r="AM242" s="95" t="s">
        <v>1068</v>
      </c>
      <c r="AN242" s="95" t="s">
        <v>2224</v>
      </c>
      <c r="AO242" s="95" t="s">
        <v>1065</v>
      </c>
      <c r="AP242" s="95" t="s">
        <v>1819</v>
      </c>
      <c r="AQ242" s="90" t="s">
        <v>3107</v>
      </c>
      <c r="AR242" s="95"/>
      <c r="AS242" s="95" t="s">
        <v>514</v>
      </c>
      <c r="AT242" s="95" t="s">
        <v>2843</v>
      </c>
      <c r="AU242" s="95" t="s">
        <v>1107</v>
      </c>
      <c r="AV242" s="95"/>
      <c r="AW242" s="95"/>
      <c r="AX242" s="95"/>
      <c r="AY242" s="95"/>
      <c r="AZ242" s="95"/>
      <c r="BA242" s="95"/>
      <c r="BB242" s="95"/>
      <c r="BC242" s="95"/>
    </row>
    <row r="243" spans="38:55" x14ac:dyDescent="0.3">
      <c r="AL243" s="95">
        <f t="shared" si="6"/>
        <v>238</v>
      </c>
      <c r="AM243" s="95" t="s">
        <v>1244</v>
      </c>
      <c r="AN243" s="95" t="s">
        <v>1970</v>
      </c>
      <c r="AO243" s="95" t="s">
        <v>1241</v>
      </c>
      <c r="AP243" s="95" t="s">
        <v>1815</v>
      </c>
      <c r="AQ243" s="90" t="s">
        <v>3107</v>
      </c>
      <c r="AR243" s="95"/>
      <c r="AS243" s="95" t="s">
        <v>1068</v>
      </c>
      <c r="AT243" s="95" t="s">
        <v>2478</v>
      </c>
      <c r="AU243" s="95" t="s">
        <v>1065</v>
      </c>
      <c r="AV243" s="95"/>
      <c r="AW243" s="95"/>
      <c r="AX243" s="95"/>
      <c r="AY243" s="95"/>
      <c r="AZ243" s="95"/>
      <c r="BA243" s="95"/>
      <c r="BB243" s="95"/>
      <c r="BC243" s="95"/>
    </row>
    <row r="244" spans="38:55" x14ac:dyDescent="0.3">
      <c r="AL244" s="95">
        <f t="shared" si="6"/>
        <v>239</v>
      </c>
      <c r="AM244" s="95" t="s">
        <v>519</v>
      </c>
      <c r="AN244" s="95" t="s">
        <v>1918</v>
      </c>
      <c r="AO244" s="95" t="s">
        <v>1107</v>
      </c>
      <c r="AP244" s="95" t="s">
        <v>1819</v>
      </c>
      <c r="AQ244" s="95" t="s">
        <v>3106</v>
      </c>
      <c r="AR244" s="95"/>
      <c r="AS244" s="95" t="s">
        <v>1244</v>
      </c>
      <c r="AT244" s="95" t="s">
        <v>2844</v>
      </c>
      <c r="AU244" s="95" t="s">
        <v>1241</v>
      </c>
      <c r="AV244" s="95"/>
      <c r="AW244" s="95"/>
      <c r="AX244" s="95"/>
      <c r="AY244" s="95"/>
      <c r="AZ244" s="95"/>
      <c r="BA244" s="95"/>
      <c r="BB244" s="95"/>
      <c r="BC244" s="95"/>
    </row>
    <row r="245" spans="38:55" x14ac:dyDescent="0.3">
      <c r="AL245" s="95">
        <f t="shared" si="6"/>
        <v>240</v>
      </c>
      <c r="AM245" s="95" t="s">
        <v>1085</v>
      </c>
      <c r="AN245" s="95" t="s">
        <v>2146</v>
      </c>
      <c r="AO245" s="95" t="s">
        <v>1071</v>
      </c>
      <c r="AP245" s="95" t="s">
        <v>1818</v>
      </c>
      <c r="AQ245" s="95" t="s">
        <v>3106</v>
      </c>
      <c r="AR245" s="95"/>
      <c r="AS245" s="95" t="s">
        <v>519</v>
      </c>
      <c r="AT245" s="95" t="s">
        <v>2845</v>
      </c>
      <c r="AU245" s="95" t="s">
        <v>1107</v>
      </c>
      <c r="AV245" s="95"/>
      <c r="AW245" s="95"/>
      <c r="AX245" s="95"/>
      <c r="AY245" s="95"/>
      <c r="AZ245" s="95"/>
      <c r="BA245" s="95"/>
      <c r="BB245" s="95"/>
      <c r="BC245" s="95"/>
    </row>
    <row r="246" spans="38:55" x14ac:dyDescent="0.3">
      <c r="AL246" s="95">
        <f t="shared" si="6"/>
        <v>241</v>
      </c>
      <c r="AM246" s="95" t="s">
        <v>1143</v>
      </c>
      <c r="AN246" s="95" t="s">
        <v>2064</v>
      </c>
      <c r="AO246" s="95" t="s">
        <v>1136</v>
      </c>
      <c r="AP246" s="95" t="s">
        <v>1815</v>
      </c>
      <c r="AQ246" s="90" t="s">
        <v>3107</v>
      </c>
      <c r="AR246" s="95"/>
      <c r="AS246" s="95" t="s">
        <v>1085</v>
      </c>
      <c r="AT246" s="95" t="s">
        <v>2611</v>
      </c>
      <c r="AU246" s="95" t="s">
        <v>1071</v>
      </c>
      <c r="AV246" s="95"/>
      <c r="AW246" s="95"/>
      <c r="AX246" s="95"/>
      <c r="AY246" s="95"/>
      <c r="AZ246" s="95"/>
      <c r="BA246" s="95"/>
      <c r="BB246" s="95"/>
      <c r="BC246" s="95"/>
    </row>
    <row r="247" spans="38:55" x14ac:dyDescent="0.3">
      <c r="AL247" s="95">
        <f t="shared" si="6"/>
        <v>242</v>
      </c>
      <c r="AM247" s="95" t="s">
        <v>1262</v>
      </c>
      <c r="AN247" s="95" t="s">
        <v>1891</v>
      </c>
      <c r="AO247" s="95" t="s">
        <v>1253</v>
      </c>
      <c r="AP247" s="95" t="s">
        <v>1818</v>
      </c>
      <c r="AQ247" s="90" t="s">
        <v>3107</v>
      </c>
      <c r="AR247" s="95"/>
      <c r="AS247" s="95" t="s">
        <v>1143</v>
      </c>
      <c r="AT247" s="95" t="s">
        <v>2846</v>
      </c>
      <c r="AU247" s="95" t="s">
        <v>1136</v>
      </c>
      <c r="AV247" s="95"/>
      <c r="AW247" s="95"/>
      <c r="AX247" s="95"/>
      <c r="AY247" s="95"/>
      <c r="AZ247" s="95"/>
      <c r="BA247" s="95"/>
      <c r="BB247" s="95"/>
      <c r="BC247" s="95"/>
    </row>
    <row r="248" spans="38:55" x14ac:dyDescent="0.3">
      <c r="AL248" s="95">
        <f t="shared" si="6"/>
        <v>243</v>
      </c>
      <c r="AM248" s="95" t="s">
        <v>591</v>
      </c>
      <c r="AN248" s="95" t="s">
        <v>1923</v>
      </c>
      <c r="AO248" s="95" t="s">
        <v>1162</v>
      </c>
      <c r="AP248" s="95" t="s">
        <v>1818</v>
      </c>
      <c r="AQ248" s="95" t="s">
        <v>3105</v>
      </c>
      <c r="AR248" s="95"/>
      <c r="AS248" s="95" t="s">
        <v>1262</v>
      </c>
      <c r="AT248" s="95" t="s">
        <v>2612</v>
      </c>
      <c r="AU248" s="95" t="s">
        <v>1253</v>
      </c>
      <c r="AV248" s="95"/>
      <c r="AW248" s="95"/>
      <c r="AX248" s="95"/>
      <c r="AY248" s="95"/>
      <c r="AZ248" s="95"/>
      <c r="BA248" s="95"/>
      <c r="BB248" s="95"/>
      <c r="BC248" s="95"/>
    </row>
    <row r="249" spans="38:55" x14ac:dyDescent="0.3">
      <c r="AL249" s="95">
        <f t="shared" si="6"/>
        <v>244</v>
      </c>
      <c r="AM249" s="95" t="s">
        <v>1230</v>
      </c>
      <c r="AN249" s="95" t="s">
        <v>1913</v>
      </c>
      <c r="AO249" s="95" t="s">
        <v>1219</v>
      </c>
      <c r="AP249" s="95" t="s">
        <v>1818</v>
      </c>
      <c r="AQ249" s="90" t="s">
        <v>3107</v>
      </c>
      <c r="AR249" s="95"/>
      <c r="AS249" s="95" t="s">
        <v>591</v>
      </c>
      <c r="AT249" s="95" t="s">
        <v>2613</v>
      </c>
      <c r="AU249" s="95" t="s">
        <v>1162</v>
      </c>
      <c r="AV249" s="95"/>
      <c r="AW249" s="95"/>
      <c r="AX249" s="95"/>
      <c r="AY249" s="95"/>
      <c r="AZ249" s="95"/>
      <c r="BA249" s="95"/>
      <c r="BB249" s="95"/>
      <c r="BC249" s="95"/>
    </row>
    <row r="250" spans="38:55" x14ac:dyDescent="0.3">
      <c r="AL250" s="95">
        <f t="shared" si="6"/>
        <v>245</v>
      </c>
      <c r="AM250" s="95" t="s">
        <v>1129</v>
      </c>
      <c r="AN250" s="95" t="s">
        <v>2304</v>
      </c>
      <c r="AO250" s="95" t="s">
        <v>1107</v>
      </c>
      <c r="AP250" s="95" t="s">
        <v>1815</v>
      </c>
      <c r="AQ250" s="95" t="s">
        <v>3106</v>
      </c>
      <c r="AR250" s="95"/>
      <c r="AS250" s="95" t="s">
        <v>1230</v>
      </c>
      <c r="AT250" s="95" t="s">
        <v>2614</v>
      </c>
      <c r="AU250" s="95" t="s">
        <v>1219</v>
      </c>
      <c r="AV250" s="95"/>
      <c r="AW250" s="95"/>
      <c r="AX250" s="95"/>
      <c r="AY250" s="95"/>
      <c r="AZ250" s="95"/>
      <c r="BA250" s="95"/>
      <c r="BB250" s="95"/>
      <c r="BC250" s="95"/>
    </row>
    <row r="251" spans="38:55" x14ac:dyDescent="0.3">
      <c r="AL251" s="95">
        <f t="shared" si="6"/>
        <v>246</v>
      </c>
      <c r="AM251" s="95" t="s">
        <v>1170</v>
      </c>
      <c r="AN251" s="95" t="s">
        <v>2174</v>
      </c>
      <c r="AO251" s="95" t="s">
        <v>1162</v>
      </c>
      <c r="AP251" s="95" t="s">
        <v>1820</v>
      </c>
      <c r="AQ251" s="95" t="s">
        <v>3105</v>
      </c>
      <c r="AR251" s="95"/>
      <c r="AS251" s="95" t="s">
        <v>1129</v>
      </c>
      <c r="AT251" s="95" t="s">
        <v>2847</v>
      </c>
      <c r="AU251" s="95" t="s">
        <v>1107</v>
      </c>
      <c r="AV251" s="95"/>
      <c r="AW251" s="95"/>
      <c r="AX251" s="95"/>
      <c r="AY251" s="95"/>
      <c r="AZ251" s="95"/>
      <c r="BA251" s="95"/>
      <c r="BB251" s="95"/>
      <c r="BC251" s="95"/>
    </row>
    <row r="252" spans="38:55" x14ac:dyDescent="0.3">
      <c r="AL252" s="95">
        <f t="shared" si="6"/>
        <v>247</v>
      </c>
      <c r="AM252" s="95" t="s">
        <v>592</v>
      </c>
      <c r="AN252" s="95" t="s">
        <v>2429</v>
      </c>
      <c r="AO252" s="95" t="s">
        <v>1162</v>
      </c>
      <c r="AP252" s="95" t="s">
        <v>1816</v>
      </c>
      <c r="AQ252" s="95" t="s">
        <v>3105</v>
      </c>
      <c r="AR252" s="95"/>
      <c r="AS252" s="95" t="s">
        <v>1170</v>
      </c>
      <c r="AT252" s="95" t="s">
        <v>2848</v>
      </c>
      <c r="AU252" s="95" t="s">
        <v>1162</v>
      </c>
      <c r="AV252" s="95"/>
      <c r="AW252" s="95"/>
      <c r="AX252" s="95"/>
      <c r="AY252" s="95"/>
      <c r="AZ252" s="95"/>
      <c r="BA252" s="95"/>
      <c r="BB252" s="95"/>
      <c r="BC252" s="95"/>
    </row>
    <row r="253" spans="38:55" x14ac:dyDescent="0.3">
      <c r="AL253" s="95">
        <f t="shared" si="6"/>
        <v>248</v>
      </c>
      <c r="AM253" s="95" t="s">
        <v>359</v>
      </c>
      <c r="AN253" s="95" t="s">
        <v>2077</v>
      </c>
      <c r="AO253" s="95" t="s">
        <v>1071</v>
      </c>
      <c r="AP253" s="95" t="s">
        <v>1820</v>
      </c>
      <c r="AQ253" s="95" t="s">
        <v>3106</v>
      </c>
      <c r="AR253" s="95"/>
      <c r="AS253" s="95" t="s">
        <v>592</v>
      </c>
      <c r="AT253" s="95" t="s">
        <v>2615</v>
      </c>
      <c r="AU253" s="95" t="s">
        <v>1162</v>
      </c>
      <c r="AV253" s="95"/>
      <c r="AW253" s="95"/>
      <c r="AX253" s="95"/>
      <c r="AY253" s="95"/>
      <c r="AZ253" s="95"/>
      <c r="BA253" s="95"/>
      <c r="BB253" s="95"/>
      <c r="BC253" s="95"/>
    </row>
    <row r="254" spans="38:55" x14ac:dyDescent="0.3">
      <c r="AL254" s="95">
        <f t="shared" si="6"/>
        <v>249</v>
      </c>
      <c r="AM254" s="95" t="s">
        <v>1005</v>
      </c>
      <c r="AN254" s="95" t="s">
        <v>2328</v>
      </c>
      <c r="AO254" s="95" t="s">
        <v>997</v>
      </c>
      <c r="AP254" s="95" t="s">
        <v>1815</v>
      </c>
      <c r="AQ254" s="95" t="s">
        <v>3105</v>
      </c>
      <c r="AR254" s="95"/>
      <c r="AS254" s="95" t="s">
        <v>359</v>
      </c>
      <c r="AT254" s="95" t="s">
        <v>2498</v>
      </c>
      <c r="AU254" s="95" t="s">
        <v>1071</v>
      </c>
      <c r="AV254" s="95"/>
      <c r="AW254" s="95"/>
      <c r="AX254" s="95"/>
      <c r="AY254" s="95"/>
      <c r="AZ254" s="95"/>
      <c r="BA254" s="95"/>
      <c r="BB254" s="95"/>
      <c r="BC254" s="95"/>
    </row>
    <row r="255" spans="38:55" x14ac:dyDescent="0.3">
      <c r="AL255" s="95">
        <f t="shared" si="6"/>
        <v>250</v>
      </c>
      <c r="AM255" s="95" t="s">
        <v>1171</v>
      </c>
      <c r="AN255" s="95" t="s">
        <v>1905</v>
      </c>
      <c r="AO255" s="95" t="s">
        <v>1162</v>
      </c>
      <c r="AP255" s="95" t="s">
        <v>1815</v>
      </c>
      <c r="AQ255" s="95" t="s">
        <v>3105</v>
      </c>
      <c r="AR255" s="95"/>
      <c r="AS255" s="95" t="s">
        <v>1005</v>
      </c>
      <c r="AT255" s="95" t="s">
        <v>2849</v>
      </c>
      <c r="AU255" s="95" t="s">
        <v>997</v>
      </c>
      <c r="AV255" s="95"/>
      <c r="AW255" s="95"/>
      <c r="AX255" s="95"/>
      <c r="AY255" s="95"/>
      <c r="AZ255" s="95"/>
      <c r="BA255" s="95"/>
      <c r="BB255" s="95"/>
      <c r="BC255" s="95"/>
    </row>
    <row r="256" spans="38:55" x14ac:dyDescent="0.3">
      <c r="AL256" s="95">
        <f t="shared" si="6"/>
        <v>251</v>
      </c>
      <c r="AM256" s="95" t="s">
        <v>1006</v>
      </c>
      <c r="AN256" s="95" t="s">
        <v>2329</v>
      </c>
      <c r="AO256" s="95" t="s">
        <v>997</v>
      </c>
      <c r="AP256" s="95" t="s">
        <v>1815</v>
      </c>
      <c r="AQ256" s="95" t="s">
        <v>3105</v>
      </c>
      <c r="AR256" s="95"/>
      <c r="AS256" s="95" t="s">
        <v>1171</v>
      </c>
      <c r="AT256" s="95" t="s">
        <v>2850</v>
      </c>
      <c r="AU256" s="95" t="s">
        <v>1162</v>
      </c>
      <c r="AV256" s="95"/>
      <c r="AW256" s="95"/>
      <c r="AX256" s="95"/>
      <c r="AY256" s="95"/>
      <c r="AZ256" s="95"/>
      <c r="BA256" s="95"/>
      <c r="BB256" s="95"/>
      <c r="BC256" s="95"/>
    </row>
    <row r="257" spans="38:55" x14ac:dyDescent="0.3">
      <c r="AL257" s="95">
        <f t="shared" si="6"/>
        <v>252</v>
      </c>
      <c r="AM257" s="95" t="s">
        <v>1032</v>
      </c>
      <c r="AN257" s="95" t="s">
        <v>1895</v>
      </c>
      <c r="AO257" s="95" t="s">
        <v>1027</v>
      </c>
      <c r="AP257" s="95" t="s">
        <v>1818</v>
      </c>
      <c r="AQ257" s="95" t="s">
        <v>3105</v>
      </c>
      <c r="AR257" s="95"/>
      <c r="AS257" s="95" t="s">
        <v>1006</v>
      </c>
      <c r="AT257" s="95" t="s">
        <v>2851</v>
      </c>
      <c r="AU257" s="95" t="s">
        <v>997</v>
      </c>
      <c r="AV257" s="95"/>
      <c r="AW257" s="95"/>
      <c r="AX257" s="95"/>
      <c r="AY257" s="95"/>
      <c r="AZ257" s="95"/>
      <c r="BA257" s="95"/>
      <c r="BB257" s="95"/>
      <c r="BC257" s="95"/>
    </row>
    <row r="258" spans="38:55" x14ac:dyDescent="0.3">
      <c r="AL258" s="95">
        <f t="shared" si="6"/>
        <v>253</v>
      </c>
      <c r="AM258" s="95" t="s">
        <v>372</v>
      </c>
      <c r="AN258" s="95" t="s">
        <v>2115</v>
      </c>
      <c r="AO258" s="95" t="s">
        <v>1095</v>
      </c>
      <c r="AP258" s="95" t="s">
        <v>1819</v>
      </c>
      <c r="AQ258" s="95" t="s">
        <v>3106</v>
      </c>
      <c r="AR258" s="95"/>
      <c r="AS258" s="95" t="s">
        <v>1032</v>
      </c>
      <c r="AT258" s="95" t="s">
        <v>2616</v>
      </c>
      <c r="AU258" s="95" t="s">
        <v>1027</v>
      </c>
      <c r="AV258" s="95"/>
      <c r="AW258" s="95"/>
      <c r="AX258" s="95"/>
      <c r="AY258" s="95"/>
      <c r="AZ258" s="95"/>
      <c r="BA258" s="95"/>
      <c r="BB258" s="95"/>
      <c r="BC258" s="95"/>
    </row>
    <row r="259" spans="38:55" x14ac:dyDescent="0.3">
      <c r="AL259" s="95">
        <f t="shared" si="6"/>
        <v>254</v>
      </c>
      <c r="AM259" s="95" t="s">
        <v>1086</v>
      </c>
      <c r="AN259" s="95" t="s">
        <v>2305</v>
      </c>
      <c r="AO259" s="95" t="s">
        <v>1071</v>
      </c>
      <c r="AP259" s="95" t="s">
        <v>1820</v>
      </c>
      <c r="AQ259" s="95" t="s">
        <v>3106</v>
      </c>
      <c r="AR259" s="95"/>
      <c r="AS259" s="95" t="s">
        <v>372</v>
      </c>
      <c r="AT259" s="95" t="s">
        <v>2616</v>
      </c>
      <c r="AU259" s="95" t="s">
        <v>1095</v>
      </c>
      <c r="AV259" s="95"/>
      <c r="AW259" s="95"/>
      <c r="AX259" s="95"/>
      <c r="AY259" s="95"/>
      <c r="AZ259" s="95"/>
      <c r="BA259" s="95"/>
      <c r="BB259" s="95"/>
      <c r="BC259" s="95"/>
    </row>
    <row r="260" spans="38:55" x14ac:dyDescent="0.3">
      <c r="AL260" s="95">
        <f t="shared" si="6"/>
        <v>255</v>
      </c>
      <c r="AM260" s="95" t="s">
        <v>1087</v>
      </c>
      <c r="AN260" s="95" t="s">
        <v>2222</v>
      </c>
      <c r="AO260" s="95" t="s">
        <v>1071</v>
      </c>
      <c r="AP260" s="95" t="s">
        <v>1818</v>
      </c>
      <c r="AQ260" s="95" t="s">
        <v>3106</v>
      </c>
      <c r="AR260" s="95"/>
      <c r="AS260" s="95" t="s">
        <v>1086</v>
      </c>
      <c r="AT260" s="95" t="s">
        <v>2852</v>
      </c>
      <c r="AU260" s="95" t="s">
        <v>1071</v>
      </c>
      <c r="AV260" s="95"/>
      <c r="AW260" s="95"/>
      <c r="AX260" s="95"/>
      <c r="AY260" s="95"/>
      <c r="AZ260" s="95"/>
      <c r="BA260" s="95"/>
      <c r="BB260" s="95"/>
      <c r="BC260" s="95"/>
    </row>
    <row r="261" spans="38:55" x14ac:dyDescent="0.3">
      <c r="AL261" s="95">
        <f t="shared" si="6"/>
        <v>256</v>
      </c>
      <c r="AM261" s="95" t="s">
        <v>73</v>
      </c>
      <c r="AN261" s="95" t="s">
        <v>2171</v>
      </c>
      <c r="AO261" s="95" t="s">
        <v>936</v>
      </c>
      <c r="AP261" s="95" t="s">
        <v>1815</v>
      </c>
      <c r="AQ261" s="90" t="s">
        <v>3107</v>
      </c>
      <c r="AR261" s="95"/>
      <c r="AS261" s="95" t="s">
        <v>1087</v>
      </c>
      <c r="AT261" s="95" t="s">
        <v>2617</v>
      </c>
      <c r="AU261" s="95" t="s">
        <v>1071</v>
      </c>
      <c r="AV261" s="95"/>
      <c r="AW261" s="95"/>
      <c r="AX261" s="95"/>
      <c r="AY261" s="95"/>
      <c r="AZ261" s="95"/>
      <c r="BA261" s="95"/>
      <c r="BB261" s="95"/>
      <c r="BC261" s="95"/>
    </row>
    <row r="262" spans="38:55" x14ac:dyDescent="0.3">
      <c r="AL262" s="95">
        <f t="shared" si="6"/>
        <v>257</v>
      </c>
      <c r="AM262" s="95" t="s">
        <v>1263</v>
      </c>
      <c r="AN262" s="95" t="s">
        <v>1912</v>
      </c>
      <c r="AO262" s="95" t="s">
        <v>1253</v>
      </c>
      <c r="AP262" s="95" t="s">
        <v>1818</v>
      </c>
      <c r="AQ262" s="90" t="s">
        <v>3107</v>
      </c>
      <c r="AR262" s="95"/>
      <c r="AS262" s="95" t="s">
        <v>73</v>
      </c>
      <c r="AT262" s="95" t="s">
        <v>2853</v>
      </c>
      <c r="AU262" s="95" t="s">
        <v>936</v>
      </c>
      <c r="AV262" s="95"/>
      <c r="AW262" s="95"/>
      <c r="AX262" s="95"/>
      <c r="AY262" s="95"/>
      <c r="AZ262" s="95"/>
      <c r="BA262" s="95"/>
      <c r="BB262" s="95"/>
      <c r="BC262" s="95"/>
    </row>
    <row r="263" spans="38:55" x14ac:dyDescent="0.3">
      <c r="AL263" s="95">
        <f t="shared" si="6"/>
        <v>258</v>
      </c>
      <c r="AM263" s="95" t="s">
        <v>1144</v>
      </c>
      <c r="AN263" s="95" t="s">
        <v>1899</v>
      </c>
      <c r="AO263" s="95" t="s">
        <v>1136</v>
      </c>
      <c r="AP263" s="95" t="s">
        <v>1817</v>
      </c>
      <c r="AQ263" s="90" t="s">
        <v>3107</v>
      </c>
      <c r="AR263" s="95"/>
      <c r="AS263" s="95" t="s">
        <v>1263</v>
      </c>
      <c r="AT263" s="95" t="s">
        <v>2618</v>
      </c>
      <c r="AU263" s="95" t="s">
        <v>1253</v>
      </c>
      <c r="AV263" s="95"/>
      <c r="AW263" s="95"/>
      <c r="AX263" s="95"/>
      <c r="AY263" s="95"/>
      <c r="AZ263" s="95"/>
      <c r="BA263" s="95"/>
      <c r="BB263" s="95"/>
      <c r="BC263" s="95"/>
    </row>
    <row r="264" spans="38:55" x14ac:dyDescent="0.3">
      <c r="AL264" s="95">
        <f t="shared" ref="AL264:AL327" si="7">AL263+1</f>
        <v>259</v>
      </c>
      <c r="AM264" s="95" t="s">
        <v>687</v>
      </c>
      <c r="AN264" s="95" t="s">
        <v>1877</v>
      </c>
      <c r="AO264" s="95" t="s">
        <v>1241</v>
      </c>
      <c r="AP264" s="95" t="s">
        <v>1819</v>
      </c>
      <c r="AQ264" s="90" t="s">
        <v>3107</v>
      </c>
      <c r="AR264" s="95"/>
      <c r="AS264" s="95" t="s">
        <v>1144</v>
      </c>
      <c r="AT264" s="95" t="s">
        <v>2854</v>
      </c>
      <c r="AU264" s="95" t="s">
        <v>1136</v>
      </c>
      <c r="AV264" s="95"/>
      <c r="AW264" s="95"/>
      <c r="AX264" s="95"/>
      <c r="AY264" s="95"/>
      <c r="AZ264" s="95"/>
      <c r="BA264" s="95"/>
      <c r="BB264" s="95"/>
      <c r="BC264" s="95"/>
    </row>
    <row r="265" spans="38:55" x14ac:dyDescent="0.3">
      <c r="AL265" s="95">
        <f t="shared" si="7"/>
        <v>260</v>
      </c>
      <c r="AM265" s="95" t="s">
        <v>169</v>
      </c>
      <c r="AN265" s="95" t="s">
        <v>1910</v>
      </c>
      <c r="AO265" s="95" t="s">
        <v>997</v>
      </c>
      <c r="AP265" s="95" t="s">
        <v>1819</v>
      </c>
      <c r="AQ265" s="95" t="s">
        <v>3105</v>
      </c>
      <c r="AR265" s="95"/>
      <c r="AS265" s="95" t="s">
        <v>687</v>
      </c>
      <c r="AT265" s="95" t="s">
        <v>2500</v>
      </c>
      <c r="AU265" s="95" t="s">
        <v>1241</v>
      </c>
      <c r="AV265" s="95"/>
      <c r="AW265" s="95"/>
      <c r="AX265" s="95"/>
      <c r="AY265" s="95"/>
      <c r="AZ265" s="95"/>
      <c r="BA265" s="95"/>
      <c r="BB265" s="95"/>
      <c r="BC265" s="95"/>
    </row>
    <row r="266" spans="38:55" x14ac:dyDescent="0.3">
      <c r="AL266" s="95">
        <f t="shared" si="7"/>
        <v>261</v>
      </c>
      <c r="AM266" s="95" t="s">
        <v>929</v>
      </c>
      <c r="AN266" s="95" t="s">
        <v>2158</v>
      </c>
      <c r="AO266" s="95" t="s">
        <v>921</v>
      </c>
      <c r="AP266" s="95" t="s">
        <v>1815</v>
      </c>
      <c r="AQ266" s="95" t="s">
        <v>3105</v>
      </c>
      <c r="AR266" s="95"/>
      <c r="AS266" s="95" t="s">
        <v>169</v>
      </c>
      <c r="AT266" s="95" t="s">
        <v>2855</v>
      </c>
      <c r="AU266" s="95" t="s">
        <v>997</v>
      </c>
      <c r="AV266" s="95"/>
      <c r="AW266" s="95"/>
      <c r="AX266" s="95"/>
      <c r="AY266" s="95"/>
      <c r="AZ266" s="95"/>
      <c r="BA266" s="95"/>
      <c r="BB266" s="95"/>
      <c r="BC266" s="95"/>
    </row>
    <row r="267" spans="38:55" x14ac:dyDescent="0.3">
      <c r="AL267" s="95">
        <f t="shared" si="7"/>
        <v>262</v>
      </c>
      <c r="AM267" s="95" t="s">
        <v>593</v>
      </c>
      <c r="AN267" s="95" t="s">
        <v>1925</v>
      </c>
      <c r="AO267" s="95" t="s">
        <v>1162</v>
      </c>
      <c r="AP267" s="95" t="s">
        <v>1818</v>
      </c>
      <c r="AQ267" s="95" t="s">
        <v>3105</v>
      </c>
      <c r="AR267" s="95"/>
      <c r="AS267" s="95" t="s">
        <v>929</v>
      </c>
      <c r="AT267" s="95" t="s">
        <v>2466</v>
      </c>
      <c r="AU267" s="95" t="s">
        <v>921</v>
      </c>
      <c r="AV267" s="95"/>
      <c r="AW267" s="95"/>
      <c r="AX267" s="95"/>
      <c r="AY267" s="95"/>
      <c r="AZ267" s="95"/>
      <c r="BA267" s="95"/>
      <c r="BB267" s="95"/>
      <c r="BC267" s="95"/>
    </row>
    <row r="268" spans="38:55" x14ac:dyDescent="0.3">
      <c r="AL268" s="95">
        <f t="shared" si="7"/>
        <v>263</v>
      </c>
      <c r="AM268" s="95" t="s">
        <v>1188</v>
      </c>
      <c r="AN268" s="95" t="s">
        <v>2013</v>
      </c>
      <c r="AO268" s="95" t="s">
        <v>1185</v>
      </c>
      <c r="AP268" s="95" t="s">
        <v>1815</v>
      </c>
      <c r="AQ268" s="90" t="s">
        <v>3107</v>
      </c>
      <c r="AR268" s="95"/>
      <c r="AS268" s="95" t="s">
        <v>593</v>
      </c>
      <c r="AT268" s="95" t="s">
        <v>2619</v>
      </c>
      <c r="AU268" s="95" t="s">
        <v>1162</v>
      </c>
      <c r="AV268" s="95"/>
      <c r="AW268" s="95"/>
      <c r="AX268" s="95"/>
      <c r="AY268" s="95"/>
      <c r="AZ268" s="95"/>
      <c r="BA268" s="95"/>
      <c r="BB268" s="95"/>
      <c r="BC268" s="95"/>
    </row>
    <row r="269" spans="38:55" x14ac:dyDescent="0.3">
      <c r="AL269" s="95">
        <f t="shared" si="7"/>
        <v>264</v>
      </c>
      <c r="AM269" s="95" t="s">
        <v>948</v>
      </c>
      <c r="AN269" s="95" t="s">
        <v>2252</v>
      </c>
      <c r="AO269" s="95" t="s">
        <v>936</v>
      </c>
      <c r="AP269" s="95" t="s">
        <v>1819</v>
      </c>
      <c r="AQ269" s="90" t="s">
        <v>3107</v>
      </c>
      <c r="AR269" s="95"/>
      <c r="AS269" s="95" t="s">
        <v>1188</v>
      </c>
      <c r="AT269" s="95" t="s">
        <v>2620</v>
      </c>
      <c r="AU269" s="95" t="s">
        <v>1185</v>
      </c>
      <c r="AV269" s="95"/>
      <c r="AW269" s="95"/>
      <c r="AX269" s="95"/>
      <c r="AY269" s="95"/>
      <c r="AZ269" s="95"/>
      <c r="BA269" s="95"/>
      <c r="BB269" s="95"/>
      <c r="BC269" s="95"/>
    </row>
    <row r="270" spans="38:55" x14ac:dyDescent="0.3">
      <c r="AL270" s="95">
        <f t="shared" si="7"/>
        <v>265</v>
      </c>
      <c r="AM270" s="95" t="s">
        <v>1118</v>
      </c>
      <c r="AN270" s="95" t="s">
        <v>1936</v>
      </c>
      <c r="AO270" s="95" t="s">
        <v>1107</v>
      </c>
      <c r="AP270" s="95" t="s">
        <v>1815</v>
      </c>
      <c r="AQ270" s="95" t="s">
        <v>3106</v>
      </c>
      <c r="AR270" s="95"/>
      <c r="AS270" s="95" t="s">
        <v>948</v>
      </c>
      <c r="AT270" s="95" t="s">
        <v>2856</v>
      </c>
      <c r="AU270" s="95" t="s">
        <v>936</v>
      </c>
      <c r="AV270" s="95"/>
      <c r="AW270" s="95"/>
      <c r="AX270" s="95"/>
      <c r="AY270" s="95"/>
      <c r="AZ270" s="95"/>
      <c r="BA270" s="95"/>
      <c r="BB270" s="95"/>
      <c r="BC270" s="95"/>
    </row>
    <row r="271" spans="38:55" x14ac:dyDescent="0.3">
      <c r="AL271" s="95">
        <f t="shared" si="7"/>
        <v>266</v>
      </c>
      <c r="AM271" s="95" t="s">
        <v>236</v>
      </c>
      <c r="AN271" s="95" t="s">
        <v>2292</v>
      </c>
      <c r="AO271" s="95" t="s">
        <v>1037</v>
      </c>
      <c r="AP271" s="95" t="s">
        <v>1815</v>
      </c>
      <c r="AQ271" s="90" t="s">
        <v>3107</v>
      </c>
      <c r="AR271" s="95"/>
      <c r="AS271" s="95" t="s">
        <v>1118</v>
      </c>
      <c r="AT271" s="95" t="s">
        <v>2857</v>
      </c>
      <c r="AU271" s="95" t="s">
        <v>1107</v>
      </c>
      <c r="AV271" s="95"/>
      <c r="AW271" s="95"/>
      <c r="AX271" s="95"/>
      <c r="AY271" s="95"/>
      <c r="AZ271" s="95"/>
      <c r="BA271" s="95"/>
      <c r="BB271" s="95"/>
      <c r="BC271" s="95"/>
    </row>
    <row r="272" spans="38:55" x14ac:dyDescent="0.3">
      <c r="AL272" s="95">
        <f t="shared" si="7"/>
        <v>267</v>
      </c>
      <c r="AM272" s="95" t="s">
        <v>1119</v>
      </c>
      <c r="AN272" s="95" t="s">
        <v>2269</v>
      </c>
      <c r="AO272" s="95" t="s">
        <v>1107</v>
      </c>
      <c r="AP272" s="95" t="s">
        <v>1815</v>
      </c>
      <c r="AQ272" s="95" t="s">
        <v>3106</v>
      </c>
      <c r="AR272" s="95"/>
      <c r="AS272" s="95" t="s">
        <v>236</v>
      </c>
      <c r="AT272" s="95" t="s">
        <v>2621</v>
      </c>
      <c r="AU272" s="95" t="s">
        <v>1037</v>
      </c>
      <c r="AV272" s="95"/>
      <c r="AW272" s="95"/>
      <c r="AX272" s="95"/>
      <c r="AY272" s="95"/>
      <c r="AZ272" s="95"/>
      <c r="BA272" s="95"/>
      <c r="BB272" s="95"/>
      <c r="BC272" s="95"/>
    </row>
    <row r="273" spans="38:55" x14ac:dyDescent="0.3">
      <c r="AL273" s="95">
        <f t="shared" si="7"/>
        <v>268</v>
      </c>
      <c r="AM273" s="95" t="s">
        <v>949</v>
      </c>
      <c r="AN273" s="95" t="s">
        <v>1989</v>
      </c>
      <c r="AO273" s="95" t="s">
        <v>936</v>
      </c>
      <c r="AP273" s="95" t="s">
        <v>1819</v>
      </c>
      <c r="AQ273" s="90" t="s">
        <v>3107</v>
      </c>
      <c r="AR273" s="95"/>
      <c r="AS273" s="95" t="s">
        <v>1119</v>
      </c>
      <c r="AT273" s="95" t="s">
        <v>2506</v>
      </c>
      <c r="AU273" s="95" t="s">
        <v>1107</v>
      </c>
      <c r="AV273" s="95"/>
      <c r="AW273" s="95"/>
      <c r="AX273" s="95"/>
      <c r="AY273" s="95"/>
      <c r="AZ273" s="95"/>
      <c r="BA273" s="95"/>
      <c r="BB273" s="95"/>
      <c r="BC273" s="95"/>
    </row>
    <row r="274" spans="38:55" x14ac:dyDescent="0.3">
      <c r="AL274" s="95">
        <f t="shared" si="7"/>
        <v>269</v>
      </c>
      <c r="AM274" s="95" t="s">
        <v>1055</v>
      </c>
      <c r="AN274" s="95" t="s">
        <v>2149</v>
      </c>
      <c r="AO274" s="95" t="s">
        <v>1051</v>
      </c>
      <c r="AP274" s="95" t="s">
        <v>1818</v>
      </c>
      <c r="AQ274" s="95" t="s">
        <v>3105</v>
      </c>
      <c r="AR274" s="95"/>
      <c r="AS274" s="95" t="s">
        <v>949</v>
      </c>
      <c r="AT274" s="95" t="s">
        <v>2858</v>
      </c>
      <c r="AU274" s="95" t="s">
        <v>936</v>
      </c>
      <c r="AV274" s="95"/>
      <c r="AW274" s="95"/>
      <c r="AX274" s="95"/>
      <c r="AY274" s="95"/>
      <c r="AZ274" s="95"/>
      <c r="BA274" s="95"/>
      <c r="BB274" s="95"/>
      <c r="BC274" s="95"/>
    </row>
    <row r="275" spans="38:55" x14ac:dyDescent="0.3">
      <c r="AL275" s="95">
        <f t="shared" si="7"/>
        <v>270</v>
      </c>
      <c r="AM275" s="95" t="s">
        <v>1172</v>
      </c>
      <c r="AN275" s="95" t="s">
        <v>2193</v>
      </c>
      <c r="AO275" s="95" t="s">
        <v>1162</v>
      </c>
      <c r="AP275" s="95" t="s">
        <v>1815</v>
      </c>
      <c r="AQ275" s="95" t="s">
        <v>3105</v>
      </c>
      <c r="AR275" s="95"/>
      <c r="AS275" s="95" t="s">
        <v>1055</v>
      </c>
      <c r="AT275" s="95" t="s">
        <v>2622</v>
      </c>
      <c r="AU275" s="95" t="s">
        <v>1051</v>
      </c>
      <c r="AV275" s="95"/>
      <c r="AW275" s="95"/>
      <c r="AX275" s="95"/>
      <c r="AY275" s="95"/>
      <c r="AZ275" s="95"/>
      <c r="BA275" s="95"/>
      <c r="BB275" s="95"/>
      <c r="BC275" s="95"/>
    </row>
    <row r="276" spans="38:55" x14ac:dyDescent="0.3">
      <c r="AL276" s="95">
        <f t="shared" si="7"/>
        <v>271</v>
      </c>
      <c r="AM276" s="95" t="s">
        <v>520</v>
      </c>
      <c r="AN276" s="95" t="s">
        <v>1876</v>
      </c>
      <c r="AO276" s="95" t="s">
        <v>1107</v>
      </c>
      <c r="AP276" s="95" t="s">
        <v>1819</v>
      </c>
      <c r="AQ276" s="95" t="s">
        <v>3106</v>
      </c>
      <c r="AR276" s="95"/>
      <c r="AS276" s="95" t="s">
        <v>1172</v>
      </c>
      <c r="AT276" s="95" t="s">
        <v>2623</v>
      </c>
      <c r="AU276" s="95" t="s">
        <v>1162</v>
      </c>
      <c r="AV276" s="95"/>
      <c r="AW276" s="95"/>
      <c r="AX276" s="95"/>
      <c r="AY276" s="95"/>
      <c r="AZ276" s="95"/>
      <c r="BA276" s="95"/>
      <c r="BB276" s="95"/>
      <c r="BC276" s="95"/>
    </row>
    <row r="277" spans="38:55" x14ac:dyDescent="0.3">
      <c r="AL277" s="95">
        <f t="shared" si="7"/>
        <v>272</v>
      </c>
      <c r="AM277" s="95" t="s">
        <v>1153</v>
      </c>
      <c r="AN277" s="95" t="s">
        <v>1977</v>
      </c>
      <c r="AO277" s="95" t="s">
        <v>1136</v>
      </c>
      <c r="AP277" s="95" t="s">
        <v>1815</v>
      </c>
      <c r="AQ277" s="90" t="s">
        <v>3107</v>
      </c>
      <c r="AR277" s="95"/>
      <c r="AS277" s="95" t="s">
        <v>520</v>
      </c>
      <c r="AT277" s="95" t="s">
        <v>2507</v>
      </c>
      <c r="AU277" s="95" t="s">
        <v>1107</v>
      </c>
      <c r="AV277" s="95"/>
      <c r="AW277" s="95"/>
      <c r="AX277" s="95"/>
      <c r="AY277" s="95"/>
      <c r="AZ277" s="95"/>
      <c r="BA277" s="95"/>
      <c r="BB277" s="95"/>
      <c r="BC277" s="95"/>
    </row>
    <row r="278" spans="38:55" x14ac:dyDescent="0.3">
      <c r="AL278" s="95">
        <f t="shared" si="7"/>
        <v>273</v>
      </c>
      <c r="AM278" s="95" t="s">
        <v>930</v>
      </c>
      <c r="AN278" s="95" t="s">
        <v>2198</v>
      </c>
      <c r="AO278" s="95" t="s">
        <v>921</v>
      </c>
      <c r="AP278" s="95" t="s">
        <v>1815</v>
      </c>
      <c r="AQ278" s="95" t="s">
        <v>3105</v>
      </c>
      <c r="AR278" s="95"/>
      <c r="AS278" s="95" t="s">
        <v>1153</v>
      </c>
      <c r="AT278" s="95" t="s">
        <v>2624</v>
      </c>
      <c r="AU278" s="95" t="s">
        <v>1136</v>
      </c>
      <c r="AV278" s="95"/>
      <c r="AW278" s="95"/>
      <c r="AX278" s="95"/>
      <c r="AY278" s="95"/>
      <c r="AZ278" s="95"/>
      <c r="BA278" s="95"/>
      <c r="BB278" s="95"/>
      <c r="BC278" s="95"/>
    </row>
    <row r="279" spans="38:55" x14ac:dyDescent="0.3">
      <c r="AL279" s="95">
        <f t="shared" si="7"/>
        <v>274</v>
      </c>
      <c r="AM279" s="95" t="s">
        <v>703</v>
      </c>
      <c r="AN279" s="95" t="s">
        <v>2119</v>
      </c>
      <c r="AO279" s="95" t="s">
        <v>1253</v>
      </c>
      <c r="AP279" s="95" t="s">
        <v>1817</v>
      </c>
      <c r="AQ279" s="90" t="s">
        <v>3107</v>
      </c>
      <c r="AR279" s="95"/>
      <c r="AS279" s="95" t="s">
        <v>930</v>
      </c>
      <c r="AT279" s="95" t="s">
        <v>2859</v>
      </c>
      <c r="AU279" s="95" t="s">
        <v>921</v>
      </c>
      <c r="AV279" s="95"/>
      <c r="AW279" s="95"/>
      <c r="AX279" s="95"/>
      <c r="AY279" s="95"/>
      <c r="AZ279" s="95"/>
      <c r="BA279" s="95"/>
      <c r="BB279" s="95"/>
      <c r="BC279" s="95"/>
    </row>
    <row r="280" spans="38:55" x14ac:dyDescent="0.3">
      <c r="AL280" s="95">
        <f t="shared" si="7"/>
        <v>275</v>
      </c>
      <c r="AM280" s="95" t="s">
        <v>1201</v>
      </c>
      <c r="AN280" s="95" t="s">
        <v>2334</v>
      </c>
      <c r="AO280" s="95" t="s">
        <v>1198</v>
      </c>
      <c r="AP280" s="95" t="s">
        <v>1818</v>
      </c>
      <c r="AQ280" s="95" t="s">
        <v>3105</v>
      </c>
      <c r="AR280" s="95"/>
      <c r="AS280" s="95" t="s">
        <v>703</v>
      </c>
      <c r="AT280" s="95" t="s">
        <v>2625</v>
      </c>
      <c r="AU280" s="95" t="s">
        <v>1253</v>
      </c>
      <c r="AV280" s="95"/>
      <c r="AW280" s="95"/>
      <c r="AX280" s="95"/>
      <c r="AY280" s="95"/>
      <c r="AZ280" s="95"/>
      <c r="BA280" s="95"/>
      <c r="BB280" s="95"/>
      <c r="BC280" s="95"/>
    </row>
    <row r="281" spans="38:55" x14ac:dyDescent="0.3">
      <c r="AL281" s="95">
        <f t="shared" si="7"/>
        <v>276</v>
      </c>
      <c r="AM281" s="95" t="s">
        <v>198</v>
      </c>
      <c r="AN281" s="95" t="s">
        <v>2136</v>
      </c>
      <c r="AO281" s="95" t="s">
        <v>1013</v>
      </c>
      <c r="AP281" s="95" t="s">
        <v>1820</v>
      </c>
      <c r="AQ281" s="95" t="s">
        <v>3105</v>
      </c>
      <c r="AR281" s="95"/>
      <c r="AS281" s="95" t="s">
        <v>1201</v>
      </c>
      <c r="AT281" s="95" t="s">
        <v>2626</v>
      </c>
      <c r="AU281" s="95" t="s">
        <v>1198</v>
      </c>
      <c r="AV281" s="95"/>
      <c r="AW281" s="95"/>
      <c r="AX281" s="95"/>
      <c r="AY281" s="95"/>
      <c r="AZ281" s="95"/>
      <c r="BA281" s="95"/>
      <c r="BB281" s="95"/>
      <c r="BC281" s="95"/>
    </row>
    <row r="282" spans="38:55" x14ac:dyDescent="0.3">
      <c r="AL282" s="95">
        <f t="shared" si="7"/>
        <v>277</v>
      </c>
      <c r="AM282" s="95" t="s">
        <v>119</v>
      </c>
      <c r="AN282" s="95" t="s">
        <v>2097</v>
      </c>
      <c r="AO282" s="95" t="s">
        <v>977</v>
      </c>
      <c r="AP282" s="95" t="s">
        <v>1817</v>
      </c>
      <c r="AQ282" s="95" t="s">
        <v>3105</v>
      </c>
      <c r="AR282" s="95"/>
      <c r="AS282" s="95" t="s">
        <v>198</v>
      </c>
      <c r="AT282" s="95" t="s">
        <v>2627</v>
      </c>
      <c r="AU282" s="95" t="s">
        <v>1013</v>
      </c>
      <c r="AV282" s="95"/>
      <c r="AW282" s="95"/>
      <c r="AX282" s="95"/>
      <c r="AY282" s="95"/>
      <c r="AZ282" s="95"/>
      <c r="BA282" s="95"/>
      <c r="BB282" s="95"/>
      <c r="BC282" s="95"/>
    </row>
    <row r="283" spans="38:55" x14ac:dyDescent="0.3">
      <c r="AL283" s="95">
        <f t="shared" si="7"/>
        <v>278</v>
      </c>
      <c r="AM283" s="95" t="s">
        <v>74</v>
      </c>
      <c r="AN283" s="95" t="s">
        <v>1973</v>
      </c>
      <c r="AO283" s="95" t="s">
        <v>936</v>
      </c>
      <c r="AP283" s="95" t="s">
        <v>1819</v>
      </c>
      <c r="AQ283" s="90" t="s">
        <v>3107</v>
      </c>
      <c r="AR283" s="95"/>
      <c r="AS283" s="95" t="s">
        <v>119</v>
      </c>
      <c r="AT283" s="95" t="s">
        <v>2628</v>
      </c>
      <c r="AU283" s="95" t="s">
        <v>977</v>
      </c>
      <c r="AV283" s="95"/>
      <c r="AW283" s="95"/>
      <c r="AX283" s="95"/>
      <c r="AY283" s="95"/>
      <c r="AZ283" s="95"/>
      <c r="BA283" s="95"/>
      <c r="BB283" s="95"/>
      <c r="BC283" s="95"/>
    </row>
    <row r="284" spans="38:55" x14ac:dyDescent="0.3">
      <c r="AL284" s="95">
        <f t="shared" si="7"/>
        <v>279</v>
      </c>
      <c r="AM284" s="95" t="s">
        <v>712</v>
      </c>
      <c r="AN284" s="95" t="s">
        <v>2230</v>
      </c>
      <c r="AO284" s="95" t="s">
        <v>1136</v>
      </c>
      <c r="AP284" s="95" t="s">
        <v>1815</v>
      </c>
      <c r="AQ284" s="90" t="s">
        <v>3107</v>
      </c>
      <c r="AR284" s="95"/>
      <c r="AS284" s="95" t="s">
        <v>74</v>
      </c>
      <c r="AT284" s="95" t="s">
        <v>2629</v>
      </c>
      <c r="AU284" s="95" t="s">
        <v>936</v>
      </c>
      <c r="AV284" s="95"/>
      <c r="AW284" s="95"/>
      <c r="AX284" s="95"/>
      <c r="AY284" s="95"/>
      <c r="AZ284" s="95"/>
      <c r="BA284" s="95"/>
      <c r="BB284" s="95"/>
      <c r="BC284" s="95"/>
    </row>
    <row r="285" spans="38:55" x14ac:dyDescent="0.3">
      <c r="AL285" s="95">
        <f t="shared" si="7"/>
        <v>280</v>
      </c>
      <c r="AM285" s="95" t="s">
        <v>710</v>
      </c>
      <c r="AN285" s="95" t="s">
        <v>1919</v>
      </c>
      <c r="AO285" s="95" t="s">
        <v>997</v>
      </c>
      <c r="AP285" s="95" t="s">
        <v>1815</v>
      </c>
      <c r="AQ285" s="95" t="s">
        <v>3105</v>
      </c>
      <c r="AR285" s="95"/>
      <c r="AS285" s="95" t="s">
        <v>712</v>
      </c>
      <c r="AT285" s="95" t="s">
        <v>2860</v>
      </c>
      <c r="AU285" s="95" t="s">
        <v>1136</v>
      </c>
      <c r="AV285" s="95"/>
      <c r="AW285" s="95"/>
      <c r="AX285" s="95"/>
      <c r="AY285" s="95"/>
      <c r="AZ285" s="95"/>
      <c r="BA285" s="95"/>
      <c r="BB285" s="95"/>
      <c r="BC285" s="95"/>
    </row>
    <row r="286" spans="38:55" x14ac:dyDescent="0.3">
      <c r="AL286" s="95">
        <f t="shared" si="7"/>
        <v>281</v>
      </c>
      <c r="AM286" s="95" t="s">
        <v>950</v>
      </c>
      <c r="AN286" s="95" t="s">
        <v>2321</v>
      </c>
      <c r="AO286" s="95" t="s">
        <v>936</v>
      </c>
      <c r="AP286" s="95" t="s">
        <v>1819</v>
      </c>
      <c r="AQ286" s="90" t="s">
        <v>3107</v>
      </c>
      <c r="AR286" s="95"/>
      <c r="AS286" s="95" t="s">
        <v>710</v>
      </c>
      <c r="AT286" s="95" t="s">
        <v>2861</v>
      </c>
      <c r="AU286" s="95" t="s">
        <v>997</v>
      </c>
      <c r="AV286" s="95"/>
      <c r="AW286" s="95"/>
      <c r="AX286" s="95"/>
      <c r="AY286" s="95"/>
      <c r="AZ286" s="95"/>
      <c r="BA286" s="95"/>
      <c r="BB286" s="95"/>
      <c r="BC286" s="95"/>
    </row>
    <row r="287" spans="38:55" x14ac:dyDescent="0.3">
      <c r="AL287" s="95">
        <f t="shared" si="7"/>
        <v>282</v>
      </c>
      <c r="AM287" s="95" t="s">
        <v>528</v>
      </c>
      <c r="AN287" s="95" t="s">
        <v>2063</v>
      </c>
      <c r="AO287" s="95" t="s">
        <v>1107</v>
      </c>
      <c r="AP287" s="95" t="s">
        <v>1817</v>
      </c>
      <c r="AQ287" s="95" t="s">
        <v>3106</v>
      </c>
      <c r="AR287" s="95"/>
      <c r="AS287" s="95" t="s">
        <v>950</v>
      </c>
      <c r="AT287" s="95" t="s">
        <v>2630</v>
      </c>
      <c r="AU287" s="95" t="s">
        <v>936</v>
      </c>
      <c r="AV287" s="95"/>
      <c r="AW287" s="95"/>
      <c r="AX287" s="95"/>
      <c r="AY287" s="95"/>
      <c r="AZ287" s="95"/>
      <c r="BA287" s="95"/>
      <c r="BB287" s="95"/>
      <c r="BC287" s="95"/>
    </row>
    <row r="288" spans="38:55" x14ac:dyDescent="0.3">
      <c r="AL288" s="95">
        <f t="shared" si="7"/>
        <v>283</v>
      </c>
      <c r="AM288" s="95" t="s">
        <v>1120</v>
      </c>
      <c r="AN288" s="95" t="s">
        <v>1972</v>
      </c>
      <c r="AO288" s="95" t="s">
        <v>1107</v>
      </c>
      <c r="AP288" s="95" t="s">
        <v>1815</v>
      </c>
      <c r="AQ288" s="95" t="s">
        <v>3106</v>
      </c>
      <c r="AR288" s="95"/>
      <c r="AS288" s="95" t="s">
        <v>528</v>
      </c>
      <c r="AT288" s="95" t="s">
        <v>2631</v>
      </c>
      <c r="AU288" s="95" t="s">
        <v>1107</v>
      </c>
      <c r="AV288" s="95"/>
      <c r="AW288" s="95"/>
      <c r="AX288" s="95"/>
      <c r="AY288" s="95"/>
      <c r="AZ288" s="95"/>
      <c r="BA288" s="95"/>
      <c r="BB288" s="95"/>
      <c r="BC288" s="95"/>
    </row>
    <row r="289" spans="38:55" x14ac:dyDescent="0.3">
      <c r="AL289" s="95">
        <f t="shared" si="7"/>
        <v>284</v>
      </c>
      <c r="AM289" s="95" t="s">
        <v>594</v>
      </c>
      <c r="AN289" s="95" t="s">
        <v>2208</v>
      </c>
      <c r="AO289" s="95" t="s">
        <v>1162</v>
      </c>
      <c r="AP289" s="95" t="s">
        <v>1818</v>
      </c>
      <c r="AQ289" s="95" t="s">
        <v>3105</v>
      </c>
      <c r="AR289" s="95"/>
      <c r="AS289" s="95" t="s">
        <v>1120</v>
      </c>
      <c r="AT289" s="95" t="s">
        <v>2862</v>
      </c>
      <c r="AU289" s="95" t="s">
        <v>1107</v>
      </c>
      <c r="AV289" s="95"/>
      <c r="AW289" s="95"/>
      <c r="AX289" s="95"/>
      <c r="AY289" s="95"/>
      <c r="AZ289" s="95"/>
      <c r="BA289" s="95"/>
      <c r="BB289" s="95"/>
      <c r="BC289" s="95"/>
    </row>
    <row r="290" spans="38:55" x14ac:dyDescent="0.3">
      <c r="AL290" s="95">
        <f t="shared" si="7"/>
        <v>285</v>
      </c>
      <c r="AM290" s="95" t="s">
        <v>1202</v>
      </c>
      <c r="AN290" s="95" t="s">
        <v>2373</v>
      </c>
      <c r="AO290" s="95" t="s">
        <v>1198</v>
      </c>
      <c r="AP290" s="95" t="s">
        <v>1818</v>
      </c>
      <c r="AQ290" s="95" t="s">
        <v>3105</v>
      </c>
      <c r="AR290" s="95"/>
      <c r="AS290" s="95" t="s">
        <v>594</v>
      </c>
      <c r="AT290" s="95" t="s">
        <v>2632</v>
      </c>
      <c r="AU290" s="95" t="s">
        <v>1162</v>
      </c>
      <c r="AV290" s="95"/>
      <c r="AW290" s="95"/>
      <c r="AX290" s="95"/>
      <c r="AY290" s="95"/>
      <c r="AZ290" s="95"/>
      <c r="BA290" s="95"/>
      <c r="BB290" s="95"/>
      <c r="BC290" s="95"/>
    </row>
    <row r="291" spans="38:55" x14ac:dyDescent="0.3">
      <c r="AL291" s="95">
        <f t="shared" si="7"/>
        <v>286</v>
      </c>
      <c r="AM291" s="95" t="s">
        <v>981</v>
      </c>
      <c r="AN291" s="95" t="s">
        <v>2132</v>
      </c>
      <c r="AO291" s="95" t="s">
        <v>977</v>
      </c>
      <c r="AP291" s="95" t="s">
        <v>1818</v>
      </c>
      <c r="AQ291" s="95" t="s">
        <v>3105</v>
      </c>
      <c r="AR291" s="95"/>
      <c r="AS291" s="95" t="s">
        <v>1202</v>
      </c>
      <c r="AT291" s="95" t="s">
        <v>2633</v>
      </c>
      <c r="AU291" s="95" t="s">
        <v>1198</v>
      </c>
      <c r="AV291" s="95"/>
      <c r="AW291" s="95"/>
      <c r="AX291" s="95"/>
      <c r="AY291" s="95"/>
      <c r="AZ291" s="95"/>
      <c r="BA291" s="95"/>
      <c r="BB291" s="95"/>
      <c r="BC291" s="95"/>
    </row>
    <row r="292" spans="38:55" x14ac:dyDescent="0.3">
      <c r="AL292" s="95">
        <f t="shared" si="7"/>
        <v>287</v>
      </c>
      <c r="AM292" s="95" t="s">
        <v>1264</v>
      </c>
      <c r="AN292" s="95" t="s">
        <v>1896</v>
      </c>
      <c r="AO292" s="95" t="s">
        <v>1253</v>
      </c>
      <c r="AP292" s="95" t="s">
        <v>1818</v>
      </c>
      <c r="AQ292" s="90" t="s">
        <v>3107</v>
      </c>
      <c r="AR292" s="95"/>
      <c r="AS292" s="95" t="s">
        <v>981</v>
      </c>
      <c r="AT292" s="95" t="s">
        <v>2634</v>
      </c>
      <c r="AU292" s="95" t="s">
        <v>977</v>
      </c>
      <c r="AV292" s="95"/>
      <c r="AW292" s="95"/>
      <c r="AX292" s="95"/>
      <c r="AY292" s="95"/>
      <c r="AZ292" s="95"/>
      <c r="BA292" s="95"/>
      <c r="BB292" s="95"/>
      <c r="BC292" s="95"/>
    </row>
    <row r="293" spans="38:55" x14ac:dyDescent="0.3">
      <c r="AL293" s="95">
        <f t="shared" si="7"/>
        <v>288</v>
      </c>
      <c r="AM293" s="95" t="s">
        <v>1173</v>
      </c>
      <c r="AN293" s="95" t="s">
        <v>2375</v>
      </c>
      <c r="AO293" s="95" t="s">
        <v>1162</v>
      </c>
      <c r="AP293" s="95" t="s">
        <v>1815</v>
      </c>
      <c r="AQ293" s="95" t="s">
        <v>3105</v>
      </c>
      <c r="AR293" s="95"/>
      <c r="AS293" s="95" t="s">
        <v>1264</v>
      </c>
      <c r="AT293" s="95" t="s">
        <v>2634</v>
      </c>
      <c r="AU293" s="95" t="s">
        <v>1253</v>
      </c>
      <c r="AV293" s="95"/>
      <c r="AW293" s="95"/>
      <c r="AX293" s="95"/>
      <c r="AY293" s="95"/>
      <c r="AZ293" s="95"/>
      <c r="BA293" s="95"/>
      <c r="BB293" s="95"/>
      <c r="BC293" s="95"/>
    </row>
    <row r="294" spans="38:55" x14ac:dyDescent="0.3">
      <c r="AL294" s="95">
        <f t="shared" si="7"/>
        <v>289</v>
      </c>
      <c r="AM294" s="95" t="s">
        <v>275</v>
      </c>
      <c r="AN294" s="95" t="s">
        <v>2120</v>
      </c>
      <c r="AO294" s="95" t="s">
        <v>1051</v>
      </c>
      <c r="AP294" s="95" t="s">
        <v>1817</v>
      </c>
      <c r="AQ294" s="95" t="s">
        <v>3105</v>
      </c>
      <c r="AR294" s="95"/>
      <c r="AS294" s="95" t="s">
        <v>1173</v>
      </c>
      <c r="AT294" s="95" t="s">
        <v>2863</v>
      </c>
      <c r="AU294" s="95" t="s">
        <v>1162</v>
      </c>
      <c r="AV294" s="95"/>
      <c r="AW294" s="95"/>
      <c r="AX294" s="95"/>
      <c r="AY294" s="95"/>
      <c r="AZ294" s="95"/>
      <c r="BA294" s="95"/>
      <c r="BB294" s="95"/>
      <c r="BC294" s="95"/>
    </row>
    <row r="295" spans="38:55" x14ac:dyDescent="0.3">
      <c r="AL295" s="95">
        <f t="shared" si="7"/>
        <v>290</v>
      </c>
      <c r="AM295" s="95" t="s">
        <v>1211</v>
      </c>
      <c r="AN295" s="95" t="s">
        <v>2034</v>
      </c>
      <c r="AO295" s="95" t="s">
        <v>512</v>
      </c>
      <c r="AP295" s="95" t="s">
        <v>1815</v>
      </c>
      <c r="AQ295" s="95" t="s">
        <v>3106</v>
      </c>
      <c r="AR295" s="95"/>
      <c r="AS295" s="95" t="s">
        <v>275</v>
      </c>
      <c r="AT295" s="95" t="s">
        <v>2635</v>
      </c>
      <c r="AU295" s="95" t="s">
        <v>1051</v>
      </c>
      <c r="AV295" s="95"/>
      <c r="AW295" s="95"/>
      <c r="AX295" s="95"/>
      <c r="AY295" s="95"/>
      <c r="AZ295" s="95"/>
      <c r="BA295" s="95"/>
      <c r="BB295" s="95"/>
      <c r="BC295" s="95"/>
    </row>
    <row r="296" spans="38:55" x14ac:dyDescent="0.3">
      <c r="AL296" s="95">
        <f t="shared" si="7"/>
        <v>291</v>
      </c>
      <c r="AM296" s="95" t="s">
        <v>120</v>
      </c>
      <c r="AN296" s="95" t="s">
        <v>2406</v>
      </c>
      <c r="AO296" s="95" t="s">
        <v>977</v>
      </c>
      <c r="AP296" s="95" t="s">
        <v>1819</v>
      </c>
      <c r="AQ296" s="95" t="s">
        <v>3105</v>
      </c>
      <c r="AR296" s="95"/>
      <c r="AS296" s="95" t="s">
        <v>1211</v>
      </c>
      <c r="AT296" s="95" t="s">
        <v>2864</v>
      </c>
      <c r="AU296" s="95" t="s">
        <v>512</v>
      </c>
      <c r="AV296" s="95"/>
      <c r="AW296" s="95"/>
      <c r="AX296" s="95"/>
      <c r="AY296" s="95"/>
      <c r="AZ296" s="95"/>
      <c r="BA296" s="95"/>
      <c r="BB296" s="95"/>
      <c r="BC296" s="95"/>
    </row>
    <row r="297" spans="38:55" x14ac:dyDescent="0.3">
      <c r="AL297" s="95">
        <f t="shared" si="7"/>
        <v>292</v>
      </c>
      <c r="AM297" s="95" t="s">
        <v>1043</v>
      </c>
      <c r="AN297" s="95" t="s">
        <v>2232</v>
      </c>
      <c r="AO297" s="95" t="s">
        <v>1037</v>
      </c>
      <c r="AP297" s="95" t="s">
        <v>1815</v>
      </c>
      <c r="AQ297" s="90" t="s">
        <v>3107</v>
      </c>
      <c r="AR297" s="95"/>
      <c r="AS297" s="95" t="s">
        <v>120</v>
      </c>
      <c r="AT297" s="95" t="s">
        <v>2636</v>
      </c>
      <c r="AU297" s="95" t="s">
        <v>977</v>
      </c>
      <c r="AV297" s="95"/>
      <c r="AW297" s="95"/>
      <c r="AX297" s="95"/>
      <c r="AY297" s="95"/>
      <c r="AZ297" s="95"/>
      <c r="BA297" s="95"/>
      <c r="BB297" s="95"/>
      <c r="BC297" s="95"/>
    </row>
    <row r="298" spans="38:55" x14ac:dyDescent="0.3">
      <c r="AL298" s="95">
        <f t="shared" si="7"/>
        <v>293</v>
      </c>
      <c r="AM298" s="95" t="s">
        <v>30</v>
      </c>
      <c r="AN298" s="95" t="s">
        <v>2397</v>
      </c>
      <c r="AO298" s="95" t="s">
        <v>921</v>
      </c>
      <c r="AP298" s="95" t="s">
        <v>1815</v>
      </c>
      <c r="AQ298" s="95" t="s">
        <v>3105</v>
      </c>
      <c r="AR298" s="95"/>
      <c r="AS298" s="95" t="s">
        <v>1043</v>
      </c>
      <c r="AT298" s="95" t="s">
        <v>2637</v>
      </c>
      <c r="AU298" s="95" t="s">
        <v>1037</v>
      </c>
      <c r="AV298" s="95"/>
      <c r="AW298" s="95"/>
      <c r="AX298" s="95"/>
      <c r="AY298" s="95"/>
      <c r="AZ298" s="95"/>
      <c r="BA298" s="95"/>
      <c r="BB298" s="95"/>
      <c r="BC298" s="95"/>
    </row>
    <row r="299" spans="38:55" x14ac:dyDescent="0.3">
      <c r="AL299" s="95">
        <f t="shared" si="7"/>
        <v>294</v>
      </c>
      <c r="AM299" s="95" t="s">
        <v>530</v>
      </c>
      <c r="AN299" s="95" t="s">
        <v>2378</v>
      </c>
      <c r="AO299" s="95" t="s">
        <v>1107</v>
      </c>
      <c r="AP299" s="95" t="s">
        <v>1817</v>
      </c>
      <c r="AQ299" s="95" t="s">
        <v>3106</v>
      </c>
      <c r="AR299" s="95"/>
      <c r="AS299" s="95" t="s">
        <v>30</v>
      </c>
      <c r="AT299" s="95" t="s">
        <v>721</v>
      </c>
      <c r="AU299" s="95" t="s">
        <v>921</v>
      </c>
      <c r="AV299" s="95"/>
      <c r="AW299" s="95"/>
      <c r="AX299" s="95"/>
      <c r="AY299" s="95"/>
      <c r="AZ299" s="95"/>
      <c r="BA299" s="95"/>
      <c r="BB299" s="95"/>
      <c r="BC299" s="95"/>
    </row>
    <row r="300" spans="38:55" x14ac:dyDescent="0.3">
      <c r="AL300" s="95">
        <f t="shared" si="7"/>
        <v>295</v>
      </c>
      <c r="AM300" s="95" t="s">
        <v>532</v>
      </c>
      <c r="AN300" s="95" t="s">
        <v>2422</v>
      </c>
      <c r="AO300" s="95" t="s">
        <v>1107</v>
      </c>
      <c r="AP300" s="95" t="s">
        <v>1815</v>
      </c>
      <c r="AQ300" s="95" t="s">
        <v>3106</v>
      </c>
      <c r="AR300" s="95"/>
      <c r="AS300" s="95" t="s">
        <v>530</v>
      </c>
      <c r="AT300" s="95" t="s">
        <v>2638</v>
      </c>
      <c r="AU300" s="95" t="s">
        <v>1107</v>
      </c>
      <c r="AV300" s="95"/>
      <c r="AW300" s="95"/>
      <c r="AX300" s="95"/>
      <c r="AY300" s="95"/>
      <c r="AZ300" s="95"/>
      <c r="BA300" s="95"/>
      <c r="BB300" s="95"/>
      <c r="BC300" s="95"/>
    </row>
    <row r="301" spans="38:55" x14ac:dyDescent="0.3">
      <c r="AL301" s="95">
        <f t="shared" si="7"/>
        <v>296</v>
      </c>
      <c r="AM301" s="95" t="s">
        <v>1033</v>
      </c>
      <c r="AN301" s="95" t="s">
        <v>2246</v>
      </c>
      <c r="AO301" s="95" t="s">
        <v>1027</v>
      </c>
      <c r="AP301" s="95" t="s">
        <v>1818</v>
      </c>
      <c r="AQ301" s="95" t="s">
        <v>3105</v>
      </c>
      <c r="AR301" s="95"/>
      <c r="AS301" s="95" t="s">
        <v>532</v>
      </c>
      <c r="AT301" s="95" t="s">
        <v>2865</v>
      </c>
      <c r="AU301" s="95" t="s">
        <v>1107</v>
      </c>
      <c r="AV301" s="95"/>
      <c r="AW301" s="95"/>
      <c r="AX301" s="95"/>
      <c r="AY301" s="95"/>
      <c r="AZ301" s="95"/>
      <c r="BA301" s="95"/>
      <c r="BB301" s="95"/>
      <c r="BC301" s="95"/>
    </row>
    <row r="302" spans="38:55" x14ac:dyDescent="0.3">
      <c r="AL302" s="95">
        <f t="shared" si="7"/>
        <v>297</v>
      </c>
      <c r="AM302" s="95" t="s">
        <v>951</v>
      </c>
      <c r="AN302" s="95" t="s">
        <v>1997</v>
      </c>
      <c r="AO302" s="95" t="s">
        <v>936</v>
      </c>
      <c r="AP302" s="95" t="s">
        <v>1815</v>
      </c>
      <c r="AQ302" s="90" t="s">
        <v>3107</v>
      </c>
      <c r="AR302" s="95"/>
      <c r="AS302" s="95" t="s">
        <v>1033</v>
      </c>
      <c r="AT302" s="95" t="s">
        <v>2639</v>
      </c>
      <c r="AU302" s="95" t="s">
        <v>1027</v>
      </c>
      <c r="AV302" s="95"/>
      <c r="AW302" s="95"/>
      <c r="AX302" s="95"/>
      <c r="AY302" s="95"/>
      <c r="AZ302" s="95"/>
      <c r="BA302" s="95"/>
      <c r="BB302" s="95"/>
      <c r="BC302" s="95"/>
    </row>
    <row r="303" spans="38:55" x14ac:dyDescent="0.3">
      <c r="AL303" s="95">
        <f t="shared" si="7"/>
        <v>298</v>
      </c>
      <c r="AM303" s="95" t="s">
        <v>982</v>
      </c>
      <c r="AN303" s="95" t="s">
        <v>1971</v>
      </c>
      <c r="AO303" s="95" t="s">
        <v>977</v>
      </c>
      <c r="AP303" s="95" t="s">
        <v>1815</v>
      </c>
      <c r="AQ303" s="95" t="s">
        <v>3105</v>
      </c>
      <c r="AR303" s="95"/>
      <c r="AS303" s="95" t="s">
        <v>951</v>
      </c>
      <c r="AT303" s="95" t="s">
        <v>2866</v>
      </c>
      <c r="AU303" s="95" t="s">
        <v>936</v>
      </c>
      <c r="AV303" s="95"/>
      <c r="AW303" s="95"/>
      <c r="AX303" s="95"/>
      <c r="AY303" s="95"/>
      <c r="AZ303" s="95"/>
      <c r="BA303" s="95"/>
      <c r="BB303" s="95"/>
      <c r="BC303" s="95"/>
    </row>
    <row r="304" spans="38:55" x14ac:dyDescent="0.3">
      <c r="AL304" s="95">
        <f t="shared" si="7"/>
        <v>299</v>
      </c>
      <c r="AM304" s="95" t="s">
        <v>121</v>
      </c>
      <c r="AN304" s="95" t="s">
        <v>2283</v>
      </c>
      <c r="AO304" s="95" t="s">
        <v>977</v>
      </c>
      <c r="AP304" s="95" t="s">
        <v>1817</v>
      </c>
      <c r="AQ304" s="95" t="s">
        <v>3105</v>
      </c>
      <c r="AR304" s="95"/>
      <c r="AS304" s="95" t="s">
        <v>982</v>
      </c>
      <c r="AT304" s="95" t="s">
        <v>2867</v>
      </c>
      <c r="AU304" s="95" t="s">
        <v>977</v>
      </c>
      <c r="AV304" s="95"/>
      <c r="AW304" s="95"/>
      <c r="AX304" s="95"/>
      <c r="AY304" s="95"/>
      <c r="AZ304" s="95"/>
      <c r="BA304" s="95"/>
      <c r="BB304" s="95"/>
      <c r="BC304" s="95"/>
    </row>
    <row r="305" spans="38:55" x14ac:dyDescent="0.3">
      <c r="AL305" s="95">
        <f t="shared" si="7"/>
        <v>300</v>
      </c>
      <c r="AM305" s="95" t="s">
        <v>1145</v>
      </c>
      <c r="AN305" s="95" t="s">
        <v>2289</v>
      </c>
      <c r="AO305" s="95" t="s">
        <v>1136</v>
      </c>
      <c r="AP305" s="95" t="s">
        <v>1820</v>
      </c>
      <c r="AQ305" s="90" t="s">
        <v>3107</v>
      </c>
      <c r="AR305" s="95"/>
      <c r="AS305" s="95" t="s">
        <v>121</v>
      </c>
      <c r="AT305" s="95" t="s">
        <v>2640</v>
      </c>
      <c r="AU305" s="95" t="s">
        <v>977</v>
      </c>
      <c r="AV305" s="95"/>
      <c r="AW305" s="95"/>
      <c r="AX305" s="95"/>
      <c r="AY305" s="95"/>
      <c r="AZ305" s="95"/>
      <c r="BA305" s="95"/>
      <c r="BB305" s="95"/>
      <c r="BC305" s="95"/>
    </row>
    <row r="306" spans="38:55" x14ac:dyDescent="0.3">
      <c r="AL306" s="95">
        <f t="shared" si="7"/>
        <v>301</v>
      </c>
      <c r="AM306" s="95" t="s">
        <v>1146</v>
      </c>
      <c r="AN306" s="95" t="s">
        <v>2221</v>
      </c>
      <c r="AO306" s="95" t="s">
        <v>1136</v>
      </c>
      <c r="AP306" s="95" t="s">
        <v>1818</v>
      </c>
      <c r="AQ306" s="90" t="s">
        <v>3107</v>
      </c>
      <c r="AR306" s="95"/>
      <c r="AS306" s="95" t="s">
        <v>1145</v>
      </c>
      <c r="AT306" s="95" t="s">
        <v>2868</v>
      </c>
      <c r="AU306" s="95" t="s">
        <v>1136</v>
      </c>
      <c r="AV306" s="95"/>
      <c r="AW306" s="95"/>
      <c r="AX306" s="95"/>
      <c r="AY306" s="95"/>
      <c r="AZ306" s="95"/>
      <c r="BA306" s="95"/>
      <c r="BB306" s="95"/>
      <c r="BC306" s="95"/>
    </row>
    <row r="307" spans="38:55" x14ac:dyDescent="0.3">
      <c r="AL307" s="95">
        <f t="shared" si="7"/>
        <v>302</v>
      </c>
      <c r="AM307" s="95" t="s">
        <v>173</v>
      </c>
      <c r="AN307" s="95" t="s">
        <v>2037</v>
      </c>
      <c r="AO307" s="95" t="s">
        <v>997</v>
      </c>
      <c r="AP307" s="95" t="s">
        <v>1819</v>
      </c>
      <c r="AQ307" s="95" t="s">
        <v>3105</v>
      </c>
      <c r="AR307" s="95"/>
      <c r="AS307" s="95" t="s">
        <v>1146</v>
      </c>
      <c r="AT307" s="95" t="s">
        <v>2641</v>
      </c>
      <c r="AU307" s="95" t="s">
        <v>1136</v>
      </c>
      <c r="AV307" s="95"/>
      <c r="AW307" s="95"/>
      <c r="AX307" s="95"/>
      <c r="AY307" s="95"/>
      <c r="AZ307" s="95"/>
      <c r="BA307" s="95"/>
      <c r="BB307" s="95"/>
      <c r="BC307" s="95"/>
    </row>
    <row r="308" spans="38:55" x14ac:dyDescent="0.3">
      <c r="AL308" s="95">
        <f t="shared" si="7"/>
        <v>303</v>
      </c>
      <c r="AM308" s="95" t="s">
        <v>424</v>
      </c>
      <c r="AN308" s="95" t="s">
        <v>2053</v>
      </c>
      <c r="AO308" s="95" t="s">
        <v>1100</v>
      </c>
      <c r="AP308" s="95" t="s">
        <v>1815</v>
      </c>
      <c r="AQ308" s="95" t="s">
        <v>3106</v>
      </c>
      <c r="AR308" s="95"/>
      <c r="AS308" s="95" t="s">
        <v>173</v>
      </c>
      <c r="AT308" s="95" t="s">
        <v>2869</v>
      </c>
      <c r="AU308" s="95" t="s">
        <v>997</v>
      </c>
      <c r="AV308" s="95"/>
      <c r="AW308" s="95"/>
      <c r="AX308" s="95"/>
      <c r="AY308" s="95"/>
      <c r="AZ308" s="95"/>
      <c r="BA308" s="95"/>
      <c r="BB308" s="95"/>
      <c r="BC308" s="95"/>
    </row>
    <row r="309" spans="38:55" x14ac:dyDescent="0.3">
      <c r="AL309" s="95">
        <f t="shared" si="7"/>
        <v>304</v>
      </c>
      <c r="AM309" s="95" t="s">
        <v>202</v>
      </c>
      <c r="AN309" s="95" t="s">
        <v>1928</v>
      </c>
      <c r="AO309" s="95" t="s">
        <v>1013</v>
      </c>
      <c r="AP309" s="95" t="s">
        <v>1818</v>
      </c>
      <c r="AQ309" s="95" t="s">
        <v>3105</v>
      </c>
      <c r="AR309" s="95"/>
      <c r="AS309" s="95" t="s">
        <v>424</v>
      </c>
      <c r="AT309" s="95" t="s">
        <v>2870</v>
      </c>
      <c r="AU309" s="95" t="s">
        <v>1100</v>
      </c>
      <c r="AV309" s="95"/>
      <c r="AW309" s="95"/>
      <c r="AX309" s="95"/>
      <c r="AY309" s="95"/>
      <c r="AZ309" s="95"/>
      <c r="BA309" s="95"/>
      <c r="BB309" s="95"/>
      <c r="BC309" s="95"/>
    </row>
    <row r="310" spans="38:55" x14ac:dyDescent="0.3">
      <c r="AL310" s="95">
        <f t="shared" si="7"/>
        <v>305</v>
      </c>
      <c r="AM310" s="95" t="s">
        <v>425</v>
      </c>
      <c r="AN310" s="95" t="s">
        <v>2370</v>
      </c>
      <c r="AO310" s="95" t="s">
        <v>1100</v>
      </c>
      <c r="AP310" s="95" t="s">
        <v>1815</v>
      </c>
      <c r="AQ310" s="95" t="s">
        <v>3106</v>
      </c>
      <c r="AR310" s="95"/>
      <c r="AS310" s="95" t="s">
        <v>202</v>
      </c>
      <c r="AT310" s="95" t="s">
        <v>2642</v>
      </c>
      <c r="AU310" s="95" t="s">
        <v>1013</v>
      </c>
      <c r="AV310" s="95"/>
      <c r="AW310" s="95"/>
      <c r="AX310" s="95"/>
      <c r="AY310" s="95"/>
      <c r="AZ310" s="95"/>
      <c r="BA310" s="95"/>
      <c r="BB310" s="95"/>
      <c r="BC310" s="95"/>
    </row>
    <row r="311" spans="38:55" x14ac:dyDescent="0.3">
      <c r="AL311" s="95">
        <f t="shared" si="7"/>
        <v>306</v>
      </c>
      <c r="AM311" s="95" t="s">
        <v>536</v>
      </c>
      <c r="AN311" s="95" t="s">
        <v>2028</v>
      </c>
      <c r="AO311" s="95" t="s">
        <v>1107</v>
      </c>
      <c r="AP311" s="95" t="s">
        <v>1815</v>
      </c>
      <c r="AQ311" s="95" t="s">
        <v>3106</v>
      </c>
      <c r="AR311" s="95"/>
      <c r="AS311" s="95" t="s">
        <v>425</v>
      </c>
      <c r="AT311" s="95" t="s">
        <v>1100</v>
      </c>
      <c r="AU311" s="95" t="s">
        <v>1100</v>
      </c>
      <c r="AV311" s="95"/>
      <c r="AW311" s="95"/>
      <c r="AX311" s="95"/>
      <c r="AY311" s="95"/>
      <c r="AZ311" s="95"/>
      <c r="BA311" s="95"/>
      <c r="BB311" s="95"/>
      <c r="BC311" s="95"/>
    </row>
    <row r="312" spans="38:55" x14ac:dyDescent="0.3">
      <c r="AL312" s="95">
        <f t="shared" si="7"/>
        <v>307</v>
      </c>
      <c r="AM312" s="95" t="s">
        <v>75</v>
      </c>
      <c r="AN312" s="95" t="s">
        <v>2058</v>
      </c>
      <c r="AO312" s="95" t="s">
        <v>936</v>
      </c>
      <c r="AP312" s="95" t="s">
        <v>1815</v>
      </c>
      <c r="AQ312" s="90" t="s">
        <v>3107</v>
      </c>
      <c r="AR312" s="95"/>
      <c r="AS312" s="95" t="s">
        <v>536</v>
      </c>
      <c r="AT312" s="95" t="s">
        <v>2643</v>
      </c>
      <c r="AU312" s="95" t="s">
        <v>1107</v>
      </c>
      <c r="AV312" s="95"/>
      <c r="AW312" s="95"/>
      <c r="AX312" s="95"/>
      <c r="AY312" s="95"/>
      <c r="AZ312" s="95"/>
      <c r="BA312" s="95"/>
      <c r="BB312" s="95"/>
      <c r="BC312" s="95"/>
    </row>
    <row r="313" spans="38:55" x14ac:dyDescent="0.3">
      <c r="AL313" s="95">
        <f t="shared" si="7"/>
        <v>308</v>
      </c>
      <c r="AM313" s="95" t="s">
        <v>1088</v>
      </c>
      <c r="AN313" s="95" t="s">
        <v>2080</v>
      </c>
      <c r="AO313" s="95" t="s">
        <v>1071</v>
      </c>
      <c r="AP313" s="95" t="s">
        <v>1820</v>
      </c>
      <c r="AQ313" s="95" t="s">
        <v>3106</v>
      </c>
      <c r="AR313" s="95"/>
      <c r="AS313" s="95" t="s">
        <v>75</v>
      </c>
      <c r="AT313" s="95" t="s">
        <v>2871</v>
      </c>
      <c r="AU313" s="95" t="s">
        <v>936</v>
      </c>
      <c r="AV313" s="95"/>
      <c r="AW313" s="95"/>
      <c r="AX313" s="95"/>
      <c r="AY313" s="95"/>
      <c r="AZ313" s="95"/>
      <c r="BA313" s="95"/>
      <c r="BB313" s="95"/>
      <c r="BC313" s="95"/>
    </row>
    <row r="314" spans="38:55" x14ac:dyDescent="0.3">
      <c r="AL314" s="95">
        <f t="shared" si="7"/>
        <v>309</v>
      </c>
      <c r="AM314" s="95" t="s">
        <v>1044</v>
      </c>
      <c r="AN314" s="95" t="s">
        <v>2414</v>
      </c>
      <c r="AO314" s="95" t="s">
        <v>1037</v>
      </c>
      <c r="AP314" s="95" t="s">
        <v>1815</v>
      </c>
      <c r="AQ314" s="90" t="s">
        <v>3107</v>
      </c>
      <c r="AR314" s="95"/>
      <c r="AS314" s="95" t="s">
        <v>1088</v>
      </c>
      <c r="AT314" s="95" t="s">
        <v>2872</v>
      </c>
      <c r="AU314" s="95" t="s">
        <v>1071</v>
      </c>
      <c r="AV314" s="95"/>
      <c r="AW314" s="95"/>
      <c r="AX314" s="95"/>
      <c r="AY314" s="95"/>
      <c r="AZ314" s="95"/>
      <c r="BA314" s="95"/>
      <c r="BB314" s="95"/>
      <c r="BC314" s="95"/>
    </row>
    <row r="315" spans="38:55" x14ac:dyDescent="0.3">
      <c r="AL315" s="95">
        <f t="shared" si="7"/>
        <v>310</v>
      </c>
      <c r="AM315" s="95" t="s">
        <v>1212</v>
      </c>
      <c r="AN315" s="95" t="s">
        <v>2376</v>
      </c>
      <c r="AO315" s="95" t="s">
        <v>512</v>
      </c>
      <c r="AP315" s="95" t="s">
        <v>1815</v>
      </c>
      <c r="AQ315" s="95" t="s">
        <v>3106</v>
      </c>
      <c r="AR315" s="95"/>
      <c r="AS315" s="95" t="s">
        <v>1044</v>
      </c>
      <c r="AT315" s="95" t="s">
        <v>2644</v>
      </c>
      <c r="AU315" s="95" t="s">
        <v>1037</v>
      </c>
      <c r="AV315" s="95"/>
      <c r="AW315" s="95"/>
      <c r="AX315" s="95"/>
      <c r="AY315" s="95"/>
      <c r="AZ315" s="95"/>
      <c r="BA315" s="95"/>
      <c r="BB315" s="95"/>
      <c r="BC315" s="95"/>
    </row>
    <row r="316" spans="38:55" x14ac:dyDescent="0.3">
      <c r="AL316" s="95">
        <f t="shared" si="7"/>
        <v>311</v>
      </c>
      <c r="AM316" s="95" t="s">
        <v>1121</v>
      </c>
      <c r="AN316" s="95" t="s">
        <v>2344</v>
      </c>
      <c r="AO316" s="95" t="s">
        <v>1107</v>
      </c>
      <c r="AP316" s="95" t="s">
        <v>1818</v>
      </c>
      <c r="AQ316" s="95" t="s">
        <v>3106</v>
      </c>
      <c r="AR316" s="95"/>
      <c r="AS316" s="95" t="s">
        <v>1212</v>
      </c>
      <c r="AT316" s="95" t="s">
        <v>2873</v>
      </c>
      <c r="AU316" s="95" t="s">
        <v>512</v>
      </c>
      <c r="AV316" s="95"/>
      <c r="AW316" s="95"/>
      <c r="AX316" s="95"/>
      <c r="AY316" s="95"/>
      <c r="AZ316" s="95"/>
      <c r="BA316" s="95"/>
      <c r="BB316" s="95"/>
      <c r="BC316" s="95"/>
    </row>
    <row r="317" spans="38:55" x14ac:dyDescent="0.3">
      <c r="AL317" s="95">
        <f t="shared" si="7"/>
        <v>312</v>
      </c>
      <c r="AM317" s="95" t="s">
        <v>427</v>
      </c>
      <c r="AN317" s="95" t="s">
        <v>2009</v>
      </c>
      <c r="AO317" s="95" t="s">
        <v>1100</v>
      </c>
      <c r="AP317" s="95" t="s">
        <v>1815</v>
      </c>
      <c r="AQ317" s="95" t="s">
        <v>3106</v>
      </c>
      <c r="AR317" s="95"/>
      <c r="AS317" s="95" t="s">
        <v>1121</v>
      </c>
      <c r="AT317" s="95" t="s">
        <v>2645</v>
      </c>
      <c r="AU317" s="95" t="s">
        <v>1107</v>
      </c>
      <c r="AV317" s="95"/>
      <c r="AW317" s="95"/>
      <c r="AX317" s="95"/>
      <c r="AY317" s="95"/>
      <c r="AZ317" s="95"/>
      <c r="BA317" s="95"/>
      <c r="BB317" s="95"/>
      <c r="BC317" s="95"/>
    </row>
    <row r="318" spans="38:55" x14ac:dyDescent="0.3">
      <c r="AL318" s="95">
        <f t="shared" si="7"/>
        <v>313</v>
      </c>
      <c r="AM318" s="95" t="s">
        <v>211</v>
      </c>
      <c r="AN318" s="95" t="s">
        <v>2137</v>
      </c>
      <c r="AO318" s="95" t="s">
        <v>1027</v>
      </c>
      <c r="AP318" s="95" t="s">
        <v>1818</v>
      </c>
      <c r="AQ318" s="95" t="s">
        <v>3105</v>
      </c>
      <c r="AR318" s="95"/>
      <c r="AS318" s="95" t="s">
        <v>427</v>
      </c>
      <c r="AT318" s="95" t="s">
        <v>2874</v>
      </c>
      <c r="AU318" s="95" t="s">
        <v>1100</v>
      </c>
      <c r="AV318" s="95"/>
      <c r="AW318" s="95"/>
      <c r="AX318" s="95"/>
      <c r="AY318" s="95"/>
      <c r="AZ318" s="95"/>
      <c r="BA318" s="95"/>
      <c r="BB318" s="95"/>
      <c r="BC318" s="95"/>
    </row>
    <row r="319" spans="38:55" x14ac:dyDescent="0.3">
      <c r="AL319" s="95">
        <f t="shared" si="7"/>
        <v>314</v>
      </c>
      <c r="AM319" s="95" t="s">
        <v>1147</v>
      </c>
      <c r="AN319" s="95" t="s">
        <v>1949</v>
      </c>
      <c r="AO319" s="95" t="s">
        <v>1136</v>
      </c>
      <c r="AP319" s="95" t="s">
        <v>1815</v>
      </c>
      <c r="AQ319" s="90" t="s">
        <v>3107</v>
      </c>
      <c r="AR319" s="95"/>
      <c r="AS319" s="95" t="s">
        <v>211</v>
      </c>
      <c r="AT319" s="95" t="s">
        <v>2484</v>
      </c>
      <c r="AU319" s="95" t="s">
        <v>1027</v>
      </c>
      <c r="AV319" s="95"/>
      <c r="AW319" s="95"/>
      <c r="AX319" s="95"/>
      <c r="AY319" s="95"/>
      <c r="AZ319" s="95"/>
      <c r="BA319" s="95"/>
      <c r="BB319" s="95"/>
      <c r="BC319" s="95"/>
    </row>
    <row r="320" spans="38:55" x14ac:dyDescent="0.3">
      <c r="AL320" s="95">
        <f t="shared" si="7"/>
        <v>315</v>
      </c>
      <c r="AM320" s="95" t="s">
        <v>1122</v>
      </c>
      <c r="AN320" s="95" t="s">
        <v>1903</v>
      </c>
      <c r="AO320" s="95" t="s">
        <v>1107</v>
      </c>
      <c r="AP320" s="95" t="s">
        <v>1819</v>
      </c>
      <c r="AQ320" s="95" t="s">
        <v>3106</v>
      </c>
      <c r="AR320" s="95"/>
      <c r="AS320" s="95" t="s">
        <v>1147</v>
      </c>
      <c r="AT320" s="95" t="s">
        <v>2646</v>
      </c>
      <c r="AU320" s="95" t="s">
        <v>1136</v>
      </c>
      <c r="AV320" s="95"/>
      <c r="AW320" s="95"/>
      <c r="AX320" s="95"/>
      <c r="AY320" s="95"/>
      <c r="AZ320" s="95"/>
      <c r="BA320" s="95"/>
      <c r="BB320" s="95"/>
      <c r="BC320" s="95"/>
    </row>
    <row r="321" spans="38:55" x14ac:dyDescent="0.3">
      <c r="AL321" s="95">
        <f t="shared" si="7"/>
        <v>316</v>
      </c>
      <c r="AM321" s="95" t="s">
        <v>276</v>
      </c>
      <c r="AN321" s="95" t="s">
        <v>1926</v>
      </c>
      <c r="AO321" s="95" t="s">
        <v>1051</v>
      </c>
      <c r="AP321" s="95" t="s">
        <v>1817</v>
      </c>
      <c r="AQ321" s="95" t="s">
        <v>3105</v>
      </c>
      <c r="AR321" s="95"/>
      <c r="AS321" s="95" t="s">
        <v>1122</v>
      </c>
      <c r="AT321" s="95" t="s">
        <v>2875</v>
      </c>
      <c r="AU321" s="95" t="s">
        <v>1107</v>
      </c>
      <c r="AV321" s="95"/>
      <c r="AW321" s="95"/>
      <c r="AX321" s="95"/>
      <c r="AY321" s="95"/>
      <c r="AZ321" s="95"/>
      <c r="BA321" s="95"/>
      <c r="BB321" s="95"/>
      <c r="BC321" s="95"/>
    </row>
    <row r="322" spans="38:55" x14ac:dyDescent="0.3">
      <c r="AL322" s="95">
        <f t="shared" si="7"/>
        <v>317</v>
      </c>
      <c r="AM322" s="95" t="s">
        <v>1103</v>
      </c>
      <c r="AN322" s="95" t="s">
        <v>2369</v>
      </c>
      <c r="AO322" s="95" t="s">
        <v>1100</v>
      </c>
      <c r="AP322" s="95" t="s">
        <v>1817</v>
      </c>
      <c r="AQ322" s="95" t="s">
        <v>3106</v>
      </c>
      <c r="AR322" s="95"/>
      <c r="AS322" s="95" t="s">
        <v>276</v>
      </c>
      <c r="AT322" s="95" t="s">
        <v>2647</v>
      </c>
      <c r="AU322" s="95" t="s">
        <v>1051</v>
      </c>
      <c r="AV322" s="95"/>
      <c r="AW322" s="95"/>
      <c r="AX322" s="95"/>
      <c r="AY322" s="95"/>
      <c r="AZ322" s="95"/>
      <c r="BA322" s="95"/>
      <c r="BB322" s="95"/>
      <c r="BC322" s="95"/>
    </row>
    <row r="323" spans="38:55" x14ac:dyDescent="0.3">
      <c r="AL323" s="95">
        <f t="shared" si="7"/>
        <v>318</v>
      </c>
      <c r="AM323" s="95" t="s">
        <v>1231</v>
      </c>
      <c r="AN323" s="95" t="s">
        <v>2205</v>
      </c>
      <c r="AO323" s="95" t="s">
        <v>1219</v>
      </c>
      <c r="AP323" s="95" t="s">
        <v>1818</v>
      </c>
      <c r="AQ323" s="90" t="s">
        <v>3107</v>
      </c>
      <c r="AR323" s="95"/>
      <c r="AS323" s="95" t="s">
        <v>1103</v>
      </c>
      <c r="AT323" s="95" t="s">
        <v>2647</v>
      </c>
      <c r="AU323" s="95" t="s">
        <v>1100</v>
      </c>
      <c r="AV323" s="95"/>
      <c r="AW323" s="95"/>
      <c r="AX323" s="95"/>
      <c r="AY323" s="95"/>
      <c r="AZ323" s="95"/>
      <c r="BA323" s="95"/>
      <c r="BB323" s="95"/>
      <c r="BC323" s="95"/>
    </row>
    <row r="324" spans="38:55" x14ac:dyDescent="0.3">
      <c r="AL324" s="95">
        <f t="shared" si="7"/>
        <v>319</v>
      </c>
      <c r="AM324" s="95" t="s">
        <v>1045</v>
      </c>
      <c r="AN324" s="95" t="s">
        <v>2072</v>
      </c>
      <c r="AO324" s="95" t="s">
        <v>1037</v>
      </c>
      <c r="AP324" s="95" t="s">
        <v>1819</v>
      </c>
      <c r="AQ324" s="90" t="s">
        <v>3107</v>
      </c>
      <c r="AR324" s="95"/>
      <c r="AS324" s="95" t="s">
        <v>1231</v>
      </c>
      <c r="AT324" s="95" t="s">
        <v>2648</v>
      </c>
      <c r="AU324" s="95" t="s">
        <v>1219</v>
      </c>
      <c r="AV324" s="95"/>
      <c r="AW324" s="95"/>
      <c r="AX324" s="95"/>
      <c r="AY324" s="95"/>
      <c r="AZ324" s="95"/>
      <c r="BA324" s="95"/>
      <c r="BB324" s="95"/>
      <c r="BC324" s="95"/>
    </row>
    <row r="325" spans="38:55" x14ac:dyDescent="0.3">
      <c r="AL325" s="95">
        <f t="shared" si="7"/>
        <v>320</v>
      </c>
      <c r="AM325" s="95" t="s">
        <v>1213</v>
      </c>
      <c r="AN325" s="95" t="s">
        <v>2301</v>
      </c>
      <c r="AO325" s="95" t="s">
        <v>512</v>
      </c>
      <c r="AP325" s="95" t="s">
        <v>1817</v>
      </c>
      <c r="AQ325" s="95" t="s">
        <v>3106</v>
      </c>
      <c r="AR325" s="95"/>
      <c r="AS325" s="95" t="s">
        <v>1045</v>
      </c>
      <c r="AT325" s="95" t="s">
        <v>2649</v>
      </c>
      <c r="AU325" s="95" t="s">
        <v>1037</v>
      </c>
      <c r="AV325" s="95"/>
      <c r="AW325" s="95"/>
      <c r="AX325" s="95"/>
      <c r="AY325" s="95"/>
      <c r="AZ325" s="95"/>
      <c r="BA325" s="95"/>
      <c r="BB325" s="95"/>
      <c r="BC325" s="95"/>
    </row>
    <row r="326" spans="38:55" x14ac:dyDescent="0.3">
      <c r="AL326" s="95">
        <f t="shared" si="7"/>
        <v>321</v>
      </c>
      <c r="AM326" s="95" t="s">
        <v>952</v>
      </c>
      <c r="AN326" s="95" t="s">
        <v>2403</v>
      </c>
      <c r="AO326" s="95" t="s">
        <v>936</v>
      </c>
      <c r="AP326" s="95" t="s">
        <v>1815</v>
      </c>
      <c r="AQ326" s="90" t="s">
        <v>3107</v>
      </c>
      <c r="AR326" s="95"/>
      <c r="AS326" s="95" t="s">
        <v>1213</v>
      </c>
      <c r="AT326" s="95" t="s">
        <v>2650</v>
      </c>
      <c r="AU326" s="95" t="s">
        <v>512</v>
      </c>
      <c r="AV326" s="95"/>
      <c r="AW326" s="95"/>
      <c r="AX326" s="95"/>
      <c r="AY326" s="95"/>
      <c r="AZ326" s="95"/>
      <c r="BA326" s="95"/>
      <c r="BB326" s="95"/>
      <c r="BC326" s="95"/>
    </row>
    <row r="327" spans="38:55" x14ac:dyDescent="0.3">
      <c r="AL327" s="95">
        <f t="shared" si="7"/>
        <v>322</v>
      </c>
      <c r="AM327" s="95" t="s">
        <v>1148</v>
      </c>
      <c r="AN327" s="95" t="s">
        <v>2300</v>
      </c>
      <c r="AO327" s="95" t="s">
        <v>1136</v>
      </c>
      <c r="AP327" s="95" t="s">
        <v>1817</v>
      </c>
      <c r="AQ327" s="90" t="s">
        <v>3107</v>
      </c>
      <c r="AR327" s="95"/>
      <c r="AS327" s="95" t="s">
        <v>952</v>
      </c>
      <c r="AT327" s="95" t="s">
        <v>2876</v>
      </c>
      <c r="AU327" s="95" t="s">
        <v>936</v>
      </c>
      <c r="AV327" s="95"/>
      <c r="AW327" s="95"/>
      <c r="AX327" s="95"/>
      <c r="AY327" s="95"/>
      <c r="AZ327" s="95"/>
      <c r="BA327" s="95"/>
      <c r="BB327" s="95"/>
      <c r="BC327" s="95"/>
    </row>
    <row r="328" spans="38:55" x14ac:dyDescent="0.3">
      <c r="AL328" s="95">
        <f t="shared" ref="AL328:AL391" si="8">AL327+1</f>
        <v>323</v>
      </c>
      <c r="AM328" s="95" t="s">
        <v>707</v>
      </c>
      <c r="AN328" s="95" t="s">
        <v>2203</v>
      </c>
      <c r="AO328" s="95" t="s">
        <v>936</v>
      </c>
      <c r="AP328" s="95" t="s">
        <v>1815</v>
      </c>
      <c r="AQ328" s="90" t="s">
        <v>3107</v>
      </c>
      <c r="AR328" s="95"/>
      <c r="AS328" s="95" t="s">
        <v>1148</v>
      </c>
      <c r="AT328" s="95" t="s">
        <v>2651</v>
      </c>
      <c r="AU328" s="95" t="s">
        <v>1136</v>
      </c>
      <c r="AV328" s="95"/>
      <c r="AW328" s="95"/>
      <c r="AX328" s="95"/>
      <c r="AY328" s="95"/>
      <c r="AZ328" s="95"/>
      <c r="BA328" s="95"/>
      <c r="BB328" s="95"/>
      <c r="BC328" s="95"/>
    </row>
    <row r="329" spans="38:55" x14ac:dyDescent="0.3">
      <c r="AL329" s="95">
        <f t="shared" si="8"/>
        <v>324</v>
      </c>
      <c r="AM329" s="95" t="s">
        <v>983</v>
      </c>
      <c r="AN329" s="95" t="s">
        <v>2073</v>
      </c>
      <c r="AO329" s="95" t="s">
        <v>977</v>
      </c>
      <c r="AP329" s="95" t="s">
        <v>1815</v>
      </c>
      <c r="AQ329" s="95" t="s">
        <v>3105</v>
      </c>
      <c r="AR329" s="95"/>
      <c r="AS329" s="95" t="s">
        <v>707</v>
      </c>
      <c r="AT329" s="95" t="s">
        <v>2877</v>
      </c>
      <c r="AU329" s="95" t="s">
        <v>936</v>
      </c>
      <c r="AV329" s="95"/>
      <c r="AW329" s="95"/>
      <c r="AX329" s="95"/>
      <c r="AY329" s="95"/>
      <c r="AZ329" s="95"/>
      <c r="BA329" s="95"/>
      <c r="BB329" s="95"/>
      <c r="BC329" s="95"/>
    </row>
    <row r="330" spans="38:55" x14ac:dyDescent="0.3">
      <c r="AL330" s="95">
        <f t="shared" si="8"/>
        <v>325</v>
      </c>
      <c r="AM330" s="95" t="s">
        <v>1149</v>
      </c>
      <c r="AN330" s="95" t="s">
        <v>1995</v>
      </c>
      <c r="AO330" s="95" t="s">
        <v>1136</v>
      </c>
      <c r="AP330" s="95" t="s">
        <v>1815</v>
      </c>
      <c r="AQ330" s="90" t="s">
        <v>3107</v>
      </c>
      <c r="AR330" s="95"/>
      <c r="AS330" s="95" t="s">
        <v>983</v>
      </c>
      <c r="AT330" s="95" t="s">
        <v>2652</v>
      </c>
      <c r="AU330" s="95" t="s">
        <v>977</v>
      </c>
      <c r="AV330" s="95"/>
      <c r="AW330" s="95"/>
      <c r="AX330" s="95"/>
      <c r="AY330" s="95"/>
      <c r="AZ330" s="95"/>
      <c r="BA330" s="95"/>
      <c r="BB330" s="95"/>
      <c r="BC330" s="95"/>
    </row>
    <row r="331" spans="38:55" x14ac:dyDescent="0.3">
      <c r="AL331" s="95">
        <f t="shared" si="8"/>
        <v>326</v>
      </c>
      <c r="AM331" s="95" t="s">
        <v>571</v>
      </c>
      <c r="AN331" s="95" t="s">
        <v>2128</v>
      </c>
      <c r="AO331" s="95" t="s">
        <v>1136</v>
      </c>
      <c r="AP331" s="95" t="s">
        <v>1815</v>
      </c>
      <c r="AQ331" s="90" t="s">
        <v>3107</v>
      </c>
      <c r="AR331" s="95"/>
      <c r="AS331" s="95" t="s">
        <v>1149</v>
      </c>
      <c r="AT331" s="95" t="s">
        <v>2878</v>
      </c>
      <c r="AU331" s="95" t="s">
        <v>1136</v>
      </c>
      <c r="AV331" s="95"/>
      <c r="AW331" s="95"/>
      <c r="AX331" s="95"/>
      <c r="AY331" s="95"/>
      <c r="AZ331" s="95"/>
      <c r="BA331" s="95"/>
      <c r="BB331" s="95"/>
      <c r="BC331" s="95"/>
    </row>
    <row r="332" spans="38:55" x14ac:dyDescent="0.3">
      <c r="AL332" s="95">
        <f t="shared" si="8"/>
        <v>327</v>
      </c>
      <c r="AM332" s="95" t="s">
        <v>574</v>
      </c>
      <c r="AN332" s="95" t="s">
        <v>2044</v>
      </c>
      <c r="AO332" s="95" t="s">
        <v>1136</v>
      </c>
      <c r="AP332" s="95" t="s">
        <v>1819</v>
      </c>
      <c r="AQ332" s="90" t="s">
        <v>3107</v>
      </c>
      <c r="AR332" s="95"/>
      <c r="AS332" s="95" t="s">
        <v>571</v>
      </c>
      <c r="AT332" s="95" t="s">
        <v>2653</v>
      </c>
      <c r="AU332" s="95" t="s">
        <v>1136</v>
      </c>
      <c r="AV332" s="95"/>
      <c r="AW332" s="95"/>
      <c r="AX332" s="95"/>
      <c r="AY332" s="95"/>
      <c r="AZ332" s="95"/>
      <c r="BA332" s="95"/>
      <c r="BB332" s="95"/>
      <c r="BC332" s="95"/>
    </row>
    <row r="333" spans="38:55" x14ac:dyDescent="0.3">
      <c r="AL333" s="95">
        <f t="shared" si="8"/>
        <v>328</v>
      </c>
      <c r="AM333" s="95" t="s">
        <v>1151</v>
      </c>
      <c r="AN333" s="95" t="s">
        <v>2425</v>
      </c>
      <c r="AO333" s="95" t="s">
        <v>1136</v>
      </c>
      <c r="AP333" s="95" t="s">
        <v>1819</v>
      </c>
      <c r="AQ333" s="90" t="s">
        <v>3107</v>
      </c>
      <c r="AR333" s="95"/>
      <c r="AS333" s="95" t="s">
        <v>574</v>
      </c>
      <c r="AT333" s="95" t="s">
        <v>2511</v>
      </c>
      <c r="AU333" s="95" t="s">
        <v>1136</v>
      </c>
      <c r="AV333" s="95"/>
      <c r="AW333" s="95"/>
      <c r="AX333" s="95"/>
      <c r="AY333" s="95"/>
      <c r="AZ333" s="95"/>
      <c r="BA333" s="95"/>
      <c r="BB333" s="95"/>
      <c r="BC333" s="95"/>
    </row>
    <row r="334" spans="38:55" x14ac:dyDescent="0.3">
      <c r="AL334" s="95">
        <f t="shared" si="8"/>
        <v>329</v>
      </c>
      <c r="AM334" s="95" t="s">
        <v>176</v>
      </c>
      <c r="AN334" s="95" t="s">
        <v>2086</v>
      </c>
      <c r="AO334" s="95" t="s">
        <v>997</v>
      </c>
      <c r="AP334" s="95" t="s">
        <v>1815</v>
      </c>
      <c r="AQ334" s="95" t="s">
        <v>3105</v>
      </c>
      <c r="AR334" s="95"/>
      <c r="AS334" s="95" t="s">
        <v>1151</v>
      </c>
      <c r="AT334" s="95" t="s">
        <v>2879</v>
      </c>
      <c r="AU334" s="95" t="s">
        <v>1136</v>
      </c>
      <c r="AV334" s="95"/>
      <c r="AW334" s="95"/>
      <c r="AX334" s="95"/>
      <c r="AY334" s="95"/>
      <c r="AZ334" s="95"/>
      <c r="BA334" s="95"/>
      <c r="BB334" s="95"/>
      <c r="BC334" s="95"/>
    </row>
    <row r="335" spans="38:55" x14ac:dyDescent="0.3">
      <c r="AL335" s="95">
        <f t="shared" si="8"/>
        <v>330</v>
      </c>
      <c r="AM335" s="95" t="s">
        <v>122</v>
      </c>
      <c r="AN335" s="95" t="s">
        <v>2181</v>
      </c>
      <c r="AO335" s="95" t="s">
        <v>977</v>
      </c>
      <c r="AP335" s="95" t="s">
        <v>1815</v>
      </c>
      <c r="AQ335" s="95" t="s">
        <v>3105</v>
      </c>
      <c r="AR335" s="95"/>
      <c r="AS335" s="95" t="s">
        <v>176</v>
      </c>
      <c r="AT335" s="95" t="s">
        <v>2880</v>
      </c>
      <c r="AU335" s="95" t="s">
        <v>997</v>
      </c>
      <c r="AV335" s="95"/>
      <c r="AW335" s="95"/>
      <c r="AX335" s="95"/>
      <c r="AY335" s="95"/>
      <c r="AZ335" s="95"/>
      <c r="BA335" s="95"/>
      <c r="BB335" s="95"/>
      <c r="BC335" s="95"/>
    </row>
    <row r="336" spans="38:55" x14ac:dyDescent="0.3">
      <c r="AL336" s="95">
        <f t="shared" si="8"/>
        <v>331</v>
      </c>
      <c r="AM336" s="95" t="s">
        <v>128</v>
      </c>
      <c r="AN336" s="95" t="s">
        <v>2114</v>
      </c>
      <c r="AO336" s="95" t="s">
        <v>977</v>
      </c>
      <c r="AP336" s="95" t="s">
        <v>1819</v>
      </c>
      <c r="AQ336" s="95" t="s">
        <v>3105</v>
      </c>
      <c r="AR336" s="95"/>
      <c r="AS336" s="95" t="s">
        <v>122</v>
      </c>
      <c r="AT336" s="95" t="s">
        <v>2654</v>
      </c>
      <c r="AU336" s="95" t="s">
        <v>977</v>
      </c>
      <c r="AV336" s="95"/>
      <c r="AW336" s="95"/>
      <c r="AX336" s="95"/>
      <c r="AY336" s="95"/>
      <c r="AZ336" s="95"/>
      <c r="BA336" s="95"/>
      <c r="BB336" s="95"/>
      <c r="BC336" s="95"/>
    </row>
    <row r="337" spans="38:55" x14ac:dyDescent="0.3">
      <c r="AL337" s="95">
        <f t="shared" si="8"/>
        <v>332</v>
      </c>
      <c r="AM337" s="95" t="s">
        <v>579</v>
      </c>
      <c r="AN337" s="95" t="s">
        <v>2191</v>
      </c>
      <c r="AO337" s="95" t="s">
        <v>1136</v>
      </c>
      <c r="AP337" s="95" t="s">
        <v>1817</v>
      </c>
      <c r="AQ337" s="90" t="s">
        <v>3107</v>
      </c>
      <c r="AR337" s="95"/>
      <c r="AS337" s="95" t="s">
        <v>128</v>
      </c>
      <c r="AT337" s="95" t="s">
        <v>2655</v>
      </c>
      <c r="AU337" s="95" t="s">
        <v>977</v>
      </c>
      <c r="AV337" s="95"/>
      <c r="AW337" s="95"/>
      <c r="AX337" s="95"/>
      <c r="AY337" s="95"/>
      <c r="AZ337" s="95"/>
      <c r="BA337" s="95"/>
      <c r="BB337" s="95"/>
      <c r="BC337" s="95"/>
    </row>
    <row r="338" spans="38:55" x14ac:dyDescent="0.3">
      <c r="AL338" s="95">
        <f t="shared" si="8"/>
        <v>333</v>
      </c>
      <c r="AM338" s="95" t="s">
        <v>1150</v>
      </c>
      <c r="AN338" s="95" t="s">
        <v>1999</v>
      </c>
      <c r="AO338" s="95" t="s">
        <v>1136</v>
      </c>
      <c r="AP338" s="95" t="s">
        <v>1815</v>
      </c>
      <c r="AQ338" s="90" t="s">
        <v>3107</v>
      </c>
      <c r="AR338" s="95"/>
      <c r="AS338" s="95" t="s">
        <v>579</v>
      </c>
      <c r="AT338" s="95" t="s">
        <v>2656</v>
      </c>
      <c r="AU338" s="95" t="s">
        <v>1136</v>
      </c>
      <c r="AV338" s="95"/>
      <c r="AW338" s="95"/>
      <c r="AX338" s="95"/>
      <c r="AY338" s="95"/>
      <c r="AZ338" s="95"/>
      <c r="BA338" s="95"/>
      <c r="BB338" s="95"/>
      <c r="BC338" s="95"/>
    </row>
    <row r="339" spans="38:55" x14ac:dyDescent="0.3">
      <c r="AL339" s="95">
        <f t="shared" si="8"/>
        <v>334</v>
      </c>
      <c r="AM339" s="95" t="s">
        <v>1245</v>
      </c>
      <c r="AN339" s="95" t="s">
        <v>1953</v>
      </c>
      <c r="AO339" s="95" t="s">
        <v>1241</v>
      </c>
      <c r="AP339" s="95" t="s">
        <v>1815</v>
      </c>
      <c r="AQ339" s="90" t="s">
        <v>3107</v>
      </c>
      <c r="AR339" s="95"/>
      <c r="AS339" s="95" t="s">
        <v>1150</v>
      </c>
      <c r="AT339" s="95" t="s">
        <v>2881</v>
      </c>
      <c r="AU339" s="95" t="s">
        <v>1136</v>
      </c>
      <c r="AV339" s="95"/>
      <c r="AW339" s="95"/>
      <c r="AX339" s="95"/>
      <c r="AY339" s="95"/>
      <c r="AZ339" s="95"/>
      <c r="BA339" s="95"/>
      <c r="BB339" s="95"/>
      <c r="BC339" s="95"/>
    </row>
    <row r="340" spans="38:55" x14ac:dyDescent="0.3">
      <c r="AL340" s="95">
        <f t="shared" si="8"/>
        <v>335</v>
      </c>
      <c r="AM340" s="95" t="s">
        <v>931</v>
      </c>
      <c r="AN340" s="95" t="s">
        <v>1897</v>
      </c>
      <c r="AO340" s="95" t="s">
        <v>921</v>
      </c>
      <c r="AP340" s="95" t="s">
        <v>1818</v>
      </c>
      <c r="AQ340" s="95" t="s">
        <v>3105</v>
      </c>
      <c r="AR340" s="95"/>
      <c r="AS340" s="95" t="s">
        <v>1245</v>
      </c>
      <c r="AT340" s="95" t="s">
        <v>2882</v>
      </c>
      <c r="AU340" s="95" t="s">
        <v>1241</v>
      </c>
      <c r="AV340" s="95"/>
      <c r="AW340" s="95"/>
      <c r="AX340" s="95"/>
      <c r="AY340" s="95"/>
      <c r="AZ340" s="95"/>
      <c r="BA340" s="95"/>
      <c r="BB340" s="95"/>
      <c r="BC340" s="95"/>
    </row>
    <row r="341" spans="38:55" x14ac:dyDescent="0.3">
      <c r="AL341" s="95">
        <f t="shared" si="8"/>
        <v>336</v>
      </c>
      <c r="AM341" s="95" t="s">
        <v>1056</v>
      </c>
      <c r="AN341" s="95" t="s">
        <v>2362</v>
      </c>
      <c r="AO341" s="95" t="s">
        <v>1051</v>
      </c>
      <c r="AP341" s="95" t="s">
        <v>1815</v>
      </c>
      <c r="AQ341" s="95" t="s">
        <v>3105</v>
      </c>
      <c r="AR341" s="95"/>
      <c r="AS341" s="95" t="s">
        <v>931</v>
      </c>
      <c r="AT341" s="95" t="s">
        <v>2657</v>
      </c>
      <c r="AU341" s="95" t="s">
        <v>921</v>
      </c>
      <c r="AV341" s="95"/>
      <c r="AW341" s="95"/>
      <c r="AX341" s="95"/>
      <c r="AY341" s="95"/>
      <c r="AZ341" s="95"/>
      <c r="BA341" s="95"/>
      <c r="BB341" s="95"/>
      <c r="BC341" s="95"/>
    </row>
    <row r="342" spans="38:55" x14ac:dyDescent="0.3">
      <c r="AL342" s="95">
        <f t="shared" si="8"/>
        <v>337</v>
      </c>
      <c r="AM342" s="95" t="s">
        <v>1123</v>
      </c>
      <c r="AN342" s="95" t="s">
        <v>2005</v>
      </c>
      <c r="AO342" s="95" t="s">
        <v>1107</v>
      </c>
      <c r="AP342" s="95" t="s">
        <v>1815</v>
      </c>
      <c r="AQ342" s="95" t="s">
        <v>3106</v>
      </c>
      <c r="AR342" s="95"/>
      <c r="AS342" s="95" t="s">
        <v>1056</v>
      </c>
      <c r="AT342" s="95" t="s">
        <v>2883</v>
      </c>
      <c r="AU342" s="95" t="s">
        <v>1051</v>
      </c>
      <c r="AV342" s="95"/>
      <c r="AW342" s="95"/>
      <c r="AX342" s="95"/>
      <c r="AY342" s="95"/>
      <c r="AZ342" s="95"/>
      <c r="BA342" s="95"/>
      <c r="BB342" s="95"/>
      <c r="BC342" s="95"/>
    </row>
    <row r="343" spans="38:55" x14ac:dyDescent="0.3">
      <c r="AL343" s="95">
        <f t="shared" si="8"/>
        <v>338</v>
      </c>
      <c r="AM343" s="95" t="s">
        <v>537</v>
      </c>
      <c r="AN343" s="95" t="s">
        <v>1904</v>
      </c>
      <c r="AO343" s="95" t="s">
        <v>1107</v>
      </c>
      <c r="AP343" s="95" t="s">
        <v>1815</v>
      </c>
      <c r="AQ343" s="95" t="s">
        <v>3106</v>
      </c>
      <c r="AR343" s="95"/>
      <c r="AS343" s="95" t="s">
        <v>1123</v>
      </c>
      <c r="AT343" s="95" t="s">
        <v>2884</v>
      </c>
      <c r="AU343" s="95" t="s">
        <v>1107</v>
      </c>
      <c r="AV343" s="95"/>
      <c r="AW343" s="95"/>
      <c r="AX343" s="95"/>
      <c r="AY343" s="95"/>
      <c r="AZ343" s="95"/>
      <c r="BA343" s="95"/>
      <c r="BB343" s="95"/>
      <c r="BC343" s="95"/>
    </row>
    <row r="344" spans="38:55" x14ac:dyDescent="0.3">
      <c r="AL344" s="95">
        <f t="shared" si="8"/>
        <v>339</v>
      </c>
      <c r="AM344" s="95" t="s">
        <v>1152</v>
      </c>
      <c r="AN344" s="95" t="s">
        <v>2178</v>
      </c>
      <c r="AO344" s="95" t="s">
        <v>1136</v>
      </c>
      <c r="AP344" s="95" t="s">
        <v>1819</v>
      </c>
      <c r="AQ344" s="90" t="s">
        <v>3107</v>
      </c>
      <c r="AR344" s="95"/>
      <c r="AS344" s="95" t="s">
        <v>537</v>
      </c>
      <c r="AT344" s="95" t="s">
        <v>2658</v>
      </c>
      <c r="AU344" s="95" t="s">
        <v>1107</v>
      </c>
      <c r="AV344" s="95"/>
      <c r="AW344" s="95"/>
      <c r="AX344" s="95"/>
      <c r="AY344" s="95"/>
      <c r="AZ344" s="95"/>
      <c r="BA344" s="95"/>
      <c r="BB344" s="95"/>
      <c r="BC344" s="95"/>
    </row>
    <row r="345" spans="38:55" x14ac:dyDescent="0.3">
      <c r="AL345" s="95">
        <f t="shared" si="8"/>
        <v>340</v>
      </c>
      <c r="AM345" s="95" t="s">
        <v>428</v>
      </c>
      <c r="AN345" s="95" t="s">
        <v>2164</v>
      </c>
      <c r="AO345" s="95" t="s">
        <v>1100</v>
      </c>
      <c r="AP345" s="95" t="s">
        <v>1816</v>
      </c>
      <c r="AQ345" s="95" t="s">
        <v>3106</v>
      </c>
      <c r="AR345" s="95"/>
      <c r="AS345" s="95" t="s">
        <v>1152</v>
      </c>
      <c r="AT345" s="95" t="s">
        <v>2885</v>
      </c>
      <c r="AU345" s="95" t="s">
        <v>1136</v>
      </c>
      <c r="AV345" s="95"/>
      <c r="AW345" s="95"/>
      <c r="AX345" s="95"/>
      <c r="AY345" s="95"/>
      <c r="AZ345" s="95"/>
      <c r="BA345" s="95"/>
      <c r="BB345" s="95"/>
      <c r="BC345" s="95"/>
    </row>
    <row r="346" spans="38:55" x14ac:dyDescent="0.3">
      <c r="AL346" s="95">
        <f t="shared" si="8"/>
        <v>341</v>
      </c>
      <c r="AM346" s="95" t="s">
        <v>984</v>
      </c>
      <c r="AN346" s="95" t="s">
        <v>2122</v>
      </c>
      <c r="AO346" s="95" t="s">
        <v>977</v>
      </c>
      <c r="AP346" s="95" t="s">
        <v>1820</v>
      </c>
      <c r="AQ346" s="95" t="s">
        <v>3105</v>
      </c>
      <c r="AR346" s="95"/>
      <c r="AS346" s="95" t="s">
        <v>428</v>
      </c>
      <c r="AT346" s="95" t="s">
        <v>2502</v>
      </c>
      <c r="AU346" s="95" t="s">
        <v>1100</v>
      </c>
      <c r="AV346" s="95"/>
      <c r="AW346" s="95"/>
      <c r="AX346" s="95"/>
      <c r="AY346" s="95"/>
      <c r="AZ346" s="95"/>
      <c r="BA346" s="95"/>
      <c r="BB346" s="95"/>
      <c r="BC346" s="95"/>
    </row>
    <row r="347" spans="38:55" x14ac:dyDescent="0.3">
      <c r="AL347" s="95">
        <f t="shared" si="8"/>
        <v>342</v>
      </c>
      <c r="AM347" s="95" t="s">
        <v>953</v>
      </c>
      <c r="AN347" s="95" t="s">
        <v>1969</v>
      </c>
      <c r="AO347" s="95" t="s">
        <v>936</v>
      </c>
      <c r="AP347" s="95" t="s">
        <v>1815</v>
      </c>
      <c r="AQ347" s="90" t="s">
        <v>3107</v>
      </c>
      <c r="AR347" s="95"/>
      <c r="AS347" s="95" t="s">
        <v>984</v>
      </c>
      <c r="AT347" s="95" t="s">
        <v>2659</v>
      </c>
      <c r="AU347" s="95" t="s">
        <v>977</v>
      </c>
      <c r="AV347" s="95"/>
      <c r="AW347" s="95"/>
      <c r="AX347" s="95"/>
      <c r="AY347" s="95"/>
      <c r="AZ347" s="95"/>
      <c r="BA347" s="95"/>
      <c r="BB347" s="95"/>
      <c r="BC347" s="95"/>
    </row>
    <row r="348" spans="38:55" x14ac:dyDescent="0.3">
      <c r="AL348" s="95">
        <f t="shared" si="8"/>
        <v>343</v>
      </c>
      <c r="AM348" s="95" t="s">
        <v>1246</v>
      </c>
      <c r="AN348" s="95" t="s">
        <v>1955</v>
      </c>
      <c r="AO348" s="95" t="s">
        <v>1241</v>
      </c>
      <c r="AP348" s="95" t="s">
        <v>1815</v>
      </c>
      <c r="AQ348" s="90" t="s">
        <v>3107</v>
      </c>
      <c r="AR348" s="95"/>
      <c r="AS348" s="95" t="s">
        <v>953</v>
      </c>
      <c r="AT348" s="95" t="s">
        <v>2886</v>
      </c>
      <c r="AU348" s="95" t="s">
        <v>936</v>
      </c>
      <c r="AV348" s="95"/>
      <c r="AW348" s="95"/>
      <c r="AX348" s="95"/>
      <c r="AY348" s="95"/>
      <c r="AZ348" s="95"/>
      <c r="BA348" s="95"/>
      <c r="BB348" s="95"/>
      <c r="BC348" s="95"/>
    </row>
    <row r="349" spans="38:55" x14ac:dyDescent="0.3">
      <c r="AL349" s="95">
        <f t="shared" si="8"/>
        <v>344</v>
      </c>
      <c r="AM349" s="95" t="s">
        <v>1046</v>
      </c>
      <c r="AN349" s="95" t="s">
        <v>2254</v>
      </c>
      <c r="AO349" s="95" t="s">
        <v>1037</v>
      </c>
      <c r="AP349" s="95" t="s">
        <v>1816</v>
      </c>
      <c r="AQ349" s="90" t="s">
        <v>3107</v>
      </c>
      <c r="AR349" s="95"/>
      <c r="AS349" s="95" t="s">
        <v>1246</v>
      </c>
      <c r="AT349" s="95" t="s">
        <v>2887</v>
      </c>
      <c r="AU349" s="95" t="s">
        <v>1241</v>
      </c>
      <c r="AV349" s="95"/>
      <c r="AW349" s="95"/>
      <c r="AX349" s="95"/>
      <c r="AY349" s="95"/>
      <c r="AZ349" s="95"/>
      <c r="BA349" s="95"/>
      <c r="BB349" s="95"/>
      <c r="BC349" s="95"/>
    </row>
    <row r="350" spans="38:55" x14ac:dyDescent="0.3">
      <c r="AL350" s="95">
        <f t="shared" si="8"/>
        <v>345</v>
      </c>
      <c r="AM350" s="95" t="s">
        <v>1057</v>
      </c>
      <c r="AN350" s="95" t="s">
        <v>2363</v>
      </c>
      <c r="AO350" s="95" t="s">
        <v>1051</v>
      </c>
      <c r="AP350" s="95" t="s">
        <v>1815</v>
      </c>
      <c r="AQ350" s="95" t="s">
        <v>3105</v>
      </c>
      <c r="AR350" s="95"/>
      <c r="AS350" s="95" t="s">
        <v>1046</v>
      </c>
      <c r="AT350" s="95" t="s">
        <v>2486</v>
      </c>
      <c r="AU350" s="95" t="s">
        <v>1037</v>
      </c>
      <c r="AV350" s="95"/>
      <c r="AW350" s="95"/>
      <c r="AX350" s="95"/>
      <c r="AY350" s="95"/>
      <c r="AZ350" s="95"/>
      <c r="BA350" s="95"/>
      <c r="BB350" s="95"/>
      <c r="BC350" s="95"/>
    </row>
    <row r="351" spans="38:55" x14ac:dyDescent="0.3">
      <c r="AL351" s="95">
        <f t="shared" si="8"/>
        <v>346</v>
      </c>
      <c r="AM351" s="95" t="s">
        <v>652</v>
      </c>
      <c r="AN351" s="95" t="s">
        <v>2129</v>
      </c>
      <c r="AO351" s="95" t="s">
        <v>1219</v>
      </c>
      <c r="AP351" s="95" t="s">
        <v>1820</v>
      </c>
      <c r="AQ351" s="90" t="s">
        <v>3107</v>
      </c>
      <c r="AR351" s="95"/>
      <c r="AS351" s="95" t="s">
        <v>1057</v>
      </c>
      <c r="AT351" s="95" t="s">
        <v>2888</v>
      </c>
      <c r="AU351" s="95" t="s">
        <v>1051</v>
      </c>
      <c r="AV351" s="95"/>
      <c r="AW351" s="95"/>
      <c r="AX351" s="95"/>
      <c r="AY351" s="95"/>
      <c r="AZ351" s="95"/>
      <c r="BA351" s="95"/>
      <c r="BB351" s="95"/>
      <c r="BC351" s="95"/>
    </row>
    <row r="352" spans="38:55" x14ac:dyDescent="0.3">
      <c r="AL352" s="95">
        <f t="shared" si="8"/>
        <v>347</v>
      </c>
      <c r="AM352" s="95" t="s">
        <v>954</v>
      </c>
      <c r="AN352" s="95" t="s">
        <v>2060</v>
      </c>
      <c r="AO352" s="95" t="s">
        <v>936</v>
      </c>
      <c r="AP352" s="95" t="s">
        <v>1819</v>
      </c>
      <c r="AQ352" s="90" t="s">
        <v>3107</v>
      </c>
      <c r="AR352" s="95"/>
      <c r="AS352" s="95" t="s">
        <v>652</v>
      </c>
      <c r="AT352" s="95" t="s">
        <v>2513</v>
      </c>
      <c r="AU352" s="95" t="s">
        <v>1219</v>
      </c>
      <c r="AV352" s="95"/>
      <c r="AW352" s="95"/>
      <c r="AX352" s="95"/>
      <c r="AY352" s="95"/>
      <c r="AZ352" s="95"/>
      <c r="BA352" s="95"/>
      <c r="BB352" s="95"/>
      <c r="BC352" s="95"/>
    </row>
    <row r="353" spans="38:55" x14ac:dyDescent="0.3">
      <c r="AL353" s="95">
        <f t="shared" si="8"/>
        <v>348</v>
      </c>
      <c r="AM353" s="95" t="s">
        <v>339</v>
      </c>
      <c r="AN353" s="95" t="s">
        <v>1993</v>
      </c>
      <c r="AO353" s="95" t="s">
        <v>1065</v>
      </c>
      <c r="AP353" s="95" t="s">
        <v>1819</v>
      </c>
      <c r="AQ353" s="90" t="s">
        <v>3107</v>
      </c>
      <c r="AR353" s="95"/>
      <c r="AS353" s="95" t="s">
        <v>954</v>
      </c>
      <c r="AT353" s="95" t="s">
        <v>2889</v>
      </c>
      <c r="AU353" s="95" t="s">
        <v>936</v>
      </c>
      <c r="AV353" s="95"/>
      <c r="AW353" s="95"/>
      <c r="AX353" s="95"/>
      <c r="AY353" s="95"/>
      <c r="AZ353" s="95"/>
      <c r="BA353" s="95"/>
      <c r="BB353" s="95"/>
      <c r="BC353" s="95"/>
    </row>
    <row r="354" spans="38:55" x14ac:dyDescent="0.3">
      <c r="AL354" s="95">
        <f t="shared" si="8"/>
        <v>349</v>
      </c>
      <c r="AM354" s="95" t="s">
        <v>1104</v>
      </c>
      <c r="AN354" s="95" t="s">
        <v>2189</v>
      </c>
      <c r="AO354" s="95" t="s">
        <v>1100</v>
      </c>
      <c r="AP354" s="95" t="s">
        <v>1819</v>
      </c>
      <c r="AQ354" s="95" t="s">
        <v>3106</v>
      </c>
      <c r="AR354" s="95"/>
      <c r="AS354" s="95" t="s">
        <v>339</v>
      </c>
      <c r="AT354" s="95" t="s">
        <v>2660</v>
      </c>
      <c r="AU354" s="95" t="s">
        <v>1065</v>
      </c>
      <c r="AV354" s="95"/>
      <c r="AW354" s="95"/>
      <c r="AX354" s="95"/>
      <c r="AY354" s="95"/>
      <c r="AZ354" s="95"/>
      <c r="BA354" s="95"/>
      <c r="BB354" s="95"/>
      <c r="BC354" s="95"/>
    </row>
    <row r="355" spans="38:55" x14ac:dyDescent="0.3">
      <c r="AL355" s="95">
        <f t="shared" si="8"/>
        <v>350</v>
      </c>
      <c r="AM355" s="95" t="s">
        <v>1047</v>
      </c>
      <c r="AN355" s="95" t="s">
        <v>2183</v>
      </c>
      <c r="AO355" s="95" t="s">
        <v>1037</v>
      </c>
      <c r="AP355" s="95" t="s">
        <v>1815</v>
      </c>
      <c r="AQ355" s="90" t="s">
        <v>3107</v>
      </c>
      <c r="AR355" s="95"/>
      <c r="AS355" s="95" t="s">
        <v>1104</v>
      </c>
      <c r="AT355" s="95" t="s">
        <v>2661</v>
      </c>
      <c r="AU355" s="95" t="s">
        <v>1100</v>
      </c>
      <c r="AV355" s="95"/>
      <c r="AW355" s="95"/>
      <c r="AX355" s="95"/>
      <c r="AY355" s="95"/>
      <c r="AZ355" s="95"/>
      <c r="BA355" s="95"/>
      <c r="BB355" s="95"/>
      <c r="BC355" s="95"/>
    </row>
    <row r="356" spans="38:55" x14ac:dyDescent="0.3">
      <c r="AL356" s="95">
        <f t="shared" si="8"/>
        <v>351</v>
      </c>
      <c r="AM356" s="95" t="s">
        <v>1189</v>
      </c>
      <c r="AN356" s="95" t="s">
        <v>2341</v>
      </c>
      <c r="AO356" s="95" t="s">
        <v>1185</v>
      </c>
      <c r="AP356" s="95" t="s">
        <v>1815</v>
      </c>
      <c r="AQ356" s="90" t="s">
        <v>3107</v>
      </c>
      <c r="AR356" s="95"/>
      <c r="AS356" s="95" t="s">
        <v>1047</v>
      </c>
      <c r="AT356" s="95" t="s">
        <v>2890</v>
      </c>
      <c r="AU356" s="95" t="s">
        <v>1037</v>
      </c>
      <c r="AV356" s="95"/>
      <c r="AW356" s="95"/>
      <c r="AX356" s="95"/>
      <c r="AY356" s="95"/>
      <c r="AZ356" s="95"/>
      <c r="BA356" s="95"/>
      <c r="BB356" s="95"/>
      <c r="BC356" s="95"/>
    </row>
    <row r="357" spans="38:55" x14ac:dyDescent="0.3">
      <c r="AL357" s="95">
        <f t="shared" si="8"/>
        <v>352</v>
      </c>
      <c r="AM357" s="95" t="s">
        <v>985</v>
      </c>
      <c r="AN357" s="95" t="s">
        <v>1934</v>
      </c>
      <c r="AO357" s="95" t="s">
        <v>977</v>
      </c>
      <c r="AP357" s="95" t="s">
        <v>1818</v>
      </c>
      <c r="AQ357" s="95" t="s">
        <v>3105</v>
      </c>
      <c r="AR357" s="95"/>
      <c r="AS357" s="95" t="s">
        <v>1189</v>
      </c>
      <c r="AT357" s="95" t="s">
        <v>2891</v>
      </c>
      <c r="AU357" s="95" t="s">
        <v>1185</v>
      </c>
      <c r="AV357" s="95"/>
      <c r="AW357" s="95"/>
      <c r="AX357" s="95"/>
      <c r="AY357" s="95"/>
      <c r="AZ357" s="95"/>
      <c r="BA357" s="95"/>
      <c r="BB357" s="95"/>
      <c r="BC357" s="95"/>
    </row>
    <row r="358" spans="38:55" x14ac:dyDescent="0.3">
      <c r="AL358" s="95">
        <f t="shared" si="8"/>
        <v>353</v>
      </c>
      <c r="AM358" s="95" t="s">
        <v>1214</v>
      </c>
      <c r="AN358" s="95" t="s">
        <v>2386</v>
      </c>
      <c r="AO358" s="95" t="s">
        <v>512</v>
      </c>
      <c r="AP358" s="95" t="s">
        <v>1819</v>
      </c>
      <c r="AQ358" s="95" t="s">
        <v>3106</v>
      </c>
      <c r="AR358" s="95"/>
      <c r="AS358" s="95" t="s">
        <v>985</v>
      </c>
      <c r="AT358" s="95" t="s">
        <v>2662</v>
      </c>
      <c r="AU358" s="95" t="s">
        <v>977</v>
      </c>
      <c r="AV358" s="95"/>
      <c r="AW358" s="95"/>
      <c r="AX358" s="95"/>
      <c r="AY358" s="95"/>
      <c r="AZ358" s="95"/>
      <c r="BA358" s="95"/>
      <c r="BB358" s="95"/>
      <c r="BC358" s="95"/>
    </row>
    <row r="359" spans="38:55" x14ac:dyDescent="0.3">
      <c r="AL359" s="95">
        <f t="shared" si="8"/>
        <v>354</v>
      </c>
      <c r="AM359" s="95" t="s">
        <v>1017</v>
      </c>
      <c r="AN359" s="95" t="s">
        <v>2410</v>
      </c>
      <c r="AO359" s="95" t="s">
        <v>1013</v>
      </c>
      <c r="AP359" s="95" t="s">
        <v>1820</v>
      </c>
      <c r="AQ359" s="95" t="s">
        <v>3105</v>
      </c>
      <c r="AR359" s="95"/>
      <c r="AS359" s="95" t="s">
        <v>1214</v>
      </c>
      <c r="AT359" s="95" t="s">
        <v>2892</v>
      </c>
      <c r="AU359" s="95" t="s">
        <v>512</v>
      </c>
      <c r="AV359" s="95"/>
      <c r="AW359" s="95"/>
      <c r="AX359" s="95"/>
      <c r="AY359" s="95"/>
      <c r="AZ359" s="95"/>
      <c r="BA359" s="95"/>
      <c r="BB359" s="95"/>
      <c r="BC359" s="95"/>
    </row>
    <row r="360" spans="38:55" x14ac:dyDescent="0.3">
      <c r="AL360" s="95">
        <f t="shared" si="8"/>
        <v>355</v>
      </c>
      <c r="AM360" s="95" t="s">
        <v>932</v>
      </c>
      <c r="AN360" s="95" t="s">
        <v>2314</v>
      </c>
      <c r="AO360" s="95" t="s">
        <v>921</v>
      </c>
      <c r="AP360" s="95" t="s">
        <v>1815</v>
      </c>
      <c r="AQ360" s="95" t="s">
        <v>3105</v>
      </c>
      <c r="AR360" s="95"/>
      <c r="AS360" s="95" t="s">
        <v>1017</v>
      </c>
      <c r="AT360" s="95" t="s">
        <v>2483</v>
      </c>
      <c r="AU360" s="95" t="s">
        <v>1013</v>
      </c>
      <c r="AV360" s="95"/>
      <c r="AW360" s="95"/>
      <c r="AX360" s="95"/>
      <c r="AY360" s="95"/>
      <c r="AZ360" s="95"/>
      <c r="BA360" s="95"/>
      <c r="BB360" s="95"/>
      <c r="BC360" s="95"/>
    </row>
    <row r="361" spans="38:55" x14ac:dyDescent="0.3">
      <c r="AL361" s="95">
        <f t="shared" si="8"/>
        <v>356</v>
      </c>
      <c r="AM361" s="95" t="s">
        <v>955</v>
      </c>
      <c r="AN361" s="95" t="s">
        <v>2327</v>
      </c>
      <c r="AO361" s="95" t="s">
        <v>936</v>
      </c>
      <c r="AP361" s="95" t="s">
        <v>1815</v>
      </c>
      <c r="AQ361" s="90" t="s">
        <v>3107</v>
      </c>
      <c r="AR361" s="95"/>
      <c r="AS361" s="95" t="s">
        <v>932</v>
      </c>
      <c r="AT361" s="95" t="s">
        <v>2467</v>
      </c>
      <c r="AU361" s="95" t="s">
        <v>921</v>
      </c>
      <c r="AV361" s="95"/>
      <c r="AW361" s="95"/>
      <c r="AX361" s="95"/>
      <c r="AY361" s="95"/>
      <c r="AZ361" s="95"/>
      <c r="BA361" s="95"/>
      <c r="BB361" s="95"/>
      <c r="BC361" s="95"/>
    </row>
    <row r="362" spans="38:55" x14ac:dyDescent="0.3">
      <c r="AL362" s="95">
        <f t="shared" si="8"/>
        <v>357</v>
      </c>
      <c r="AM362" s="95" t="s">
        <v>956</v>
      </c>
      <c r="AN362" s="95" t="s">
        <v>2275</v>
      </c>
      <c r="AO362" s="95" t="s">
        <v>936</v>
      </c>
      <c r="AP362" s="95" t="s">
        <v>1817</v>
      </c>
      <c r="AQ362" s="90" t="s">
        <v>3107</v>
      </c>
      <c r="AR362" s="95"/>
      <c r="AS362" s="95" t="s">
        <v>955</v>
      </c>
      <c r="AT362" s="95" t="s">
        <v>2893</v>
      </c>
      <c r="AU362" s="95" t="s">
        <v>936</v>
      </c>
      <c r="AV362" s="95"/>
      <c r="AW362" s="95"/>
      <c r="AX362" s="95"/>
      <c r="AY362" s="95"/>
      <c r="AZ362" s="95"/>
      <c r="BA362" s="95"/>
      <c r="BB362" s="95"/>
      <c r="BC362" s="95"/>
    </row>
    <row r="363" spans="38:55" x14ac:dyDescent="0.3">
      <c r="AL363" s="95">
        <f t="shared" si="8"/>
        <v>358</v>
      </c>
      <c r="AM363" s="95" t="s">
        <v>238</v>
      </c>
      <c r="AN363" s="95" t="s">
        <v>1941</v>
      </c>
      <c r="AO363" s="95" t="s">
        <v>1037</v>
      </c>
      <c r="AP363" s="95" t="s">
        <v>1815</v>
      </c>
      <c r="AQ363" s="90" t="s">
        <v>3107</v>
      </c>
      <c r="AR363" s="95"/>
      <c r="AS363" s="95" t="s">
        <v>956</v>
      </c>
      <c r="AT363" s="95" t="s">
        <v>2894</v>
      </c>
      <c r="AU363" s="95" t="s">
        <v>936</v>
      </c>
      <c r="AV363" s="95"/>
      <c r="AW363" s="95"/>
      <c r="AX363" s="95"/>
      <c r="AY363" s="95"/>
      <c r="AZ363" s="95"/>
      <c r="BA363" s="95"/>
      <c r="BB363" s="95"/>
      <c r="BC363" s="95"/>
    </row>
    <row r="364" spans="38:55" x14ac:dyDescent="0.3">
      <c r="AL364" s="95">
        <f t="shared" si="8"/>
        <v>359</v>
      </c>
      <c r="AM364" s="95" t="s">
        <v>957</v>
      </c>
      <c r="AN364" s="95" t="s">
        <v>2226</v>
      </c>
      <c r="AO364" s="95" t="s">
        <v>936</v>
      </c>
      <c r="AP364" s="95" t="s">
        <v>1815</v>
      </c>
      <c r="AQ364" s="90" t="s">
        <v>3107</v>
      </c>
      <c r="AR364" s="95"/>
      <c r="AS364" s="95" t="s">
        <v>238</v>
      </c>
      <c r="AT364" s="95" t="s">
        <v>2663</v>
      </c>
      <c r="AU364" s="95" t="s">
        <v>1037</v>
      </c>
      <c r="AV364" s="95"/>
      <c r="AW364" s="95"/>
      <c r="AX364" s="95"/>
      <c r="AY364" s="95"/>
      <c r="AZ364" s="95"/>
      <c r="BA364" s="95"/>
      <c r="BB364" s="95"/>
      <c r="BC364" s="95"/>
    </row>
    <row r="365" spans="38:55" x14ac:dyDescent="0.3">
      <c r="AL365" s="95">
        <f t="shared" si="8"/>
        <v>360</v>
      </c>
      <c r="AM365" s="95" t="s">
        <v>1007</v>
      </c>
      <c r="AN365" s="95" t="s">
        <v>2138</v>
      </c>
      <c r="AO365" s="95" t="s">
        <v>997</v>
      </c>
      <c r="AP365" s="95" t="s">
        <v>1815</v>
      </c>
      <c r="AQ365" s="95" t="s">
        <v>3105</v>
      </c>
      <c r="AR365" s="95"/>
      <c r="AS365" s="95" t="s">
        <v>957</v>
      </c>
      <c r="AT365" s="95" t="s">
        <v>2895</v>
      </c>
      <c r="AU365" s="95" t="s">
        <v>936</v>
      </c>
      <c r="AV365" s="95"/>
      <c r="AW365" s="95"/>
      <c r="AX365" s="95"/>
      <c r="AY365" s="95"/>
      <c r="AZ365" s="95"/>
      <c r="BA365" s="95"/>
      <c r="BB365" s="95"/>
      <c r="BC365" s="95"/>
    </row>
    <row r="366" spans="38:55" x14ac:dyDescent="0.3">
      <c r="AL366" s="95">
        <f t="shared" si="8"/>
        <v>361</v>
      </c>
      <c r="AM366" s="95" t="s">
        <v>1018</v>
      </c>
      <c r="AN366" s="95" t="s">
        <v>2411</v>
      </c>
      <c r="AO366" s="95" t="s">
        <v>1013</v>
      </c>
      <c r="AP366" s="95" t="s">
        <v>1816</v>
      </c>
      <c r="AQ366" s="95" t="s">
        <v>3105</v>
      </c>
      <c r="AR366" s="95"/>
      <c r="AS366" s="95" t="s">
        <v>1007</v>
      </c>
      <c r="AT366" s="95" t="s">
        <v>2896</v>
      </c>
      <c r="AU366" s="95" t="s">
        <v>997</v>
      </c>
      <c r="AV366" s="95"/>
      <c r="AW366" s="95"/>
      <c r="AX366" s="95"/>
      <c r="AY366" s="95"/>
      <c r="AZ366" s="95"/>
      <c r="BA366" s="95"/>
      <c r="BB366" s="95"/>
      <c r="BC366" s="95"/>
    </row>
    <row r="367" spans="38:55" x14ac:dyDescent="0.3">
      <c r="AL367" s="95">
        <f t="shared" si="8"/>
        <v>362</v>
      </c>
      <c r="AM367" s="95" t="s">
        <v>1174</v>
      </c>
      <c r="AN367" s="95" t="s">
        <v>2236</v>
      </c>
      <c r="AO367" s="95" t="s">
        <v>1162</v>
      </c>
      <c r="AP367" s="95" t="s">
        <v>1815</v>
      </c>
      <c r="AQ367" s="95" t="s">
        <v>3105</v>
      </c>
      <c r="AR367" s="95"/>
      <c r="AS367" s="95" t="s">
        <v>1018</v>
      </c>
      <c r="AT367" s="95" t="s">
        <v>2463</v>
      </c>
      <c r="AU367" s="95" t="s">
        <v>1013</v>
      </c>
      <c r="AV367" s="95"/>
      <c r="AW367" s="95"/>
      <c r="AX367" s="95"/>
      <c r="AY367" s="95"/>
      <c r="AZ367" s="95"/>
      <c r="BA367" s="95"/>
      <c r="BB367" s="95"/>
      <c r="BC367" s="95"/>
    </row>
    <row r="368" spans="38:55" x14ac:dyDescent="0.3">
      <c r="AL368" s="95">
        <f t="shared" si="8"/>
        <v>363</v>
      </c>
      <c r="AM368" s="95" t="s">
        <v>547</v>
      </c>
      <c r="AN368" s="95" t="s">
        <v>2309</v>
      </c>
      <c r="AO368" s="95" t="s">
        <v>1107</v>
      </c>
      <c r="AP368" s="95" t="s">
        <v>1817</v>
      </c>
      <c r="AQ368" s="95" t="s">
        <v>3106</v>
      </c>
      <c r="AR368" s="95"/>
      <c r="AS368" s="95" t="s">
        <v>1174</v>
      </c>
      <c r="AT368" s="95" t="s">
        <v>2897</v>
      </c>
      <c r="AU368" s="95" t="s">
        <v>1162</v>
      </c>
      <c r="AV368" s="95"/>
      <c r="AW368" s="95"/>
      <c r="AX368" s="95"/>
      <c r="AY368" s="95"/>
      <c r="AZ368" s="95"/>
      <c r="BA368" s="95"/>
      <c r="BB368" s="95"/>
      <c r="BC368" s="95"/>
    </row>
    <row r="369" spans="38:55" x14ac:dyDescent="0.3">
      <c r="AL369" s="95">
        <f t="shared" si="8"/>
        <v>364</v>
      </c>
      <c r="AM369" s="95" t="s">
        <v>599</v>
      </c>
      <c r="AN369" s="95" t="s">
        <v>2134</v>
      </c>
      <c r="AO369" s="95" t="s">
        <v>1162</v>
      </c>
      <c r="AP369" s="95" t="s">
        <v>1818</v>
      </c>
      <c r="AQ369" s="95" t="s">
        <v>3105</v>
      </c>
      <c r="AR369" s="95"/>
      <c r="AS369" s="95" t="s">
        <v>547</v>
      </c>
      <c r="AT369" s="95" t="s">
        <v>2664</v>
      </c>
      <c r="AU369" s="95" t="s">
        <v>1107</v>
      </c>
      <c r="AV369" s="95"/>
      <c r="AW369" s="95"/>
      <c r="AX369" s="95"/>
      <c r="AY369" s="95"/>
      <c r="AZ369" s="95"/>
      <c r="BA369" s="95"/>
      <c r="BB369" s="95"/>
      <c r="BC369" s="95"/>
    </row>
    <row r="370" spans="38:55" x14ac:dyDescent="0.3">
      <c r="AL370" s="95">
        <f t="shared" si="8"/>
        <v>365</v>
      </c>
      <c r="AM370" s="95" t="s">
        <v>548</v>
      </c>
      <c r="AN370" s="95" t="s">
        <v>1902</v>
      </c>
      <c r="AO370" s="95" t="s">
        <v>1107</v>
      </c>
      <c r="AP370" s="95" t="s">
        <v>1817</v>
      </c>
      <c r="AQ370" s="95" t="s">
        <v>3106</v>
      </c>
      <c r="AR370" s="95"/>
      <c r="AS370" s="95" t="s">
        <v>599</v>
      </c>
      <c r="AT370" s="95" t="s">
        <v>2664</v>
      </c>
      <c r="AU370" s="95" t="s">
        <v>1162</v>
      </c>
      <c r="AV370" s="95"/>
      <c r="AW370" s="95"/>
      <c r="AX370" s="95"/>
      <c r="AY370" s="95"/>
      <c r="AZ370" s="95"/>
      <c r="BA370" s="95"/>
      <c r="BB370" s="95"/>
      <c r="BC370" s="95"/>
    </row>
    <row r="371" spans="38:55" x14ac:dyDescent="0.3">
      <c r="AL371" s="95">
        <f t="shared" si="8"/>
        <v>366</v>
      </c>
      <c r="AM371" s="95" t="s">
        <v>1232</v>
      </c>
      <c r="AN371" s="95" t="s">
        <v>2168</v>
      </c>
      <c r="AO371" s="95" t="s">
        <v>1219</v>
      </c>
      <c r="AP371" s="95" t="s">
        <v>1820</v>
      </c>
      <c r="AQ371" s="90" t="s">
        <v>3107</v>
      </c>
      <c r="AR371" s="95"/>
      <c r="AS371" s="95" t="s">
        <v>548</v>
      </c>
      <c r="AT371" s="95" t="s">
        <v>2898</v>
      </c>
      <c r="AU371" s="95" t="s">
        <v>1107</v>
      </c>
      <c r="AV371" s="95"/>
      <c r="AW371" s="95"/>
      <c r="AX371" s="95"/>
      <c r="AY371" s="95"/>
      <c r="AZ371" s="95"/>
      <c r="BA371" s="95"/>
      <c r="BB371" s="95"/>
      <c r="BC371" s="95"/>
    </row>
    <row r="372" spans="38:55" x14ac:dyDescent="0.3">
      <c r="AL372" s="95">
        <f t="shared" si="8"/>
        <v>367</v>
      </c>
      <c r="AM372" s="95" t="s">
        <v>422</v>
      </c>
      <c r="AN372" s="95" t="s">
        <v>2186</v>
      </c>
      <c r="AO372" s="95" t="s">
        <v>1100</v>
      </c>
      <c r="AP372" s="95" t="s">
        <v>1815</v>
      </c>
      <c r="AQ372" s="95" t="s">
        <v>3106</v>
      </c>
      <c r="AR372" s="95"/>
      <c r="AS372" s="95" t="s">
        <v>1232</v>
      </c>
      <c r="AT372" s="95" t="s">
        <v>2899</v>
      </c>
      <c r="AU372" s="95" t="s">
        <v>1219</v>
      </c>
      <c r="AV372" s="95"/>
      <c r="AW372" s="95"/>
      <c r="AX372" s="95"/>
      <c r="AY372" s="95"/>
      <c r="AZ372" s="95"/>
      <c r="BA372" s="95"/>
      <c r="BB372" s="95"/>
      <c r="BC372" s="95"/>
    </row>
    <row r="373" spans="38:55" x14ac:dyDescent="0.3">
      <c r="AL373" s="95">
        <f t="shared" si="8"/>
        <v>368</v>
      </c>
      <c r="AM373" s="95" t="s">
        <v>958</v>
      </c>
      <c r="AN373" s="95" t="s">
        <v>2272</v>
      </c>
      <c r="AO373" s="95" t="s">
        <v>936</v>
      </c>
      <c r="AP373" s="95" t="s">
        <v>1817</v>
      </c>
      <c r="AQ373" s="90" t="s">
        <v>3107</v>
      </c>
      <c r="AR373" s="95"/>
      <c r="AS373" s="95" t="s">
        <v>422</v>
      </c>
      <c r="AT373" s="95" t="s">
        <v>2665</v>
      </c>
      <c r="AU373" s="95" t="s">
        <v>1100</v>
      </c>
      <c r="AV373" s="95"/>
      <c r="AW373" s="95"/>
      <c r="AX373" s="95"/>
      <c r="AY373" s="95"/>
      <c r="AZ373" s="95"/>
      <c r="BA373" s="95"/>
      <c r="BB373" s="95"/>
      <c r="BC373" s="95"/>
    </row>
    <row r="374" spans="38:55" x14ac:dyDescent="0.3">
      <c r="AL374" s="95">
        <f t="shared" si="8"/>
        <v>369</v>
      </c>
      <c r="AM374" s="95" t="s">
        <v>626</v>
      </c>
      <c r="AN374" s="95" t="s">
        <v>2213</v>
      </c>
      <c r="AO374" s="95" t="s">
        <v>1198</v>
      </c>
      <c r="AP374" s="95" t="s">
        <v>1818</v>
      </c>
      <c r="AQ374" s="95" t="s">
        <v>3105</v>
      </c>
      <c r="AR374" s="95"/>
      <c r="AS374" s="95" t="s">
        <v>958</v>
      </c>
      <c r="AT374" s="95" t="s">
        <v>2900</v>
      </c>
      <c r="AU374" s="95" t="s">
        <v>936</v>
      </c>
      <c r="AV374" s="95"/>
      <c r="AW374" s="95"/>
      <c r="AX374" s="95"/>
      <c r="AY374" s="95"/>
      <c r="AZ374" s="95"/>
      <c r="BA374" s="95"/>
      <c r="BB374" s="95"/>
      <c r="BC374" s="95"/>
    </row>
    <row r="375" spans="38:55" x14ac:dyDescent="0.3">
      <c r="AL375" s="95">
        <f t="shared" si="8"/>
        <v>370</v>
      </c>
      <c r="AM375" s="95" t="s">
        <v>959</v>
      </c>
      <c r="AN375" s="95" t="s">
        <v>1956</v>
      </c>
      <c r="AO375" s="95" t="s">
        <v>936</v>
      </c>
      <c r="AP375" s="95" t="s">
        <v>1815</v>
      </c>
      <c r="AQ375" s="90" t="s">
        <v>3107</v>
      </c>
      <c r="AR375" s="95"/>
      <c r="AS375" s="95" t="s">
        <v>626</v>
      </c>
      <c r="AT375" s="95" t="s">
        <v>2666</v>
      </c>
      <c r="AU375" s="95" t="s">
        <v>1198</v>
      </c>
      <c r="AV375" s="95"/>
      <c r="AW375" s="95"/>
      <c r="AX375" s="95"/>
      <c r="AY375" s="95"/>
      <c r="AZ375" s="95"/>
      <c r="BA375" s="95"/>
      <c r="BB375" s="95"/>
      <c r="BC375" s="95"/>
    </row>
    <row r="376" spans="38:55" x14ac:dyDescent="0.3">
      <c r="AL376" s="95">
        <f t="shared" si="8"/>
        <v>371</v>
      </c>
      <c r="AM376" s="95" t="s">
        <v>1048</v>
      </c>
      <c r="AN376" s="95" t="s">
        <v>3104</v>
      </c>
      <c r="AO376" s="95" t="s">
        <v>1037</v>
      </c>
      <c r="AP376" s="95" t="s">
        <v>1819</v>
      </c>
      <c r="AQ376" s="90" t="s">
        <v>3107</v>
      </c>
      <c r="AR376" s="95"/>
      <c r="AS376" s="95" t="s">
        <v>959</v>
      </c>
      <c r="AT376" s="95" t="s">
        <v>2901</v>
      </c>
      <c r="AU376" s="95" t="s">
        <v>936</v>
      </c>
      <c r="AV376" s="95"/>
      <c r="AW376" s="95"/>
      <c r="AX376" s="95"/>
      <c r="AY376" s="95"/>
      <c r="AZ376" s="95"/>
      <c r="BA376" s="95"/>
      <c r="BB376" s="95"/>
      <c r="BC376" s="95"/>
    </row>
    <row r="377" spans="38:55" x14ac:dyDescent="0.3">
      <c r="AL377" s="95">
        <f t="shared" si="8"/>
        <v>372</v>
      </c>
      <c r="AM377" s="95" t="s">
        <v>1265</v>
      </c>
      <c r="AN377" s="95" t="s">
        <v>1892</v>
      </c>
      <c r="AO377" s="95" t="s">
        <v>1253</v>
      </c>
      <c r="AP377" s="95" t="s">
        <v>1818</v>
      </c>
      <c r="AQ377" s="90" t="s">
        <v>3107</v>
      </c>
      <c r="AR377" s="95"/>
      <c r="AS377" s="95" t="s">
        <v>1265</v>
      </c>
      <c r="AT377" s="95" t="s">
        <v>2667</v>
      </c>
      <c r="AU377" s="95" t="s">
        <v>1253</v>
      </c>
      <c r="AV377" s="95"/>
      <c r="AW377" s="95"/>
      <c r="AX377" s="95"/>
      <c r="AY377" s="95"/>
      <c r="AZ377" s="95"/>
      <c r="BA377" s="95"/>
      <c r="BB377" s="95"/>
      <c r="BC377" s="95"/>
    </row>
    <row r="378" spans="38:55" x14ac:dyDescent="0.3">
      <c r="AL378" s="95">
        <f t="shared" si="8"/>
        <v>373</v>
      </c>
      <c r="AM378" s="95" t="s">
        <v>960</v>
      </c>
      <c r="AN378" s="95" t="s">
        <v>1950</v>
      </c>
      <c r="AO378" s="95" t="s">
        <v>936</v>
      </c>
      <c r="AP378" s="95" t="s">
        <v>1819</v>
      </c>
      <c r="AQ378" s="90" t="s">
        <v>3107</v>
      </c>
      <c r="AR378" s="95"/>
      <c r="AS378" s="95" t="s">
        <v>960</v>
      </c>
      <c r="AT378" s="95" t="s">
        <v>2902</v>
      </c>
      <c r="AU378" s="95" t="s">
        <v>936</v>
      </c>
      <c r="AV378" s="95"/>
      <c r="AW378" s="95"/>
      <c r="AX378" s="95"/>
      <c r="AY378" s="95"/>
      <c r="AZ378" s="95"/>
      <c r="BA378" s="95"/>
      <c r="BB378" s="95"/>
      <c r="BC378" s="95"/>
    </row>
    <row r="379" spans="38:55" x14ac:dyDescent="0.3">
      <c r="AL379" s="95">
        <f t="shared" si="8"/>
        <v>374</v>
      </c>
      <c r="AM379" s="95" t="s">
        <v>986</v>
      </c>
      <c r="AN379" s="95" t="s">
        <v>2155</v>
      </c>
      <c r="AO379" s="95" t="s">
        <v>977</v>
      </c>
      <c r="AP379" s="95" t="s">
        <v>1819</v>
      </c>
      <c r="AQ379" s="95" t="s">
        <v>3105</v>
      </c>
      <c r="AR379" s="95"/>
      <c r="AS379" s="95" t="s">
        <v>986</v>
      </c>
      <c r="AT379" s="95" t="s">
        <v>2903</v>
      </c>
      <c r="AU379" s="95" t="s">
        <v>977</v>
      </c>
      <c r="AV379" s="95"/>
      <c r="AW379" s="95"/>
      <c r="AX379" s="95"/>
      <c r="AY379" s="95"/>
      <c r="AZ379" s="95"/>
      <c r="BA379" s="95"/>
      <c r="BB379" s="95"/>
      <c r="BC379" s="95"/>
    </row>
    <row r="380" spans="38:55" x14ac:dyDescent="0.3">
      <c r="AL380" s="95">
        <f t="shared" si="8"/>
        <v>375</v>
      </c>
      <c r="AM380" s="95" t="s">
        <v>961</v>
      </c>
      <c r="AN380" s="95" t="s">
        <v>2345</v>
      </c>
      <c r="AO380" s="95" t="s">
        <v>936</v>
      </c>
      <c r="AP380" s="95" t="s">
        <v>1815</v>
      </c>
      <c r="AQ380" s="90" t="s">
        <v>3107</v>
      </c>
      <c r="AR380" s="95"/>
      <c r="AS380" s="95" t="s">
        <v>961</v>
      </c>
      <c r="AT380" s="95" t="s">
        <v>2904</v>
      </c>
      <c r="AU380" s="95" t="s">
        <v>936</v>
      </c>
      <c r="AV380" s="95"/>
      <c r="AW380" s="95"/>
      <c r="AX380" s="95"/>
      <c r="AY380" s="95"/>
      <c r="AZ380" s="95"/>
      <c r="BA380" s="95"/>
      <c r="BB380" s="95"/>
      <c r="BC380" s="95"/>
    </row>
    <row r="381" spans="38:55" x14ac:dyDescent="0.3">
      <c r="AL381" s="95">
        <f t="shared" si="8"/>
        <v>376</v>
      </c>
      <c r="AM381" s="95" t="s">
        <v>77</v>
      </c>
      <c r="AN381" s="95" t="s">
        <v>2332</v>
      </c>
      <c r="AO381" s="95" t="s">
        <v>936</v>
      </c>
      <c r="AP381" s="95" t="s">
        <v>1815</v>
      </c>
      <c r="AQ381" s="90" t="s">
        <v>3107</v>
      </c>
      <c r="AR381" s="95"/>
      <c r="AS381" s="95" t="s">
        <v>77</v>
      </c>
      <c r="AT381" s="95" t="s">
        <v>2905</v>
      </c>
      <c r="AU381" s="95" t="s">
        <v>936</v>
      </c>
      <c r="AV381" s="95"/>
      <c r="AW381" s="95"/>
      <c r="AX381" s="95"/>
      <c r="AY381" s="95"/>
      <c r="AZ381" s="95"/>
      <c r="BA381" s="95"/>
      <c r="BB381" s="95"/>
      <c r="BC381" s="95"/>
    </row>
    <row r="382" spans="38:55" x14ac:dyDescent="0.3">
      <c r="AL382" s="95">
        <f t="shared" si="8"/>
        <v>377</v>
      </c>
      <c r="AM382" s="95" t="s">
        <v>580</v>
      </c>
      <c r="AN382" s="95" t="s">
        <v>2187</v>
      </c>
      <c r="AO382" s="95" t="s">
        <v>1136</v>
      </c>
      <c r="AP382" s="95" t="s">
        <v>1815</v>
      </c>
      <c r="AQ382" s="90" t="s">
        <v>3107</v>
      </c>
      <c r="AR382" s="95"/>
      <c r="AS382" s="95" t="s">
        <v>580</v>
      </c>
      <c r="AT382" s="95" t="s">
        <v>2668</v>
      </c>
      <c r="AU382" s="95" t="s">
        <v>1136</v>
      </c>
      <c r="AV382" s="95"/>
      <c r="AW382" s="95"/>
      <c r="AX382" s="95"/>
      <c r="AY382" s="95"/>
      <c r="AZ382" s="95"/>
      <c r="BA382" s="95"/>
      <c r="BB382" s="95"/>
      <c r="BC382" s="95"/>
    </row>
    <row r="383" spans="38:55" x14ac:dyDescent="0.3">
      <c r="AL383" s="95">
        <f t="shared" si="8"/>
        <v>378</v>
      </c>
      <c r="AM383" s="95" t="s">
        <v>614</v>
      </c>
      <c r="AN383" s="95" t="s">
        <v>2257</v>
      </c>
      <c r="AO383" s="95" t="s">
        <v>1185</v>
      </c>
      <c r="AP383" s="95" t="s">
        <v>1819</v>
      </c>
      <c r="AQ383" s="90" t="s">
        <v>3107</v>
      </c>
      <c r="AR383" s="95"/>
      <c r="AS383" s="95" t="s">
        <v>614</v>
      </c>
      <c r="AT383" s="95" t="s">
        <v>1185</v>
      </c>
      <c r="AU383" s="95" t="s">
        <v>1185</v>
      </c>
      <c r="AV383" s="95"/>
      <c r="AW383" s="95"/>
      <c r="AX383" s="95"/>
      <c r="AY383" s="95"/>
      <c r="AZ383" s="95"/>
      <c r="BA383" s="95"/>
      <c r="BB383" s="95"/>
      <c r="BC383" s="95"/>
    </row>
    <row r="384" spans="38:55" x14ac:dyDescent="0.3">
      <c r="AL384" s="95">
        <f t="shared" si="8"/>
        <v>379</v>
      </c>
      <c r="AM384" s="95" t="s">
        <v>1190</v>
      </c>
      <c r="AN384" s="95" t="s">
        <v>2220</v>
      </c>
      <c r="AO384" s="95" t="s">
        <v>1185</v>
      </c>
      <c r="AP384" s="95" t="s">
        <v>1819</v>
      </c>
      <c r="AQ384" s="90" t="s">
        <v>3107</v>
      </c>
      <c r="AR384" s="95"/>
      <c r="AS384" s="95" t="s">
        <v>1190</v>
      </c>
      <c r="AT384" s="95" t="s">
        <v>2475</v>
      </c>
      <c r="AU384" s="95" t="s">
        <v>1185</v>
      </c>
      <c r="AV384" s="95"/>
      <c r="AW384" s="95"/>
      <c r="AX384" s="95"/>
      <c r="AY384" s="95"/>
      <c r="AZ384" s="95"/>
      <c r="BA384" s="95"/>
      <c r="BB384" s="95"/>
      <c r="BC384" s="95"/>
    </row>
    <row r="385" spans="38:55" x14ac:dyDescent="0.3">
      <c r="AL385" s="95">
        <f t="shared" si="8"/>
        <v>380</v>
      </c>
      <c r="AM385" s="95" t="s">
        <v>1058</v>
      </c>
      <c r="AN385" s="95" t="s">
        <v>1889</v>
      </c>
      <c r="AO385" s="95" t="s">
        <v>1051</v>
      </c>
      <c r="AP385" s="95" t="s">
        <v>1815</v>
      </c>
      <c r="AQ385" s="95" t="s">
        <v>3105</v>
      </c>
      <c r="AR385" s="95"/>
      <c r="AS385" s="95" t="s">
        <v>1058</v>
      </c>
      <c r="AT385" s="95" t="s">
        <v>2906</v>
      </c>
      <c r="AU385" s="95" t="s">
        <v>1051</v>
      </c>
      <c r="AV385" s="95"/>
      <c r="AW385" s="95"/>
      <c r="AX385" s="95"/>
      <c r="AY385" s="95"/>
      <c r="AZ385" s="95"/>
      <c r="BA385" s="95"/>
      <c r="BB385" s="95"/>
      <c r="BC385" s="95"/>
    </row>
    <row r="386" spans="38:55" x14ac:dyDescent="0.3">
      <c r="AL386" s="95">
        <f t="shared" si="8"/>
        <v>381</v>
      </c>
      <c r="AM386" s="95" t="s">
        <v>648</v>
      </c>
      <c r="AN386" s="95" t="s">
        <v>2431</v>
      </c>
      <c r="AO386" s="95" t="s">
        <v>512</v>
      </c>
      <c r="AP386" s="95" t="s">
        <v>1818</v>
      </c>
      <c r="AQ386" s="95" t="s">
        <v>3106</v>
      </c>
      <c r="AR386" s="95"/>
      <c r="AS386" s="95" t="s">
        <v>648</v>
      </c>
      <c r="AT386" s="95" t="s">
        <v>2907</v>
      </c>
      <c r="AU386" s="95" t="s">
        <v>512</v>
      </c>
      <c r="AV386" s="95"/>
      <c r="AW386" s="95"/>
      <c r="AX386" s="95"/>
      <c r="AY386" s="95"/>
      <c r="AZ386" s="95"/>
      <c r="BA386" s="95"/>
      <c r="BB386" s="95"/>
      <c r="BC386" s="95"/>
    </row>
    <row r="387" spans="38:55" x14ac:dyDescent="0.3">
      <c r="AL387" s="95">
        <f t="shared" si="8"/>
        <v>382</v>
      </c>
      <c r="AM387" s="95" t="s">
        <v>987</v>
      </c>
      <c r="AN387" s="95" t="s">
        <v>2354</v>
      </c>
      <c r="AO387" s="95" t="s">
        <v>977</v>
      </c>
      <c r="AP387" s="95" t="s">
        <v>1820</v>
      </c>
      <c r="AQ387" s="95" t="s">
        <v>3105</v>
      </c>
      <c r="AR387" s="95"/>
      <c r="AS387" s="95" t="s">
        <v>987</v>
      </c>
      <c r="AT387" s="95" t="s">
        <v>2908</v>
      </c>
      <c r="AU387" s="95" t="s">
        <v>977</v>
      </c>
      <c r="AV387" s="95"/>
      <c r="AW387" s="95"/>
      <c r="AX387" s="95"/>
      <c r="AY387" s="95"/>
      <c r="AZ387" s="95"/>
      <c r="BA387" s="95"/>
      <c r="BB387" s="95"/>
      <c r="BC387" s="95"/>
    </row>
    <row r="388" spans="38:55" x14ac:dyDescent="0.3">
      <c r="AL388" s="95">
        <f t="shared" si="8"/>
        <v>383</v>
      </c>
      <c r="AM388" s="95" t="s">
        <v>709</v>
      </c>
      <c r="AN388" s="95" t="s">
        <v>2206</v>
      </c>
      <c r="AO388" s="95" t="s">
        <v>977</v>
      </c>
      <c r="AP388" s="95" t="s">
        <v>1818</v>
      </c>
      <c r="AQ388" s="95" t="s">
        <v>3105</v>
      </c>
      <c r="AR388" s="95"/>
      <c r="AS388" s="95" t="s">
        <v>709</v>
      </c>
      <c r="AT388" s="95" t="s">
        <v>2669</v>
      </c>
      <c r="AU388" s="95" t="s">
        <v>977</v>
      </c>
      <c r="AV388" s="95"/>
      <c r="AW388" s="95"/>
      <c r="AX388" s="95"/>
      <c r="AY388" s="95"/>
      <c r="AZ388" s="95"/>
      <c r="BA388" s="95"/>
      <c r="BB388" s="95"/>
      <c r="BC388" s="95"/>
    </row>
    <row r="389" spans="38:55" x14ac:dyDescent="0.3">
      <c r="AL389" s="95">
        <f t="shared" si="8"/>
        <v>384</v>
      </c>
      <c r="AM389" s="95" t="s">
        <v>1098</v>
      </c>
      <c r="AN389" s="95" t="s">
        <v>2335</v>
      </c>
      <c r="AO389" s="95" t="s">
        <v>1095</v>
      </c>
      <c r="AP389" s="95" t="s">
        <v>1820</v>
      </c>
      <c r="AQ389" s="95" t="s">
        <v>3106</v>
      </c>
      <c r="AR389" s="95"/>
      <c r="AS389" s="95" t="s">
        <v>1098</v>
      </c>
      <c r="AT389" s="95" t="s">
        <v>2909</v>
      </c>
      <c r="AU389" s="95" t="s">
        <v>1095</v>
      </c>
      <c r="AV389" s="95"/>
      <c r="AW389" s="95"/>
      <c r="AX389" s="95"/>
      <c r="AY389" s="95"/>
      <c r="AZ389" s="95"/>
      <c r="BA389" s="95"/>
      <c r="BB389" s="95"/>
      <c r="BC389" s="95"/>
    </row>
    <row r="390" spans="38:55" x14ac:dyDescent="0.3">
      <c r="AL390" s="95">
        <f t="shared" si="8"/>
        <v>385</v>
      </c>
      <c r="AM390" s="95" t="s">
        <v>627</v>
      </c>
      <c r="AN390" s="95" t="s">
        <v>2200</v>
      </c>
      <c r="AO390" s="95" t="s">
        <v>1198</v>
      </c>
      <c r="AP390" s="95" t="s">
        <v>1815</v>
      </c>
      <c r="AQ390" s="95" t="s">
        <v>3105</v>
      </c>
      <c r="AR390" s="95"/>
      <c r="AS390" s="95" t="s">
        <v>627</v>
      </c>
      <c r="AT390" s="95" t="s">
        <v>2910</v>
      </c>
      <c r="AU390" s="95" t="s">
        <v>1198</v>
      </c>
      <c r="AV390" s="95"/>
      <c r="AW390" s="95"/>
      <c r="AX390" s="95"/>
      <c r="AY390" s="95"/>
      <c r="AZ390" s="95"/>
      <c r="BA390" s="95"/>
      <c r="BB390" s="95"/>
      <c r="BC390" s="95"/>
    </row>
    <row r="391" spans="38:55" x14ac:dyDescent="0.3">
      <c r="AL391" s="95">
        <f t="shared" si="8"/>
        <v>386</v>
      </c>
      <c r="AM391" s="95" t="s">
        <v>177</v>
      </c>
      <c r="AN391" s="95" t="s">
        <v>2223</v>
      </c>
      <c r="AO391" s="95" t="s">
        <v>997</v>
      </c>
      <c r="AP391" s="95" t="s">
        <v>1815</v>
      </c>
      <c r="AQ391" s="95" t="s">
        <v>3105</v>
      </c>
      <c r="AR391" s="95"/>
      <c r="AS391" s="95" t="s">
        <v>177</v>
      </c>
      <c r="AT391" s="95" t="s">
        <v>2670</v>
      </c>
      <c r="AU391" s="95" t="s">
        <v>997</v>
      </c>
      <c r="AV391" s="95"/>
      <c r="AW391" s="95"/>
      <c r="AX391" s="95"/>
      <c r="AY391" s="95"/>
      <c r="AZ391" s="95"/>
      <c r="BA391" s="95"/>
      <c r="BB391" s="95"/>
      <c r="BC391" s="95"/>
    </row>
    <row r="392" spans="38:55" x14ac:dyDescent="0.3">
      <c r="AL392" s="95">
        <f t="shared" ref="AL392:AL455" si="9">AL391+1</f>
        <v>387</v>
      </c>
      <c r="AM392" s="95" t="s">
        <v>630</v>
      </c>
      <c r="AN392" s="95" t="s">
        <v>2430</v>
      </c>
      <c r="AO392" s="95" t="s">
        <v>1198</v>
      </c>
      <c r="AP392" s="95" t="s">
        <v>1818</v>
      </c>
      <c r="AQ392" s="95" t="s">
        <v>3105</v>
      </c>
      <c r="AR392" s="95"/>
      <c r="AS392" s="95" t="s">
        <v>630</v>
      </c>
      <c r="AT392" s="95" t="s">
        <v>2671</v>
      </c>
      <c r="AU392" s="95" t="s">
        <v>1198</v>
      </c>
      <c r="AV392" s="95"/>
      <c r="AW392" s="95"/>
      <c r="AX392" s="95"/>
      <c r="AY392" s="95"/>
      <c r="AZ392" s="95"/>
      <c r="BA392" s="95"/>
      <c r="BB392" s="95"/>
      <c r="BC392" s="95"/>
    </row>
    <row r="393" spans="38:55" x14ac:dyDescent="0.3">
      <c r="AL393" s="95">
        <f t="shared" si="9"/>
        <v>388</v>
      </c>
      <c r="AM393" s="95" t="s">
        <v>1154</v>
      </c>
      <c r="AN393" s="95" t="s">
        <v>2101</v>
      </c>
      <c r="AO393" s="95" t="s">
        <v>1136</v>
      </c>
      <c r="AP393" s="95" t="s">
        <v>1815</v>
      </c>
      <c r="AQ393" s="90" t="s">
        <v>3107</v>
      </c>
      <c r="AR393" s="95"/>
      <c r="AS393" s="95" t="s">
        <v>1154</v>
      </c>
      <c r="AT393" s="95" t="s">
        <v>2672</v>
      </c>
      <c r="AU393" s="95" t="s">
        <v>1136</v>
      </c>
      <c r="AV393" s="95"/>
      <c r="AW393" s="95"/>
      <c r="AX393" s="95"/>
      <c r="AY393" s="95"/>
      <c r="AZ393" s="95"/>
      <c r="BA393" s="95"/>
      <c r="BB393" s="95"/>
      <c r="BC393" s="95"/>
    </row>
    <row r="394" spans="38:55" x14ac:dyDescent="0.3">
      <c r="AL394" s="95">
        <f t="shared" si="9"/>
        <v>389</v>
      </c>
      <c r="AM394" s="95" t="s">
        <v>441</v>
      </c>
      <c r="AN394" s="95" t="s">
        <v>1994</v>
      </c>
      <c r="AO394" s="95" t="s">
        <v>1100</v>
      </c>
      <c r="AP394" s="95" t="s">
        <v>1819</v>
      </c>
      <c r="AQ394" s="95" t="s">
        <v>3106</v>
      </c>
      <c r="AR394" s="95"/>
      <c r="AS394" s="95" t="s">
        <v>441</v>
      </c>
      <c r="AT394" s="95" t="s">
        <v>2504</v>
      </c>
      <c r="AU394" s="95" t="s">
        <v>1100</v>
      </c>
      <c r="AV394" s="95"/>
      <c r="AW394" s="95"/>
      <c r="AX394" s="95"/>
      <c r="AY394" s="95"/>
      <c r="AZ394" s="95"/>
      <c r="BA394" s="95"/>
      <c r="BB394" s="95"/>
      <c r="BC394" s="95"/>
    </row>
    <row r="395" spans="38:55" x14ac:dyDescent="0.3">
      <c r="AL395" s="95">
        <f t="shared" si="9"/>
        <v>390</v>
      </c>
      <c r="AM395" s="95" t="s">
        <v>705</v>
      </c>
      <c r="AN395" s="95" t="s">
        <v>2079</v>
      </c>
      <c r="AO395" s="95" t="s">
        <v>1253</v>
      </c>
      <c r="AP395" s="95" t="s">
        <v>1819</v>
      </c>
      <c r="AQ395" s="90" t="s">
        <v>3107</v>
      </c>
      <c r="AR395" s="95"/>
      <c r="AS395" s="95" t="s">
        <v>705</v>
      </c>
      <c r="AT395" s="95" t="s">
        <v>2515</v>
      </c>
      <c r="AU395" s="95" t="s">
        <v>1253</v>
      </c>
      <c r="AV395" s="95"/>
      <c r="AW395" s="95"/>
      <c r="AX395" s="95"/>
      <c r="AY395" s="95"/>
      <c r="AZ395" s="95"/>
      <c r="BA395" s="95"/>
      <c r="BB395" s="95"/>
      <c r="BC395" s="95"/>
    </row>
    <row r="396" spans="38:55" x14ac:dyDescent="0.3">
      <c r="AL396" s="95">
        <f t="shared" si="9"/>
        <v>391</v>
      </c>
      <c r="AM396" s="95" t="s">
        <v>1203</v>
      </c>
      <c r="AN396" s="95" t="s">
        <v>2243</v>
      </c>
      <c r="AO396" s="95" t="s">
        <v>1198</v>
      </c>
      <c r="AP396" s="95" t="s">
        <v>1818</v>
      </c>
      <c r="AQ396" s="95" t="s">
        <v>3105</v>
      </c>
      <c r="AR396" s="95"/>
      <c r="AS396" s="95" t="s">
        <v>1203</v>
      </c>
      <c r="AT396" s="95" t="s">
        <v>2673</v>
      </c>
      <c r="AU396" s="95" t="s">
        <v>1198</v>
      </c>
      <c r="AV396" s="95"/>
      <c r="AW396" s="95"/>
      <c r="AX396" s="95"/>
      <c r="AY396" s="95"/>
      <c r="AZ396" s="95"/>
      <c r="BA396" s="95"/>
      <c r="BB396" s="95"/>
      <c r="BC396" s="95"/>
    </row>
    <row r="397" spans="38:55" x14ac:dyDescent="0.3">
      <c r="AL397" s="95">
        <f t="shared" si="9"/>
        <v>392</v>
      </c>
      <c r="AM397" s="95" t="s">
        <v>1175</v>
      </c>
      <c r="AN397" s="95" t="s">
        <v>2261</v>
      </c>
      <c r="AO397" s="95" t="s">
        <v>1162</v>
      </c>
      <c r="AP397" s="95" t="s">
        <v>1815</v>
      </c>
      <c r="AQ397" s="95" t="s">
        <v>3105</v>
      </c>
      <c r="AR397" s="95"/>
      <c r="AS397" s="95" t="s">
        <v>1175</v>
      </c>
      <c r="AT397" s="95" t="s">
        <v>2911</v>
      </c>
      <c r="AU397" s="95" t="s">
        <v>1162</v>
      </c>
      <c r="AV397" s="95"/>
      <c r="AW397" s="95"/>
      <c r="AX397" s="95"/>
      <c r="AY397" s="95"/>
      <c r="AZ397" s="95"/>
      <c r="BA397" s="95"/>
      <c r="BB397" s="95"/>
      <c r="BC397" s="95"/>
    </row>
    <row r="398" spans="38:55" x14ac:dyDescent="0.3">
      <c r="AL398" s="95">
        <f t="shared" si="9"/>
        <v>393</v>
      </c>
      <c r="AM398" s="95" t="s">
        <v>183</v>
      </c>
      <c r="AN398" s="95" t="s">
        <v>2177</v>
      </c>
      <c r="AO398" s="95" t="s">
        <v>997</v>
      </c>
      <c r="AP398" s="95" t="s">
        <v>1819</v>
      </c>
      <c r="AQ398" s="95" t="s">
        <v>3105</v>
      </c>
      <c r="AR398" s="95"/>
      <c r="AS398" s="95" t="s">
        <v>183</v>
      </c>
      <c r="AT398" s="95" t="s">
        <v>2912</v>
      </c>
      <c r="AU398" s="95" t="s">
        <v>997</v>
      </c>
      <c r="AV398" s="95"/>
      <c r="AW398" s="95"/>
      <c r="AX398" s="95"/>
      <c r="AY398" s="95"/>
      <c r="AZ398" s="95"/>
      <c r="BA398" s="95"/>
      <c r="BB398" s="95"/>
      <c r="BC398" s="95"/>
    </row>
    <row r="399" spans="38:55" x14ac:dyDescent="0.3">
      <c r="AL399" s="95">
        <f t="shared" si="9"/>
        <v>394</v>
      </c>
      <c r="AM399" s="95" t="s">
        <v>442</v>
      </c>
      <c r="AN399" s="95" t="s">
        <v>2188</v>
      </c>
      <c r="AO399" s="95" t="s">
        <v>1100</v>
      </c>
      <c r="AP399" s="95" t="s">
        <v>1817</v>
      </c>
      <c r="AQ399" s="95" t="s">
        <v>3106</v>
      </c>
      <c r="AR399" s="95"/>
      <c r="AS399" s="95" t="s">
        <v>442</v>
      </c>
      <c r="AT399" s="95" t="s">
        <v>2674</v>
      </c>
      <c r="AU399" s="95" t="s">
        <v>1100</v>
      </c>
      <c r="AV399" s="95"/>
      <c r="AW399" s="95"/>
      <c r="AX399" s="95"/>
      <c r="AY399" s="95"/>
      <c r="AZ399" s="95"/>
      <c r="BA399" s="95"/>
      <c r="BB399" s="95"/>
      <c r="BC399" s="95"/>
    </row>
    <row r="400" spans="38:55" x14ac:dyDescent="0.3">
      <c r="AL400" s="95">
        <f t="shared" si="9"/>
        <v>395</v>
      </c>
      <c r="AM400" s="95" t="s">
        <v>1059</v>
      </c>
      <c r="AN400" s="95" t="s">
        <v>2157</v>
      </c>
      <c r="AO400" s="95" t="s">
        <v>1051</v>
      </c>
      <c r="AP400" s="95" t="s">
        <v>1815</v>
      </c>
      <c r="AQ400" s="95" t="s">
        <v>3105</v>
      </c>
      <c r="AR400" s="95"/>
      <c r="AS400" s="95" t="s">
        <v>1059</v>
      </c>
      <c r="AT400" s="95" t="s">
        <v>2913</v>
      </c>
      <c r="AU400" s="95" t="s">
        <v>1051</v>
      </c>
      <c r="AV400" s="95"/>
      <c r="AW400" s="95"/>
      <c r="AX400" s="95"/>
      <c r="AY400" s="95"/>
      <c r="AZ400" s="95"/>
      <c r="BA400" s="95"/>
      <c r="BB400" s="95"/>
      <c r="BC400" s="95"/>
    </row>
    <row r="401" spans="38:55" x14ac:dyDescent="0.3">
      <c r="AL401" s="95">
        <f t="shared" si="9"/>
        <v>396</v>
      </c>
      <c r="AM401" s="95" t="s">
        <v>1204</v>
      </c>
      <c r="AN401" s="95" t="s">
        <v>2359</v>
      </c>
      <c r="AO401" s="95" t="s">
        <v>1198</v>
      </c>
      <c r="AP401" s="95" t="s">
        <v>1818</v>
      </c>
      <c r="AQ401" s="95" t="s">
        <v>3105</v>
      </c>
      <c r="AR401" s="95"/>
      <c r="AS401" s="95" t="s">
        <v>1204</v>
      </c>
      <c r="AT401" s="95" t="s">
        <v>2675</v>
      </c>
      <c r="AU401" s="95" t="s">
        <v>1198</v>
      </c>
      <c r="AV401" s="95"/>
      <c r="AW401" s="95"/>
      <c r="AX401" s="95"/>
      <c r="AY401" s="95"/>
      <c r="AZ401" s="95"/>
      <c r="BA401" s="95"/>
      <c r="BB401" s="95"/>
      <c r="BC401" s="95"/>
    </row>
    <row r="402" spans="38:55" x14ac:dyDescent="0.3">
      <c r="AL402" s="95">
        <f t="shared" si="9"/>
        <v>397</v>
      </c>
      <c r="AM402" s="95" t="s">
        <v>689</v>
      </c>
      <c r="AN402" s="95" t="s">
        <v>2163</v>
      </c>
      <c r="AO402" s="95" t="s">
        <v>1241</v>
      </c>
      <c r="AP402" s="95" t="s">
        <v>1819</v>
      </c>
      <c r="AQ402" s="90" t="s">
        <v>3107</v>
      </c>
      <c r="AR402" s="95"/>
      <c r="AS402" s="95" t="s">
        <v>689</v>
      </c>
      <c r="AT402" s="95" t="s">
        <v>2501</v>
      </c>
      <c r="AU402" s="95" t="s">
        <v>1241</v>
      </c>
      <c r="AV402" s="95"/>
      <c r="AW402" s="95"/>
      <c r="AX402" s="95"/>
      <c r="AY402" s="95"/>
      <c r="AZ402" s="95"/>
      <c r="BA402" s="95"/>
      <c r="BB402" s="95"/>
      <c r="BC402" s="95"/>
    </row>
    <row r="403" spans="38:55" x14ac:dyDescent="0.3">
      <c r="AL403" s="95">
        <f t="shared" si="9"/>
        <v>398</v>
      </c>
      <c r="AM403" s="95" t="s">
        <v>443</v>
      </c>
      <c r="AN403" s="95" t="s">
        <v>1964</v>
      </c>
      <c r="AO403" s="95" t="s">
        <v>1100</v>
      </c>
      <c r="AP403" s="95" t="s">
        <v>1819</v>
      </c>
      <c r="AQ403" s="95" t="s">
        <v>3106</v>
      </c>
      <c r="AR403" s="95"/>
      <c r="AS403" s="95" t="s">
        <v>443</v>
      </c>
      <c r="AT403" s="95" t="s">
        <v>2676</v>
      </c>
      <c r="AU403" s="95" t="s">
        <v>1100</v>
      </c>
      <c r="AV403" s="95"/>
      <c r="AW403" s="95"/>
      <c r="AX403" s="95"/>
      <c r="AY403" s="95"/>
      <c r="AZ403" s="95"/>
      <c r="BA403" s="95"/>
      <c r="BB403" s="95"/>
      <c r="BC403" s="95"/>
    </row>
    <row r="404" spans="38:55" x14ac:dyDescent="0.3">
      <c r="AL404" s="95">
        <f t="shared" si="9"/>
        <v>399</v>
      </c>
      <c r="AM404" s="95" t="s">
        <v>32</v>
      </c>
      <c r="AN404" s="95" t="s">
        <v>2176</v>
      </c>
      <c r="AO404" s="95" t="s">
        <v>921</v>
      </c>
      <c r="AP404" s="95" t="s">
        <v>1815</v>
      </c>
      <c r="AQ404" s="95" t="s">
        <v>3105</v>
      </c>
      <c r="AR404" s="95"/>
      <c r="AS404" s="95" t="s">
        <v>32</v>
      </c>
      <c r="AT404" s="95" t="s">
        <v>2457</v>
      </c>
      <c r="AU404" s="95" t="s">
        <v>921</v>
      </c>
      <c r="AV404" s="95"/>
      <c r="AW404" s="95"/>
      <c r="AX404" s="95"/>
      <c r="AY404" s="95"/>
      <c r="AZ404" s="95"/>
      <c r="BA404" s="95"/>
      <c r="BB404" s="95"/>
      <c r="BC404" s="95"/>
    </row>
    <row r="405" spans="38:55" x14ac:dyDescent="0.3">
      <c r="AL405" s="95">
        <f t="shared" si="9"/>
        <v>400</v>
      </c>
      <c r="AM405" s="95" t="s">
        <v>1176</v>
      </c>
      <c r="AN405" s="95" t="s">
        <v>2108</v>
      </c>
      <c r="AO405" s="95" t="s">
        <v>1162</v>
      </c>
      <c r="AP405" s="95" t="s">
        <v>1818</v>
      </c>
      <c r="AQ405" s="95" t="s">
        <v>3105</v>
      </c>
      <c r="AR405" s="95"/>
      <c r="AS405" s="95" t="s">
        <v>1176</v>
      </c>
      <c r="AT405" s="95" t="s">
        <v>2677</v>
      </c>
      <c r="AU405" s="95" t="s">
        <v>1162</v>
      </c>
      <c r="AV405" s="95"/>
      <c r="AW405" s="95"/>
      <c r="AX405" s="95"/>
      <c r="AY405" s="95"/>
      <c r="AZ405" s="95"/>
      <c r="BA405" s="95"/>
      <c r="BB405" s="95"/>
      <c r="BC405" s="95"/>
    </row>
    <row r="406" spans="38:55" x14ac:dyDescent="0.3">
      <c r="AL406" s="95">
        <f t="shared" si="9"/>
        <v>401</v>
      </c>
      <c r="AM406" s="95" t="s">
        <v>1266</v>
      </c>
      <c r="AN406" s="95" t="s">
        <v>2211</v>
      </c>
      <c r="AO406" s="95" t="s">
        <v>1253</v>
      </c>
      <c r="AP406" s="95" t="s">
        <v>1818</v>
      </c>
      <c r="AQ406" s="90" t="s">
        <v>3107</v>
      </c>
      <c r="AR406" s="95"/>
      <c r="AS406" s="95" t="s">
        <v>1266</v>
      </c>
      <c r="AT406" s="95" t="s">
        <v>2678</v>
      </c>
      <c r="AU406" s="95" t="s">
        <v>1253</v>
      </c>
      <c r="AV406" s="95"/>
      <c r="AW406" s="95"/>
      <c r="AX406" s="95"/>
      <c r="AY406" s="95"/>
      <c r="AZ406" s="95"/>
      <c r="BA406" s="95"/>
      <c r="BB406" s="95"/>
      <c r="BC406" s="95"/>
    </row>
    <row r="407" spans="38:55" x14ac:dyDescent="0.3">
      <c r="AL407" s="95">
        <f t="shared" si="9"/>
        <v>402</v>
      </c>
      <c r="AM407" s="95" t="s">
        <v>1178</v>
      </c>
      <c r="AN407" s="95" t="s">
        <v>1947</v>
      </c>
      <c r="AO407" s="95" t="s">
        <v>1162</v>
      </c>
      <c r="AP407" s="95" t="s">
        <v>1815</v>
      </c>
      <c r="AQ407" s="95" t="s">
        <v>3105</v>
      </c>
      <c r="AR407" s="95"/>
      <c r="AS407" s="95" t="s">
        <v>1178</v>
      </c>
      <c r="AT407" s="95" t="s">
        <v>2914</v>
      </c>
      <c r="AU407" s="95" t="s">
        <v>1162</v>
      </c>
      <c r="AV407" s="95"/>
      <c r="AW407" s="95"/>
      <c r="AX407" s="95"/>
      <c r="AY407" s="95"/>
      <c r="AZ407" s="95"/>
      <c r="BA407" s="95"/>
      <c r="BB407" s="95"/>
      <c r="BC407" s="95"/>
    </row>
    <row r="408" spans="38:55" x14ac:dyDescent="0.3">
      <c r="AL408" s="95">
        <f t="shared" si="9"/>
        <v>403</v>
      </c>
      <c r="AM408" s="95" t="s">
        <v>1177</v>
      </c>
      <c r="AN408" s="95" t="s">
        <v>2312</v>
      </c>
      <c r="AO408" s="95" t="s">
        <v>1162</v>
      </c>
      <c r="AP408" s="95" t="s">
        <v>1815</v>
      </c>
      <c r="AQ408" s="95" t="s">
        <v>3105</v>
      </c>
      <c r="AR408" s="95"/>
      <c r="AS408" s="95" t="s">
        <v>1177</v>
      </c>
      <c r="AT408" s="95" t="s">
        <v>2915</v>
      </c>
      <c r="AU408" s="95" t="s">
        <v>1162</v>
      </c>
      <c r="AV408" s="95"/>
      <c r="AW408" s="95"/>
      <c r="AX408" s="95"/>
      <c r="AY408" s="95"/>
      <c r="AZ408" s="95"/>
      <c r="BA408" s="95"/>
      <c r="BB408" s="95"/>
      <c r="BC408" s="95"/>
    </row>
    <row r="409" spans="38:55" x14ac:dyDescent="0.3">
      <c r="AL409" s="95">
        <f t="shared" si="9"/>
        <v>404</v>
      </c>
      <c r="AM409" s="95" t="s">
        <v>1191</v>
      </c>
      <c r="AN409" s="95" t="s">
        <v>2016</v>
      </c>
      <c r="AO409" s="95" t="s">
        <v>1185</v>
      </c>
      <c r="AP409" s="95" t="s">
        <v>1815</v>
      </c>
      <c r="AQ409" s="90" t="s">
        <v>3107</v>
      </c>
      <c r="AR409" s="95"/>
      <c r="AS409" s="95" t="s">
        <v>1191</v>
      </c>
      <c r="AT409" s="95" t="s">
        <v>2916</v>
      </c>
      <c r="AU409" s="95" t="s">
        <v>1185</v>
      </c>
      <c r="AV409" s="95"/>
      <c r="AW409" s="95"/>
      <c r="AX409" s="95"/>
      <c r="AY409" s="95"/>
      <c r="AZ409" s="95"/>
      <c r="BA409" s="95"/>
      <c r="BB409" s="95"/>
      <c r="BC409" s="95"/>
    </row>
    <row r="410" spans="38:55" x14ac:dyDescent="0.3">
      <c r="AL410" s="95">
        <f t="shared" si="9"/>
        <v>405</v>
      </c>
      <c r="AM410" s="95" t="s">
        <v>933</v>
      </c>
      <c r="AN410" s="95" t="s">
        <v>2152</v>
      </c>
      <c r="AO410" s="95" t="s">
        <v>921</v>
      </c>
      <c r="AP410" s="95" t="s">
        <v>1818</v>
      </c>
      <c r="AQ410" s="95" t="s">
        <v>3105</v>
      </c>
      <c r="AR410" s="95"/>
      <c r="AS410" s="95" t="s">
        <v>933</v>
      </c>
      <c r="AT410" s="95" t="s">
        <v>2469</v>
      </c>
      <c r="AU410" s="95" t="s">
        <v>921</v>
      </c>
      <c r="AV410" s="95"/>
      <c r="AW410" s="95"/>
      <c r="AX410" s="95"/>
      <c r="AY410" s="95"/>
      <c r="AZ410" s="95"/>
      <c r="BA410" s="95"/>
      <c r="BB410" s="95"/>
      <c r="BC410" s="95"/>
    </row>
    <row r="411" spans="38:55" x14ac:dyDescent="0.3">
      <c r="AL411" s="95">
        <f t="shared" si="9"/>
        <v>406</v>
      </c>
      <c r="AM411" s="95" t="s">
        <v>389</v>
      </c>
      <c r="AN411" s="95" t="s">
        <v>2029</v>
      </c>
      <c r="AO411" s="95" t="s">
        <v>1095</v>
      </c>
      <c r="AP411" s="95" t="s">
        <v>1815</v>
      </c>
      <c r="AQ411" s="95" t="s">
        <v>3106</v>
      </c>
      <c r="AR411" s="95"/>
      <c r="AS411" s="95" t="s">
        <v>389</v>
      </c>
      <c r="AT411" s="95" t="s">
        <v>390</v>
      </c>
      <c r="AU411" s="95" t="s">
        <v>1095</v>
      </c>
      <c r="AV411" s="95"/>
      <c r="AW411" s="95"/>
      <c r="AX411" s="95"/>
      <c r="AY411" s="95"/>
      <c r="AZ411" s="95"/>
      <c r="BA411" s="95"/>
      <c r="BB411" s="95"/>
      <c r="BC411" s="95"/>
    </row>
    <row r="412" spans="38:55" x14ac:dyDescent="0.3">
      <c r="AL412" s="95">
        <f t="shared" si="9"/>
        <v>407</v>
      </c>
      <c r="AM412" s="95" t="s">
        <v>1192</v>
      </c>
      <c r="AN412" s="95" t="s">
        <v>2184</v>
      </c>
      <c r="AO412" s="95" t="s">
        <v>1185</v>
      </c>
      <c r="AP412" s="95" t="s">
        <v>1819</v>
      </c>
      <c r="AQ412" s="90" t="s">
        <v>3107</v>
      </c>
      <c r="AR412" s="95"/>
      <c r="AS412" s="95" t="s">
        <v>1192</v>
      </c>
      <c r="AT412" s="95" t="s">
        <v>2917</v>
      </c>
      <c r="AU412" s="95" t="s">
        <v>1185</v>
      </c>
      <c r="AV412" s="95"/>
      <c r="AW412" s="95"/>
      <c r="AX412" s="95"/>
      <c r="AY412" s="95"/>
      <c r="AZ412" s="95"/>
      <c r="BA412" s="95"/>
      <c r="BB412" s="95"/>
      <c r="BC412" s="95"/>
    </row>
    <row r="413" spans="38:55" x14ac:dyDescent="0.3">
      <c r="AL413" s="95">
        <f t="shared" si="9"/>
        <v>408</v>
      </c>
      <c r="AM413" s="95" t="s">
        <v>1205</v>
      </c>
      <c r="AN413" s="95" t="s">
        <v>1886</v>
      </c>
      <c r="AO413" s="95" t="s">
        <v>1198</v>
      </c>
      <c r="AP413" s="95" t="s">
        <v>1818</v>
      </c>
      <c r="AQ413" s="95" t="s">
        <v>3105</v>
      </c>
      <c r="AR413" s="95"/>
      <c r="AS413" s="95" t="s">
        <v>1205</v>
      </c>
      <c r="AT413" s="95" t="s">
        <v>2679</v>
      </c>
      <c r="AU413" s="95" t="s">
        <v>1198</v>
      </c>
      <c r="AV413" s="95"/>
      <c r="AW413" s="95"/>
      <c r="AX413" s="95"/>
      <c r="AY413" s="95"/>
      <c r="AZ413" s="95"/>
      <c r="BA413" s="95"/>
      <c r="BB413" s="95"/>
      <c r="BC413" s="95"/>
    </row>
    <row r="414" spans="38:55" x14ac:dyDescent="0.3">
      <c r="AL414" s="95">
        <f t="shared" si="9"/>
        <v>409</v>
      </c>
      <c r="AM414" s="95" t="s">
        <v>691</v>
      </c>
      <c r="AN414" s="95" t="s">
        <v>1968</v>
      </c>
      <c r="AO414" s="95" t="s">
        <v>1241</v>
      </c>
      <c r="AP414" s="95" t="s">
        <v>1819</v>
      </c>
      <c r="AQ414" s="90" t="s">
        <v>3107</v>
      </c>
      <c r="AR414" s="95"/>
      <c r="AS414" s="95" t="s">
        <v>691</v>
      </c>
      <c r="AT414" s="95" t="s">
        <v>2505</v>
      </c>
      <c r="AU414" s="95" t="s">
        <v>1241</v>
      </c>
      <c r="AV414" s="95"/>
      <c r="AW414" s="95"/>
      <c r="AX414" s="95"/>
      <c r="AY414" s="95"/>
      <c r="AZ414" s="95"/>
      <c r="BA414" s="95"/>
      <c r="BB414" s="95"/>
      <c r="BC414" s="95"/>
    </row>
    <row r="415" spans="38:55" x14ac:dyDescent="0.3">
      <c r="AL415" s="95">
        <f t="shared" si="9"/>
        <v>410</v>
      </c>
      <c r="AM415" s="95" t="s">
        <v>79</v>
      </c>
      <c r="AN415" s="95" t="s">
        <v>1975</v>
      </c>
      <c r="AO415" s="95" t="s">
        <v>936</v>
      </c>
      <c r="AP415" s="95" t="s">
        <v>1815</v>
      </c>
      <c r="AQ415" s="90" t="s">
        <v>3107</v>
      </c>
      <c r="AR415" s="95"/>
      <c r="AS415" s="95" t="s">
        <v>79</v>
      </c>
      <c r="AT415" s="95" t="s">
        <v>2918</v>
      </c>
      <c r="AU415" s="95" t="s">
        <v>936</v>
      </c>
      <c r="AV415" s="95"/>
      <c r="AW415" s="95"/>
      <c r="AX415" s="95"/>
      <c r="AY415" s="95"/>
      <c r="AZ415" s="95"/>
      <c r="BA415" s="95"/>
      <c r="BB415" s="95"/>
      <c r="BC415" s="95"/>
    </row>
    <row r="416" spans="38:55" x14ac:dyDescent="0.3">
      <c r="AL416" s="95">
        <f t="shared" si="9"/>
        <v>411</v>
      </c>
      <c r="AM416" s="95" t="s">
        <v>1155</v>
      </c>
      <c r="AN416" s="95" t="s">
        <v>2299</v>
      </c>
      <c r="AO416" s="95" t="s">
        <v>1136</v>
      </c>
      <c r="AP416" s="95" t="s">
        <v>1817</v>
      </c>
      <c r="AQ416" s="90" t="s">
        <v>3107</v>
      </c>
      <c r="AR416" s="95"/>
      <c r="AS416" s="95" t="s">
        <v>1155</v>
      </c>
      <c r="AT416" s="95" t="s">
        <v>2680</v>
      </c>
      <c r="AU416" s="95" t="s">
        <v>1136</v>
      </c>
      <c r="AV416" s="95"/>
      <c r="AW416" s="95"/>
      <c r="AX416" s="95"/>
      <c r="AY416" s="95"/>
      <c r="AZ416" s="95"/>
      <c r="BA416" s="95"/>
      <c r="BB416" s="95"/>
      <c r="BC416" s="95"/>
    </row>
    <row r="417" spans="38:55" x14ac:dyDescent="0.3">
      <c r="AL417" s="95">
        <f t="shared" si="9"/>
        <v>412</v>
      </c>
      <c r="AM417" s="95" t="s">
        <v>1215</v>
      </c>
      <c r="AN417" s="95" t="s">
        <v>1909</v>
      </c>
      <c r="AO417" s="95" t="s">
        <v>512</v>
      </c>
      <c r="AP417" s="95" t="s">
        <v>1815</v>
      </c>
      <c r="AQ417" s="95" t="s">
        <v>3106</v>
      </c>
      <c r="AR417" s="95"/>
      <c r="AS417" s="95" t="s">
        <v>1215</v>
      </c>
      <c r="AT417" s="95" t="s">
        <v>2919</v>
      </c>
      <c r="AU417" s="95" t="s">
        <v>512</v>
      </c>
      <c r="AV417" s="95"/>
      <c r="AW417" s="95"/>
      <c r="AX417" s="95"/>
      <c r="AY417" s="95"/>
      <c r="AZ417" s="95"/>
      <c r="BA417" s="95"/>
      <c r="BB417" s="95"/>
      <c r="BC417" s="95"/>
    </row>
    <row r="418" spans="38:55" x14ac:dyDescent="0.3">
      <c r="AL418" s="95">
        <f t="shared" si="9"/>
        <v>413</v>
      </c>
      <c r="AM418" s="95" t="s">
        <v>1089</v>
      </c>
      <c r="AN418" s="95" t="s">
        <v>2126</v>
      </c>
      <c r="AO418" s="95" t="s">
        <v>1071</v>
      </c>
      <c r="AP418" s="95" t="s">
        <v>1817</v>
      </c>
      <c r="AQ418" s="95" t="s">
        <v>3106</v>
      </c>
      <c r="AR418" s="95"/>
      <c r="AS418" s="95" t="s">
        <v>1089</v>
      </c>
      <c r="AT418" s="95" t="s">
        <v>2681</v>
      </c>
      <c r="AU418" s="95" t="s">
        <v>1071</v>
      </c>
      <c r="AV418" s="95"/>
      <c r="AW418" s="95"/>
      <c r="AX418" s="95"/>
      <c r="AY418" s="95"/>
      <c r="AZ418" s="95"/>
      <c r="BA418" s="95"/>
      <c r="BB418" s="95"/>
      <c r="BC418" s="95"/>
    </row>
    <row r="419" spans="38:55" x14ac:dyDescent="0.3">
      <c r="AL419" s="95">
        <f t="shared" si="9"/>
        <v>414</v>
      </c>
      <c r="AM419" s="95" t="s">
        <v>1090</v>
      </c>
      <c r="AN419" s="95" t="s">
        <v>2273</v>
      </c>
      <c r="AO419" s="95" t="s">
        <v>1071</v>
      </c>
      <c r="AP419" s="95" t="s">
        <v>1818</v>
      </c>
      <c r="AQ419" s="95" t="s">
        <v>3106</v>
      </c>
      <c r="AR419" s="95"/>
      <c r="AS419" s="95" t="s">
        <v>1090</v>
      </c>
      <c r="AT419" s="95" t="s">
        <v>2682</v>
      </c>
      <c r="AU419" s="95" t="s">
        <v>1071</v>
      </c>
      <c r="AV419" s="95"/>
      <c r="AW419" s="95"/>
      <c r="AX419" s="95"/>
      <c r="AY419" s="95"/>
      <c r="AZ419" s="95"/>
      <c r="BA419" s="95"/>
      <c r="BB419" s="95"/>
      <c r="BC419" s="95"/>
    </row>
    <row r="420" spans="38:55" x14ac:dyDescent="0.3">
      <c r="AL420" s="95">
        <f t="shared" si="9"/>
        <v>415</v>
      </c>
      <c r="AM420" s="95" t="s">
        <v>552</v>
      </c>
      <c r="AN420" s="95" t="s">
        <v>2038</v>
      </c>
      <c r="AO420" s="95" t="s">
        <v>1107</v>
      </c>
      <c r="AP420" s="95" t="s">
        <v>1819</v>
      </c>
      <c r="AQ420" s="95" t="s">
        <v>3106</v>
      </c>
      <c r="AR420" s="95"/>
      <c r="AS420" s="95" t="s">
        <v>552</v>
      </c>
      <c r="AT420" s="95" t="s">
        <v>2920</v>
      </c>
      <c r="AU420" s="95" t="s">
        <v>1107</v>
      </c>
      <c r="AV420" s="95"/>
      <c r="AW420" s="95"/>
      <c r="AX420" s="95"/>
      <c r="AY420" s="95"/>
      <c r="AZ420" s="95"/>
      <c r="BA420" s="95"/>
      <c r="BB420" s="95"/>
      <c r="BC420" s="95"/>
    </row>
    <row r="421" spans="38:55" x14ac:dyDescent="0.3">
      <c r="AL421" s="95">
        <f t="shared" si="9"/>
        <v>416</v>
      </c>
      <c r="AM421" s="95" t="s">
        <v>962</v>
      </c>
      <c r="AN421" s="95" t="s">
        <v>2313</v>
      </c>
      <c r="AO421" s="95" t="s">
        <v>936</v>
      </c>
      <c r="AP421" s="95" t="s">
        <v>1819</v>
      </c>
      <c r="AQ421" s="90" t="s">
        <v>3107</v>
      </c>
      <c r="AR421" s="95"/>
      <c r="AS421" s="95" t="s">
        <v>962</v>
      </c>
      <c r="AT421" s="95" t="s">
        <v>2921</v>
      </c>
      <c r="AU421" s="95" t="s">
        <v>936</v>
      </c>
      <c r="AV421" s="95"/>
      <c r="AW421" s="95"/>
      <c r="AX421" s="95"/>
      <c r="AY421" s="95"/>
      <c r="AZ421" s="95"/>
      <c r="BA421" s="95"/>
      <c r="BB421" s="95"/>
      <c r="BC421" s="95"/>
    </row>
    <row r="422" spans="38:55" x14ac:dyDescent="0.3">
      <c r="AL422" s="95">
        <f t="shared" si="9"/>
        <v>417</v>
      </c>
      <c r="AM422" s="95" t="s">
        <v>963</v>
      </c>
      <c r="AN422" s="95" t="s">
        <v>1945</v>
      </c>
      <c r="AO422" s="95" t="s">
        <v>936</v>
      </c>
      <c r="AP422" s="95" t="s">
        <v>1819</v>
      </c>
      <c r="AQ422" s="90" t="s">
        <v>3107</v>
      </c>
      <c r="AR422" s="95"/>
      <c r="AS422" s="95" t="s">
        <v>963</v>
      </c>
      <c r="AT422" s="95" t="s">
        <v>2471</v>
      </c>
      <c r="AU422" s="95" t="s">
        <v>936</v>
      </c>
      <c r="AV422" s="95"/>
      <c r="AW422" s="95"/>
      <c r="AX422" s="95"/>
      <c r="AY422" s="95"/>
      <c r="AZ422" s="95"/>
      <c r="BA422" s="95"/>
      <c r="BB422" s="95"/>
      <c r="BC422" s="95"/>
    </row>
    <row r="423" spans="38:55" x14ac:dyDescent="0.3">
      <c r="AL423" s="95">
        <f t="shared" si="9"/>
        <v>418</v>
      </c>
      <c r="AM423" s="95" t="s">
        <v>964</v>
      </c>
      <c r="AN423" s="95" t="s">
        <v>2231</v>
      </c>
      <c r="AO423" s="95" t="s">
        <v>936</v>
      </c>
      <c r="AP423" s="95" t="s">
        <v>1815</v>
      </c>
      <c r="AQ423" s="90" t="s">
        <v>3107</v>
      </c>
      <c r="AR423" s="95"/>
      <c r="AS423" s="95" t="s">
        <v>964</v>
      </c>
      <c r="AT423" s="95" t="s">
        <v>2477</v>
      </c>
      <c r="AU423" s="95" t="s">
        <v>936</v>
      </c>
      <c r="AV423" s="95"/>
      <c r="AW423" s="95"/>
      <c r="AX423" s="95"/>
      <c r="AY423" s="95"/>
      <c r="AZ423" s="95"/>
      <c r="BA423" s="95"/>
      <c r="BB423" s="95"/>
      <c r="BC423" s="95"/>
    </row>
    <row r="424" spans="38:55" x14ac:dyDescent="0.3">
      <c r="AL424" s="95">
        <f t="shared" si="9"/>
        <v>419</v>
      </c>
      <c r="AM424" s="95" t="s">
        <v>1193</v>
      </c>
      <c r="AN424" s="95" t="s">
        <v>2010</v>
      </c>
      <c r="AO424" s="95" t="s">
        <v>1185</v>
      </c>
      <c r="AP424" s="95" t="s">
        <v>1818</v>
      </c>
      <c r="AQ424" s="90" t="s">
        <v>3107</v>
      </c>
      <c r="AR424" s="95"/>
      <c r="AS424" s="95" t="s">
        <v>1193</v>
      </c>
      <c r="AT424" s="95" t="s">
        <v>2922</v>
      </c>
      <c r="AU424" s="95" t="s">
        <v>1185</v>
      </c>
      <c r="AV424" s="95"/>
      <c r="AW424" s="95"/>
      <c r="AX424" s="95"/>
      <c r="AY424" s="95"/>
      <c r="AZ424" s="95"/>
      <c r="BA424" s="95"/>
      <c r="BB424" s="95"/>
      <c r="BC424" s="95"/>
    </row>
    <row r="425" spans="38:55" x14ac:dyDescent="0.3">
      <c r="AL425" s="95">
        <f t="shared" si="9"/>
        <v>420</v>
      </c>
      <c r="AM425" s="95" t="s">
        <v>965</v>
      </c>
      <c r="AN425" s="95" t="s">
        <v>2234</v>
      </c>
      <c r="AO425" s="95" t="s">
        <v>936</v>
      </c>
      <c r="AP425" s="95" t="s">
        <v>1815</v>
      </c>
      <c r="AQ425" s="90" t="s">
        <v>3107</v>
      </c>
      <c r="AR425" s="95"/>
      <c r="AS425" s="95" t="s">
        <v>965</v>
      </c>
      <c r="AT425" s="95" t="s">
        <v>2923</v>
      </c>
      <c r="AU425" s="95" t="s">
        <v>936</v>
      </c>
      <c r="AV425" s="95"/>
      <c r="AW425" s="95"/>
      <c r="AX425" s="95"/>
      <c r="AY425" s="95"/>
      <c r="AZ425" s="95"/>
      <c r="BA425" s="95"/>
      <c r="BB425" s="95"/>
      <c r="BC425" s="95"/>
    </row>
    <row r="426" spans="38:55" x14ac:dyDescent="0.3">
      <c r="AL426" s="95">
        <f t="shared" si="9"/>
        <v>421</v>
      </c>
      <c r="AM426" s="95" t="s">
        <v>83</v>
      </c>
      <c r="AN426" s="95" t="s">
        <v>1976</v>
      </c>
      <c r="AO426" s="95" t="s">
        <v>936</v>
      </c>
      <c r="AP426" s="95" t="s">
        <v>1815</v>
      </c>
      <c r="AQ426" s="90" t="s">
        <v>3107</v>
      </c>
      <c r="AR426" s="95"/>
      <c r="AS426" s="95" t="s">
        <v>83</v>
      </c>
      <c r="AT426" s="95" t="s">
        <v>2683</v>
      </c>
      <c r="AU426" s="95" t="s">
        <v>936</v>
      </c>
      <c r="AV426" s="95"/>
      <c r="AW426" s="95"/>
      <c r="AX426" s="95"/>
      <c r="AY426" s="95"/>
      <c r="AZ426" s="95"/>
      <c r="BA426" s="95"/>
      <c r="BB426" s="95"/>
      <c r="BC426" s="95"/>
    </row>
    <row r="427" spans="38:55" x14ac:dyDescent="0.3">
      <c r="AL427" s="95">
        <f t="shared" si="9"/>
        <v>422</v>
      </c>
      <c r="AM427" s="95" t="s">
        <v>1156</v>
      </c>
      <c r="AN427" s="95" t="s">
        <v>2426</v>
      </c>
      <c r="AO427" s="95" t="s">
        <v>1136</v>
      </c>
      <c r="AP427" s="95" t="s">
        <v>1819</v>
      </c>
      <c r="AQ427" s="90" t="s">
        <v>3107</v>
      </c>
      <c r="AR427" s="95"/>
      <c r="AS427" s="95" t="s">
        <v>1156</v>
      </c>
      <c r="AT427" s="95" t="s">
        <v>2924</v>
      </c>
      <c r="AU427" s="95" t="s">
        <v>1136</v>
      </c>
      <c r="AV427" s="95"/>
      <c r="AW427" s="95"/>
      <c r="AX427" s="95"/>
      <c r="AY427" s="95"/>
      <c r="AZ427" s="95"/>
      <c r="BA427" s="95"/>
      <c r="BB427" s="95"/>
      <c r="BC427" s="95"/>
    </row>
    <row r="428" spans="38:55" x14ac:dyDescent="0.3">
      <c r="AL428" s="95">
        <f t="shared" si="9"/>
        <v>423</v>
      </c>
      <c r="AM428" s="95" t="s">
        <v>988</v>
      </c>
      <c r="AN428" s="95" t="s">
        <v>2179</v>
      </c>
      <c r="AO428" s="95" t="s">
        <v>977</v>
      </c>
      <c r="AP428" s="95" t="s">
        <v>1815</v>
      </c>
      <c r="AQ428" s="95" t="s">
        <v>3105</v>
      </c>
      <c r="AR428" s="95"/>
      <c r="AS428" s="95" t="s">
        <v>988</v>
      </c>
      <c r="AT428" s="95" t="s">
        <v>2684</v>
      </c>
      <c r="AU428" s="95" t="s">
        <v>977</v>
      </c>
      <c r="AV428" s="95"/>
      <c r="AW428" s="95"/>
      <c r="AX428" s="95"/>
      <c r="AY428" s="95"/>
      <c r="AZ428" s="95"/>
      <c r="BA428" s="95"/>
      <c r="BB428" s="95"/>
      <c r="BC428" s="95"/>
    </row>
    <row r="429" spans="38:55" x14ac:dyDescent="0.3">
      <c r="AL429" s="95">
        <f t="shared" si="9"/>
        <v>424</v>
      </c>
      <c r="AM429" s="95" t="s">
        <v>989</v>
      </c>
      <c r="AN429" s="95" t="s">
        <v>2265</v>
      </c>
      <c r="AO429" s="95" t="s">
        <v>977</v>
      </c>
      <c r="AP429" s="95" t="s">
        <v>1815</v>
      </c>
      <c r="AQ429" s="95" t="s">
        <v>3105</v>
      </c>
      <c r="AR429" s="95"/>
      <c r="AS429" s="95" t="s">
        <v>989</v>
      </c>
      <c r="AT429" s="95" t="s">
        <v>2925</v>
      </c>
      <c r="AU429" s="95" t="s">
        <v>977</v>
      </c>
      <c r="AV429" s="95"/>
      <c r="AW429" s="95"/>
      <c r="AX429" s="95"/>
      <c r="AY429" s="95"/>
      <c r="AZ429" s="95"/>
      <c r="BA429" s="95"/>
      <c r="BB429" s="95"/>
      <c r="BC429" s="95"/>
    </row>
    <row r="430" spans="38:55" x14ac:dyDescent="0.3">
      <c r="AL430" s="95">
        <f t="shared" si="9"/>
        <v>425</v>
      </c>
      <c r="AM430" s="95" t="s">
        <v>378</v>
      </c>
      <c r="AN430" s="95" t="s">
        <v>2248</v>
      </c>
      <c r="AO430" s="95" t="s">
        <v>1095</v>
      </c>
      <c r="AP430" s="95" t="s">
        <v>1817</v>
      </c>
      <c r="AQ430" s="95" t="s">
        <v>3106</v>
      </c>
      <c r="AR430" s="95"/>
      <c r="AS430" s="95" t="s">
        <v>378</v>
      </c>
      <c r="AT430" s="95" t="s">
        <v>2685</v>
      </c>
      <c r="AU430" s="95" t="s">
        <v>1095</v>
      </c>
      <c r="AV430" s="95"/>
      <c r="AW430" s="95"/>
      <c r="AX430" s="95"/>
      <c r="AY430" s="95"/>
      <c r="AZ430" s="95"/>
      <c r="BA430" s="95"/>
      <c r="BB430" s="95"/>
      <c r="BC430" s="95"/>
    </row>
    <row r="431" spans="38:55" x14ac:dyDescent="0.3">
      <c r="AL431" s="95">
        <f t="shared" si="9"/>
        <v>426</v>
      </c>
      <c r="AM431" s="95" t="s">
        <v>966</v>
      </c>
      <c r="AN431" s="95" t="s">
        <v>2303</v>
      </c>
      <c r="AO431" s="95" t="s">
        <v>936</v>
      </c>
      <c r="AP431" s="95" t="s">
        <v>1815</v>
      </c>
      <c r="AQ431" s="90" t="s">
        <v>3107</v>
      </c>
      <c r="AR431" s="95"/>
      <c r="AS431" s="95" t="s">
        <v>966</v>
      </c>
      <c r="AT431" s="95" t="s">
        <v>2686</v>
      </c>
      <c r="AU431" s="95" t="s">
        <v>936</v>
      </c>
      <c r="AV431" s="95"/>
      <c r="AW431" s="95"/>
      <c r="AX431" s="95"/>
      <c r="AY431" s="95"/>
      <c r="AZ431" s="95"/>
      <c r="BA431" s="95"/>
      <c r="BB431" s="95"/>
      <c r="BC431" s="95"/>
    </row>
    <row r="432" spans="38:55" x14ac:dyDescent="0.3">
      <c r="AL432" s="95">
        <f t="shared" si="9"/>
        <v>427</v>
      </c>
      <c r="AM432" s="95" t="s">
        <v>1157</v>
      </c>
      <c r="AN432" s="95" t="s">
        <v>1963</v>
      </c>
      <c r="AO432" s="95" t="s">
        <v>1136</v>
      </c>
      <c r="AP432" s="95" t="s">
        <v>1815</v>
      </c>
      <c r="AQ432" s="90" t="s">
        <v>3107</v>
      </c>
      <c r="AR432" s="95"/>
      <c r="AS432" s="95" t="s">
        <v>1157</v>
      </c>
      <c r="AT432" s="95" t="s">
        <v>2926</v>
      </c>
      <c r="AU432" s="95" t="s">
        <v>1136</v>
      </c>
      <c r="AV432" s="95"/>
      <c r="AW432" s="95"/>
      <c r="AX432" s="95"/>
      <c r="AY432" s="95"/>
      <c r="AZ432" s="95"/>
      <c r="BA432" s="95"/>
      <c r="BB432" s="95"/>
      <c r="BC432" s="95"/>
    </row>
    <row r="433" spans="38:55" x14ac:dyDescent="0.3">
      <c r="AL433" s="95">
        <f t="shared" si="9"/>
        <v>428</v>
      </c>
      <c r="AM433" s="95" t="s">
        <v>713</v>
      </c>
      <c r="AN433" s="95" t="s">
        <v>2127</v>
      </c>
      <c r="AO433" s="95" t="s">
        <v>1136</v>
      </c>
      <c r="AP433" s="95" t="s">
        <v>1818</v>
      </c>
      <c r="AQ433" s="90" t="s">
        <v>3107</v>
      </c>
      <c r="AR433" s="95"/>
      <c r="AS433" s="95" t="s">
        <v>713</v>
      </c>
      <c r="AT433" s="95" t="s">
        <v>2687</v>
      </c>
      <c r="AU433" s="95" t="s">
        <v>1136</v>
      </c>
      <c r="AV433" s="95"/>
      <c r="AW433" s="95"/>
      <c r="AX433" s="95"/>
      <c r="AY433" s="95"/>
      <c r="AZ433" s="95"/>
      <c r="BA433" s="95"/>
      <c r="BB433" s="95"/>
      <c r="BC433" s="95"/>
    </row>
    <row r="434" spans="38:55" x14ac:dyDescent="0.3">
      <c r="AL434" s="95">
        <f t="shared" si="9"/>
        <v>429</v>
      </c>
      <c r="AM434" s="95" t="s">
        <v>84</v>
      </c>
      <c r="AN434" s="95" t="s">
        <v>2404</v>
      </c>
      <c r="AO434" s="95" t="s">
        <v>936</v>
      </c>
      <c r="AP434" s="95" t="s">
        <v>1815</v>
      </c>
      <c r="AQ434" s="90" t="s">
        <v>3107</v>
      </c>
      <c r="AR434" s="95"/>
      <c r="AS434" s="95" t="s">
        <v>84</v>
      </c>
      <c r="AT434" s="95" t="s">
        <v>2927</v>
      </c>
      <c r="AU434" s="95" t="s">
        <v>936</v>
      </c>
      <c r="AV434" s="95"/>
      <c r="AW434" s="95"/>
      <c r="AX434" s="95"/>
      <c r="AY434" s="95"/>
      <c r="AZ434" s="95"/>
      <c r="BA434" s="95"/>
      <c r="BB434" s="95"/>
      <c r="BC434" s="95"/>
    </row>
    <row r="435" spans="38:55" x14ac:dyDescent="0.3">
      <c r="AL435" s="95">
        <f t="shared" si="9"/>
        <v>430</v>
      </c>
      <c r="AM435" s="95" t="s">
        <v>1216</v>
      </c>
      <c r="AN435" s="95" t="s">
        <v>2240</v>
      </c>
      <c r="AO435" s="95" t="s">
        <v>512</v>
      </c>
      <c r="AP435" s="95" t="s">
        <v>1815</v>
      </c>
      <c r="AQ435" s="95" t="s">
        <v>3106</v>
      </c>
      <c r="AR435" s="95"/>
      <c r="AS435" s="95" t="s">
        <v>1216</v>
      </c>
      <c r="AT435" s="95" t="s">
        <v>2928</v>
      </c>
      <c r="AU435" s="95" t="s">
        <v>512</v>
      </c>
      <c r="AV435" s="95"/>
      <c r="AW435" s="95"/>
      <c r="AX435" s="95"/>
      <c r="AY435" s="95"/>
      <c r="AZ435" s="95"/>
      <c r="BA435" s="95"/>
      <c r="BB435" s="95"/>
      <c r="BC435" s="95"/>
    </row>
    <row r="436" spans="38:55" x14ac:dyDescent="0.3">
      <c r="AL436" s="95">
        <f t="shared" si="9"/>
        <v>431</v>
      </c>
      <c r="AM436" s="95" t="s">
        <v>1124</v>
      </c>
      <c r="AN436" s="95" t="s">
        <v>2090</v>
      </c>
      <c r="AO436" s="95" t="s">
        <v>1107</v>
      </c>
      <c r="AP436" s="95" t="s">
        <v>1818</v>
      </c>
      <c r="AQ436" s="95" t="s">
        <v>3106</v>
      </c>
      <c r="AR436" s="95"/>
      <c r="AS436" s="95" t="s">
        <v>1124</v>
      </c>
      <c r="AT436" s="95" t="s">
        <v>2929</v>
      </c>
      <c r="AU436" s="95" t="s">
        <v>1107</v>
      </c>
      <c r="AV436" s="95"/>
      <c r="AW436" s="95"/>
      <c r="AX436" s="95"/>
      <c r="AY436" s="95"/>
      <c r="AZ436" s="95"/>
      <c r="BA436" s="95"/>
      <c r="BB436" s="95"/>
      <c r="BC436" s="95"/>
    </row>
    <row r="437" spans="38:55" x14ac:dyDescent="0.3">
      <c r="AL437" s="95">
        <f t="shared" si="9"/>
        <v>432</v>
      </c>
      <c r="AM437" s="95" t="s">
        <v>1049</v>
      </c>
      <c r="AN437" s="95" t="s">
        <v>1901</v>
      </c>
      <c r="AO437" s="95" t="s">
        <v>1037</v>
      </c>
      <c r="AP437" s="95" t="s">
        <v>1819</v>
      </c>
      <c r="AQ437" s="90" t="s">
        <v>3107</v>
      </c>
      <c r="AR437" s="95"/>
      <c r="AS437" s="95" t="s">
        <v>1049</v>
      </c>
      <c r="AT437" s="95" t="s">
        <v>2930</v>
      </c>
      <c r="AU437" s="95" t="s">
        <v>1037</v>
      </c>
      <c r="AV437" s="95"/>
      <c r="AW437" s="95"/>
      <c r="AX437" s="95"/>
      <c r="AY437" s="95"/>
      <c r="AZ437" s="95"/>
      <c r="BA437" s="95"/>
      <c r="BB437" s="95"/>
      <c r="BC437" s="95"/>
    </row>
    <row r="438" spans="38:55" x14ac:dyDescent="0.3">
      <c r="AL438" s="95">
        <f t="shared" si="9"/>
        <v>433</v>
      </c>
      <c r="AM438" s="95" t="s">
        <v>716</v>
      </c>
      <c r="AN438" s="95" t="s">
        <v>2385</v>
      </c>
      <c r="AO438" s="95" t="s">
        <v>1241</v>
      </c>
      <c r="AP438" s="95" t="s">
        <v>1819</v>
      </c>
      <c r="AQ438" s="90" t="s">
        <v>3107</v>
      </c>
      <c r="AR438" s="95"/>
      <c r="AS438" s="95" t="s">
        <v>716</v>
      </c>
      <c r="AT438" s="95" t="s">
        <v>2931</v>
      </c>
      <c r="AU438" s="95" t="s">
        <v>1241</v>
      </c>
      <c r="AV438" s="95"/>
      <c r="AW438" s="95"/>
      <c r="AX438" s="95"/>
      <c r="AY438" s="95"/>
      <c r="AZ438" s="95"/>
      <c r="BA438" s="95"/>
      <c r="BB438" s="95"/>
      <c r="BC438" s="95"/>
    </row>
    <row r="439" spans="38:55" x14ac:dyDescent="0.3">
      <c r="AL439" s="95">
        <f t="shared" si="9"/>
        <v>434</v>
      </c>
      <c r="AM439" s="95" t="s">
        <v>1247</v>
      </c>
      <c r="AN439" s="95" t="s">
        <v>1982</v>
      </c>
      <c r="AO439" s="95" t="s">
        <v>1241</v>
      </c>
      <c r="AP439" s="95" t="s">
        <v>1815</v>
      </c>
      <c r="AQ439" s="90" t="s">
        <v>3107</v>
      </c>
      <c r="AR439" s="95"/>
      <c r="AS439" s="95" t="s">
        <v>1247</v>
      </c>
      <c r="AT439" s="95" t="s">
        <v>2932</v>
      </c>
      <c r="AU439" s="95" t="s">
        <v>1241</v>
      </c>
      <c r="AV439" s="95"/>
      <c r="AW439" s="95"/>
      <c r="AX439" s="95"/>
      <c r="AY439" s="95"/>
      <c r="AZ439" s="95"/>
      <c r="BA439" s="95"/>
      <c r="BB439" s="95"/>
      <c r="BC439" s="95"/>
    </row>
    <row r="440" spans="38:55" x14ac:dyDescent="0.3">
      <c r="AL440" s="95">
        <f t="shared" si="9"/>
        <v>435</v>
      </c>
      <c r="AM440" s="95" t="s">
        <v>1158</v>
      </c>
      <c r="AN440" s="95" t="s">
        <v>2125</v>
      </c>
      <c r="AO440" s="95" t="s">
        <v>1136</v>
      </c>
      <c r="AP440" s="95" t="s">
        <v>1817</v>
      </c>
      <c r="AQ440" s="90" t="s">
        <v>3107</v>
      </c>
      <c r="AR440" s="95"/>
      <c r="AS440" s="95" t="s">
        <v>1158</v>
      </c>
      <c r="AT440" s="95" t="s">
        <v>2688</v>
      </c>
      <c r="AU440" s="95" t="s">
        <v>1136</v>
      </c>
      <c r="AV440" s="95"/>
      <c r="AW440" s="95"/>
      <c r="AX440" s="95"/>
      <c r="AY440" s="95"/>
      <c r="AZ440" s="95"/>
      <c r="BA440" s="95"/>
      <c r="BB440" s="95"/>
      <c r="BC440" s="95"/>
    </row>
    <row r="441" spans="38:55" x14ac:dyDescent="0.3">
      <c r="AL441" s="95">
        <f t="shared" si="9"/>
        <v>436</v>
      </c>
      <c r="AM441" s="95" t="s">
        <v>1125</v>
      </c>
      <c r="AN441" s="95" t="s">
        <v>2057</v>
      </c>
      <c r="AO441" s="95" t="s">
        <v>1107</v>
      </c>
      <c r="AP441" s="95" t="s">
        <v>1815</v>
      </c>
      <c r="AQ441" s="95" t="s">
        <v>3106</v>
      </c>
      <c r="AR441" s="95"/>
      <c r="AS441" s="95" t="s">
        <v>1125</v>
      </c>
      <c r="AT441" s="95" t="s">
        <v>2933</v>
      </c>
      <c r="AU441" s="95" t="s">
        <v>1107</v>
      </c>
      <c r="AV441" s="95"/>
      <c r="AW441" s="95"/>
      <c r="AX441" s="95"/>
      <c r="AY441" s="95"/>
      <c r="AZ441" s="95"/>
      <c r="BA441" s="95"/>
      <c r="BB441" s="95"/>
      <c r="BC441" s="95"/>
    </row>
    <row r="442" spans="38:55" x14ac:dyDescent="0.3">
      <c r="AL442" s="95">
        <f t="shared" si="9"/>
        <v>437</v>
      </c>
      <c r="AM442" s="95" t="s">
        <v>184</v>
      </c>
      <c r="AN442" s="95" t="s">
        <v>2130</v>
      </c>
      <c r="AO442" s="95" t="s">
        <v>997</v>
      </c>
      <c r="AP442" s="95" t="s">
        <v>1815</v>
      </c>
      <c r="AQ442" s="95" t="s">
        <v>3105</v>
      </c>
      <c r="AR442" s="95"/>
      <c r="AS442" s="95" t="s">
        <v>184</v>
      </c>
      <c r="AT442" s="95" t="s">
        <v>2934</v>
      </c>
      <c r="AU442" s="95" t="s">
        <v>997</v>
      </c>
      <c r="AV442" s="95"/>
      <c r="AW442" s="95"/>
      <c r="AX442" s="95"/>
      <c r="AY442" s="95"/>
      <c r="AZ442" s="95"/>
      <c r="BA442" s="95"/>
      <c r="BB442" s="95"/>
      <c r="BC442" s="95"/>
    </row>
    <row r="443" spans="38:55" x14ac:dyDescent="0.3">
      <c r="AL443" s="95">
        <f t="shared" si="9"/>
        <v>438</v>
      </c>
      <c r="AM443" s="95" t="s">
        <v>85</v>
      </c>
      <c r="AN443" s="95" t="s">
        <v>2233</v>
      </c>
      <c r="AO443" s="95" t="s">
        <v>936</v>
      </c>
      <c r="AP443" s="95" t="s">
        <v>1815</v>
      </c>
      <c r="AQ443" s="90" t="s">
        <v>3107</v>
      </c>
      <c r="AR443" s="95"/>
      <c r="AS443" s="95" t="s">
        <v>85</v>
      </c>
      <c r="AT443" s="95" t="s">
        <v>2935</v>
      </c>
      <c r="AU443" s="95" t="s">
        <v>936</v>
      </c>
      <c r="AV443" s="95"/>
      <c r="AW443" s="95"/>
      <c r="AX443" s="95"/>
      <c r="AY443" s="95"/>
      <c r="AZ443" s="95"/>
      <c r="BA443" s="95"/>
      <c r="BB443" s="95"/>
      <c r="BC443" s="95"/>
    </row>
    <row r="444" spans="38:55" x14ac:dyDescent="0.3">
      <c r="AL444" s="95">
        <f t="shared" si="9"/>
        <v>439</v>
      </c>
      <c r="AM444" s="95" t="s">
        <v>967</v>
      </c>
      <c r="AN444" s="95" t="s">
        <v>2056</v>
      </c>
      <c r="AO444" s="95" t="s">
        <v>936</v>
      </c>
      <c r="AP444" s="95" t="s">
        <v>1815</v>
      </c>
      <c r="AQ444" s="90" t="s">
        <v>3107</v>
      </c>
      <c r="AR444" s="95"/>
      <c r="AS444" s="95" t="s">
        <v>967</v>
      </c>
      <c r="AT444" s="95" t="s">
        <v>2689</v>
      </c>
      <c r="AU444" s="95" t="s">
        <v>936</v>
      </c>
      <c r="AV444" s="95"/>
      <c r="AW444" s="95"/>
      <c r="AX444" s="95"/>
      <c r="AY444" s="95"/>
      <c r="AZ444" s="95"/>
      <c r="BA444" s="95"/>
      <c r="BB444" s="95"/>
      <c r="BC444" s="95"/>
    </row>
    <row r="445" spans="38:55" x14ac:dyDescent="0.3">
      <c r="AL445" s="95">
        <f t="shared" si="9"/>
        <v>440</v>
      </c>
      <c r="AM445" s="95" t="s">
        <v>968</v>
      </c>
      <c r="AN445" s="95" t="s">
        <v>2356</v>
      </c>
      <c r="AO445" s="95" t="s">
        <v>936</v>
      </c>
      <c r="AP445" s="95" t="s">
        <v>1817</v>
      </c>
      <c r="AQ445" s="90" t="s">
        <v>3107</v>
      </c>
      <c r="AR445" s="95"/>
      <c r="AS445" s="95" t="s">
        <v>968</v>
      </c>
      <c r="AT445" s="95" t="s">
        <v>2936</v>
      </c>
      <c r="AU445" s="95" t="s">
        <v>936</v>
      </c>
      <c r="AV445" s="95"/>
      <c r="AW445" s="95"/>
      <c r="AX445" s="95"/>
      <c r="AY445" s="95"/>
      <c r="AZ445" s="95"/>
      <c r="BA445" s="95"/>
      <c r="BB445" s="95"/>
      <c r="BC445" s="95"/>
    </row>
    <row r="446" spans="38:55" x14ac:dyDescent="0.3">
      <c r="AL446" s="95">
        <f t="shared" si="9"/>
        <v>441</v>
      </c>
      <c r="AM446" s="95" t="s">
        <v>632</v>
      </c>
      <c r="AN446" s="95" t="s">
        <v>2201</v>
      </c>
      <c r="AO446" s="95" t="s">
        <v>1198</v>
      </c>
      <c r="AP446" s="95" t="s">
        <v>1820</v>
      </c>
      <c r="AQ446" s="95" t="s">
        <v>3105</v>
      </c>
      <c r="AR446" s="95"/>
      <c r="AS446" s="95" t="s">
        <v>632</v>
      </c>
      <c r="AT446" s="95" t="s">
        <v>1198</v>
      </c>
      <c r="AU446" s="95" t="s">
        <v>1198</v>
      </c>
      <c r="AV446" s="95"/>
      <c r="AW446" s="95"/>
      <c r="AX446" s="95"/>
      <c r="AY446" s="95"/>
      <c r="AZ446" s="95"/>
      <c r="BA446" s="95"/>
      <c r="BB446" s="95"/>
      <c r="BC446" s="95"/>
    </row>
    <row r="447" spans="38:55" x14ac:dyDescent="0.3">
      <c r="AL447" s="95">
        <f t="shared" si="9"/>
        <v>442</v>
      </c>
      <c r="AM447" s="95" t="s">
        <v>1233</v>
      </c>
      <c r="AN447" s="95" t="s">
        <v>2237</v>
      </c>
      <c r="AO447" s="95" t="s">
        <v>1219</v>
      </c>
      <c r="AP447" s="95" t="s">
        <v>1818</v>
      </c>
      <c r="AQ447" s="90" t="s">
        <v>3107</v>
      </c>
      <c r="AR447" s="95"/>
      <c r="AS447" s="95" t="s">
        <v>1233</v>
      </c>
      <c r="AT447" s="95" t="s">
        <v>2690</v>
      </c>
      <c r="AU447" s="95" t="s">
        <v>1219</v>
      </c>
      <c r="AV447" s="95"/>
      <c r="AW447" s="95"/>
      <c r="AX447" s="95"/>
      <c r="AY447" s="95"/>
      <c r="AZ447" s="95"/>
      <c r="BA447" s="95"/>
      <c r="BB447" s="95"/>
      <c r="BC447" s="95"/>
    </row>
    <row r="448" spans="38:55" x14ac:dyDescent="0.3">
      <c r="AL448" s="95">
        <f t="shared" si="9"/>
        <v>443</v>
      </c>
      <c r="AM448" s="95" t="s">
        <v>447</v>
      </c>
      <c r="AN448" s="95" t="s">
        <v>1984</v>
      </c>
      <c r="AO448" s="95" t="s">
        <v>1100</v>
      </c>
      <c r="AP448" s="95" t="s">
        <v>1815</v>
      </c>
      <c r="AQ448" s="95" t="s">
        <v>3106</v>
      </c>
      <c r="AR448" s="95"/>
      <c r="AS448" s="95" t="s">
        <v>447</v>
      </c>
      <c r="AT448" s="95" t="s">
        <v>2937</v>
      </c>
      <c r="AU448" s="95" t="s">
        <v>1100</v>
      </c>
      <c r="AV448" s="95"/>
      <c r="AW448" s="95"/>
      <c r="AX448" s="95"/>
      <c r="AY448" s="95"/>
      <c r="AZ448" s="95"/>
      <c r="BA448" s="95"/>
      <c r="BB448" s="95"/>
      <c r="BC448" s="95"/>
    </row>
    <row r="449" spans="38:55" x14ac:dyDescent="0.3">
      <c r="AL449" s="95">
        <f t="shared" si="9"/>
        <v>444</v>
      </c>
      <c r="AM449" s="95" t="s">
        <v>694</v>
      </c>
      <c r="AN449" s="95" t="s">
        <v>2293</v>
      </c>
      <c r="AO449" s="95" t="s">
        <v>1241</v>
      </c>
      <c r="AP449" s="95" t="s">
        <v>1815</v>
      </c>
      <c r="AQ449" s="90" t="s">
        <v>3107</v>
      </c>
      <c r="AR449" s="95"/>
      <c r="AS449" s="95" t="s">
        <v>694</v>
      </c>
      <c r="AT449" s="95" t="s">
        <v>2691</v>
      </c>
      <c r="AU449" s="95" t="s">
        <v>1241</v>
      </c>
      <c r="AV449" s="95"/>
      <c r="AW449" s="95"/>
      <c r="AX449" s="95"/>
      <c r="AY449" s="95"/>
      <c r="AZ449" s="95"/>
      <c r="BA449" s="95"/>
      <c r="BB449" s="95"/>
      <c r="BC449" s="95"/>
    </row>
    <row r="450" spans="38:55" x14ac:dyDescent="0.3">
      <c r="AL450" s="95">
        <f t="shared" si="9"/>
        <v>445</v>
      </c>
      <c r="AM450" s="95" t="s">
        <v>1126</v>
      </c>
      <c r="AN450" s="95" t="s">
        <v>2159</v>
      </c>
      <c r="AO450" s="95" t="s">
        <v>1107</v>
      </c>
      <c r="AP450" s="95" t="s">
        <v>1819</v>
      </c>
      <c r="AQ450" s="95" t="s">
        <v>3106</v>
      </c>
      <c r="AR450" s="95"/>
      <c r="AS450" s="95" t="s">
        <v>1126</v>
      </c>
      <c r="AT450" s="95" t="s">
        <v>2938</v>
      </c>
      <c r="AU450" s="95" t="s">
        <v>1107</v>
      </c>
      <c r="AV450" s="95"/>
      <c r="AW450" s="95"/>
      <c r="AX450" s="95"/>
      <c r="AY450" s="95"/>
      <c r="AZ450" s="95"/>
      <c r="BA450" s="95"/>
      <c r="BB450" s="95"/>
      <c r="BC450" s="95"/>
    </row>
    <row r="451" spans="38:55" x14ac:dyDescent="0.3">
      <c r="AL451" s="95">
        <f t="shared" si="9"/>
        <v>446</v>
      </c>
      <c r="AM451" s="95" t="s">
        <v>1127</v>
      </c>
      <c r="AN451" s="95" t="s">
        <v>2423</v>
      </c>
      <c r="AO451" s="95" t="s">
        <v>1107</v>
      </c>
      <c r="AP451" s="95" t="s">
        <v>1815</v>
      </c>
      <c r="AQ451" s="95" t="s">
        <v>3106</v>
      </c>
      <c r="AR451" s="95"/>
      <c r="AS451" s="95" t="s">
        <v>1127</v>
      </c>
      <c r="AT451" s="95" t="s">
        <v>2939</v>
      </c>
      <c r="AU451" s="95" t="s">
        <v>1107</v>
      </c>
      <c r="AV451" s="95"/>
      <c r="AW451" s="95"/>
      <c r="AX451" s="95"/>
      <c r="AY451" s="95"/>
      <c r="AZ451" s="95"/>
      <c r="BA451" s="95"/>
      <c r="BB451" s="95"/>
      <c r="BC451" s="95"/>
    </row>
    <row r="452" spans="38:55" x14ac:dyDescent="0.3">
      <c r="AL452" s="95">
        <f t="shared" si="9"/>
        <v>447</v>
      </c>
      <c r="AM452" s="95" t="s">
        <v>1019</v>
      </c>
      <c r="AN452" s="95" t="s">
        <v>2412</v>
      </c>
      <c r="AO452" s="95" t="s">
        <v>1013</v>
      </c>
      <c r="AP452" s="95" t="s">
        <v>1820</v>
      </c>
      <c r="AQ452" s="95" t="s">
        <v>3105</v>
      </c>
      <c r="AR452" s="95"/>
      <c r="AS452" s="95" t="s">
        <v>1019</v>
      </c>
      <c r="AT452" s="95" t="s">
        <v>2481</v>
      </c>
      <c r="AU452" s="95" t="s">
        <v>1013</v>
      </c>
      <c r="AV452" s="95"/>
      <c r="AW452" s="95"/>
      <c r="AX452" s="95"/>
      <c r="AY452" s="95"/>
      <c r="AZ452" s="95"/>
      <c r="BA452" s="95"/>
      <c r="BB452" s="95"/>
      <c r="BC452" s="95"/>
    </row>
    <row r="453" spans="38:55" x14ac:dyDescent="0.3">
      <c r="AL453" s="95">
        <f t="shared" si="9"/>
        <v>448</v>
      </c>
      <c r="AM453" s="95" t="s">
        <v>1179</v>
      </c>
      <c r="AN453" s="95" t="s">
        <v>1911</v>
      </c>
      <c r="AO453" s="95" t="s">
        <v>1162</v>
      </c>
      <c r="AP453" s="95" t="s">
        <v>1819</v>
      </c>
      <c r="AQ453" s="95" t="s">
        <v>3105</v>
      </c>
      <c r="AR453" s="95"/>
      <c r="AS453" s="95" t="s">
        <v>1179</v>
      </c>
      <c r="AT453" s="95" t="s">
        <v>2940</v>
      </c>
      <c r="AU453" s="95" t="s">
        <v>1162</v>
      </c>
      <c r="AV453" s="95"/>
      <c r="AW453" s="95"/>
      <c r="AX453" s="95"/>
      <c r="AY453" s="95"/>
      <c r="AZ453" s="95"/>
      <c r="BA453" s="95"/>
      <c r="BB453" s="95"/>
      <c r="BC453" s="95"/>
    </row>
    <row r="454" spans="38:55" x14ac:dyDescent="0.3">
      <c r="AL454" s="95">
        <f t="shared" si="9"/>
        <v>449</v>
      </c>
      <c r="AM454" s="95" t="s">
        <v>1180</v>
      </c>
      <c r="AN454" s="95" t="s">
        <v>2388</v>
      </c>
      <c r="AO454" s="95" t="s">
        <v>1162</v>
      </c>
      <c r="AP454" s="95" t="s">
        <v>1815</v>
      </c>
      <c r="AQ454" s="95" t="s">
        <v>3105</v>
      </c>
      <c r="AR454" s="95"/>
      <c r="AS454" s="95" t="s">
        <v>1180</v>
      </c>
      <c r="AT454" s="95" t="s">
        <v>2941</v>
      </c>
      <c r="AU454" s="95" t="s">
        <v>1162</v>
      </c>
      <c r="AV454" s="95"/>
      <c r="AW454" s="95"/>
      <c r="AX454" s="95"/>
      <c r="AY454" s="95"/>
      <c r="AZ454" s="95"/>
      <c r="BA454" s="95"/>
      <c r="BB454" s="95"/>
      <c r="BC454" s="95"/>
    </row>
    <row r="455" spans="38:55" x14ac:dyDescent="0.3">
      <c r="AL455" s="95">
        <f t="shared" si="9"/>
        <v>450</v>
      </c>
      <c r="AM455" s="95" t="s">
        <v>344</v>
      </c>
      <c r="AN455" s="95" t="s">
        <v>2322</v>
      </c>
      <c r="AO455" s="95" t="s">
        <v>1065</v>
      </c>
      <c r="AP455" s="95" t="s">
        <v>1819</v>
      </c>
      <c r="AQ455" s="90" t="s">
        <v>3107</v>
      </c>
      <c r="AR455" s="95"/>
      <c r="AS455" s="95" t="s">
        <v>344</v>
      </c>
      <c r="AT455" s="95" t="s">
        <v>2473</v>
      </c>
      <c r="AU455" s="95" t="s">
        <v>1065</v>
      </c>
      <c r="AV455" s="95"/>
      <c r="AW455" s="95"/>
      <c r="AX455" s="95"/>
      <c r="AY455" s="95"/>
      <c r="AZ455" s="95"/>
      <c r="BA455" s="95"/>
      <c r="BB455" s="95"/>
      <c r="BC455" s="95"/>
    </row>
    <row r="456" spans="38:55" x14ac:dyDescent="0.3">
      <c r="AL456" s="95">
        <f t="shared" ref="AL456:AL519" si="10">AL455+1</f>
        <v>451</v>
      </c>
      <c r="AM456" s="95" t="s">
        <v>990</v>
      </c>
      <c r="AN456" s="95" t="s">
        <v>2148</v>
      </c>
      <c r="AO456" s="95" t="s">
        <v>977</v>
      </c>
      <c r="AP456" s="95" t="s">
        <v>1818</v>
      </c>
      <c r="AQ456" s="95" t="s">
        <v>3105</v>
      </c>
      <c r="AR456" s="95"/>
      <c r="AS456" s="95" t="s">
        <v>990</v>
      </c>
      <c r="AT456" s="95" t="s">
        <v>2692</v>
      </c>
      <c r="AU456" s="95" t="s">
        <v>977</v>
      </c>
      <c r="AV456" s="95"/>
      <c r="AW456" s="95"/>
      <c r="AX456" s="95"/>
      <c r="AY456" s="95"/>
      <c r="AZ456" s="95"/>
      <c r="BA456" s="95"/>
      <c r="BB456" s="95"/>
      <c r="BC456" s="95"/>
    </row>
    <row r="457" spans="38:55" x14ac:dyDescent="0.3">
      <c r="AL457" s="95">
        <f t="shared" si="10"/>
        <v>452</v>
      </c>
      <c r="AM457" s="95" t="s">
        <v>1034</v>
      </c>
      <c r="AN457" s="95" t="s">
        <v>1888</v>
      </c>
      <c r="AO457" s="95" t="s">
        <v>1027</v>
      </c>
      <c r="AP457" s="95" t="s">
        <v>1818</v>
      </c>
      <c r="AQ457" s="95" t="s">
        <v>3105</v>
      </c>
      <c r="AR457" s="95"/>
      <c r="AS457" s="95" t="s">
        <v>1034</v>
      </c>
      <c r="AT457" s="95" t="s">
        <v>2942</v>
      </c>
      <c r="AU457" s="95" t="s">
        <v>1027</v>
      </c>
      <c r="AV457" s="95"/>
      <c r="AW457" s="95"/>
      <c r="AX457" s="95"/>
      <c r="AY457" s="95"/>
      <c r="AZ457" s="95"/>
      <c r="BA457" s="95"/>
      <c r="BB457" s="95"/>
      <c r="BC457" s="95"/>
    </row>
    <row r="458" spans="38:55" x14ac:dyDescent="0.3">
      <c r="AL458" s="95">
        <f t="shared" si="10"/>
        <v>453</v>
      </c>
      <c r="AM458" s="95" t="s">
        <v>1181</v>
      </c>
      <c r="AN458" s="95" t="s">
        <v>2360</v>
      </c>
      <c r="AO458" s="95" t="s">
        <v>1162</v>
      </c>
      <c r="AP458" s="95" t="s">
        <v>1815</v>
      </c>
      <c r="AQ458" s="95" t="s">
        <v>3105</v>
      </c>
      <c r="AR458" s="95"/>
      <c r="AS458" s="95" t="s">
        <v>1181</v>
      </c>
      <c r="AT458" s="95" t="s">
        <v>2943</v>
      </c>
      <c r="AU458" s="95" t="s">
        <v>1162</v>
      </c>
      <c r="AV458" s="95"/>
      <c r="AW458" s="95"/>
      <c r="AX458" s="95"/>
      <c r="AY458" s="95"/>
      <c r="AZ458" s="95"/>
      <c r="BA458" s="95"/>
      <c r="BB458" s="95"/>
      <c r="BC458" s="95"/>
    </row>
    <row r="459" spans="38:55" x14ac:dyDescent="0.3">
      <c r="AL459" s="95">
        <f t="shared" si="10"/>
        <v>454</v>
      </c>
      <c r="AM459" s="95" t="s">
        <v>556</v>
      </c>
      <c r="AN459" s="95" t="s">
        <v>1996</v>
      </c>
      <c r="AO459" s="95" t="s">
        <v>1107</v>
      </c>
      <c r="AP459" s="95" t="s">
        <v>1815</v>
      </c>
      <c r="AQ459" s="95" t="s">
        <v>3106</v>
      </c>
      <c r="AR459" s="95"/>
      <c r="AS459" s="95" t="s">
        <v>556</v>
      </c>
      <c r="AT459" s="95" t="s">
        <v>2944</v>
      </c>
      <c r="AU459" s="95" t="s">
        <v>1107</v>
      </c>
      <c r="AV459" s="95"/>
      <c r="AW459" s="95"/>
      <c r="AX459" s="95"/>
      <c r="AY459" s="95"/>
      <c r="AZ459" s="95"/>
      <c r="BA459" s="95"/>
      <c r="BB459" s="95"/>
      <c r="BC459" s="95"/>
    </row>
    <row r="460" spans="38:55" x14ac:dyDescent="0.3">
      <c r="AL460" s="95">
        <f t="shared" si="10"/>
        <v>455</v>
      </c>
      <c r="AM460" s="95" t="s">
        <v>1128</v>
      </c>
      <c r="AN460" s="95" t="s">
        <v>2331</v>
      </c>
      <c r="AO460" s="95" t="s">
        <v>1107</v>
      </c>
      <c r="AP460" s="95" t="s">
        <v>1819</v>
      </c>
      <c r="AQ460" s="95" t="s">
        <v>3106</v>
      </c>
      <c r="AR460" s="95"/>
      <c r="AS460" s="95" t="s">
        <v>1128</v>
      </c>
      <c r="AT460" s="95" t="s">
        <v>2693</v>
      </c>
      <c r="AU460" s="95" t="s">
        <v>1107</v>
      </c>
      <c r="AV460" s="95"/>
      <c r="AW460" s="95"/>
      <c r="AX460" s="95"/>
      <c r="AY460" s="95"/>
      <c r="AZ460" s="95"/>
      <c r="BA460" s="95"/>
      <c r="BB460" s="95"/>
      <c r="BC460" s="95"/>
    </row>
    <row r="461" spans="38:55" x14ac:dyDescent="0.3">
      <c r="AL461" s="95">
        <f t="shared" si="10"/>
        <v>456</v>
      </c>
      <c r="AM461" s="95" t="s">
        <v>185</v>
      </c>
      <c r="AN461" s="95" t="s">
        <v>2070</v>
      </c>
      <c r="AO461" s="95" t="s">
        <v>997</v>
      </c>
      <c r="AP461" s="95" t="s">
        <v>1815</v>
      </c>
      <c r="AQ461" s="95" t="s">
        <v>3105</v>
      </c>
      <c r="AR461" s="95"/>
      <c r="AS461" s="95" t="s">
        <v>185</v>
      </c>
      <c r="AT461" s="95" t="s">
        <v>2945</v>
      </c>
      <c r="AU461" s="95" t="s">
        <v>997</v>
      </c>
      <c r="AV461" s="95"/>
      <c r="AW461" s="95"/>
      <c r="AX461" s="95"/>
      <c r="AY461" s="95"/>
      <c r="AZ461" s="95"/>
      <c r="BA461" s="95"/>
      <c r="BB461" s="95"/>
      <c r="BC461" s="95"/>
    </row>
    <row r="462" spans="38:55" x14ac:dyDescent="0.3">
      <c r="AL462" s="95">
        <f t="shared" si="10"/>
        <v>457</v>
      </c>
      <c r="AM462" s="95" t="s">
        <v>40</v>
      </c>
      <c r="AN462" s="95" t="s">
        <v>2124</v>
      </c>
      <c r="AO462" s="95" t="s">
        <v>921</v>
      </c>
      <c r="AP462" s="95" t="s">
        <v>1815</v>
      </c>
      <c r="AQ462" s="95" t="s">
        <v>3105</v>
      </c>
      <c r="AR462" s="95"/>
      <c r="AS462" s="95" t="s">
        <v>40</v>
      </c>
      <c r="AT462" s="95" t="s">
        <v>2465</v>
      </c>
      <c r="AU462" s="95" t="s">
        <v>921</v>
      </c>
      <c r="AV462" s="95"/>
      <c r="AW462" s="95"/>
      <c r="AX462" s="95"/>
      <c r="AY462" s="95"/>
      <c r="AZ462" s="95"/>
      <c r="BA462" s="95"/>
      <c r="BB462" s="95"/>
      <c r="BC462" s="95"/>
    </row>
    <row r="463" spans="38:55" x14ac:dyDescent="0.3">
      <c r="AL463" s="95">
        <f t="shared" si="10"/>
        <v>458</v>
      </c>
      <c r="AM463" s="95" t="s">
        <v>649</v>
      </c>
      <c r="AN463" s="95" t="s">
        <v>2014</v>
      </c>
      <c r="AO463" s="95" t="s">
        <v>512</v>
      </c>
      <c r="AP463" s="95" t="s">
        <v>1819</v>
      </c>
      <c r="AQ463" s="95" t="s">
        <v>3106</v>
      </c>
      <c r="AR463" s="95"/>
      <c r="AS463" s="95" t="s">
        <v>649</v>
      </c>
      <c r="AT463" s="95" t="s">
        <v>2946</v>
      </c>
      <c r="AU463" s="95" t="s">
        <v>512</v>
      </c>
      <c r="AV463" s="95"/>
      <c r="AW463" s="95"/>
      <c r="AX463" s="95"/>
      <c r="AY463" s="95"/>
      <c r="AZ463" s="95"/>
      <c r="BA463" s="95"/>
      <c r="BB463" s="95"/>
      <c r="BC463" s="95"/>
    </row>
    <row r="464" spans="38:55" x14ac:dyDescent="0.3">
      <c r="AL464" s="95">
        <f t="shared" si="10"/>
        <v>459</v>
      </c>
      <c r="AM464" s="95" t="s">
        <v>450</v>
      </c>
      <c r="AN464" s="95" t="s">
        <v>2035</v>
      </c>
      <c r="AO464" s="95" t="s">
        <v>1100</v>
      </c>
      <c r="AP464" s="95" t="s">
        <v>1815</v>
      </c>
      <c r="AQ464" s="95" t="s">
        <v>3106</v>
      </c>
      <c r="AR464" s="95"/>
      <c r="AS464" s="95" t="s">
        <v>450</v>
      </c>
      <c r="AT464" s="95" t="s">
        <v>2503</v>
      </c>
      <c r="AU464" s="95" t="s">
        <v>1100</v>
      </c>
      <c r="AV464" s="95"/>
      <c r="AW464" s="95"/>
      <c r="AX464" s="95"/>
      <c r="AY464" s="95"/>
      <c r="AZ464" s="95"/>
      <c r="BA464" s="95"/>
      <c r="BB464" s="95"/>
      <c r="BC464" s="95"/>
    </row>
    <row r="465" spans="38:55" x14ac:dyDescent="0.3">
      <c r="AL465" s="95">
        <f t="shared" si="10"/>
        <v>460</v>
      </c>
      <c r="AM465" s="95" t="s">
        <v>650</v>
      </c>
      <c r="AN465" s="95" t="s">
        <v>2306</v>
      </c>
      <c r="AO465" s="95" t="s">
        <v>512</v>
      </c>
      <c r="AP465" s="95" t="s">
        <v>1815</v>
      </c>
      <c r="AQ465" s="95" t="s">
        <v>3106</v>
      </c>
      <c r="AR465" s="95"/>
      <c r="AS465" s="95" t="s">
        <v>650</v>
      </c>
      <c r="AT465" s="95" t="s">
        <v>2947</v>
      </c>
      <c r="AU465" s="95" t="s">
        <v>512</v>
      </c>
      <c r="AV465" s="95"/>
      <c r="AW465" s="95"/>
      <c r="AX465" s="95"/>
      <c r="AY465" s="95"/>
      <c r="AZ465" s="95"/>
      <c r="BA465" s="95"/>
      <c r="BB465" s="95"/>
      <c r="BC465" s="95"/>
    </row>
    <row r="466" spans="38:55" x14ac:dyDescent="0.3">
      <c r="AL466" s="95">
        <f t="shared" si="10"/>
        <v>461</v>
      </c>
      <c r="AM466" s="95" t="s">
        <v>454</v>
      </c>
      <c r="AN466" s="95" t="s">
        <v>2379</v>
      </c>
      <c r="AO466" s="95" t="s">
        <v>1100</v>
      </c>
      <c r="AP466" s="95" t="s">
        <v>1817</v>
      </c>
      <c r="AQ466" s="95" t="s">
        <v>3106</v>
      </c>
      <c r="AR466" s="95"/>
      <c r="AS466" s="95" t="s">
        <v>454</v>
      </c>
      <c r="AT466" s="95" t="s">
        <v>2694</v>
      </c>
      <c r="AU466" s="95" t="s">
        <v>1100</v>
      </c>
      <c r="AV466" s="95"/>
      <c r="AW466" s="95"/>
      <c r="AX466" s="95"/>
      <c r="AY466" s="95"/>
      <c r="AZ466" s="95"/>
      <c r="BA466" s="95"/>
      <c r="BB466" s="95"/>
      <c r="BC466" s="95"/>
    </row>
    <row r="467" spans="38:55" x14ac:dyDescent="0.3">
      <c r="AL467" s="95">
        <f t="shared" si="10"/>
        <v>462</v>
      </c>
      <c r="AM467" s="95" t="s">
        <v>969</v>
      </c>
      <c r="AN467" s="95" t="s">
        <v>2353</v>
      </c>
      <c r="AO467" s="95" t="s">
        <v>936</v>
      </c>
      <c r="AP467" s="95" t="s">
        <v>1819</v>
      </c>
      <c r="AQ467" s="90" t="s">
        <v>3107</v>
      </c>
      <c r="AR467" s="95"/>
      <c r="AS467" s="95" t="s">
        <v>969</v>
      </c>
      <c r="AT467" s="95" t="s">
        <v>2695</v>
      </c>
      <c r="AU467" s="95" t="s">
        <v>936</v>
      </c>
      <c r="AV467" s="95"/>
      <c r="AW467" s="95"/>
      <c r="AX467" s="95"/>
      <c r="AY467" s="95"/>
      <c r="AZ467" s="95"/>
      <c r="BA467" s="95"/>
      <c r="BB467" s="95"/>
      <c r="BC467" s="95"/>
    </row>
    <row r="468" spans="38:55" x14ac:dyDescent="0.3">
      <c r="AL468" s="95">
        <f t="shared" si="10"/>
        <v>463</v>
      </c>
      <c r="AM468" s="95" t="s">
        <v>1060</v>
      </c>
      <c r="AN468" s="95" t="s">
        <v>2415</v>
      </c>
      <c r="AO468" s="95" t="s">
        <v>1051</v>
      </c>
      <c r="AP468" s="95" t="s">
        <v>1818</v>
      </c>
      <c r="AQ468" s="95" t="s">
        <v>3105</v>
      </c>
      <c r="AR468" s="95"/>
      <c r="AS468" s="95" t="s">
        <v>1060</v>
      </c>
      <c r="AT468" s="95" t="s">
        <v>2696</v>
      </c>
      <c r="AU468" s="95" t="s">
        <v>1051</v>
      </c>
      <c r="AV468" s="95"/>
      <c r="AW468" s="95"/>
      <c r="AX468" s="95"/>
      <c r="AY468" s="95"/>
      <c r="AZ468" s="95"/>
      <c r="BA468" s="95"/>
      <c r="BB468" s="95"/>
      <c r="BC468" s="95"/>
    </row>
    <row r="469" spans="38:55" x14ac:dyDescent="0.3">
      <c r="AL469" s="95">
        <f t="shared" si="10"/>
        <v>464</v>
      </c>
      <c r="AM469" s="95" t="s">
        <v>239</v>
      </c>
      <c r="AN469" s="95" t="s">
        <v>2229</v>
      </c>
      <c r="AO469" s="95" t="s">
        <v>1037</v>
      </c>
      <c r="AP469" s="95" t="s">
        <v>1815</v>
      </c>
      <c r="AQ469" s="90" t="s">
        <v>3107</v>
      </c>
      <c r="AR469" s="95"/>
      <c r="AS469" s="95" t="s">
        <v>239</v>
      </c>
      <c r="AT469" s="95" t="s">
        <v>2697</v>
      </c>
      <c r="AU469" s="95" t="s">
        <v>1037</v>
      </c>
      <c r="AV469" s="95"/>
      <c r="AW469" s="95"/>
      <c r="AX469" s="95"/>
      <c r="AY469" s="95"/>
      <c r="AZ469" s="95"/>
      <c r="BA469" s="95"/>
      <c r="BB469" s="95"/>
      <c r="BC469" s="95"/>
    </row>
    <row r="470" spans="38:55" x14ac:dyDescent="0.3">
      <c r="AL470" s="95">
        <f t="shared" si="10"/>
        <v>465</v>
      </c>
      <c r="AM470" s="95" t="s">
        <v>463</v>
      </c>
      <c r="AN470" s="95" t="s">
        <v>2420</v>
      </c>
      <c r="AO470" s="95" t="s">
        <v>1100</v>
      </c>
      <c r="AP470" s="95" t="s">
        <v>1815</v>
      </c>
      <c r="AQ470" s="95" t="s">
        <v>3106</v>
      </c>
      <c r="AR470" s="95"/>
      <c r="AS470" s="95" t="s">
        <v>463</v>
      </c>
      <c r="AT470" s="95" t="s">
        <v>2948</v>
      </c>
      <c r="AU470" s="95" t="s">
        <v>1100</v>
      </c>
      <c r="AV470" s="95"/>
      <c r="AW470" s="95"/>
      <c r="AX470" s="95"/>
      <c r="AY470" s="95"/>
      <c r="AZ470" s="95"/>
      <c r="BA470" s="95"/>
      <c r="BB470" s="95"/>
      <c r="BC470" s="95"/>
    </row>
    <row r="471" spans="38:55" x14ac:dyDescent="0.3">
      <c r="AL471" s="95">
        <f t="shared" si="10"/>
        <v>466</v>
      </c>
      <c r="AM471" s="95" t="s">
        <v>465</v>
      </c>
      <c r="AN471" s="95" t="s">
        <v>2347</v>
      </c>
      <c r="AO471" s="95" t="s">
        <v>1100</v>
      </c>
      <c r="AP471" s="95" t="s">
        <v>1815</v>
      </c>
      <c r="AQ471" s="95" t="s">
        <v>3106</v>
      </c>
      <c r="AR471" s="95"/>
      <c r="AS471" s="95" t="s">
        <v>465</v>
      </c>
      <c r="AT471" s="95" t="s">
        <v>2949</v>
      </c>
      <c r="AU471" s="95" t="s">
        <v>1100</v>
      </c>
      <c r="AV471" s="95"/>
      <c r="AW471" s="95"/>
      <c r="AX471" s="95"/>
      <c r="AY471" s="95"/>
      <c r="AZ471" s="95"/>
      <c r="BA471" s="95"/>
      <c r="BB471" s="95"/>
      <c r="BC471" s="95"/>
    </row>
    <row r="472" spans="38:55" x14ac:dyDescent="0.3">
      <c r="AL472" s="95">
        <f t="shared" si="10"/>
        <v>467</v>
      </c>
      <c r="AM472" s="95" t="s">
        <v>1182</v>
      </c>
      <c r="AN472" s="95" t="s">
        <v>2175</v>
      </c>
      <c r="AO472" s="95" t="s">
        <v>1162</v>
      </c>
      <c r="AP472" s="95" t="s">
        <v>1815</v>
      </c>
      <c r="AQ472" s="95" t="s">
        <v>3105</v>
      </c>
      <c r="AR472" s="95"/>
      <c r="AS472" s="95" t="s">
        <v>1182</v>
      </c>
      <c r="AT472" s="95" t="s">
        <v>2950</v>
      </c>
      <c r="AU472" s="95" t="s">
        <v>1162</v>
      </c>
      <c r="AV472" s="95"/>
      <c r="AW472" s="95"/>
      <c r="AX472" s="95"/>
      <c r="AY472" s="95"/>
      <c r="AZ472" s="95"/>
      <c r="BA472" s="95"/>
      <c r="BB472" s="95"/>
      <c r="BC472" s="95"/>
    </row>
    <row r="473" spans="38:55" x14ac:dyDescent="0.3">
      <c r="AL473" s="95">
        <f t="shared" si="10"/>
        <v>468</v>
      </c>
      <c r="AM473" s="95" t="s">
        <v>991</v>
      </c>
      <c r="AN473" s="95" t="s">
        <v>2365</v>
      </c>
      <c r="AO473" s="95" t="s">
        <v>977</v>
      </c>
      <c r="AP473" s="95" t="s">
        <v>1818</v>
      </c>
      <c r="AQ473" s="95" t="s">
        <v>3105</v>
      </c>
      <c r="AR473" s="95"/>
      <c r="AS473" s="95" t="s">
        <v>991</v>
      </c>
      <c r="AT473" s="95" t="s">
        <v>2698</v>
      </c>
      <c r="AU473" s="95" t="s">
        <v>977</v>
      </c>
      <c r="AV473" s="95"/>
      <c r="AW473" s="95"/>
      <c r="AX473" s="95"/>
      <c r="AY473" s="95"/>
      <c r="AZ473" s="95"/>
      <c r="BA473" s="95"/>
      <c r="BB473" s="95"/>
      <c r="BC473" s="95"/>
    </row>
    <row r="474" spans="38:55" x14ac:dyDescent="0.3">
      <c r="AL474" s="95">
        <f t="shared" si="10"/>
        <v>469</v>
      </c>
      <c r="AM474" s="95" t="s">
        <v>655</v>
      </c>
      <c r="AN474" s="95" t="s">
        <v>2287</v>
      </c>
      <c r="AO474" s="95" t="s">
        <v>1219</v>
      </c>
      <c r="AP474" s="95" t="s">
        <v>1818</v>
      </c>
      <c r="AQ474" s="90" t="s">
        <v>3107</v>
      </c>
      <c r="AR474" s="95"/>
      <c r="AS474" s="95" t="s">
        <v>655</v>
      </c>
      <c r="AT474" s="95" t="s">
        <v>2699</v>
      </c>
      <c r="AU474" s="95" t="s">
        <v>1219</v>
      </c>
      <c r="AV474" s="95"/>
      <c r="AW474" s="95"/>
      <c r="AX474" s="95"/>
      <c r="AY474" s="95"/>
      <c r="AZ474" s="95"/>
      <c r="BA474" s="95"/>
      <c r="BB474" s="95"/>
      <c r="BC474" s="95"/>
    </row>
    <row r="475" spans="38:55" x14ac:dyDescent="0.3">
      <c r="AL475" s="95">
        <f t="shared" si="10"/>
        <v>470</v>
      </c>
      <c r="AM475" s="95" t="s">
        <v>468</v>
      </c>
      <c r="AN475" s="95" t="s">
        <v>1907</v>
      </c>
      <c r="AO475" s="95" t="s">
        <v>1100</v>
      </c>
      <c r="AP475" s="95" t="s">
        <v>1815</v>
      </c>
      <c r="AQ475" s="95" t="s">
        <v>3106</v>
      </c>
      <c r="AR475" s="95"/>
      <c r="AS475" s="95" t="s">
        <v>468</v>
      </c>
      <c r="AT475" s="95" t="s">
        <v>2951</v>
      </c>
      <c r="AU475" s="95" t="s">
        <v>1100</v>
      </c>
      <c r="AV475" s="95"/>
      <c r="AW475" s="95"/>
      <c r="AX475" s="95"/>
      <c r="AY475" s="95"/>
      <c r="AZ475" s="95"/>
      <c r="BA475" s="95"/>
      <c r="BB475" s="95"/>
      <c r="BC475" s="95"/>
    </row>
    <row r="476" spans="38:55" x14ac:dyDescent="0.3">
      <c r="AL476" s="95">
        <f t="shared" si="10"/>
        <v>471</v>
      </c>
      <c r="AM476" s="95" t="s">
        <v>1130</v>
      </c>
      <c r="AN476" s="95" t="s">
        <v>2424</v>
      </c>
      <c r="AO476" s="95" t="s">
        <v>1107</v>
      </c>
      <c r="AP476" s="95" t="s">
        <v>1815</v>
      </c>
      <c r="AQ476" s="95" t="s">
        <v>3106</v>
      </c>
      <c r="AR476" s="95"/>
      <c r="AS476" s="95" t="s">
        <v>1130</v>
      </c>
      <c r="AT476" s="95" t="s">
        <v>2952</v>
      </c>
      <c r="AU476" s="95" t="s">
        <v>1107</v>
      </c>
      <c r="AV476" s="95"/>
      <c r="AW476" s="95"/>
      <c r="AX476" s="95"/>
      <c r="AY476" s="95"/>
      <c r="AZ476" s="95"/>
      <c r="BA476" s="95"/>
      <c r="BB476" s="95"/>
      <c r="BC476" s="95"/>
    </row>
    <row r="477" spans="38:55" x14ac:dyDescent="0.3">
      <c r="AL477" s="95">
        <f t="shared" si="10"/>
        <v>472</v>
      </c>
      <c r="AM477" s="95" t="s">
        <v>1131</v>
      </c>
      <c r="AN477" s="95" t="s">
        <v>2333</v>
      </c>
      <c r="AO477" s="95" t="s">
        <v>1107</v>
      </c>
      <c r="AP477" s="95" t="s">
        <v>1819</v>
      </c>
      <c r="AQ477" s="95" t="s">
        <v>3106</v>
      </c>
      <c r="AR477" s="95"/>
      <c r="AS477" s="95" t="s">
        <v>1131</v>
      </c>
      <c r="AT477" s="95" t="s">
        <v>2953</v>
      </c>
      <c r="AU477" s="95" t="s">
        <v>1107</v>
      </c>
      <c r="AV477" s="95"/>
      <c r="AW477" s="95"/>
      <c r="AX477" s="95"/>
      <c r="AY477" s="95"/>
      <c r="AZ477" s="95"/>
      <c r="BA477" s="95"/>
      <c r="BB477" s="95"/>
      <c r="BC477" s="95"/>
    </row>
    <row r="478" spans="38:55" x14ac:dyDescent="0.3">
      <c r="AL478" s="95">
        <f t="shared" si="10"/>
        <v>473</v>
      </c>
      <c r="AM478" s="95" t="s">
        <v>992</v>
      </c>
      <c r="AN478" s="95" t="s">
        <v>2281</v>
      </c>
      <c r="AO478" s="95" t="s">
        <v>977</v>
      </c>
      <c r="AP478" s="95" t="s">
        <v>1818</v>
      </c>
      <c r="AQ478" s="95" t="s">
        <v>3105</v>
      </c>
      <c r="AR478" s="95"/>
      <c r="AS478" s="95" t="s">
        <v>992</v>
      </c>
      <c r="AT478" s="95" t="s">
        <v>2700</v>
      </c>
      <c r="AU478" s="95" t="s">
        <v>977</v>
      </c>
      <c r="AV478" s="95"/>
      <c r="AW478" s="95"/>
      <c r="AX478" s="95"/>
      <c r="AY478" s="95"/>
      <c r="AZ478" s="95"/>
      <c r="BA478" s="95"/>
      <c r="BB478" s="95"/>
      <c r="BC478" s="95"/>
    </row>
    <row r="479" spans="38:55" x14ac:dyDescent="0.3">
      <c r="AL479" s="95">
        <f t="shared" si="10"/>
        <v>474</v>
      </c>
      <c r="AM479" s="95" t="s">
        <v>1248</v>
      </c>
      <c r="AN479" s="95" t="s">
        <v>2020</v>
      </c>
      <c r="AO479" s="95" t="s">
        <v>1241</v>
      </c>
      <c r="AP479" s="95" t="s">
        <v>1815</v>
      </c>
      <c r="AQ479" s="90" t="s">
        <v>3107</v>
      </c>
      <c r="AR479" s="95"/>
      <c r="AS479" s="95" t="s">
        <v>1248</v>
      </c>
      <c r="AT479" s="95" t="s">
        <v>2700</v>
      </c>
      <c r="AU479" s="95" t="s">
        <v>1241</v>
      </c>
      <c r="AV479" s="95"/>
      <c r="AW479" s="95"/>
      <c r="AX479" s="95"/>
      <c r="AY479" s="95"/>
      <c r="AZ479" s="95"/>
      <c r="BA479" s="95"/>
      <c r="BB479" s="95"/>
      <c r="BC479" s="95"/>
    </row>
    <row r="480" spans="38:55" x14ac:dyDescent="0.3">
      <c r="AL480" s="95">
        <f t="shared" si="10"/>
        <v>475</v>
      </c>
      <c r="AM480" s="95" t="s">
        <v>600</v>
      </c>
      <c r="AN480" s="95" t="s">
        <v>1921</v>
      </c>
      <c r="AO480" s="95" t="s">
        <v>1162</v>
      </c>
      <c r="AP480" s="95" t="s">
        <v>1818</v>
      </c>
      <c r="AQ480" s="95" t="s">
        <v>3105</v>
      </c>
      <c r="AR480" s="95"/>
      <c r="AS480" s="95" t="s">
        <v>600</v>
      </c>
      <c r="AT480" s="95" t="s">
        <v>2701</v>
      </c>
      <c r="AU480" s="95" t="s">
        <v>1162</v>
      </c>
      <c r="AV480" s="95"/>
      <c r="AW480" s="95"/>
      <c r="AX480" s="95"/>
      <c r="AY480" s="95"/>
      <c r="AZ480" s="95"/>
      <c r="BA480" s="95"/>
      <c r="BB480" s="95"/>
      <c r="BC480" s="95"/>
    </row>
    <row r="481" spans="38:55" x14ac:dyDescent="0.3">
      <c r="AL481" s="95">
        <f t="shared" si="10"/>
        <v>476</v>
      </c>
      <c r="AM481" s="95" t="s">
        <v>1234</v>
      </c>
      <c r="AN481" s="95" t="s">
        <v>2307</v>
      </c>
      <c r="AO481" s="95" t="s">
        <v>1219</v>
      </c>
      <c r="AP481" s="95" t="s">
        <v>1815</v>
      </c>
      <c r="AQ481" s="90" t="s">
        <v>3107</v>
      </c>
      <c r="AR481" s="95"/>
      <c r="AS481" s="95" t="s">
        <v>1234</v>
      </c>
      <c r="AT481" s="95" t="s">
        <v>2954</v>
      </c>
      <c r="AU481" s="95" t="s">
        <v>1219</v>
      </c>
      <c r="AV481" s="95"/>
      <c r="AW481" s="95"/>
      <c r="AX481" s="95"/>
      <c r="AY481" s="95"/>
      <c r="AZ481" s="95"/>
      <c r="BA481" s="95"/>
      <c r="BB481" s="95"/>
      <c r="BC481" s="95"/>
    </row>
    <row r="482" spans="38:55" x14ac:dyDescent="0.3">
      <c r="AL482" s="95">
        <f t="shared" si="10"/>
        <v>477</v>
      </c>
      <c r="AM482" s="95" t="s">
        <v>1235</v>
      </c>
      <c r="AN482" s="95" t="s">
        <v>2390</v>
      </c>
      <c r="AO482" s="95" t="s">
        <v>1219</v>
      </c>
      <c r="AP482" s="95" t="s">
        <v>1818</v>
      </c>
      <c r="AQ482" s="90" t="s">
        <v>3107</v>
      </c>
      <c r="AR482" s="95"/>
      <c r="AS482" s="95" t="s">
        <v>1235</v>
      </c>
      <c r="AT482" s="95" t="s">
        <v>2702</v>
      </c>
      <c r="AU482" s="95" t="s">
        <v>1219</v>
      </c>
      <c r="AV482" s="95"/>
      <c r="AW482" s="95"/>
      <c r="AX482" s="95"/>
      <c r="AY482" s="95"/>
      <c r="AZ482" s="95"/>
      <c r="BA482" s="95"/>
      <c r="BB482" s="95"/>
      <c r="BC482" s="95"/>
    </row>
    <row r="483" spans="38:55" x14ac:dyDescent="0.3">
      <c r="AL483" s="95">
        <f t="shared" si="10"/>
        <v>478</v>
      </c>
      <c r="AM483" s="95" t="s">
        <v>1091</v>
      </c>
      <c r="AN483" s="95" t="s">
        <v>2239</v>
      </c>
      <c r="AO483" s="95" t="s">
        <v>1071</v>
      </c>
      <c r="AP483" s="95" t="s">
        <v>1820</v>
      </c>
      <c r="AQ483" s="95" t="s">
        <v>3106</v>
      </c>
      <c r="AR483" s="95"/>
      <c r="AS483" s="95" t="s">
        <v>1091</v>
      </c>
      <c r="AT483" s="95" t="s">
        <v>2955</v>
      </c>
      <c r="AU483" s="95" t="s">
        <v>1071</v>
      </c>
      <c r="AV483" s="95"/>
      <c r="AW483" s="95"/>
      <c r="AX483" s="95"/>
      <c r="AY483" s="95"/>
      <c r="AZ483" s="95"/>
      <c r="BA483" s="95"/>
      <c r="BB483" s="95"/>
      <c r="BC483" s="95"/>
    </row>
    <row r="484" spans="38:55" x14ac:dyDescent="0.3">
      <c r="AL484" s="95">
        <f t="shared" si="10"/>
        <v>479</v>
      </c>
      <c r="AM484" s="95" t="s">
        <v>1020</v>
      </c>
      <c r="AN484" s="95" t="s">
        <v>2413</v>
      </c>
      <c r="AO484" s="95" t="s">
        <v>1013</v>
      </c>
      <c r="AP484" s="95" t="s">
        <v>1820</v>
      </c>
      <c r="AQ484" s="95" t="s">
        <v>3105</v>
      </c>
      <c r="AR484" s="95"/>
      <c r="AS484" s="95" t="s">
        <v>1020</v>
      </c>
      <c r="AT484" s="95" t="s">
        <v>2956</v>
      </c>
      <c r="AU484" s="95" t="s">
        <v>1013</v>
      </c>
      <c r="AV484" s="95"/>
      <c r="AW484" s="95"/>
      <c r="AX484" s="95"/>
      <c r="AY484" s="95"/>
      <c r="AZ484" s="95"/>
      <c r="BA484" s="95"/>
      <c r="BB484" s="95"/>
      <c r="BC484" s="95"/>
    </row>
    <row r="485" spans="38:55" x14ac:dyDescent="0.3">
      <c r="AL485" s="95">
        <f t="shared" si="10"/>
        <v>480</v>
      </c>
      <c r="AM485" s="95" t="s">
        <v>1035</v>
      </c>
      <c r="AN485" s="95" t="s">
        <v>1894</v>
      </c>
      <c r="AO485" s="95" t="s">
        <v>1027</v>
      </c>
      <c r="AP485" s="95" t="s">
        <v>1818</v>
      </c>
      <c r="AQ485" s="95" t="s">
        <v>3105</v>
      </c>
      <c r="AR485" s="95"/>
      <c r="AS485" s="95" t="s">
        <v>1035</v>
      </c>
      <c r="AT485" s="95" t="s">
        <v>2703</v>
      </c>
      <c r="AU485" s="95" t="s">
        <v>1027</v>
      </c>
      <c r="AV485" s="95"/>
      <c r="AW485" s="95"/>
      <c r="AX485" s="95"/>
      <c r="AY485" s="95"/>
      <c r="AZ485" s="95"/>
      <c r="BA485" s="95"/>
      <c r="BB485" s="95"/>
      <c r="BC485" s="95"/>
    </row>
    <row r="486" spans="38:55" x14ac:dyDescent="0.3">
      <c r="AL486" s="95">
        <f t="shared" si="10"/>
        <v>481</v>
      </c>
      <c r="AM486" s="95" t="s">
        <v>1008</v>
      </c>
      <c r="AN486" s="95" t="s">
        <v>2156</v>
      </c>
      <c r="AO486" s="95" t="s">
        <v>997</v>
      </c>
      <c r="AP486" s="95" t="s">
        <v>1815</v>
      </c>
      <c r="AQ486" s="95" t="s">
        <v>3105</v>
      </c>
      <c r="AR486" s="95"/>
      <c r="AS486" s="95" t="s">
        <v>1008</v>
      </c>
      <c r="AT486" s="95" t="s">
        <v>2957</v>
      </c>
      <c r="AU486" s="95" t="s">
        <v>997</v>
      </c>
      <c r="AV486" s="95"/>
      <c r="AW486" s="95"/>
      <c r="AX486" s="95"/>
      <c r="AY486" s="95"/>
      <c r="AZ486" s="95"/>
      <c r="BA486" s="95"/>
      <c r="BB486" s="95"/>
      <c r="BC486" s="95"/>
    </row>
    <row r="487" spans="38:55" x14ac:dyDescent="0.3">
      <c r="AL487" s="95">
        <f t="shared" si="10"/>
        <v>482</v>
      </c>
      <c r="AM487" s="95" t="s">
        <v>1249</v>
      </c>
      <c r="AN487" s="95" t="s">
        <v>2291</v>
      </c>
      <c r="AO487" s="95" t="s">
        <v>1241</v>
      </c>
      <c r="AP487" s="95" t="s">
        <v>1815</v>
      </c>
      <c r="AQ487" s="90" t="s">
        <v>3107</v>
      </c>
      <c r="AR487" s="95"/>
      <c r="AS487" s="95" t="s">
        <v>1249</v>
      </c>
      <c r="AT487" s="95" t="s">
        <v>2488</v>
      </c>
      <c r="AU487" s="95" t="s">
        <v>1241</v>
      </c>
      <c r="AV487" s="95"/>
      <c r="AW487" s="95"/>
      <c r="AX487" s="95"/>
      <c r="AY487" s="95"/>
      <c r="AZ487" s="95"/>
      <c r="BA487" s="95"/>
      <c r="BB487" s="95"/>
      <c r="BC487" s="95"/>
    </row>
    <row r="488" spans="38:55" x14ac:dyDescent="0.3">
      <c r="AL488" s="95">
        <f t="shared" si="10"/>
        <v>483</v>
      </c>
      <c r="AM488" s="95" t="s">
        <v>1183</v>
      </c>
      <c r="AN488" s="95" t="s">
        <v>2338</v>
      </c>
      <c r="AO488" s="95" t="s">
        <v>1162</v>
      </c>
      <c r="AP488" s="95" t="s">
        <v>1815</v>
      </c>
      <c r="AQ488" s="95" t="s">
        <v>3105</v>
      </c>
      <c r="AR488" s="95"/>
      <c r="AS488" s="95" t="s">
        <v>1183</v>
      </c>
      <c r="AT488" s="95" t="s">
        <v>2958</v>
      </c>
      <c r="AU488" s="95" t="s">
        <v>1162</v>
      </c>
      <c r="AV488" s="95"/>
      <c r="AW488" s="95"/>
      <c r="AX488" s="95"/>
      <c r="AY488" s="95"/>
      <c r="AZ488" s="95"/>
      <c r="BA488" s="95"/>
      <c r="BB488" s="95"/>
      <c r="BC488" s="95"/>
    </row>
    <row r="489" spans="38:55" x14ac:dyDescent="0.3">
      <c r="AL489" s="95">
        <f t="shared" si="10"/>
        <v>484</v>
      </c>
      <c r="AM489" s="95" t="s">
        <v>1236</v>
      </c>
      <c r="AN489" s="95" t="s">
        <v>2202</v>
      </c>
      <c r="AO489" s="95" t="s">
        <v>1219</v>
      </c>
      <c r="AP489" s="95" t="s">
        <v>1820</v>
      </c>
      <c r="AQ489" s="90" t="s">
        <v>3107</v>
      </c>
      <c r="AR489" s="95"/>
      <c r="AS489" s="95" t="s">
        <v>1236</v>
      </c>
      <c r="AT489" s="95" t="s">
        <v>1219</v>
      </c>
      <c r="AU489" s="95" t="s">
        <v>1219</v>
      </c>
      <c r="AV489" s="95"/>
      <c r="AW489" s="95"/>
      <c r="AX489" s="95"/>
      <c r="AY489" s="95"/>
      <c r="AZ489" s="95"/>
      <c r="BA489" s="95"/>
      <c r="BB489" s="95"/>
      <c r="BC489" s="95"/>
    </row>
    <row r="490" spans="38:55" x14ac:dyDescent="0.3">
      <c r="AL490" s="95">
        <f t="shared" si="10"/>
        <v>485</v>
      </c>
      <c r="AM490" s="95" t="s">
        <v>1061</v>
      </c>
      <c r="AN490" s="95" t="s">
        <v>2340</v>
      </c>
      <c r="AO490" s="95" t="s">
        <v>1051</v>
      </c>
      <c r="AP490" s="95" t="s">
        <v>1820</v>
      </c>
      <c r="AQ490" s="95" t="s">
        <v>3105</v>
      </c>
      <c r="AR490" s="95"/>
      <c r="AS490" s="95" t="s">
        <v>1061</v>
      </c>
      <c r="AT490" s="95" t="s">
        <v>2959</v>
      </c>
      <c r="AU490" s="95" t="s">
        <v>1051</v>
      </c>
      <c r="AV490" s="95"/>
      <c r="AW490" s="95"/>
      <c r="AX490" s="95"/>
      <c r="AY490" s="95"/>
      <c r="AZ490" s="95"/>
      <c r="BA490" s="95"/>
      <c r="BB490" s="95"/>
      <c r="BC490" s="95"/>
    </row>
    <row r="491" spans="38:55" x14ac:dyDescent="0.3">
      <c r="AL491" s="95">
        <f t="shared" si="10"/>
        <v>486</v>
      </c>
      <c r="AM491" s="95" t="s">
        <v>993</v>
      </c>
      <c r="AN491" s="95" t="s">
        <v>2142</v>
      </c>
      <c r="AO491" s="95" t="s">
        <v>977</v>
      </c>
      <c r="AP491" s="95" t="s">
        <v>1818</v>
      </c>
      <c r="AQ491" s="95" t="s">
        <v>3105</v>
      </c>
      <c r="AR491" s="95"/>
      <c r="AS491" s="95" t="s">
        <v>993</v>
      </c>
      <c r="AT491" s="95" t="s">
        <v>2704</v>
      </c>
      <c r="AU491" s="95" t="s">
        <v>977</v>
      </c>
      <c r="AV491" s="95"/>
      <c r="AW491" s="95"/>
      <c r="AX491" s="95"/>
      <c r="AY491" s="95"/>
      <c r="AZ491" s="95"/>
      <c r="BA491" s="95"/>
      <c r="BB491" s="95"/>
      <c r="BC491" s="95"/>
    </row>
    <row r="492" spans="38:55" x14ac:dyDescent="0.3">
      <c r="AL492" s="95">
        <f t="shared" si="10"/>
        <v>487</v>
      </c>
      <c r="AM492" s="95" t="s">
        <v>1009</v>
      </c>
      <c r="AN492" s="95" t="s">
        <v>2409</v>
      </c>
      <c r="AO492" s="95" t="s">
        <v>997</v>
      </c>
      <c r="AP492" s="95" t="s">
        <v>1815</v>
      </c>
      <c r="AQ492" s="95" t="s">
        <v>3105</v>
      </c>
      <c r="AR492" s="95"/>
      <c r="AS492" s="95" t="s">
        <v>1009</v>
      </c>
      <c r="AT492" s="95" t="s">
        <v>2960</v>
      </c>
      <c r="AU492" s="95" t="s">
        <v>997</v>
      </c>
      <c r="AV492" s="95"/>
      <c r="AW492" s="95"/>
      <c r="AX492" s="95"/>
      <c r="AY492" s="95"/>
      <c r="AZ492" s="95"/>
      <c r="BA492" s="95"/>
      <c r="BB492" s="95"/>
      <c r="BC492" s="95"/>
    </row>
    <row r="493" spans="38:55" x14ac:dyDescent="0.3">
      <c r="AL493" s="95">
        <f t="shared" si="10"/>
        <v>488</v>
      </c>
      <c r="AM493" s="95" t="s">
        <v>87</v>
      </c>
      <c r="AN493" s="95" t="s">
        <v>1978</v>
      </c>
      <c r="AO493" s="95" t="s">
        <v>936</v>
      </c>
      <c r="AP493" s="95" t="s">
        <v>1815</v>
      </c>
      <c r="AQ493" s="90" t="s">
        <v>3107</v>
      </c>
      <c r="AR493" s="95"/>
      <c r="AS493" s="95" t="s">
        <v>87</v>
      </c>
      <c r="AT493" s="95" t="s">
        <v>2705</v>
      </c>
      <c r="AU493" s="95" t="s">
        <v>936</v>
      </c>
      <c r="AV493" s="95"/>
      <c r="AW493" s="95"/>
      <c r="AX493" s="95"/>
      <c r="AY493" s="95"/>
      <c r="AZ493" s="95"/>
      <c r="BA493" s="95"/>
      <c r="BB493" s="95"/>
      <c r="BC493" s="95"/>
    </row>
    <row r="494" spans="38:55" x14ac:dyDescent="0.3">
      <c r="AL494" s="95">
        <f t="shared" si="10"/>
        <v>489</v>
      </c>
      <c r="AM494" s="95" t="s">
        <v>708</v>
      </c>
      <c r="AN494" s="95" t="s">
        <v>1992</v>
      </c>
      <c r="AO494" s="95" t="s">
        <v>936</v>
      </c>
      <c r="AP494" s="95" t="s">
        <v>1815</v>
      </c>
      <c r="AQ494" s="90" t="s">
        <v>3107</v>
      </c>
      <c r="AR494" s="95"/>
      <c r="AS494" s="95" t="s">
        <v>708</v>
      </c>
      <c r="AT494" s="95" t="s">
        <v>2961</v>
      </c>
      <c r="AU494" s="95" t="s">
        <v>936</v>
      </c>
      <c r="AV494" s="95"/>
      <c r="AW494" s="95"/>
      <c r="AX494" s="95"/>
      <c r="AY494" s="95"/>
      <c r="AZ494" s="95"/>
      <c r="BA494" s="95"/>
      <c r="BB494" s="95"/>
      <c r="BC494" s="95"/>
    </row>
    <row r="495" spans="38:55" x14ac:dyDescent="0.3">
      <c r="AL495" s="95">
        <f t="shared" si="10"/>
        <v>490</v>
      </c>
      <c r="AM495" s="95" t="s">
        <v>970</v>
      </c>
      <c r="AN495" s="95" t="s">
        <v>2204</v>
      </c>
      <c r="AO495" s="95" t="s">
        <v>936</v>
      </c>
      <c r="AP495" s="95" t="s">
        <v>1819</v>
      </c>
      <c r="AQ495" s="90" t="s">
        <v>3107</v>
      </c>
      <c r="AR495" s="95"/>
      <c r="AS495" s="95" t="s">
        <v>970</v>
      </c>
      <c r="AT495" s="95" t="s">
        <v>2962</v>
      </c>
      <c r="AU495" s="95" t="s">
        <v>936</v>
      </c>
      <c r="AV495" s="95"/>
      <c r="AW495" s="95"/>
      <c r="AX495" s="95"/>
      <c r="AY495" s="95"/>
      <c r="AZ495" s="95"/>
      <c r="BA495" s="95"/>
      <c r="BB495" s="95"/>
      <c r="BC495" s="95"/>
    </row>
    <row r="496" spans="38:55" x14ac:dyDescent="0.3">
      <c r="AL496" s="95">
        <f t="shared" si="10"/>
        <v>491</v>
      </c>
      <c r="AM496" s="95" t="s">
        <v>1092</v>
      </c>
      <c r="AN496" s="95" t="s">
        <v>2042</v>
      </c>
      <c r="AO496" s="95" t="s">
        <v>1071</v>
      </c>
      <c r="AP496" s="95" t="s">
        <v>1818</v>
      </c>
      <c r="AQ496" s="95" t="s">
        <v>3106</v>
      </c>
      <c r="AR496" s="95"/>
      <c r="AS496" s="95" t="s">
        <v>1092</v>
      </c>
      <c r="AT496" s="95" t="s">
        <v>2706</v>
      </c>
      <c r="AU496" s="95" t="s">
        <v>1071</v>
      </c>
      <c r="AV496" s="95"/>
      <c r="AW496" s="95"/>
      <c r="AX496" s="95"/>
      <c r="AY496" s="95"/>
      <c r="AZ496" s="95"/>
      <c r="BA496" s="95"/>
      <c r="BB496" s="95"/>
      <c r="BC496" s="95"/>
    </row>
    <row r="497" spans="38:55" x14ac:dyDescent="0.3">
      <c r="AL497" s="95">
        <f t="shared" si="10"/>
        <v>492</v>
      </c>
      <c r="AM497" s="95" t="s">
        <v>541</v>
      </c>
      <c r="AN497" s="95" t="s">
        <v>2095</v>
      </c>
      <c r="AO497" s="95" t="s">
        <v>1107</v>
      </c>
      <c r="AP497" s="95" t="s">
        <v>1819</v>
      </c>
      <c r="AQ497" s="95" t="s">
        <v>3106</v>
      </c>
      <c r="AR497" s="95"/>
      <c r="AS497" s="95" t="s">
        <v>541</v>
      </c>
      <c r="AT497" s="95" t="s">
        <v>2963</v>
      </c>
      <c r="AU497" s="95" t="s">
        <v>1107</v>
      </c>
      <c r="AV497" s="95"/>
      <c r="AW497" s="95"/>
      <c r="AX497" s="95"/>
      <c r="AY497" s="95"/>
      <c r="AZ497" s="95"/>
      <c r="BA497" s="95"/>
      <c r="BB497" s="95"/>
      <c r="BC497" s="95"/>
    </row>
    <row r="498" spans="38:55" x14ac:dyDescent="0.3">
      <c r="AL498" s="95">
        <f t="shared" si="10"/>
        <v>493</v>
      </c>
      <c r="AM498" s="95" t="s">
        <v>586</v>
      </c>
      <c r="AN498" s="95" t="s">
        <v>2316</v>
      </c>
      <c r="AO498" s="95" t="s">
        <v>1162</v>
      </c>
      <c r="AP498" s="95" t="s">
        <v>1817</v>
      </c>
      <c r="AQ498" s="95" t="s">
        <v>3105</v>
      </c>
      <c r="AR498" s="95"/>
      <c r="AS498" s="95" t="s">
        <v>586</v>
      </c>
      <c r="AT498" s="95" t="s">
        <v>2707</v>
      </c>
      <c r="AU498" s="95" t="s">
        <v>1162</v>
      </c>
      <c r="AV498" s="95"/>
      <c r="AW498" s="95"/>
      <c r="AX498" s="95"/>
      <c r="AY498" s="95"/>
      <c r="AZ498" s="95"/>
      <c r="BA498" s="95"/>
      <c r="BB498" s="95"/>
      <c r="BC498" s="95"/>
    </row>
    <row r="499" spans="38:55" x14ac:dyDescent="0.3">
      <c r="AL499" s="95">
        <f t="shared" si="10"/>
        <v>494</v>
      </c>
      <c r="AM499" s="95" t="s">
        <v>1194</v>
      </c>
      <c r="AN499" s="95" t="s">
        <v>1948</v>
      </c>
      <c r="AO499" s="95" t="s">
        <v>1185</v>
      </c>
      <c r="AP499" s="95" t="s">
        <v>1815</v>
      </c>
      <c r="AQ499" s="90" t="s">
        <v>3107</v>
      </c>
      <c r="AR499" s="95"/>
      <c r="AS499" s="95" t="s">
        <v>1194</v>
      </c>
      <c r="AT499" s="95" t="s">
        <v>2964</v>
      </c>
      <c r="AU499" s="95" t="s">
        <v>1185</v>
      </c>
      <c r="AV499" s="95"/>
      <c r="AW499" s="95"/>
      <c r="AX499" s="95"/>
      <c r="AY499" s="95"/>
      <c r="AZ499" s="95"/>
      <c r="BA499" s="95"/>
      <c r="BB499" s="95"/>
      <c r="BC499" s="95"/>
    </row>
    <row r="500" spans="38:55" x14ac:dyDescent="0.3">
      <c r="AL500" s="95">
        <f t="shared" si="10"/>
        <v>495</v>
      </c>
      <c r="AM500" s="95" t="s">
        <v>1099</v>
      </c>
      <c r="AN500" s="95" t="s">
        <v>2162</v>
      </c>
      <c r="AO500" s="95" t="s">
        <v>1095</v>
      </c>
      <c r="AP500" s="95" t="s">
        <v>1816</v>
      </c>
      <c r="AQ500" s="95" t="s">
        <v>3106</v>
      </c>
      <c r="AR500" s="95"/>
      <c r="AS500" s="95" t="s">
        <v>1099</v>
      </c>
      <c r="AT500" s="95" t="s">
        <v>2499</v>
      </c>
      <c r="AU500" s="95" t="s">
        <v>1095</v>
      </c>
      <c r="AV500" s="95"/>
      <c r="AW500" s="95"/>
      <c r="AX500" s="95"/>
      <c r="AY500" s="95"/>
      <c r="AZ500" s="95"/>
      <c r="BA500" s="95"/>
      <c r="BB500" s="95"/>
      <c r="BC500" s="95"/>
    </row>
    <row r="501" spans="38:55" x14ac:dyDescent="0.3">
      <c r="AL501" s="95">
        <f t="shared" si="10"/>
        <v>496</v>
      </c>
      <c r="AM501" s="95" t="s">
        <v>1184</v>
      </c>
      <c r="AN501" s="95" t="s">
        <v>2143</v>
      </c>
      <c r="AO501" s="95" t="s">
        <v>1162</v>
      </c>
      <c r="AP501" s="95" t="s">
        <v>1820</v>
      </c>
      <c r="AQ501" s="95" t="s">
        <v>3105</v>
      </c>
      <c r="AR501" s="95"/>
      <c r="AS501" s="95" t="s">
        <v>1184</v>
      </c>
      <c r="AT501" s="95" t="s">
        <v>2965</v>
      </c>
      <c r="AU501" s="95" t="s">
        <v>1162</v>
      </c>
      <c r="AV501" s="95"/>
      <c r="AW501" s="95"/>
      <c r="AX501" s="95"/>
      <c r="AY501" s="95"/>
      <c r="AZ501" s="95"/>
      <c r="BA501" s="95"/>
      <c r="BB501" s="95"/>
      <c r="BC501" s="95"/>
    </row>
    <row r="502" spans="38:55" x14ac:dyDescent="0.3">
      <c r="AL502" s="95">
        <f t="shared" si="10"/>
        <v>497</v>
      </c>
      <c r="AM502" s="95" t="s">
        <v>1132</v>
      </c>
      <c r="AN502" s="95" t="s">
        <v>1961</v>
      </c>
      <c r="AO502" s="95" t="s">
        <v>1107</v>
      </c>
      <c r="AP502" s="95" t="s">
        <v>1815</v>
      </c>
      <c r="AQ502" s="95" t="s">
        <v>3106</v>
      </c>
      <c r="AR502" s="95"/>
      <c r="AS502" s="95" t="s">
        <v>1132</v>
      </c>
      <c r="AT502" s="95" t="s">
        <v>2966</v>
      </c>
      <c r="AU502" s="95" t="s">
        <v>1107</v>
      </c>
      <c r="AV502" s="95"/>
      <c r="AW502" s="95"/>
      <c r="AX502" s="95"/>
      <c r="AY502" s="95"/>
      <c r="AZ502" s="95"/>
      <c r="BA502" s="95"/>
      <c r="BB502" s="95"/>
      <c r="BC502" s="95"/>
    </row>
    <row r="503" spans="38:55" x14ac:dyDescent="0.3">
      <c r="AL503" s="95">
        <f t="shared" si="10"/>
        <v>498</v>
      </c>
      <c r="AM503" s="95" t="s">
        <v>1069</v>
      </c>
      <c r="AN503" s="95" t="s">
        <v>2418</v>
      </c>
      <c r="AO503" s="95" t="s">
        <v>1065</v>
      </c>
      <c r="AP503" s="95" t="s">
        <v>1819</v>
      </c>
      <c r="AQ503" s="90" t="s">
        <v>3107</v>
      </c>
      <c r="AR503" s="95"/>
      <c r="AS503" s="95" t="s">
        <v>1069</v>
      </c>
      <c r="AT503" s="95" t="s">
        <v>2494</v>
      </c>
      <c r="AU503" s="95" t="s">
        <v>1065</v>
      </c>
      <c r="AV503" s="95"/>
      <c r="AW503" s="95"/>
      <c r="AX503" s="95"/>
      <c r="AY503" s="95"/>
      <c r="AZ503" s="95"/>
      <c r="BA503" s="95"/>
      <c r="BB503" s="95"/>
      <c r="BC503" s="95"/>
    </row>
    <row r="504" spans="38:55" x14ac:dyDescent="0.3">
      <c r="AL504" s="95">
        <f t="shared" si="10"/>
        <v>499</v>
      </c>
      <c r="AM504" s="95" t="s">
        <v>1093</v>
      </c>
      <c r="AN504" s="95" t="s">
        <v>1940</v>
      </c>
      <c r="AO504" s="95" t="s">
        <v>1071</v>
      </c>
      <c r="AP504" s="95" t="s">
        <v>1818</v>
      </c>
      <c r="AQ504" s="95" t="s">
        <v>3106</v>
      </c>
      <c r="AR504" s="95"/>
      <c r="AS504" s="95" t="s">
        <v>717</v>
      </c>
      <c r="AT504" s="95" t="s">
        <v>2708</v>
      </c>
      <c r="AU504" s="95" t="s">
        <v>1241</v>
      </c>
      <c r="AV504" s="95"/>
      <c r="AW504" s="95"/>
      <c r="AX504" s="95"/>
      <c r="AY504" s="95"/>
      <c r="AZ504" s="95"/>
      <c r="BA504" s="95"/>
      <c r="BB504" s="95"/>
      <c r="BC504" s="95"/>
    </row>
    <row r="505" spans="38:55" x14ac:dyDescent="0.3">
      <c r="AL505" s="95">
        <f t="shared" si="10"/>
        <v>500</v>
      </c>
      <c r="AM505" s="95" t="s">
        <v>717</v>
      </c>
      <c r="AN505" s="95" t="s">
        <v>2225</v>
      </c>
      <c r="AO505" s="95" t="s">
        <v>1241</v>
      </c>
      <c r="AP505" s="95" t="s">
        <v>1815</v>
      </c>
      <c r="AQ505" s="90" t="s">
        <v>3107</v>
      </c>
      <c r="AR505" s="95"/>
      <c r="AS505" s="95" t="s">
        <v>1093</v>
      </c>
      <c r="AT505" s="95" t="s">
        <v>2708</v>
      </c>
      <c r="AU505" s="95" t="s">
        <v>1071</v>
      </c>
      <c r="AV505" s="95"/>
      <c r="AW505" s="95"/>
      <c r="AX505" s="95"/>
      <c r="AY505" s="95"/>
      <c r="AZ505" s="95"/>
      <c r="BA505" s="95"/>
      <c r="BB505" s="95"/>
      <c r="BC505" s="95"/>
    </row>
    <row r="506" spans="38:55" x14ac:dyDescent="0.3">
      <c r="AL506" s="95">
        <f t="shared" si="10"/>
        <v>501</v>
      </c>
      <c r="AM506" s="95" t="s">
        <v>215</v>
      </c>
      <c r="AN506" s="95" t="s">
        <v>2051</v>
      </c>
      <c r="AO506" s="95" t="s">
        <v>1027</v>
      </c>
      <c r="AP506" s="95" t="s">
        <v>1818</v>
      </c>
      <c r="AQ506" s="95" t="s">
        <v>3105</v>
      </c>
      <c r="AR506" s="95"/>
      <c r="AS506" s="95" t="s">
        <v>215</v>
      </c>
      <c r="AT506" s="95" t="s">
        <v>2709</v>
      </c>
      <c r="AU506" s="95" t="s">
        <v>1027</v>
      </c>
      <c r="AV506" s="95"/>
      <c r="AW506" s="95"/>
      <c r="AX506" s="95"/>
      <c r="AY506" s="95"/>
      <c r="AZ506" s="95"/>
      <c r="BA506" s="95"/>
      <c r="BB506" s="95"/>
      <c r="BC506" s="95"/>
    </row>
    <row r="507" spans="38:55" x14ac:dyDescent="0.3">
      <c r="AL507" s="95">
        <f t="shared" si="10"/>
        <v>502</v>
      </c>
      <c r="AM507" s="95" t="s">
        <v>1133</v>
      </c>
      <c r="AN507" s="95" t="s">
        <v>2098</v>
      </c>
      <c r="AO507" s="95" t="s">
        <v>1107</v>
      </c>
      <c r="AP507" s="95" t="s">
        <v>1818</v>
      </c>
      <c r="AQ507" s="95" t="s">
        <v>3106</v>
      </c>
      <c r="AR507" s="95"/>
      <c r="AS507" s="95" t="s">
        <v>1133</v>
      </c>
      <c r="AT507" s="95" t="s">
        <v>2710</v>
      </c>
      <c r="AU507" s="95" t="s">
        <v>1107</v>
      </c>
      <c r="AV507" s="95"/>
      <c r="AW507" s="95"/>
      <c r="AX507" s="95"/>
      <c r="AY507" s="95"/>
      <c r="AZ507" s="95"/>
      <c r="BA507" s="95"/>
      <c r="BB507" s="95"/>
      <c r="BC507" s="95"/>
    </row>
    <row r="508" spans="38:55" x14ac:dyDescent="0.3">
      <c r="AL508" s="95">
        <f t="shared" si="10"/>
        <v>503</v>
      </c>
      <c r="AM508" s="95" t="s">
        <v>1206</v>
      </c>
      <c r="AN508" s="95" t="s">
        <v>2151</v>
      </c>
      <c r="AO508" s="95" t="s">
        <v>1198</v>
      </c>
      <c r="AP508" s="95" t="s">
        <v>1818</v>
      </c>
      <c r="AQ508" s="95" t="s">
        <v>3105</v>
      </c>
      <c r="AR508" s="95"/>
      <c r="AS508" s="95" t="s">
        <v>1206</v>
      </c>
      <c r="AT508" s="95" t="s">
        <v>2711</v>
      </c>
      <c r="AU508" s="95" t="s">
        <v>1198</v>
      </c>
      <c r="AV508" s="95"/>
      <c r="AW508" s="95"/>
      <c r="AX508" s="95"/>
      <c r="AY508" s="95"/>
      <c r="AZ508" s="95"/>
      <c r="BA508" s="95"/>
      <c r="BB508" s="95"/>
      <c r="BC508" s="95"/>
    </row>
    <row r="509" spans="38:55" x14ac:dyDescent="0.3">
      <c r="AL509" s="95">
        <f t="shared" si="10"/>
        <v>504</v>
      </c>
      <c r="AM509" s="95" t="s">
        <v>971</v>
      </c>
      <c r="AN509" s="95" t="s">
        <v>2046</v>
      </c>
      <c r="AO509" s="95" t="s">
        <v>936</v>
      </c>
      <c r="AP509" s="95" t="s">
        <v>1815</v>
      </c>
      <c r="AQ509" s="90" t="s">
        <v>3107</v>
      </c>
      <c r="AR509" s="95"/>
      <c r="AS509" s="95" t="s">
        <v>971</v>
      </c>
      <c r="AT509" s="95" t="s">
        <v>2967</v>
      </c>
      <c r="AU509" s="95" t="s">
        <v>936</v>
      </c>
      <c r="AV509" s="95"/>
      <c r="AW509" s="95"/>
      <c r="AX509" s="95"/>
      <c r="AY509" s="95"/>
      <c r="AZ509" s="95"/>
      <c r="BA509" s="95"/>
      <c r="BB509" s="95"/>
      <c r="BC509" s="95"/>
    </row>
    <row r="510" spans="38:55" x14ac:dyDescent="0.3">
      <c r="AL510" s="95">
        <f t="shared" si="10"/>
        <v>505</v>
      </c>
      <c r="AM510" s="95" t="s">
        <v>1021</v>
      </c>
      <c r="AN510" s="95" t="s">
        <v>2244</v>
      </c>
      <c r="AO510" s="95" t="s">
        <v>1013</v>
      </c>
      <c r="AP510" s="95" t="s">
        <v>1818</v>
      </c>
      <c r="AQ510" s="95" t="s">
        <v>3105</v>
      </c>
      <c r="AR510" s="95"/>
      <c r="AS510" s="95" t="s">
        <v>1021</v>
      </c>
      <c r="AT510" s="95" t="s">
        <v>2712</v>
      </c>
      <c r="AU510" s="95" t="s">
        <v>1013</v>
      </c>
      <c r="AV510" s="95"/>
      <c r="AW510" s="95"/>
      <c r="AX510" s="95"/>
      <c r="AY510" s="95"/>
      <c r="AZ510" s="95"/>
      <c r="BA510" s="95"/>
      <c r="BB510" s="95"/>
      <c r="BC510" s="95"/>
    </row>
    <row r="511" spans="38:55" x14ac:dyDescent="0.3">
      <c r="AL511" s="95">
        <f t="shared" si="10"/>
        <v>506</v>
      </c>
      <c r="AM511" s="95" t="s">
        <v>934</v>
      </c>
      <c r="AN511" s="95" t="s">
        <v>2398</v>
      </c>
      <c r="AO511" s="95" t="s">
        <v>921</v>
      </c>
      <c r="AP511" s="95" t="s">
        <v>1819</v>
      </c>
      <c r="AQ511" s="95" t="s">
        <v>3105</v>
      </c>
      <c r="AR511" s="95"/>
      <c r="AS511" s="95" t="s">
        <v>934</v>
      </c>
      <c r="AT511" s="95" t="s">
        <v>2459</v>
      </c>
      <c r="AU511" s="95" t="s">
        <v>921</v>
      </c>
      <c r="AV511" s="95"/>
      <c r="AW511" s="95"/>
      <c r="AX511" s="95"/>
      <c r="AY511" s="95"/>
      <c r="AZ511" s="95"/>
      <c r="BA511" s="95"/>
      <c r="BB511" s="95"/>
      <c r="BC511" s="95"/>
    </row>
    <row r="512" spans="38:55" x14ac:dyDescent="0.3">
      <c r="AL512" s="95">
        <f t="shared" si="10"/>
        <v>507</v>
      </c>
      <c r="AM512" s="95" t="s">
        <v>1237</v>
      </c>
      <c r="AN512" s="95" t="s">
        <v>2295</v>
      </c>
      <c r="AO512" s="95" t="s">
        <v>1219</v>
      </c>
      <c r="AP512" s="95" t="s">
        <v>1818</v>
      </c>
      <c r="AQ512" s="90" t="s">
        <v>3107</v>
      </c>
      <c r="AR512" s="95"/>
      <c r="AS512" s="95" t="s">
        <v>1237</v>
      </c>
      <c r="AT512" s="95" t="s">
        <v>2713</v>
      </c>
      <c r="AU512" s="95" t="s">
        <v>1219</v>
      </c>
      <c r="AV512" s="95"/>
      <c r="AW512" s="95"/>
      <c r="AX512" s="95"/>
      <c r="AY512" s="95"/>
      <c r="AZ512" s="95"/>
      <c r="BA512" s="95"/>
      <c r="BB512" s="95"/>
      <c r="BC512" s="95"/>
    </row>
    <row r="513" spans="38:55" x14ac:dyDescent="0.3">
      <c r="AL513" s="95">
        <f t="shared" si="10"/>
        <v>508</v>
      </c>
      <c r="AM513" s="95" t="s">
        <v>240</v>
      </c>
      <c r="AN513" s="95" t="s">
        <v>2054</v>
      </c>
      <c r="AO513" s="95" t="s">
        <v>1037</v>
      </c>
      <c r="AP513" s="95" t="s">
        <v>1815</v>
      </c>
      <c r="AQ513" s="90" t="s">
        <v>3107</v>
      </c>
      <c r="AR513" s="95"/>
      <c r="AS513" s="95" t="s">
        <v>240</v>
      </c>
      <c r="AT513" s="95" t="s">
        <v>2714</v>
      </c>
      <c r="AU513" s="95" t="s">
        <v>1037</v>
      </c>
      <c r="AV513" s="95"/>
      <c r="AW513" s="95"/>
      <c r="AX513" s="95"/>
      <c r="AY513" s="95"/>
      <c r="AZ513" s="95"/>
      <c r="BA513" s="95"/>
      <c r="BB513" s="95"/>
      <c r="BC513" s="95"/>
    </row>
    <row r="514" spans="38:55" x14ac:dyDescent="0.3">
      <c r="AL514" s="95">
        <f t="shared" si="10"/>
        <v>509</v>
      </c>
      <c r="AM514" s="95" t="s">
        <v>1159</v>
      </c>
      <c r="AN514" s="95" t="s">
        <v>2185</v>
      </c>
      <c r="AO514" s="95" t="s">
        <v>1136</v>
      </c>
      <c r="AP514" s="95" t="s">
        <v>1819</v>
      </c>
      <c r="AQ514" s="90" t="s">
        <v>3107</v>
      </c>
      <c r="AR514" s="95"/>
      <c r="AS514" s="95" t="s">
        <v>1159</v>
      </c>
      <c r="AT514" s="95" t="s">
        <v>2968</v>
      </c>
      <c r="AU514" s="95" t="s">
        <v>1136</v>
      </c>
      <c r="AV514" s="95"/>
      <c r="AW514" s="95"/>
      <c r="AX514" s="95"/>
      <c r="AY514" s="95"/>
      <c r="AZ514" s="95"/>
      <c r="BA514" s="95"/>
      <c r="BB514" s="95"/>
      <c r="BC514" s="95"/>
    </row>
    <row r="515" spans="38:55" x14ac:dyDescent="0.3">
      <c r="AL515" s="95">
        <f t="shared" si="10"/>
        <v>510</v>
      </c>
      <c r="AM515" s="95" t="s">
        <v>219</v>
      </c>
      <c r="AN515" s="95" t="s">
        <v>2367</v>
      </c>
      <c r="AO515" s="95" t="s">
        <v>1027</v>
      </c>
      <c r="AP515" s="95" t="s">
        <v>1816</v>
      </c>
      <c r="AQ515" s="95" t="s">
        <v>3105</v>
      </c>
      <c r="AR515" s="95"/>
      <c r="AS515" s="95" t="s">
        <v>219</v>
      </c>
      <c r="AT515" s="95" t="s">
        <v>2461</v>
      </c>
      <c r="AU515" s="95" t="s">
        <v>1027</v>
      </c>
      <c r="AV515" s="95"/>
      <c r="AW515" s="95"/>
      <c r="AX515" s="95"/>
      <c r="AY515" s="95"/>
      <c r="AZ515" s="95"/>
      <c r="BA515" s="95"/>
      <c r="BB515" s="95"/>
      <c r="BC515" s="95"/>
    </row>
    <row r="516" spans="38:55" x14ac:dyDescent="0.3">
      <c r="AL516" s="95">
        <f t="shared" si="10"/>
        <v>511</v>
      </c>
      <c r="AM516" s="95" t="s">
        <v>188</v>
      </c>
      <c r="AN516" s="95" t="s">
        <v>2296</v>
      </c>
      <c r="AO516" s="95" t="s">
        <v>997</v>
      </c>
      <c r="AP516" s="95" t="s">
        <v>1817</v>
      </c>
      <c r="AQ516" s="95" t="s">
        <v>3105</v>
      </c>
      <c r="AR516" s="95"/>
      <c r="AS516" s="95" t="s">
        <v>188</v>
      </c>
      <c r="AT516" s="95" t="s">
        <v>2715</v>
      </c>
      <c r="AU516" s="95" t="s">
        <v>997</v>
      </c>
      <c r="AV516" s="95"/>
      <c r="AW516" s="95"/>
      <c r="AX516" s="95"/>
      <c r="AY516" s="95"/>
      <c r="AZ516" s="95"/>
      <c r="BA516" s="95"/>
      <c r="BB516" s="95"/>
      <c r="BC516" s="95"/>
    </row>
    <row r="517" spans="38:55" x14ac:dyDescent="0.3">
      <c r="AL517" s="95">
        <f t="shared" si="10"/>
        <v>512</v>
      </c>
      <c r="AM517" s="95" t="s">
        <v>972</v>
      </c>
      <c r="AN517" s="95" t="s">
        <v>2040</v>
      </c>
      <c r="AO517" s="95" t="s">
        <v>936</v>
      </c>
      <c r="AP517" s="95" t="s">
        <v>1815</v>
      </c>
      <c r="AQ517" s="90" t="s">
        <v>3107</v>
      </c>
      <c r="AR517" s="95"/>
      <c r="AS517" s="95" t="s">
        <v>972</v>
      </c>
      <c r="AT517" s="95" t="s">
        <v>2969</v>
      </c>
      <c r="AU517" s="95" t="s">
        <v>936</v>
      </c>
      <c r="AV517" s="95"/>
      <c r="AW517" s="95"/>
      <c r="AX517" s="95"/>
      <c r="AY517" s="95"/>
      <c r="AZ517" s="95"/>
      <c r="BA517" s="95"/>
      <c r="BB517" s="95"/>
      <c r="BC517" s="95"/>
    </row>
    <row r="518" spans="38:55" x14ac:dyDescent="0.3">
      <c r="AL518" s="95">
        <f t="shared" si="10"/>
        <v>513</v>
      </c>
      <c r="AM518" s="95" t="s">
        <v>557</v>
      </c>
      <c r="AN518" s="95" t="s">
        <v>2062</v>
      </c>
      <c r="AO518" s="95" t="s">
        <v>1107</v>
      </c>
      <c r="AP518" s="95" t="s">
        <v>1817</v>
      </c>
      <c r="AQ518" s="95" t="s">
        <v>3106</v>
      </c>
      <c r="AR518" s="95"/>
      <c r="AS518" s="95" t="s">
        <v>557</v>
      </c>
      <c r="AT518" s="95" t="s">
        <v>2716</v>
      </c>
      <c r="AU518" s="95" t="s">
        <v>1107</v>
      </c>
      <c r="AV518" s="95"/>
      <c r="AW518" s="95"/>
      <c r="AX518" s="95"/>
      <c r="AY518" s="95"/>
      <c r="AZ518" s="95"/>
      <c r="BA518" s="95"/>
      <c r="BB518" s="95"/>
      <c r="BC518" s="95"/>
    </row>
    <row r="519" spans="38:55" x14ac:dyDescent="0.3">
      <c r="AL519" s="95">
        <f t="shared" si="10"/>
        <v>514</v>
      </c>
      <c r="AM519" s="95" t="s">
        <v>973</v>
      </c>
      <c r="AN519" s="95" t="s">
        <v>1981</v>
      </c>
      <c r="AO519" s="95" t="s">
        <v>936</v>
      </c>
      <c r="AP519" s="95" t="s">
        <v>1819</v>
      </c>
      <c r="AQ519" s="90" t="s">
        <v>3107</v>
      </c>
      <c r="AR519" s="95"/>
      <c r="AS519" s="95" t="s">
        <v>973</v>
      </c>
      <c r="AT519" s="95" t="s">
        <v>2970</v>
      </c>
      <c r="AU519" s="95" t="s">
        <v>936</v>
      </c>
      <c r="AV519" s="95"/>
      <c r="AW519" s="95"/>
      <c r="AX519" s="95"/>
      <c r="AY519" s="95"/>
      <c r="AZ519" s="95"/>
      <c r="BA519" s="95"/>
      <c r="BB519" s="95"/>
      <c r="BC519" s="95"/>
    </row>
    <row r="520" spans="38:55" x14ac:dyDescent="0.3">
      <c r="AL520" s="95">
        <f t="shared" ref="AL520:AL569" si="11">AL519+1</f>
        <v>515</v>
      </c>
      <c r="AM520" s="95" t="s">
        <v>1238</v>
      </c>
      <c r="AN520" s="95" t="s">
        <v>2435</v>
      </c>
      <c r="AO520" s="95" t="s">
        <v>1219</v>
      </c>
      <c r="AP520" s="95" t="s">
        <v>1818</v>
      </c>
      <c r="AQ520" s="90" t="s">
        <v>3107</v>
      </c>
      <c r="AR520" s="95"/>
      <c r="AS520" s="95" t="s">
        <v>1238</v>
      </c>
      <c r="AT520" s="95" t="s">
        <v>2717</v>
      </c>
      <c r="AU520" s="95" t="s">
        <v>1219</v>
      </c>
      <c r="AV520" s="95"/>
      <c r="AW520" s="95"/>
      <c r="AX520" s="95"/>
      <c r="AY520" s="95"/>
      <c r="AZ520" s="95"/>
      <c r="BA520" s="95"/>
      <c r="BB520" s="95"/>
      <c r="BC520" s="95"/>
    </row>
    <row r="521" spans="38:55" x14ac:dyDescent="0.3">
      <c r="AL521" s="95">
        <f t="shared" si="11"/>
        <v>516</v>
      </c>
      <c r="AM521" s="95" t="s">
        <v>625</v>
      </c>
      <c r="AN521" s="95" t="s">
        <v>2116</v>
      </c>
      <c r="AO521" s="95" t="s">
        <v>1185</v>
      </c>
      <c r="AP521" s="95" t="s">
        <v>1817</v>
      </c>
      <c r="AQ521" s="90" t="s">
        <v>3107</v>
      </c>
      <c r="AR521" s="95"/>
      <c r="AS521" s="95" t="s">
        <v>625</v>
      </c>
      <c r="AT521" s="95" t="s">
        <v>2971</v>
      </c>
      <c r="AU521" s="95" t="s">
        <v>1185</v>
      </c>
      <c r="AV521" s="95"/>
      <c r="AW521" s="95"/>
      <c r="AX521" s="95"/>
      <c r="AY521" s="95"/>
      <c r="AZ521" s="95"/>
      <c r="BA521" s="95"/>
      <c r="BB521" s="95"/>
      <c r="BC521" s="95"/>
    </row>
    <row r="522" spans="38:55" x14ac:dyDescent="0.3">
      <c r="AL522" s="95">
        <f t="shared" si="11"/>
        <v>517</v>
      </c>
      <c r="AM522" s="95" t="s">
        <v>1239</v>
      </c>
      <c r="AN522" s="95" t="s">
        <v>2094</v>
      </c>
      <c r="AO522" s="95" t="s">
        <v>1219</v>
      </c>
      <c r="AP522" s="95" t="s">
        <v>1818</v>
      </c>
      <c r="AQ522" s="90" t="s">
        <v>3107</v>
      </c>
      <c r="AR522" s="95"/>
      <c r="AS522" s="95" t="s">
        <v>1239</v>
      </c>
      <c r="AT522" s="95" t="s">
        <v>2718</v>
      </c>
      <c r="AU522" s="95" t="s">
        <v>1219</v>
      </c>
      <c r="AV522" s="95"/>
      <c r="AW522" s="95"/>
      <c r="AX522" s="95"/>
      <c r="AY522" s="95"/>
      <c r="AZ522" s="95"/>
      <c r="BA522" s="95"/>
      <c r="BB522" s="95"/>
      <c r="BC522" s="95"/>
    </row>
    <row r="523" spans="38:55" x14ac:dyDescent="0.3">
      <c r="AL523" s="95">
        <f t="shared" si="11"/>
        <v>518</v>
      </c>
      <c r="AM523" s="95" t="s">
        <v>715</v>
      </c>
      <c r="AN523" s="95" t="s">
        <v>1985</v>
      </c>
      <c r="AO523" s="95" t="s">
        <v>512</v>
      </c>
      <c r="AP523" s="95" t="s">
        <v>1817</v>
      </c>
      <c r="AQ523" s="95" t="s">
        <v>3106</v>
      </c>
      <c r="AR523" s="95"/>
      <c r="AS523" s="95" t="s">
        <v>715</v>
      </c>
      <c r="AT523" s="95" t="s">
        <v>2719</v>
      </c>
      <c r="AU523" s="95" t="s">
        <v>512</v>
      </c>
      <c r="AV523" s="95"/>
      <c r="AW523" s="95"/>
      <c r="AX523" s="95"/>
      <c r="AY523" s="95"/>
      <c r="AZ523" s="95"/>
      <c r="BA523" s="95"/>
      <c r="BB523" s="95"/>
      <c r="BC523" s="95"/>
    </row>
    <row r="524" spans="38:55" x14ac:dyDescent="0.3">
      <c r="AL524" s="95">
        <f t="shared" si="11"/>
        <v>519</v>
      </c>
      <c r="AM524" s="95" t="s">
        <v>1267</v>
      </c>
      <c r="AN524" s="95" t="s">
        <v>2084</v>
      </c>
      <c r="AO524" s="95" t="s">
        <v>1253</v>
      </c>
      <c r="AP524" s="95" t="s">
        <v>1820</v>
      </c>
      <c r="AQ524" s="90" t="s">
        <v>3107</v>
      </c>
      <c r="AR524" s="95"/>
      <c r="AS524" s="95" t="s">
        <v>1267</v>
      </c>
      <c r="AT524" s="95" t="s">
        <v>2972</v>
      </c>
      <c r="AU524" s="95" t="s">
        <v>1253</v>
      </c>
      <c r="AV524" s="95"/>
      <c r="AW524" s="95"/>
      <c r="AX524" s="95"/>
      <c r="AY524" s="95"/>
      <c r="AZ524" s="95"/>
      <c r="BA524" s="95"/>
      <c r="BB524" s="95"/>
      <c r="BC524" s="95"/>
    </row>
    <row r="525" spans="38:55" x14ac:dyDescent="0.3">
      <c r="AL525" s="95">
        <f t="shared" si="11"/>
        <v>520</v>
      </c>
      <c r="AM525" s="95" t="s">
        <v>974</v>
      </c>
      <c r="AN525" s="95" t="s">
        <v>1954</v>
      </c>
      <c r="AO525" s="95" t="s">
        <v>936</v>
      </c>
      <c r="AP525" s="95" t="s">
        <v>1815</v>
      </c>
      <c r="AQ525" s="90" t="s">
        <v>3107</v>
      </c>
      <c r="AR525" s="95"/>
      <c r="AS525" s="95" t="s">
        <v>994</v>
      </c>
      <c r="AT525" s="95" t="s">
        <v>2720</v>
      </c>
      <c r="AU525" s="95" t="s">
        <v>977</v>
      </c>
      <c r="AV525" s="95"/>
      <c r="AW525" s="95"/>
      <c r="AX525" s="95"/>
      <c r="AY525" s="95"/>
      <c r="AZ525" s="95"/>
      <c r="BA525" s="95"/>
      <c r="BB525" s="95"/>
      <c r="BC525" s="95"/>
    </row>
    <row r="526" spans="38:55" x14ac:dyDescent="0.3">
      <c r="AL526" s="95">
        <f t="shared" si="11"/>
        <v>521</v>
      </c>
      <c r="AM526" s="95" t="s">
        <v>994</v>
      </c>
      <c r="AN526" s="95" t="s">
        <v>1887</v>
      </c>
      <c r="AO526" s="95" t="s">
        <v>977</v>
      </c>
      <c r="AP526" s="95" t="s">
        <v>1818</v>
      </c>
      <c r="AQ526" s="95" t="s">
        <v>3105</v>
      </c>
      <c r="AR526" s="95"/>
      <c r="AS526" s="95" t="s">
        <v>974</v>
      </c>
      <c r="AT526" s="95" t="s">
        <v>2720</v>
      </c>
      <c r="AU526" s="95" t="s">
        <v>936</v>
      </c>
      <c r="AV526" s="95"/>
      <c r="AW526" s="95"/>
      <c r="AX526" s="95"/>
      <c r="AY526" s="95"/>
      <c r="AZ526" s="95"/>
      <c r="BA526" s="95"/>
      <c r="BB526" s="95"/>
      <c r="BC526" s="95"/>
    </row>
    <row r="527" spans="38:55" x14ac:dyDescent="0.3">
      <c r="AL527" s="95">
        <f t="shared" si="11"/>
        <v>522</v>
      </c>
      <c r="AM527" s="95" t="s">
        <v>278</v>
      </c>
      <c r="AN527" s="95" t="s">
        <v>2113</v>
      </c>
      <c r="AO527" s="95" t="s">
        <v>1051</v>
      </c>
      <c r="AP527" s="95" t="s">
        <v>1817</v>
      </c>
      <c r="AQ527" s="95" t="s">
        <v>3105</v>
      </c>
      <c r="AR527" s="95"/>
      <c r="AS527" s="95" t="s">
        <v>278</v>
      </c>
      <c r="AT527" s="95" t="s">
        <v>2720</v>
      </c>
      <c r="AU527" s="95" t="s">
        <v>1051</v>
      </c>
      <c r="AV527" s="95"/>
      <c r="AW527" s="95"/>
      <c r="AX527" s="95"/>
      <c r="AY527" s="95"/>
      <c r="AZ527" s="95"/>
      <c r="BA527" s="95"/>
      <c r="BB527" s="95"/>
      <c r="BC527" s="95"/>
    </row>
    <row r="528" spans="38:55" x14ac:dyDescent="0.3">
      <c r="AL528" s="95">
        <f t="shared" si="11"/>
        <v>523</v>
      </c>
      <c r="AM528" s="95" t="s">
        <v>1160</v>
      </c>
      <c r="AN528" s="95" t="s">
        <v>2274</v>
      </c>
      <c r="AO528" s="95" t="s">
        <v>1136</v>
      </c>
      <c r="AP528" s="95" t="s">
        <v>1818</v>
      </c>
      <c r="AQ528" s="90" t="s">
        <v>3107</v>
      </c>
      <c r="AR528" s="95"/>
      <c r="AS528" s="95" t="s">
        <v>1268</v>
      </c>
      <c r="AT528" s="95" t="s">
        <v>2720</v>
      </c>
      <c r="AU528" s="95" t="s">
        <v>1253</v>
      </c>
      <c r="AV528" s="95"/>
      <c r="AW528" s="95"/>
      <c r="AX528" s="95"/>
      <c r="AY528" s="95"/>
      <c r="AZ528" s="95"/>
      <c r="BA528" s="95"/>
      <c r="BB528" s="95"/>
      <c r="BC528" s="95"/>
    </row>
    <row r="529" spans="38:55" x14ac:dyDescent="0.3">
      <c r="AL529" s="95">
        <f t="shared" si="11"/>
        <v>524</v>
      </c>
      <c r="AM529" s="95" t="s">
        <v>1268</v>
      </c>
      <c r="AN529" s="95" t="s">
        <v>2141</v>
      </c>
      <c r="AO529" s="95" t="s">
        <v>1253</v>
      </c>
      <c r="AP529" s="95" t="s">
        <v>1818</v>
      </c>
      <c r="AQ529" s="90" t="s">
        <v>3107</v>
      </c>
      <c r="AR529" s="95"/>
      <c r="AS529" s="95" t="s">
        <v>1160</v>
      </c>
      <c r="AT529" s="95" t="s">
        <v>2720</v>
      </c>
      <c r="AU529" s="95" t="s">
        <v>1136</v>
      </c>
      <c r="AV529" s="95"/>
      <c r="AW529" s="95"/>
      <c r="AX529" s="95"/>
      <c r="AY529" s="95"/>
      <c r="AZ529" s="95"/>
      <c r="BA529" s="95"/>
      <c r="BB529" s="95"/>
      <c r="BC529" s="95"/>
    </row>
    <row r="530" spans="38:55" x14ac:dyDescent="0.3">
      <c r="AL530" s="95">
        <f t="shared" si="11"/>
        <v>525</v>
      </c>
      <c r="AM530" s="95" t="s">
        <v>1217</v>
      </c>
      <c r="AN530" s="95" t="s">
        <v>1939</v>
      </c>
      <c r="AO530" s="95" t="s">
        <v>512</v>
      </c>
      <c r="AP530" s="95" t="s">
        <v>1815</v>
      </c>
      <c r="AQ530" s="95" t="s">
        <v>3106</v>
      </c>
      <c r="AR530" s="95"/>
      <c r="AS530" s="95" t="s">
        <v>1217</v>
      </c>
      <c r="AT530" s="95" t="s">
        <v>2973</v>
      </c>
      <c r="AU530" s="95" t="s">
        <v>512</v>
      </c>
      <c r="AV530" s="95"/>
      <c r="AW530" s="95"/>
      <c r="AX530" s="95"/>
      <c r="AY530" s="95"/>
      <c r="AZ530" s="95"/>
      <c r="BA530" s="95"/>
      <c r="BB530" s="95"/>
      <c r="BC530" s="95"/>
    </row>
    <row r="531" spans="38:55" x14ac:dyDescent="0.3">
      <c r="AL531" s="95">
        <f t="shared" si="11"/>
        <v>526</v>
      </c>
      <c r="AM531" s="95" t="s">
        <v>1010</v>
      </c>
      <c r="AN531" s="95" t="s">
        <v>2383</v>
      </c>
      <c r="AO531" s="95" t="s">
        <v>997</v>
      </c>
      <c r="AP531" s="95" t="s">
        <v>1818</v>
      </c>
      <c r="AQ531" s="95" t="s">
        <v>3105</v>
      </c>
      <c r="AR531" s="95"/>
      <c r="AS531" s="95" t="s">
        <v>1010</v>
      </c>
      <c r="AT531" s="95" t="s">
        <v>2721</v>
      </c>
      <c r="AU531" s="95" t="s">
        <v>997</v>
      </c>
      <c r="AV531" s="95"/>
      <c r="AW531" s="95"/>
      <c r="AX531" s="95"/>
      <c r="AY531" s="95"/>
      <c r="AZ531" s="95"/>
      <c r="BA531" s="95"/>
      <c r="BB531" s="95"/>
      <c r="BC531" s="95"/>
    </row>
    <row r="532" spans="38:55" x14ac:dyDescent="0.3">
      <c r="AL532" s="95">
        <f t="shared" si="11"/>
        <v>527</v>
      </c>
      <c r="AM532" s="95" t="s">
        <v>1195</v>
      </c>
      <c r="AN532" s="95" t="s">
        <v>2027</v>
      </c>
      <c r="AO532" s="95" t="s">
        <v>1185</v>
      </c>
      <c r="AP532" s="95" t="s">
        <v>1819</v>
      </c>
      <c r="AQ532" s="90" t="s">
        <v>3107</v>
      </c>
      <c r="AR532" s="95"/>
      <c r="AS532" s="95" t="s">
        <v>1195</v>
      </c>
      <c r="AT532" s="95" t="s">
        <v>2722</v>
      </c>
      <c r="AU532" s="95" t="s">
        <v>1185</v>
      </c>
      <c r="AV532" s="95"/>
      <c r="AW532" s="95"/>
      <c r="AX532" s="95"/>
      <c r="AY532" s="95"/>
      <c r="AZ532" s="95"/>
      <c r="BA532" s="95"/>
      <c r="BB532" s="95"/>
      <c r="BC532" s="95"/>
    </row>
    <row r="533" spans="38:55" x14ac:dyDescent="0.3">
      <c r="AL533" s="95">
        <f t="shared" si="11"/>
        <v>528</v>
      </c>
      <c r="AM533" s="95" t="s">
        <v>345</v>
      </c>
      <c r="AN533" s="95" t="s">
        <v>2419</v>
      </c>
      <c r="AO533" s="95" t="s">
        <v>1065</v>
      </c>
      <c r="AP533" s="95" t="s">
        <v>1819</v>
      </c>
      <c r="AQ533" s="90" t="s">
        <v>3107</v>
      </c>
      <c r="AR533" s="95"/>
      <c r="AS533" s="95" t="s">
        <v>345</v>
      </c>
      <c r="AT533" s="95" t="s">
        <v>2723</v>
      </c>
      <c r="AU533" s="95" t="s">
        <v>1065</v>
      </c>
      <c r="AV533" s="95"/>
      <c r="AW533" s="95"/>
      <c r="AX533" s="95"/>
      <c r="AY533" s="95"/>
      <c r="AZ533" s="95"/>
      <c r="BA533" s="95"/>
      <c r="BB533" s="95"/>
      <c r="BC533" s="95"/>
    </row>
    <row r="534" spans="38:55" x14ac:dyDescent="0.3">
      <c r="AL534" s="95">
        <f t="shared" si="11"/>
        <v>529</v>
      </c>
      <c r="AM534" s="95" t="s">
        <v>1062</v>
      </c>
      <c r="AN534" s="95" t="s">
        <v>2270</v>
      </c>
      <c r="AO534" s="95" t="s">
        <v>1051</v>
      </c>
      <c r="AP534" s="95" t="s">
        <v>1815</v>
      </c>
      <c r="AQ534" s="95" t="s">
        <v>3105</v>
      </c>
      <c r="AR534" s="95"/>
      <c r="AS534" s="95" t="s">
        <v>1062</v>
      </c>
      <c r="AT534" s="95" t="s">
        <v>2974</v>
      </c>
      <c r="AU534" s="95" t="s">
        <v>1051</v>
      </c>
      <c r="AV534" s="95"/>
      <c r="AW534" s="95"/>
      <c r="AX534" s="95"/>
      <c r="AY534" s="95"/>
      <c r="AZ534" s="95"/>
      <c r="BA534" s="95"/>
      <c r="BB534" s="95"/>
      <c r="BC534" s="95"/>
    </row>
    <row r="535" spans="38:55" x14ac:dyDescent="0.3">
      <c r="AL535" s="95">
        <f t="shared" si="11"/>
        <v>530</v>
      </c>
      <c r="AM535" s="95" t="s">
        <v>1094</v>
      </c>
      <c r="AN535" s="95" t="s">
        <v>2277</v>
      </c>
      <c r="AO535" s="95" t="s">
        <v>1071</v>
      </c>
      <c r="AP535" s="95" t="s">
        <v>1818</v>
      </c>
      <c r="AQ535" s="95" t="s">
        <v>3106</v>
      </c>
      <c r="AR535" s="95"/>
      <c r="AS535" s="95" t="s">
        <v>1094</v>
      </c>
      <c r="AT535" s="95" t="s">
        <v>2724</v>
      </c>
      <c r="AU535" s="95" t="s">
        <v>1071</v>
      </c>
      <c r="AV535" s="95"/>
      <c r="AW535" s="95"/>
      <c r="AX535" s="95"/>
      <c r="AY535" s="95"/>
      <c r="AZ535" s="95"/>
      <c r="BA535" s="95"/>
      <c r="BB535" s="95"/>
      <c r="BC535" s="95"/>
    </row>
    <row r="536" spans="38:55" x14ac:dyDescent="0.3">
      <c r="AL536" s="95">
        <f t="shared" si="11"/>
        <v>531</v>
      </c>
      <c r="AM536" s="95" t="s">
        <v>1050</v>
      </c>
      <c r="AN536" s="95" t="s">
        <v>2021</v>
      </c>
      <c r="AO536" s="95" t="s">
        <v>1037</v>
      </c>
      <c r="AP536" s="95" t="s">
        <v>1815</v>
      </c>
      <c r="AQ536" s="90" t="s">
        <v>3107</v>
      </c>
      <c r="AR536" s="95"/>
      <c r="AS536" s="95" t="s">
        <v>1050</v>
      </c>
      <c r="AT536" s="95" t="s">
        <v>2725</v>
      </c>
      <c r="AU536" s="95" t="s">
        <v>1037</v>
      </c>
      <c r="AV536" s="95"/>
      <c r="AW536" s="95"/>
      <c r="AX536" s="95"/>
      <c r="AY536" s="95"/>
      <c r="AZ536" s="95"/>
      <c r="BA536" s="95"/>
      <c r="BB536" s="95"/>
      <c r="BC536" s="95"/>
    </row>
    <row r="537" spans="38:55" x14ac:dyDescent="0.3">
      <c r="AL537" s="95">
        <f t="shared" si="11"/>
        <v>532</v>
      </c>
      <c r="AM537" s="95" t="s">
        <v>1022</v>
      </c>
      <c r="AN537" s="95" t="s">
        <v>1920</v>
      </c>
      <c r="AO537" s="95" t="s">
        <v>1013</v>
      </c>
      <c r="AP537" s="95" t="s">
        <v>1820</v>
      </c>
      <c r="AQ537" s="95" t="s">
        <v>3105</v>
      </c>
      <c r="AR537" s="95"/>
      <c r="AS537" s="95" t="s">
        <v>1022</v>
      </c>
      <c r="AT537" s="95" t="s">
        <v>2975</v>
      </c>
      <c r="AU537" s="95" t="s">
        <v>1013</v>
      </c>
      <c r="AV537" s="95"/>
      <c r="AW537" s="95"/>
      <c r="AX537" s="95"/>
      <c r="AY537" s="95"/>
      <c r="AZ537" s="95"/>
      <c r="BA537" s="95"/>
      <c r="BB537" s="95"/>
      <c r="BC537" s="95"/>
    </row>
    <row r="538" spans="38:55" x14ac:dyDescent="0.3">
      <c r="AL538" s="95">
        <f t="shared" si="11"/>
        <v>533</v>
      </c>
      <c r="AM538" s="95" t="s">
        <v>279</v>
      </c>
      <c r="AN538" s="95" t="s">
        <v>2235</v>
      </c>
      <c r="AO538" s="95" t="s">
        <v>1051</v>
      </c>
      <c r="AP538" s="95" t="s">
        <v>1817</v>
      </c>
      <c r="AQ538" s="95" t="s">
        <v>3105</v>
      </c>
      <c r="AR538" s="95"/>
      <c r="AS538" s="95" t="s">
        <v>279</v>
      </c>
      <c r="AT538" s="95" t="s">
        <v>2726</v>
      </c>
      <c r="AU538" s="95" t="s">
        <v>1051</v>
      </c>
      <c r="AV538" s="95"/>
      <c r="AW538" s="95"/>
      <c r="AX538" s="95"/>
      <c r="AY538" s="95"/>
      <c r="AZ538" s="95"/>
      <c r="BA538" s="95"/>
      <c r="BB538" s="95"/>
      <c r="BC538" s="95"/>
    </row>
    <row r="539" spans="38:55" x14ac:dyDescent="0.3">
      <c r="AL539" s="95">
        <f t="shared" si="11"/>
        <v>534</v>
      </c>
      <c r="AM539" s="95" t="s">
        <v>1134</v>
      </c>
      <c r="AN539" s="95" t="s">
        <v>2030</v>
      </c>
      <c r="AO539" s="95" t="s">
        <v>1107</v>
      </c>
      <c r="AP539" s="95" t="s">
        <v>1815</v>
      </c>
      <c r="AQ539" s="95" t="s">
        <v>3106</v>
      </c>
      <c r="AR539" s="95"/>
      <c r="AS539" s="95" t="s">
        <v>1134</v>
      </c>
      <c r="AT539" s="95" t="s">
        <v>2976</v>
      </c>
      <c r="AU539" s="95" t="s">
        <v>1107</v>
      </c>
      <c r="AV539" s="95"/>
      <c r="AW539" s="95"/>
      <c r="AX539" s="95"/>
      <c r="AY539" s="95"/>
      <c r="AZ539" s="95"/>
      <c r="BA539" s="95"/>
      <c r="BB539" s="95"/>
      <c r="BC539" s="95"/>
    </row>
    <row r="540" spans="38:55" x14ac:dyDescent="0.3">
      <c r="AL540" s="95">
        <f t="shared" si="11"/>
        <v>535</v>
      </c>
      <c r="AM540" s="95" t="s">
        <v>1196</v>
      </c>
      <c r="AN540" s="95" t="s">
        <v>2357</v>
      </c>
      <c r="AO540" s="95" t="s">
        <v>1185</v>
      </c>
      <c r="AP540" s="95" t="s">
        <v>1818</v>
      </c>
      <c r="AQ540" s="90" t="s">
        <v>3107</v>
      </c>
      <c r="AR540" s="95"/>
      <c r="AS540" s="95" t="s">
        <v>1196</v>
      </c>
      <c r="AT540" s="95" t="s">
        <v>2727</v>
      </c>
      <c r="AU540" s="95" t="s">
        <v>1185</v>
      </c>
      <c r="AV540" s="95"/>
      <c r="AW540" s="95"/>
      <c r="AX540" s="95"/>
      <c r="AY540" s="95"/>
      <c r="AZ540" s="95"/>
      <c r="BA540" s="95"/>
      <c r="BB540" s="95"/>
      <c r="BC540" s="95"/>
    </row>
    <row r="541" spans="38:55" x14ac:dyDescent="0.3">
      <c r="AL541" s="95">
        <f t="shared" si="11"/>
        <v>536</v>
      </c>
      <c r="AM541" s="95" t="s">
        <v>348</v>
      </c>
      <c r="AN541" s="95" t="s">
        <v>2251</v>
      </c>
      <c r="AO541" s="95" t="s">
        <v>1065</v>
      </c>
      <c r="AP541" s="95" t="s">
        <v>1819</v>
      </c>
      <c r="AQ541" s="90" t="s">
        <v>3107</v>
      </c>
      <c r="AR541" s="95"/>
      <c r="AS541" s="95" t="s">
        <v>348</v>
      </c>
      <c r="AT541" s="95" t="s">
        <v>2493</v>
      </c>
      <c r="AU541" s="95" t="s">
        <v>1065</v>
      </c>
      <c r="AV541" s="95"/>
      <c r="AW541" s="95"/>
      <c r="AX541" s="95"/>
      <c r="AY541" s="95"/>
      <c r="AZ541" s="95"/>
      <c r="BA541" s="95"/>
      <c r="BB541" s="95"/>
      <c r="BC541" s="95"/>
    </row>
    <row r="542" spans="38:55" x14ac:dyDescent="0.3">
      <c r="AL542" s="95">
        <f t="shared" si="11"/>
        <v>537</v>
      </c>
      <c r="AM542" s="95" t="s">
        <v>247</v>
      </c>
      <c r="AN542" s="95" t="s">
        <v>2387</v>
      </c>
      <c r="AO542" s="95" t="s">
        <v>1037</v>
      </c>
      <c r="AP542" s="95" t="s">
        <v>1815</v>
      </c>
      <c r="AQ542" s="90" t="s">
        <v>3107</v>
      </c>
      <c r="AR542" s="95"/>
      <c r="AS542" s="95" t="s">
        <v>247</v>
      </c>
      <c r="AT542" s="95" t="s">
        <v>2728</v>
      </c>
      <c r="AU542" s="95" t="s">
        <v>1037</v>
      </c>
      <c r="AV542" s="95"/>
      <c r="AW542" s="95"/>
      <c r="AX542" s="95"/>
      <c r="AY542" s="95"/>
      <c r="AZ542" s="95"/>
      <c r="BA542" s="95"/>
      <c r="BB542" s="95"/>
      <c r="BC542" s="95"/>
    </row>
    <row r="543" spans="38:55" x14ac:dyDescent="0.3">
      <c r="AL543" s="95">
        <f t="shared" si="11"/>
        <v>538</v>
      </c>
      <c r="AM543" s="95" t="s">
        <v>1023</v>
      </c>
      <c r="AN543" s="95" t="s">
        <v>1916</v>
      </c>
      <c r="AO543" s="95" t="s">
        <v>1013</v>
      </c>
      <c r="AP543" s="95" t="s">
        <v>1815</v>
      </c>
      <c r="AQ543" s="95" t="s">
        <v>3105</v>
      </c>
      <c r="AR543" s="95"/>
      <c r="AS543" s="95" t="s">
        <v>1023</v>
      </c>
      <c r="AT543" s="95" t="s">
        <v>2977</v>
      </c>
      <c r="AU543" s="95" t="s">
        <v>1013</v>
      </c>
      <c r="AV543" s="95"/>
      <c r="AW543" s="95"/>
      <c r="AX543" s="95"/>
      <c r="AY543" s="95"/>
      <c r="AZ543" s="95"/>
      <c r="BA543" s="95"/>
      <c r="BB543" s="95"/>
      <c r="BC543" s="95"/>
    </row>
    <row r="544" spans="38:55" x14ac:dyDescent="0.3">
      <c r="AL544" s="95">
        <f t="shared" si="11"/>
        <v>539</v>
      </c>
      <c r="AM544" s="95" t="s">
        <v>387</v>
      </c>
      <c r="AN544" s="95" t="s">
        <v>2380</v>
      </c>
      <c r="AO544" s="95" t="s">
        <v>1095</v>
      </c>
      <c r="AP544" s="95" t="s">
        <v>1817</v>
      </c>
      <c r="AQ544" s="95" t="s">
        <v>3106</v>
      </c>
      <c r="AR544" s="95"/>
      <c r="AS544" s="95" t="s">
        <v>387</v>
      </c>
      <c r="AT544" s="95" t="s">
        <v>2729</v>
      </c>
      <c r="AU544" s="95" t="s">
        <v>1095</v>
      </c>
      <c r="AV544" s="95"/>
      <c r="AW544" s="95"/>
      <c r="AX544" s="95"/>
      <c r="AY544" s="95"/>
      <c r="AZ544" s="95"/>
      <c r="BA544" s="95"/>
      <c r="BB544" s="95"/>
      <c r="BC544" s="95"/>
    </row>
    <row r="545" spans="38:55" x14ac:dyDescent="0.3">
      <c r="AL545" s="95">
        <f t="shared" si="11"/>
        <v>540</v>
      </c>
      <c r="AM545" s="95" t="s">
        <v>130</v>
      </c>
      <c r="AN545" s="95" t="s">
        <v>1966</v>
      </c>
      <c r="AO545" s="95" t="s">
        <v>977</v>
      </c>
      <c r="AP545" s="95" t="s">
        <v>1817</v>
      </c>
      <c r="AQ545" s="95" t="s">
        <v>3105</v>
      </c>
      <c r="AR545" s="95"/>
      <c r="AS545" s="95" t="s">
        <v>130</v>
      </c>
      <c r="AT545" s="95" t="s">
        <v>2730</v>
      </c>
      <c r="AU545" s="95" t="s">
        <v>977</v>
      </c>
      <c r="AV545" s="95"/>
      <c r="AW545" s="95"/>
      <c r="AX545" s="95"/>
      <c r="AY545" s="95"/>
      <c r="AZ545" s="95"/>
      <c r="BA545" s="95"/>
      <c r="BB545" s="95"/>
      <c r="BC545" s="95"/>
    </row>
    <row r="546" spans="38:55" x14ac:dyDescent="0.3">
      <c r="AL546" s="95">
        <f t="shared" si="11"/>
        <v>541</v>
      </c>
      <c r="AM546" s="95" t="s">
        <v>1250</v>
      </c>
      <c r="AN546" s="95" t="s">
        <v>2039</v>
      </c>
      <c r="AO546" s="95" t="s">
        <v>1241</v>
      </c>
      <c r="AP546" s="95" t="s">
        <v>1815</v>
      </c>
      <c r="AQ546" s="90" t="s">
        <v>3107</v>
      </c>
      <c r="AR546" s="95"/>
      <c r="AS546" s="95" t="s">
        <v>1250</v>
      </c>
      <c r="AT546" s="95" t="s">
        <v>2514</v>
      </c>
      <c r="AU546" s="95" t="s">
        <v>1241</v>
      </c>
      <c r="AV546" s="95"/>
      <c r="AW546" s="95"/>
      <c r="AX546" s="95"/>
      <c r="AY546" s="95"/>
      <c r="AZ546" s="95"/>
      <c r="BA546" s="95"/>
      <c r="BB546" s="95"/>
      <c r="BC546" s="95"/>
    </row>
    <row r="547" spans="38:55" x14ac:dyDescent="0.3">
      <c r="AL547" s="95">
        <f t="shared" si="11"/>
        <v>542</v>
      </c>
      <c r="AM547" s="95" t="s">
        <v>1063</v>
      </c>
      <c r="AN547" s="95" t="s">
        <v>2075</v>
      </c>
      <c r="AO547" s="95" t="s">
        <v>1051</v>
      </c>
      <c r="AP547" s="95" t="s">
        <v>1815</v>
      </c>
      <c r="AQ547" s="95" t="s">
        <v>3105</v>
      </c>
      <c r="AR547" s="95"/>
      <c r="AS547" s="95" t="s">
        <v>1063</v>
      </c>
      <c r="AT547" s="95" t="s">
        <v>2978</v>
      </c>
      <c r="AU547" s="95" t="s">
        <v>1051</v>
      </c>
      <c r="AV547" s="95"/>
      <c r="AW547" s="95"/>
      <c r="AX547" s="95"/>
      <c r="AY547" s="95"/>
      <c r="AZ547" s="95"/>
      <c r="BA547" s="95"/>
      <c r="BB547" s="95"/>
      <c r="BC547" s="95"/>
    </row>
    <row r="548" spans="38:55" x14ac:dyDescent="0.3">
      <c r="AL548" s="95">
        <f t="shared" si="11"/>
        <v>543</v>
      </c>
      <c r="AM548" s="95" t="s">
        <v>90</v>
      </c>
      <c r="AN548" s="95" t="s">
        <v>2067</v>
      </c>
      <c r="AO548" s="95" t="s">
        <v>936</v>
      </c>
      <c r="AP548" s="95" t="s">
        <v>1815</v>
      </c>
      <c r="AQ548" s="90" t="s">
        <v>3107</v>
      </c>
      <c r="AR548" s="95"/>
      <c r="AS548" s="95" t="s">
        <v>90</v>
      </c>
      <c r="AT548" s="95" t="s">
        <v>2979</v>
      </c>
      <c r="AU548" s="95" t="s">
        <v>936</v>
      </c>
      <c r="AV548" s="95"/>
      <c r="AW548" s="95"/>
      <c r="AX548" s="95"/>
      <c r="AY548" s="95"/>
      <c r="AZ548" s="95"/>
      <c r="BA548" s="95"/>
      <c r="BB548" s="95"/>
      <c r="BC548" s="95"/>
    </row>
    <row r="549" spans="38:55" x14ac:dyDescent="0.3">
      <c r="AL549" s="95">
        <f t="shared" si="11"/>
        <v>544</v>
      </c>
      <c r="AM549" s="95" t="s">
        <v>935</v>
      </c>
      <c r="AN549" s="95" t="s">
        <v>2133</v>
      </c>
      <c r="AO549" s="95" t="s">
        <v>921</v>
      </c>
      <c r="AP549" s="95" t="s">
        <v>1818</v>
      </c>
      <c r="AQ549" s="95" t="s">
        <v>3105</v>
      </c>
      <c r="AR549" s="95"/>
      <c r="AS549" s="95" t="s">
        <v>935</v>
      </c>
      <c r="AT549" s="95" t="s">
        <v>2731</v>
      </c>
      <c r="AU549" s="95" t="s">
        <v>921</v>
      </c>
      <c r="AV549" s="95"/>
      <c r="AW549" s="95"/>
      <c r="AX549" s="95"/>
      <c r="AY549" s="95"/>
      <c r="AZ549" s="95"/>
      <c r="BA549" s="95"/>
      <c r="BB549" s="95"/>
      <c r="BC549" s="95"/>
    </row>
    <row r="550" spans="38:55" x14ac:dyDescent="0.3">
      <c r="AL550" s="95">
        <f t="shared" si="11"/>
        <v>545</v>
      </c>
      <c r="AM550" s="95" t="s">
        <v>583</v>
      </c>
      <c r="AN550" s="95" t="s">
        <v>2068</v>
      </c>
      <c r="AO550" s="95" t="s">
        <v>1136</v>
      </c>
      <c r="AP550" s="95" t="s">
        <v>1819</v>
      </c>
      <c r="AQ550" s="90" t="s">
        <v>3107</v>
      </c>
      <c r="AR550" s="95"/>
      <c r="AS550" s="95" t="s">
        <v>583</v>
      </c>
      <c r="AT550" s="95" t="s">
        <v>2980</v>
      </c>
      <c r="AU550" s="95" t="s">
        <v>1136</v>
      </c>
      <c r="AV550" s="95"/>
      <c r="AW550" s="95"/>
      <c r="AX550" s="95"/>
      <c r="AY550" s="95"/>
      <c r="AZ550" s="95"/>
      <c r="BA550" s="95"/>
      <c r="BB550" s="95"/>
      <c r="BC550" s="95"/>
    </row>
    <row r="551" spans="38:55" x14ac:dyDescent="0.3">
      <c r="AL551" s="95">
        <f t="shared" si="11"/>
        <v>546</v>
      </c>
      <c r="AM551" s="95" t="s">
        <v>1269</v>
      </c>
      <c r="AN551" s="95" t="s">
        <v>1932</v>
      </c>
      <c r="AO551" s="95" t="s">
        <v>1253</v>
      </c>
      <c r="AP551" s="95" t="s">
        <v>1818</v>
      </c>
      <c r="AQ551" s="90" t="s">
        <v>3107</v>
      </c>
      <c r="AR551" s="95"/>
      <c r="AS551" s="95" t="s">
        <v>1269</v>
      </c>
      <c r="AT551" s="95" t="s">
        <v>2732</v>
      </c>
      <c r="AU551" s="95" t="s">
        <v>1253</v>
      </c>
      <c r="AV551" s="95"/>
      <c r="AW551" s="95"/>
      <c r="AX551" s="95"/>
      <c r="AY551" s="95"/>
      <c r="AZ551" s="95"/>
      <c r="BA551" s="95"/>
      <c r="BB551" s="95"/>
      <c r="BC551" s="95"/>
    </row>
    <row r="552" spans="38:55" x14ac:dyDescent="0.3">
      <c r="AL552" s="95">
        <f t="shared" si="11"/>
        <v>547</v>
      </c>
      <c r="AM552" s="95" t="s">
        <v>1024</v>
      </c>
      <c r="AN552" s="95" t="s">
        <v>2372</v>
      </c>
      <c r="AO552" s="95" t="s">
        <v>1013</v>
      </c>
      <c r="AP552" s="95" t="s">
        <v>1819</v>
      </c>
      <c r="AQ552" s="95" t="s">
        <v>3105</v>
      </c>
      <c r="AR552" s="95"/>
      <c r="AS552" s="95" t="s">
        <v>1024</v>
      </c>
      <c r="AT552" s="95" t="s">
        <v>2482</v>
      </c>
      <c r="AU552" s="95" t="s">
        <v>1013</v>
      </c>
      <c r="AV552" s="95"/>
      <c r="AW552" s="95"/>
      <c r="AX552" s="95"/>
      <c r="AY552" s="95"/>
      <c r="AZ552" s="95"/>
      <c r="BA552" s="95"/>
      <c r="BB552" s="95"/>
      <c r="BC552" s="95"/>
    </row>
    <row r="553" spans="38:55" x14ac:dyDescent="0.3">
      <c r="AL553" s="95">
        <f t="shared" si="11"/>
        <v>548</v>
      </c>
      <c r="AM553" s="95" t="s">
        <v>1025</v>
      </c>
      <c r="AN553" s="95" t="s">
        <v>2194</v>
      </c>
      <c r="AO553" s="95" t="s">
        <v>1013</v>
      </c>
      <c r="AP553" s="95" t="s">
        <v>1820</v>
      </c>
      <c r="AQ553" s="95" t="s">
        <v>3105</v>
      </c>
      <c r="AR553" s="95"/>
      <c r="AS553" s="95" t="s">
        <v>1025</v>
      </c>
      <c r="AT553" s="95" t="s">
        <v>2981</v>
      </c>
      <c r="AU553" s="95" t="s">
        <v>1013</v>
      </c>
      <c r="AV553" s="95"/>
      <c r="AW553" s="95"/>
      <c r="AX553" s="95"/>
      <c r="AY553" s="95"/>
      <c r="AZ553" s="95"/>
      <c r="BA553" s="95"/>
      <c r="BB553" s="95"/>
      <c r="BC553" s="95"/>
    </row>
    <row r="554" spans="38:55" x14ac:dyDescent="0.3">
      <c r="AL554" s="95">
        <f t="shared" si="11"/>
        <v>549</v>
      </c>
      <c r="AM554" s="95" t="s">
        <v>133</v>
      </c>
      <c r="AN554" s="95" t="s">
        <v>2190</v>
      </c>
      <c r="AO554" s="95" t="s">
        <v>977</v>
      </c>
      <c r="AP554" s="95" t="s">
        <v>1815</v>
      </c>
      <c r="AQ554" s="95" t="s">
        <v>3105</v>
      </c>
      <c r="AR554" s="95"/>
      <c r="AS554" s="95" t="s">
        <v>133</v>
      </c>
      <c r="AT554" s="95" t="s">
        <v>2733</v>
      </c>
      <c r="AU554" s="95" t="s">
        <v>977</v>
      </c>
      <c r="AV554" s="95"/>
      <c r="AW554" s="95"/>
      <c r="AX554" s="95"/>
      <c r="AY554" s="95"/>
      <c r="AZ554" s="95"/>
      <c r="BA554" s="95"/>
      <c r="BB554" s="95"/>
      <c r="BC554" s="95"/>
    </row>
    <row r="555" spans="38:55" x14ac:dyDescent="0.3">
      <c r="AL555" s="95">
        <f t="shared" si="11"/>
        <v>550</v>
      </c>
      <c r="AM555" s="95" t="s">
        <v>1251</v>
      </c>
      <c r="AN555" s="95" t="s">
        <v>2154</v>
      </c>
      <c r="AO555" s="95" t="s">
        <v>1241</v>
      </c>
      <c r="AP555" s="95" t="s">
        <v>1819</v>
      </c>
      <c r="AQ555" s="90" t="s">
        <v>3107</v>
      </c>
      <c r="AR555" s="95"/>
      <c r="AS555" s="95" t="s">
        <v>1251</v>
      </c>
      <c r="AT555" s="95" t="s">
        <v>2734</v>
      </c>
      <c r="AU555" s="95" t="s">
        <v>1241</v>
      </c>
      <c r="AV555" s="95"/>
      <c r="AW555" s="95"/>
      <c r="AX555" s="95"/>
      <c r="AY555" s="95"/>
      <c r="AZ555" s="95"/>
      <c r="BA555" s="95"/>
      <c r="BB555" s="95"/>
      <c r="BC555" s="95"/>
    </row>
    <row r="556" spans="38:55" x14ac:dyDescent="0.3">
      <c r="AL556" s="95">
        <f t="shared" si="11"/>
        <v>551</v>
      </c>
      <c r="AM556" s="95" t="s">
        <v>193</v>
      </c>
      <c r="AN556" s="95" t="s">
        <v>1922</v>
      </c>
      <c r="AO556" s="95" t="s">
        <v>997</v>
      </c>
      <c r="AP556" s="95" t="s">
        <v>1818</v>
      </c>
      <c r="AQ556" s="95" t="s">
        <v>3105</v>
      </c>
      <c r="AR556" s="95"/>
      <c r="AS556" s="95" t="s">
        <v>193</v>
      </c>
      <c r="AT556" s="95" t="s">
        <v>2735</v>
      </c>
      <c r="AU556" s="95" t="s">
        <v>997</v>
      </c>
      <c r="AV556" s="95"/>
      <c r="AW556" s="95"/>
      <c r="AX556" s="95"/>
      <c r="AY556" s="95"/>
      <c r="AZ556" s="95"/>
      <c r="BA556" s="95"/>
      <c r="BB556" s="95"/>
      <c r="BC556" s="95"/>
    </row>
    <row r="557" spans="38:55" x14ac:dyDescent="0.3">
      <c r="AL557" s="95">
        <f t="shared" si="11"/>
        <v>552</v>
      </c>
      <c r="AM557" s="95" t="s">
        <v>1026</v>
      </c>
      <c r="AN557" s="95" t="s">
        <v>2050</v>
      </c>
      <c r="AO557" s="95" t="s">
        <v>1013</v>
      </c>
      <c r="AP557" s="95" t="s">
        <v>1818</v>
      </c>
      <c r="AQ557" s="95" t="s">
        <v>3105</v>
      </c>
      <c r="AR557" s="95"/>
      <c r="AS557" s="95" t="s">
        <v>1026</v>
      </c>
      <c r="AT557" s="95" t="s">
        <v>2982</v>
      </c>
      <c r="AU557" s="95" t="s">
        <v>1013</v>
      </c>
      <c r="AV557" s="95"/>
      <c r="AW557" s="95"/>
      <c r="AX557" s="95"/>
      <c r="AY557" s="95"/>
      <c r="AZ557" s="95"/>
      <c r="BA557" s="95"/>
      <c r="BB557" s="95"/>
      <c r="BC557" s="95"/>
    </row>
    <row r="558" spans="38:55" x14ac:dyDescent="0.3">
      <c r="AL558" s="95">
        <f t="shared" si="11"/>
        <v>553</v>
      </c>
      <c r="AM558" s="95" t="s">
        <v>1105</v>
      </c>
      <c r="AN558" s="95" t="s">
        <v>2298</v>
      </c>
      <c r="AO558" s="95" t="s">
        <v>1100</v>
      </c>
      <c r="AP558" s="95" t="s">
        <v>1815</v>
      </c>
      <c r="AQ558" s="95" t="s">
        <v>3106</v>
      </c>
      <c r="AR558" s="95"/>
      <c r="AS558" s="95" t="s">
        <v>1105</v>
      </c>
      <c r="AT558" s="95" t="s">
        <v>2736</v>
      </c>
      <c r="AU558" s="95" t="s">
        <v>1100</v>
      </c>
      <c r="AV558" s="95"/>
      <c r="AW558" s="95"/>
      <c r="AX558" s="95"/>
      <c r="AY558" s="95"/>
      <c r="AZ558" s="95"/>
      <c r="BA558" s="95"/>
      <c r="BB558" s="95"/>
      <c r="BC558" s="95"/>
    </row>
    <row r="559" spans="38:55" x14ac:dyDescent="0.3">
      <c r="AL559" s="95">
        <f t="shared" si="11"/>
        <v>554</v>
      </c>
      <c r="AM559" s="95" t="s">
        <v>285</v>
      </c>
      <c r="AN559" s="95" t="s">
        <v>2139</v>
      </c>
      <c r="AO559" s="95" t="s">
        <v>1051</v>
      </c>
      <c r="AP559" s="95" t="s">
        <v>1815</v>
      </c>
      <c r="AQ559" s="95" t="s">
        <v>3105</v>
      </c>
      <c r="AR559" s="95"/>
      <c r="AS559" s="95" t="s">
        <v>285</v>
      </c>
      <c r="AT559" s="95" t="s">
        <v>2492</v>
      </c>
      <c r="AU559" s="95" t="s">
        <v>1051</v>
      </c>
      <c r="AV559" s="95"/>
      <c r="AW559" s="95"/>
      <c r="AX559" s="95"/>
      <c r="AY559" s="95"/>
      <c r="AZ559" s="95"/>
      <c r="BA559" s="95"/>
      <c r="BB559" s="95"/>
      <c r="BC559" s="95"/>
    </row>
    <row r="560" spans="38:55" x14ac:dyDescent="0.3">
      <c r="AL560" s="95">
        <f t="shared" si="11"/>
        <v>555</v>
      </c>
      <c r="AM560" s="95" t="s">
        <v>1064</v>
      </c>
      <c r="AN560" s="95" t="s">
        <v>2104</v>
      </c>
      <c r="AO560" s="95" t="s">
        <v>1051</v>
      </c>
      <c r="AP560" s="95" t="s">
        <v>1815</v>
      </c>
      <c r="AQ560" s="95" t="s">
        <v>3105</v>
      </c>
      <c r="AR560" s="95"/>
      <c r="AS560" s="95" t="s">
        <v>1064</v>
      </c>
      <c r="AT560" s="95" t="s">
        <v>2983</v>
      </c>
      <c r="AU560" s="95" t="s">
        <v>1051</v>
      </c>
      <c r="AV560" s="95"/>
      <c r="AW560" s="95"/>
      <c r="AX560" s="95"/>
      <c r="AY560" s="95"/>
      <c r="AZ560" s="95"/>
      <c r="BA560" s="95"/>
      <c r="BB560" s="95"/>
      <c r="BC560" s="95"/>
    </row>
    <row r="561" spans="38:55" x14ac:dyDescent="0.3">
      <c r="AL561" s="95">
        <f t="shared" si="11"/>
        <v>556</v>
      </c>
      <c r="AM561" s="95" t="s">
        <v>92</v>
      </c>
      <c r="AN561" s="95" t="s">
        <v>2288</v>
      </c>
      <c r="AO561" s="95" t="s">
        <v>936</v>
      </c>
      <c r="AP561" s="95" t="s">
        <v>1815</v>
      </c>
      <c r="AQ561" s="90" t="s">
        <v>3107</v>
      </c>
      <c r="AR561" s="95"/>
      <c r="AS561" s="95" t="s">
        <v>92</v>
      </c>
      <c r="AT561" s="95" t="s">
        <v>2984</v>
      </c>
      <c r="AU561" s="95" t="s">
        <v>936</v>
      </c>
      <c r="AV561" s="95"/>
      <c r="AW561" s="95"/>
      <c r="AX561" s="95"/>
      <c r="AY561" s="95"/>
      <c r="AZ561" s="95"/>
      <c r="BA561" s="95"/>
      <c r="BB561" s="95"/>
      <c r="BC561" s="95"/>
    </row>
    <row r="562" spans="38:55" x14ac:dyDescent="0.3">
      <c r="AL562" s="95">
        <f t="shared" si="11"/>
        <v>557</v>
      </c>
      <c r="AM562" s="95" t="s">
        <v>714</v>
      </c>
      <c r="AN562" s="95" t="s">
        <v>1906</v>
      </c>
      <c r="AO562" s="95" t="s">
        <v>1185</v>
      </c>
      <c r="AP562" s="95" t="s">
        <v>1819</v>
      </c>
      <c r="AQ562" s="90" t="s">
        <v>3107</v>
      </c>
      <c r="AR562" s="95"/>
      <c r="AS562" s="95" t="s">
        <v>714</v>
      </c>
      <c r="AT562" s="95" t="s">
        <v>2985</v>
      </c>
      <c r="AU562" s="95" t="s">
        <v>1185</v>
      </c>
      <c r="AV562" s="95"/>
      <c r="AW562" s="95"/>
      <c r="AX562" s="95"/>
      <c r="AY562" s="95"/>
      <c r="AZ562" s="95"/>
      <c r="BA562" s="95"/>
      <c r="BB562" s="95"/>
      <c r="BC562" s="95"/>
    </row>
    <row r="563" spans="38:55" x14ac:dyDescent="0.3">
      <c r="AL563" s="95">
        <f t="shared" si="11"/>
        <v>558</v>
      </c>
      <c r="AM563" s="95" t="s">
        <v>995</v>
      </c>
      <c r="AN563" s="95" t="s">
        <v>2382</v>
      </c>
      <c r="AO563" s="95" t="s">
        <v>977</v>
      </c>
      <c r="AP563" s="95" t="s">
        <v>1818</v>
      </c>
      <c r="AQ563" s="95" t="s">
        <v>3105</v>
      </c>
      <c r="AR563" s="95"/>
      <c r="AS563" s="95" t="s">
        <v>995</v>
      </c>
      <c r="AT563" s="95" t="s">
        <v>2737</v>
      </c>
      <c r="AU563" s="95" t="s">
        <v>977</v>
      </c>
      <c r="AV563" s="95"/>
      <c r="AW563" s="95"/>
      <c r="AX563" s="95"/>
      <c r="AY563" s="95"/>
      <c r="AZ563" s="95"/>
      <c r="BA563" s="95"/>
      <c r="BB563" s="95"/>
      <c r="BC563" s="95"/>
    </row>
    <row r="564" spans="38:55" x14ac:dyDescent="0.3">
      <c r="AL564" s="95">
        <f t="shared" si="11"/>
        <v>559</v>
      </c>
      <c r="AM564" s="95" t="s">
        <v>1011</v>
      </c>
      <c r="AN564" s="95" t="s">
        <v>2250</v>
      </c>
      <c r="AO564" s="95" t="s">
        <v>997</v>
      </c>
      <c r="AP564" s="95" t="s">
        <v>1819</v>
      </c>
      <c r="AQ564" s="95" t="s">
        <v>3105</v>
      </c>
      <c r="AR564" s="95"/>
      <c r="AS564" s="95" t="s">
        <v>1011</v>
      </c>
      <c r="AT564" s="95" t="s">
        <v>2986</v>
      </c>
      <c r="AU564" s="95" t="s">
        <v>997</v>
      </c>
      <c r="AV564" s="95"/>
      <c r="AW564" s="95"/>
      <c r="AX564" s="95"/>
      <c r="AY564" s="95"/>
      <c r="AZ564" s="95"/>
      <c r="BA564" s="95"/>
      <c r="BB564" s="95"/>
      <c r="BC564" s="95"/>
    </row>
    <row r="565" spans="38:55" x14ac:dyDescent="0.3">
      <c r="AL565" s="95">
        <f t="shared" si="11"/>
        <v>560</v>
      </c>
      <c r="AM565" s="95" t="s">
        <v>93</v>
      </c>
      <c r="AN565" s="95" t="s">
        <v>2405</v>
      </c>
      <c r="AO565" s="95" t="s">
        <v>936</v>
      </c>
      <c r="AP565" s="95" t="s">
        <v>1815</v>
      </c>
      <c r="AQ565" s="90" t="s">
        <v>3107</v>
      </c>
      <c r="AR565" s="95"/>
      <c r="AS565" s="95" t="s">
        <v>93</v>
      </c>
      <c r="AT565" s="95" t="s">
        <v>2987</v>
      </c>
      <c r="AU565" s="95" t="s">
        <v>936</v>
      </c>
      <c r="AV565" s="95"/>
      <c r="AW565" s="95"/>
      <c r="AX565" s="95"/>
      <c r="AY565" s="95"/>
      <c r="AZ565" s="95"/>
      <c r="BA565" s="95"/>
      <c r="BB565" s="95"/>
      <c r="BC565" s="95"/>
    </row>
    <row r="566" spans="38:55" x14ac:dyDescent="0.3">
      <c r="AL566" s="95">
        <f t="shared" si="11"/>
        <v>561</v>
      </c>
      <c r="AM566" s="95" t="s">
        <v>635</v>
      </c>
      <c r="AN566" s="95" t="s">
        <v>2105</v>
      </c>
      <c r="AO566" s="95" t="s">
        <v>1198</v>
      </c>
      <c r="AP566" s="95" t="s">
        <v>1820</v>
      </c>
      <c r="AQ566" s="95" t="s">
        <v>3105</v>
      </c>
      <c r="AR566" s="95"/>
      <c r="AS566" s="95" t="s">
        <v>635</v>
      </c>
      <c r="AT566" s="95" t="s">
        <v>2988</v>
      </c>
      <c r="AU566" s="95" t="s">
        <v>1198</v>
      </c>
      <c r="AV566" s="95"/>
      <c r="AW566" s="95"/>
      <c r="AX566" s="95"/>
      <c r="AY566" s="95"/>
      <c r="AZ566" s="95"/>
      <c r="BA566" s="95"/>
      <c r="BB566" s="95"/>
      <c r="BC566" s="95"/>
    </row>
    <row r="567" spans="38:55" x14ac:dyDescent="0.3">
      <c r="AL567" s="95">
        <f t="shared" si="11"/>
        <v>562</v>
      </c>
      <c r="AM567" s="95" t="s">
        <v>296</v>
      </c>
      <c r="AN567" s="95" t="s">
        <v>2242</v>
      </c>
      <c r="AO567" s="95" t="s">
        <v>1051</v>
      </c>
      <c r="AP567" s="95" t="s">
        <v>1817</v>
      </c>
      <c r="AQ567" s="95" t="s">
        <v>3105</v>
      </c>
      <c r="AR567" s="95"/>
      <c r="AS567" s="95" t="s">
        <v>296</v>
      </c>
      <c r="AT567" s="95" t="s">
        <v>2738</v>
      </c>
      <c r="AU567" s="95" t="s">
        <v>1051</v>
      </c>
      <c r="AV567" s="95"/>
      <c r="AW567" s="95"/>
      <c r="AX567" s="95"/>
      <c r="AY567" s="95"/>
      <c r="AZ567" s="95"/>
      <c r="BA567" s="95"/>
      <c r="BB567" s="95"/>
      <c r="BC567" s="95"/>
    </row>
    <row r="568" spans="38:55" x14ac:dyDescent="0.3">
      <c r="AL568" s="95">
        <f t="shared" si="11"/>
        <v>563</v>
      </c>
      <c r="AM568" s="95" t="s">
        <v>134</v>
      </c>
      <c r="AN568" s="95" t="s">
        <v>2210</v>
      </c>
      <c r="AO568" s="95" t="s">
        <v>977</v>
      </c>
      <c r="AP568" s="95" t="s">
        <v>1818</v>
      </c>
      <c r="AQ568" s="95" t="s">
        <v>3105</v>
      </c>
      <c r="AR568" s="95"/>
      <c r="AS568" s="95" t="s">
        <v>134</v>
      </c>
      <c r="AT568" s="95" t="s">
        <v>2989</v>
      </c>
      <c r="AU568" s="95" t="s">
        <v>977</v>
      </c>
      <c r="AV568" s="95"/>
      <c r="AW568" s="95"/>
      <c r="AX568" s="95"/>
      <c r="AY568" s="95"/>
      <c r="AZ568" s="95"/>
      <c r="BA568" s="95"/>
      <c r="BB568" s="95"/>
      <c r="BC568" s="95"/>
    </row>
    <row r="569" spans="38:55" x14ac:dyDescent="0.3">
      <c r="AL569" s="95">
        <f t="shared" si="11"/>
        <v>564</v>
      </c>
      <c r="AM569" s="95" t="s">
        <v>975</v>
      </c>
      <c r="AN569" s="95" t="s">
        <v>2047</v>
      </c>
      <c r="AO569" s="95" t="s">
        <v>936</v>
      </c>
      <c r="AP569" s="95" t="s">
        <v>1815</v>
      </c>
      <c r="AQ569" s="90" t="s">
        <v>3107</v>
      </c>
      <c r="AR569" s="95"/>
      <c r="AS569" s="95" t="s">
        <v>975</v>
      </c>
      <c r="AT569" s="95" t="s">
        <v>2739</v>
      </c>
      <c r="AU569" s="95" t="s">
        <v>936</v>
      </c>
      <c r="AV569" s="95"/>
      <c r="AW569" s="95"/>
      <c r="AX569" s="95"/>
      <c r="AY569" s="95"/>
      <c r="AZ569" s="95"/>
      <c r="BA569" s="95"/>
      <c r="BB569" s="95"/>
      <c r="BC569" s="95"/>
    </row>
    <row r="570" spans="38:55" x14ac:dyDescent="0.3">
      <c r="AL570" s="95"/>
      <c r="AM570" s="95"/>
      <c r="AN570" s="95"/>
      <c r="AO570" s="95"/>
      <c r="AP570" s="95"/>
      <c r="AQ570" s="95"/>
      <c r="AR570" s="95"/>
      <c r="AS570" s="95"/>
      <c r="AT570" s="95"/>
      <c r="AU570" s="95"/>
      <c r="AV570" s="95"/>
      <c r="AW570" s="95"/>
      <c r="AX570" s="95"/>
      <c r="AY570" s="95"/>
      <c r="AZ570" s="95"/>
      <c r="BA570" s="95"/>
      <c r="BB570" s="95"/>
      <c r="BC570" s="95"/>
    </row>
    <row r="571" spans="38:55" x14ac:dyDescent="0.3">
      <c r="AL571" s="95"/>
      <c r="AM571" s="95"/>
      <c r="AN571" s="95"/>
      <c r="AO571" s="95"/>
      <c r="AP571" s="95"/>
      <c r="AQ571" s="95"/>
      <c r="AR571" s="95"/>
      <c r="AS571" s="95"/>
      <c r="AT571" s="95"/>
      <c r="AU571" s="95"/>
      <c r="AV571" s="95"/>
      <c r="AW571" s="95"/>
      <c r="AX571" s="95"/>
      <c r="AY571" s="95"/>
      <c r="AZ571" s="95"/>
      <c r="BA571" s="95"/>
      <c r="BB571" s="95"/>
      <c r="BC571" s="95"/>
    </row>
    <row r="572" spans="38:55" x14ac:dyDescent="0.3">
      <c r="AL572" s="95"/>
      <c r="AM572" s="95"/>
      <c r="AN572" s="95"/>
      <c r="AO572" s="95"/>
      <c r="AP572" s="95"/>
      <c r="AQ572" s="95"/>
      <c r="AR572" s="95"/>
      <c r="AS572" s="95"/>
      <c r="AT572" s="95"/>
      <c r="AU572" s="95"/>
      <c r="AV572" s="95"/>
      <c r="AW572" s="95"/>
      <c r="AX572" s="95"/>
      <c r="AY572" s="95"/>
      <c r="AZ572" s="95"/>
      <c r="BA572" s="95"/>
      <c r="BB572" s="95"/>
      <c r="BC572" s="95"/>
    </row>
    <row r="573" spans="38:55" x14ac:dyDescent="0.3">
      <c r="AL573" s="95"/>
      <c r="AM573" s="95"/>
      <c r="AN573" s="95"/>
      <c r="AO573" s="95"/>
      <c r="AP573" s="95"/>
      <c r="AQ573" s="95"/>
      <c r="AR573" s="95"/>
      <c r="AS573" s="95"/>
      <c r="AT573" s="95"/>
      <c r="AU573" s="95"/>
      <c r="AV573" s="95"/>
      <c r="AW573" s="95"/>
      <c r="AX573" s="95"/>
      <c r="AY573" s="95"/>
      <c r="AZ573" s="95"/>
      <c r="BA573" s="95"/>
      <c r="BB573" s="95"/>
      <c r="BC573" s="95"/>
    </row>
    <row r="574" spans="38:55" x14ac:dyDescent="0.3">
      <c r="AL574" s="95"/>
      <c r="AM574" s="95"/>
      <c r="AN574" s="95"/>
      <c r="AO574" s="95"/>
      <c r="AP574" s="95"/>
      <c r="AQ574" s="95"/>
      <c r="AR574" s="95"/>
      <c r="AS574" s="95"/>
      <c r="AT574" s="95"/>
      <c r="AU574" s="95"/>
      <c r="AV574" s="95"/>
      <c r="AW574" s="95"/>
      <c r="AX574" s="95"/>
      <c r="AY574" s="95"/>
      <c r="AZ574" s="95"/>
      <c r="BA574" s="95"/>
      <c r="BB574" s="95"/>
      <c r="BC574" s="95"/>
    </row>
  </sheetData>
  <autoFilter ref="AL6:AQ569" xr:uid="{8964E46B-E20D-49DC-AAAC-84EEB9BFF635}"/>
  <sortState xmlns:xlrd2="http://schemas.microsoft.com/office/spreadsheetml/2017/richdata2" ref="AL7:AO570">
    <sortCondition ref="AN7"/>
  </sortState>
  <mergeCells count="3">
    <mergeCell ref="B13:D14"/>
    <mergeCell ref="F6:J6"/>
    <mergeCell ref="A6:E6"/>
  </mergeCells>
  <pageMargins left="0.25" right="0.25" top="0.75" bottom="0.75" header="0.3" footer="0.3"/>
  <pageSetup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0</xdr:col>
                    <xdr:colOff>38100</xdr:colOff>
                    <xdr:row>2</xdr:row>
                    <xdr:rowOff>182880</xdr:rowOff>
                  </from>
                  <to>
                    <xdr:col>2</xdr:col>
                    <xdr:colOff>754380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208-6C18-4948-B536-9649F7953BAC}">
  <sheetPr codeName="Sheet3"/>
  <dimension ref="A1:BC637"/>
  <sheetViews>
    <sheetView zoomScale="90" zoomScaleNormal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defaultRowHeight="14.4" outlineLevelCol="1" x14ac:dyDescent="0.3"/>
  <cols>
    <col min="1" max="1" width="9.109375" customWidth="1"/>
    <col min="2" max="2" width="32.6640625" customWidth="1"/>
    <col min="3" max="3" width="14.109375" customWidth="1"/>
    <col min="4" max="4" width="14.109375" hidden="1" customWidth="1"/>
    <col min="5" max="5" width="8.5546875" customWidth="1"/>
    <col min="6" max="6" width="15.88671875" customWidth="1"/>
    <col min="7" max="7" width="10" customWidth="1"/>
    <col min="8" max="8" width="14.44140625" customWidth="1"/>
    <col min="9" max="9" width="16.44140625" customWidth="1"/>
    <col min="10" max="10" width="18.6640625" customWidth="1"/>
    <col min="11" max="11" width="11.33203125" customWidth="1"/>
    <col min="12" max="12" width="13.44140625" customWidth="1"/>
    <col min="13" max="13" width="15.5546875" customWidth="1"/>
    <col min="14" max="14" width="18.6640625" customWidth="1"/>
    <col min="15" max="15" width="9.6640625" customWidth="1"/>
    <col min="16" max="16" width="13.5546875" customWidth="1"/>
    <col min="17" max="17" width="16.109375" customWidth="1"/>
    <col min="18" max="18" width="18.6640625" customWidth="1"/>
    <col min="19" max="19" width="9.88671875" customWidth="1"/>
    <col min="20" max="21" width="17.44140625" customWidth="1"/>
    <col min="22" max="22" width="20.33203125" customWidth="1"/>
    <col min="23" max="23" width="18.5546875" customWidth="1"/>
    <col min="24" max="24" width="15.109375" customWidth="1"/>
    <col min="25" max="25" width="16.33203125" customWidth="1"/>
    <col min="26" max="26" width="15.33203125" customWidth="1"/>
    <col min="27" max="27" width="15" customWidth="1"/>
    <col min="28" max="28" width="15.44140625" customWidth="1"/>
    <col min="29" max="29" width="20" customWidth="1"/>
    <col min="31" max="36" width="12.109375" hidden="1" customWidth="1" outlineLevel="1"/>
    <col min="37" max="46" width="8.88671875" hidden="1" customWidth="1" outlineLevel="1"/>
    <col min="47" max="47" width="9.109375" collapsed="1"/>
  </cols>
  <sheetData>
    <row r="1" spans="1:55" ht="50.25" customHeight="1" thickBot="1" x14ac:dyDescent="0.35">
      <c r="A1" s="87" t="s">
        <v>3111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</row>
    <row r="2" spans="1:55" ht="18.600000000000001" x14ac:dyDescent="0.4">
      <c r="G2" s="114" t="s">
        <v>7</v>
      </c>
      <c r="H2" s="115"/>
      <c r="I2" s="115"/>
      <c r="J2" s="116"/>
      <c r="K2" s="114" t="s">
        <v>19</v>
      </c>
      <c r="L2" s="115"/>
      <c r="M2" s="115"/>
      <c r="N2" s="116"/>
      <c r="O2" s="114" t="s">
        <v>42</v>
      </c>
      <c r="P2" s="115"/>
      <c r="Q2" s="115"/>
      <c r="R2" s="116"/>
      <c r="S2" s="114" t="s">
        <v>1823</v>
      </c>
      <c r="T2" s="115"/>
      <c r="U2" s="115"/>
      <c r="V2" s="116"/>
      <c r="W2" s="4"/>
      <c r="X2" s="4"/>
      <c r="Y2" s="4"/>
      <c r="Z2" s="4"/>
    </row>
    <row r="3" spans="1:55" s="71" customFormat="1" ht="53.25" customHeight="1" x14ac:dyDescent="0.35">
      <c r="A3" s="80" t="s">
        <v>3109</v>
      </c>
      <c r="B3" s="80" t="s">
        <v>0</v>
      </c>
      <c r="C3" s="80" t="s">
        <v>1822</v>
      </c>
      <c r="D3" s="80"/>
      <c r="E3" s="80" t="s">
        <v>1833</v>
      </c>
      <c r="F3" s="80" t="s">
        <v>1821</v>
      </c>
      <c r="G3" s="81" t="s">
        <v>1832</v>
      </c>
      <c r="H3" s="82" t="s">
        <v>3</v>
      </c>
      <c r="I3" s="82" t="s">
        <v>2440</v>
      </c>
      <c r="J3" s="83" t="s">
        <v>3924</v>
      </c>
      <c r="K3" s="84" t="s">
        <v>1832</v>
      </c>
      <c r="L3" s="82" t="s">
        <v>3</v>
      </c>
      <c r="M3" s="82" t="s">
        <v>2440</v>
      </c>
      <c r="N3" s="83" t="s">
        <v>3924</v>
      </c>
      <c r="O3" s="84" t="s">
        <v>1832</v>
      </c>
      <c r="P3" s="82" t="s">
        <v>3</v>
      </c>
      <c r="Q3" s="82" t="s">
        <v>2440</v>
      </c>
      <c r="R3" s="83" t="s">
        <v>3924</v>
      </c>
      <c r="S3" s="84" t="s">
        <v>1832</v>
      </c>
      <c r="T3" s="82" t="s">
        <v>3</v>
      </c>
      <c r="U3" s="82" t="s">
        <v>2440</v>
      </c>
      <c r="V3" s="83" t="s">
        <v>3924</v>
      </c>
      <c r="W3" s="85" t="s">
        <v>3920</v>
      </c>
      <c r="X3" s="85" t="s">
        <v>3921</v>
      </c>
      <c r="Y3" s="85" t="s">
        <v>1831</v>
      </c>
      <c r="Z3" s="85" t="s">
        <v>1826</v>
      </c>
      <c r="AA3" s="85" t="s">
        <v>1824</v>
      </c>
      <c r="AB3" s="85" t="s">
        <v>3922</v>
      </c>
      <c r="AC3" s="85" t="s">
        <v>3923</v>
      </c>
      <c r="AE3" s="72" t="s">
        <v>2441</v>
      </c>
      <c r="AF3" s="73" t="s">
        <v>2442</v>
      </c>
      <c r="AG3" s="72" t="s">
        <v>2443</v>
      </c>
      <c r="AH3" s="72" t="s">
        <v>2444</v>
      </c>
      <c r="AI3" s="72" t="s">
        <v>2445</v>
      </c>
      <c r="AJ3" s="72" t="s">
        <v>2446</v>
      </c>
      <c r="AK3" s="72" t="s">
        <v>2447</v>
      </c>
      <c r="AL3" s="72" t="s">
        <v>2448</v>
      </c>
      <c r="AM3" s="72" t="s">
        <v>2449</v>
      </c>
      <c r="AN3" s="72" t="s">
        <v>2450</v>
      </c>
      <c r="AO3" s="72" t="s">
        <v>2451</v>
      </c>
      <c r="AP3" s="72" t="s">
        <v>2452</v>
      </c>
      <c r="AQ3" s="72" t="s">
        <v>2453</v>
      </c>
      <c r="AR3" s="72" t="s">
        <v>2454</v>
      </c>
      <c r="AS3" s="72" t="s">
        <v>2455</v>
      </c>
      <c r="AT3" s="72" t="s">
        <v>2456</v>
      </c>
    </row>
    <row r="4" spans="1:55" s="15" customFormat="1" ht="16.2" customHeight="1" x14ac:dyDescent="0.3">
      <c r="A4" t="s">
        <v>920</v>
      </c>
      <c r="B4" t="s">
        <v>1270</v>
      </c>
      <c r="C4" t="s">
        <v>921</v>
      </c>
      <c r="D4" t="str">
        <f>B4&amp;", "&amp;C4&amp;" County"</f>
        <v>Absecon city, Atlantic County</v>
      </c>
      <c r="E4" t="s">
        <v>1830</v>
      </c>
      <c r="F4" t="s">
        <v>1815</v>
      </c>
      <c r="G4" s="22">
        <f>COUNTIFS('Raw Data from UFBs'!$A$3:$A$3000,'Summary By Town'!$A4,'Raw Data from UFBs'!$E$3:$E$3000,'Summary By Town'!$G$2)</f>
        <v>0</v>
      </c>
      <c r="H4" s="5">
        <f>SUMIFS('Raw Data from UFBs'!F$3:F$3000,'Raw Data from UFBs'!$A$3:$A$3000,'Summary By Town'!$A4,'Raw Data from UFBs'!$E$3:$E$3000,'Summary By Town'!$G$2)</f>
        <v>0</v>
      </c>
      <c r="I4" s="5">
        <f>SUMIFS('Raw Data from UFBs'!G$3:G$3000,'Raw Data from UFBs'!$A$3:$A$3000,'Summary By Town'!$A4,'Raw Data from UFBs'!$E$3:$E$3000,'Summary By Town'!$G$2)</f>
        <v>0</v>
      </c>
      <c r="J4" s="23">
        <f>IFERROR((I4/100)*$X4,"--")</f>
        <v>0</v>
      </c>
      <c r="K4" s="22">
        <f>COUNTIFS('Raw Data from UFBs'!$A$3:$A$3000,'Summary By Town'!$A4,'Raw Data from UFBs'!$E$3:$E$3000,'Summary By Town'!$K$2)</f>
        <v>0</v>
      </c>
      <c r="L4" s="5">
        <f>SUMIFS('Raw Data from UFBs'!F$3:F$3000,'Raw Data from UFBs'!$A$3:$A$3000,'Summary By Town'!$A4,'Raw Data from UFBs'!$E$3:$E$3000,'Summary By Town'!$K$2)</f>
        <v>0</v>
      </c>
      <c r="M4" s="5">
        <f>SUMIFS('Raw Data from UFBs'!G$3:G$3000,'Raw Data from UFBs'!$A$3:$A$3000,'Summary By Town'!$A4,'Raw Data from UFBs'!$E$3:$E$3000,'Summary By Town'!$K$2)</f>
        <v>0</v>
      </c>
      <c r="N4" s="23">
        <f>IFERROR((M4/100)*$X4,"--")</f>
        <v>0</v>
      </c>
      <c r="O4" s="22">
        <f>COUNTIFS('Raw Data from UFBs'!$A$3:$A$3000,'Summary By Town'!$A4,'Raw Data from UFBs'!$E$3:$E$3000,'Summary By Town'!$O$2)</f>
        <v>0</v>
      </c>
      <c r="P4" s="5">
        <f>SUMIFS('Raw Data from UFBs'!F$3:F$3000,'Raw Data from UFBs'!$A$3:$A$3000,'Summary By Town'!$A4,'Raw Data from UFBs'!$E$3:$E$3000,'Summary By Town'!$O$2)</f>
        <v>0</v>
      </c>
      <c r="Q4" s="5">
        <f>SUMIFS('Raw Data from UFBs'!G$3:G$3000,'Raw Data from UFBs'!$A$3:$A$3000,'Summary By Town'!$A4,'Raw Data from UFBs'!$E$3:$E$3000,'Summary By Town'!$O$2)</f>
        <v>0</v>
      </c>
      <c r="R4" s="23">
        <f>IFERROR((Q4/100)*$X4,"--")</f>
        <v>0</v>
      </c>
      <c r="S4" s="22">
        <f>O4+K4+G4</f>
        <v>0</v>
      </c>
      <c r="T4" s="5">
        <f>P4+L4+H4</f>
        <v>0</v>
      </c>
      <c r="U4" s="5">
        <f>Q4+M4+I4</f>
        <v>0</v>
      </c>
      <c r="V4" s="23">
        <f>R4+N4+J4</f>
        <v>0</v>
      </c>
      <c r="W4" s="62">
        <v>815692900</v>
      </c>
      <c r="X4" s="63">
        <v>3.3229474638119449</v>
      </c>
      <c r="Y4" s="64">
        <v>0.30665548568849255</v>
      </c>
      <c r="Z4" s="5">
        <f>(V4-T4)*Y4</f>
        <v>0</v>
      </c>
      <c r="AA4" s="9">
        <f>U4/W4</f>
        <v>0</v>
      </c>
      <c r="AB4" s="62">
        <v>12347093.99</v>
      </c>
      <c r="AC4" s="7">
        <f>Z4/AB4</f>
        <v>0</v>
      </c>
      <c r="AD4"/>
      <c r="AE4" s="6" t="s">
        <v>32</v>
      </c>
      <c r="AF4" s="6" t="s">
        <v>26</v>
      </c>
      <c r="AG4" s="6" t="s">
        <v>5</v>
      </c>
      <c r="AH4" s="6" t="s">
        <v>28</v>
      </c>
      <c r="AI4" s="6" t="s">
        <v>1857</v>
      </c>
      <c r="AJ4" s="6" t="s">
        <v>1857</v>
      </c>
      <c r="AK4" s="6" t="s">
        <v>1857</v>
      </c>
      <c r="AL4" s="6" t="s">
        <v>1857</v>
      </c>
      <c r="AM4" s="6" t="s">
        <v>1857</v>
      </c>
      <c r="AN4" s="6" t="s">
        <v>1857</v>
      </c>
      <c r="AO4" s="6" t="s">
        <v>1857</v>
      </c>
      <c r="AP4" s="6" t="s">
        <v>1857</v>
      </c>
      <c r="AQ4" s="6" t="s">
        <v>1857</v>
      </c>
      <c r="AR4" s="6" t="s">
        <v>1857</v>
      </c>
      <c r="AS4" s="6" t="s">
        <v>1857</v>
      </c>
      <c r="AT4" s="6" t="s">
        <v>1857</v>
      </c>
    </row>
    <row r="5" spans="1:55" ht="17.25" customHeight="1" x14ac:dyDescent="0.3">
      <c r="A5" t="s">
        <v>5</v>
      </c>
      <c r="B5" t="s">
        <v>1271</v>
      </c>
      <c r="C5" t="s">
        <v>921</v>
      </c>
      <c r="D5" t="str">
        <f t="shared" ref="D5:D68" si="0">B5&amp;", "&amp;C5&amp;" County"</f>
        <v>Atlantic City city, Atlantic County</v>
      </c>
      <c r="E5" t="s">
        <v>1830</v>
      </c>
      <c r="F5" t="s">
        <v>1816</v>
      </c>
      <c r="G5" s="22">
        <f>COUNTIFS('Raw Data from UFBs'!$A$3:$A$3000,'Summary By Town'!$A5,'Raw Data from UFBs'!$E$3:$E$3000,'Summary By Town'!$G$2)</f>
        <v>21</v>
      </c>
      <c r="H5" s="5">
        <f>SUMIFS('Raw Data from UFBs'!F$3:F$3000,'Raw Data from UFBs'!$A$3:$A$3000,'Summary By Town'!$A5,'Raw Data from UFBs'!$E$3:$E$3000,'Summary By Town'!$G$2)</f>
        <v>2102050</v>
      </c>
      <c r="I5" s="5">
        <f>SUMIFS('Raw Data from UFBs'!G$3:G$3000,'Raw Data from UFBs'!$A$3:$A$3000,'Summary By Town'!$A5,'Raw Data from UFBs'!$E$3:$E$3000,'Summary By Town'!$G$2)</f>
        <v>149191300</v>
      </c>
      <c r="J5" s="23">
        <f t="shared" ref="J5:J68" si="1">IFERROR((I5/100)*$X5,"--")</f>
        <v>5318432.1933314214</v>
      </c>
      <c r="K5" s="22">
        <f>COUNTIFS('Raw Data from UFBs'!$A$3:$A$3000,'Summary By Town'!$A5,'Raw Data from UFBs'!$E$3:$E$3000,'Summary By Town'!$K$2)</f>
        <v>5</v>
      </c>
      <c r="L5" s="5">
        <f>SUMIFS('Raw Data from UFBs'!F$3:F$3000,'Raw Data from UFBs'!$A$3:$A$3000,'Summary By Town'!$A5,'Raw Data from UFBs'!$E$3:$E$3000,'Summary By Town'!$K$2)</f>
        <v>1962000</v>
      </c>
      <c r="M5" s="5">
        <f>SUMIFS('Raw Data from UFBs'!G$3:G$3000,'Raw Data from UFBs'!$A$3:$A$3000,'Summary By Town'!$A5,'Raw Data from UFBs'!$E$3:$E$3000,'Summary By Town'!$K$2)</f>
        <v>88651600</v>
      </c>
      <c r="N5" s="23">
        <f t="shared" ref="N5:N68" si="2">IFERROR((M5/100)*$X5,"--")</f>
        <v>3160288.3239863175</v>
      </c>
      <c r="O5" s="22">
        <f>COUNTIFS('Raw Data from UFBs'!$A$3:$A$3000,'Summary By Town'!$A5,'Raw Data from UFBs'!$E$3:$E$3000,'Summary By Town'!$O$2)</f>
        <v>1</v>
      </c>
      <c r="P5" s="5">
        <f>SUMIFS('Raw Data from UFBs'!F$3:F$3000,'Raw Data from UFBs'!$A$3:$A$3000,'Summary By Town'!$A5,'Raw Data from UFBs'!$E$3:$E$3000,'Summary By Town'!$O$2)</f>
        <v>114000</v>
      </c>
      <c r="Q5" s="5">
        <f>SUMIFS('Raw Data from UFBs'!G$3:G$3000,'Raw Data from UFBs'!$A$3:$A$3000,'Summary By Town'!$A5,'Raw Data from UFBs'!$E$3:$E$3000,'Summary By Town'!$O$2)</f>
        <v>53378000</v>
      </c>
      <c r="R5" s="23">
        <f>IFERROR((Q5/100)*$X5,"--")</f>
        <v>1902840.672449698</v>
      </c>
      <c r="S5" s="22">
        <f t="shared" ref="S5:S68" si="3">O5+K5+G5</f>
        <v>27</v>
      </c>
      <c r="T5" s="5">
        <f t="shared" ref="T5:T68" si="4">P5+L5+H5</f>
        <v>4178050</v>
      </c>
      <c r="U5" s="5">
        <f t="shared" ref="U5:U68" si="5">Q5+M5+I5</f>
        <v>291220900</v>
      </c>
      <c r="V5" s="23">
        <f t="shared" ref="V5:V68" si="6">R5+N5+J5</f>
        <v>10381561.189767437</v>
      </c>
      <c r="W5" s="62">
        <v>7439186620</v>
      </c>
      <c r="X5" s="63">
        <v>3.5648407067512795</v>
      </c>
      <c r="Y5" s="64">
        <v>0.44713077196172057</v>
      </c>
      <c r="Z5" s="5">
        <f>(V5-T5)*Y5</f>
        <v>2773780.7471538857</v>
      </c>
      <c r="AA5" s="9">
        <f>U5/W5</f>
        <v>3.9146873828526163E-2</v>
      </c>
      <c r="AB5" s="62">
        <v>235287158.23000002</v>
      </c>
      <c r="AC5" s="7">
        <f t="shared" ref="AC5:AC68" si="7">Z5/AB5</f>
        <v>1.178891686235776E-2</v>
      </c>
      <c r="AE5" s="6" t="s">
        <v>920</v>
      </c>
      <c r="AF5" s="6" t="s">
        <v>32</v>
      </c>
      <c r="AG5" s="6" t="s">
        <v>26</v>
      </c>
      <c r="AH5" s="6" t="s">
        <v>934</v>
      </c>
      <c r="AI5" s="6" t="s">
        <v>922</v>
      </c>
      <c r="AJ5" s="6" t="s">
        <v>28</v>
      </c>
      <c r="AK5" s="6" t="s">
        <v>1857</v>
      </c>
      <c r="AL5" s="6" t="s">
        <v>1857</v>
      </c>
      <c r="AM5" s="6" t="s">
        <v>1857</v>
      </c>
      <c r="AN5" s="6" t="s">
        <v>1857</v>
      </c>
      <c r="AO5" s="6" t="s">
        <v>1857</v>
      </c>
      <c r="AP5" s="6" t="s">
        <v>1857</v>
      </c>
      <c r="AQ5" s="6" t="s">
        <v>1857</v>
      </c>
      <c r="AR5" s="6" t="s">
        <v>1857</v>
      </c>
      <c r="AS5" s="6" t="s">
        <v>1857</v>
      </c>
      <c r="AT5" s="6" t="s">
        <v>1857</v>
      </c>
    </row>
    <row r="6" spans="1:55" ht="17.25" customHeight="1" x14ac:dyDescent="0.3">
      <c r="A6" t="s">
        <v>922</v>
      </c>
      <c r="B6" t="s">
        <v>1272</v>
      </c>
      <c r="C6" t="s">
        <v>921</v>
      </c>
      <c r="D6" t="str">
        <f t="shared" si="0"/>
        <v>Brigantine city, Atlantic County</v>
      </c>
      <c r="E6" t="s">
        <v>1830</v>
      </c>
      <c r="F6" t="s">
        <v>1817</v>
      </c>
      <c r="G6" s="22">
        <f>COUNTIFS('Raw Data from UFBs'!$A$3:$A$3000,'Summary By Town'!$A6,'Raw Data from UFBs'!$E$3:$E$3000,'Summary By Town'!$G$2)</f>
        <v>0</v>
      </c>
      <c r="H6" s="5">
        <f>SUMIFS('Raw Data from UFBs'!F$3:F$3000,'Raw Data from UFBs'!$A$3:$A$3000,'Summary By Town'!$A6,'Raw Data from UFBs'!$E$3:$E$3000,'Summary By Town'!$G$2)</f>
        <v>0</v>
      </c>
      <c r="I6" s="5">
        <f>SUMIFS('Raw Data from UFBs'!G$3:G$3000,'Raw Data from UFBs'!$A$3:$A$3000,'Summary By Town'!$A6,'Raw Data from UFBs'!$E$3:$E$3000,'Summary By Town'!$G$2)</f>
        <v>0</v>
      </c>
      <c r="J6" s="23">
        <f t="shared" si="1"/>
        <v>0</v>
      </c>
      <c r="K6" s="22">
        <f>COUNTIFS('Raw Data from UFBs'!$A$3:$A$3000,'Summary By Town'!$A6,'Raw Data from UFBs'!$E$3:$E$3000,'Summary By Town'!$K$2)</f>
        <v>0</v>
      </c>
      <c r="L6" s="5">
        <f>SUMIFS('Raw Data from UFBs'!F$3:F$3000,'Raw Data from UFBs'!$A$3:$A$3000,'Summary By Town'!$A6,'Raw Data from UFBs'!$E$3:$E$3000,'Summary By Town'!$K$2)</f>
        <v>0</v>
      </c>
      <c r="M6" s="5">
        <f>SUMIFS('Raw Data from UFBs'!G$3:G$3000,'Raw Data from UFBs'!$A$3:$A$3000,'Summary By Town'!$A6,'Raw Data from UFBs'!$E$3:$E$3000,'Summary By Town'!$K$2)</f>
        <v>0</v>
      </c>
      <c r="N6" s="23">
        <f t="shared" si="2"/>
        <v>0</v>
      </c>
      <c r="O6" s="22">
        <f>COUNTIFS('Raw Data from UFBs'!$A$3:$A$3000,'Summary By Town'!$A6,'Raw Data from UFBs'!$E$3:$E$3000,'Summary By Town'!$O$2)</f>
        <v>0</v>
      </c>
      <c r="P6" s="5">
        <f>SUMIFS('Raw Data from UFBs'!F$3:F$3000,'Raw Data from UFBs'!$A$3:$A$3000,'Summary By Town'!$A6,'Raw Data from UFBs'!$E$3:$E$3000,'Summary By Town'!$O$2)</f>
        <v>0</v>
      </c>
      <c r="Q6" s="5">
        <f>SUMIFS('Raw Data from UFBs'!G$3:G$3000,'Raw Data from UFBs'!$A$3:$A$3000,'Summary By Town'!$A6,'Raw Data from UFBs'!$E$3:$E$3000,'Summary By Town'!$O$2)</f>
        <v>0</v>
      </c>
      <c r="R6" s="23">
        <f t="shared" ref="R6:R68" si="8">IFERROR((Q6/100)*$X6,"--")</f>
        <v>0</v>
      </c>
      <c r="S6" s="22">
        <f t="shared" si="3"/>
        <v>0</v>
      </c>
      <c r="T6" s="5">
        <f t="shared" si="4"/>
        <v>0</v>
      </c>
      <c r="U6" s="5">
        <f t="shared" si="5"/>
        <v>0</v>
      </c>
      <c r="V6" s="23">
        <f>R6+N6+J6</f>
        <v>0</v>
      </c>
      <c r="W6" s="62">
        <v>3651306600</v>
      </c>
      <c r="X6" s="63">
        <v>1.847419583856873</v>
      </c>
      <c r="Y6" s="64">
        <v>0.36971435506336997</v>
      </c>
      <c r="Z6" s="5">
        <f t="shared" ref="Z6:Z68" si="9">(V6-T6)*Y6</f>
        <v>0</v>
      </c>
      <c r="AA6" s="9">
        <f t="shared" ref="AA6:AA68" si="10">U6/W6</f>
        <v>0</v>
      </c>
      <c r="AB6" s="62">
        <v>33148570.079999998</v>
      </c>
      <c r="AC6" s="7">
        <f t="shared" si="7"/>
        <v>0</v>
      </c>
      <c r="AE6" s="6" t="s">
        <v>5</v>
      </c>
      <c r="AF6" s="6" t="s">
        <v>28</v>
      </c>
      <c r="AG6" s="6" t="s">
        <v>1857</v>
      </c>
      <c r="AH6" s="6" t="s">
        <v>1857</v>
      </c>
      <c r="AI6" s="6" t="s">
        <v>1857</v>
      </c>
      <c r="AJ6" s="6" t="s">
        <v>1857</v>
      </c>
      <c r="AK6" s="6" t="s">
        <v>1857</v>
      </c>
      <c r="AL6" s="6" t="s">
        <v>1857</v>
      </c>
      <c r="AM6" s="6" t="s">
        <v>1857</v>
      </c>
      <c r="AN6" s="6" t="s">
        <v>1857</v>
      </c>
      <c r="AO6" s="6" t="s">
        <v>1857</v>
      </c>
      <c r="AP6" s="6" t="s">
        <v>1857</v>
      </c>
      <c r="AQ6" s="6" t="s">
        <v>1857</v>
      </c>
      <c r="AR6" s="6" t="s">
        <v>1857</v>
      </c>
      <c r="AS6" s="6" t="s">
        <v>1857</v>
      </c>
      <c r="AT6" s="6" t="s">
        <v>1857</v>
      </c>
    </row>
    <row r="7" spans="1:55" ht="17.25" customHeight="1" x14ac:dyDescent="0.3">
      <c r="A7" t="s">
        <v>923</v>
      </c>
      <c r="B7" t="s">
        <v>1273</v>
      </c>
      <c r="C7" t="s">
        <v>921</v>
      </c>
      <c r="D7" t="str">
        <f t="shared" si="0"/>
        <v>Buena borough, Atlantic County</v>
      </c>
      <c r="E7" t="s">
        <v>1830</v>
      </c>
      <c r="F7" t="s">
        <v>1815</v>
      </c>
      <c r="G7" s="22">
        <f>COUNTIFS('Raw Data from UFBs'!$A$3:$A$3000,'Summary By Town'!$A7,'Raw Data from UFBs'!$E$3:$E$3000,'Summary By Town'!$G$2)</f>
        <v>0</v>
      </c>
      <c r="H7" s="5">
        <f>SUMIFS('Raw Data from UFBs'!F$3:F$3000,'Raw Data from UFBs'!$A$3:$A$3000,'Summary By Town'!$A7,'Raw Data from UFBs'!$E$3:$E$3000,'Summary By Town'!$G$2)</f>
        <v>0</v>
      </c>
      <c r="I7" s="5">
        <f>SUMIFS('Raw Data from UFBs'!G$3:G$3000,'Raw Data from UFBs'!$A$3:$A$3000,'Summary By Town'!$A7,'Raw Data from UFBs'!$E$3:$E$3000,'Summary By Town'!$G$2)</f>
        <v>0</v>
      </c>
      <c r="J7" s="23">
        <f t="shared" si="1"/>
        <v>0</v>
      </c>
      <c r="K7" s="22">
        <f>COUNTIFS('Raw Data from UFBs'!$A$3:$A$3000,'Summary By Town'!$A7,'Raw Data from UFBs'!$E$3:$E$3000,'Summary By Town'!$K$2)</f>
        <v>0</v>
      </c>
      <c r="L7" s="5">
        <f>SUMIFS('Raw Data from UFBs'!F$3:F$3000,'Raw Data from UFBs'!$A$3:$A$3000,'Summary By Town'!$A7,'Raw Data from UFBs'!$E$3:$E$3000,'Summary By Town'!$K$2)</f>
        <v>0</v>
      </c>
      <c r="M7" s="5">
        <f>SUMIFS('Raw Data from UFBs'!G$3:G$3000,'Raw Data from UFBs'!$A$3:$A$3000,'Summary By Town'!$A7,'Raw Data from UFBs'!$E$3:$E$3000,'Summary By Town'!$K$2)</f>
        <v>0</v>
      </c>
      <c r="N7" s="23">
        <f t="shared" si="2"/>
        <v>0</v>
      </c>
      <c r="O7" s="22">
        <f>COUNTIFS('Raw Data from UFBs'!$A$3:$A$3000,'Summary By Town'!$A7,'Raw Data from UFBs'!$E$3:$E$3000,'Summary By Town'!$O$2)</f>
        <v>0</v>
      </c>
      <c r="P7" s="5">
        <f>SUMIFS('Raw Data from UFBs'!F$3:F$3000,'Raw Data from UFBs'!$A$3:$A$3000,'Summary By Town'!$A7,'Raw Data from UFBs'!$E$3:$E$3000,'Summary By Town'!$O$2)</f>
        <v>0</v>
      </c>
      <c r="Q7" s="5">
        <f>SUMIFS('Raw Data from UFBs'!G$3:G$3000,'Raw Data from UFBs'!$A$3:$A$3000,'Summary By Town'!$A7,'Raw Data from UFBs'!$E$3:$E$3000,'Summary By Town'!$O$2)</f>
        <v>0</v>
      </c>
      <c r="R7" s="23">
        <f t="shared" si="8"/>
        <v>0</v>
      </c>
      <c r="S7" s="22">
        <f t="shared" si="3"/>
        <v>0</v>
      </c>
      <c r="T7" s="5">
        <f t="shared" si="4"/>
        <v>0</v>
      </c>
      <c r="U7" s="5">
        <f t="shared" si="5"/>
        <v>0</v>
      </c>
      <c r="V7" s="23">
        <f t="shared" si="6"/>
        <v>0</v>
      </c>
      <c r="W7" s="62">
        <v>339343300</v>
      </c>
      <c r="X7" s="63">
        <v>3.3695231529452565</v>
      </c>
      <c r="Y7" s="64">
        <v>0.33048925315581784</v>
      </c>
      <c r="Z7" s="5">
        <f t="shared" si="9"/>
        <v>0</v>
      </c>
      <c r="AA7" s="9">
        <f t="shared" si="10"/>
        <v>0</v>
      </c>
      <c r="AB7" s="62">
        <v>5211159.66</v>
      </c>
      <c r="AC7" s="7">
        <f t="shared" si="7"/>
        <v>0</v>
      </c>
      <c r="AE7" s="6" t="s">
        <v>219</v>
      </c>
      <c r="AF7" s="6" t="s">
        <v>924</v>
      </c>
      <c r="AG7" s="6" t="s">
        <v>1053</v>
      </c>
      <c r="AH7" s="6" t="s">
        <v>1857</v>
      </c>
      <c r="AI7" s="6" t="s">
        <v>1857</v>
      </c>
      <c r="AJ7" s="6" t="s">
        <v>1857</v>
      </c>
      <c r="AK7" s="6" t="s">
        <v>1857</v>
      </c>
      <c r="AL7" s="6" t="s">
        <v>1857</v>
      </c>
      <c r="AM7" s="6" t="s">
        <v>1857</v>
      </c>
      <c r="AN7" s="6" t="s">
        <v>1857</v>
      </c>
      <c r="AO7" s="6" t="s">
        <v>1857</v>
      </c>
      <c r="AP7" s="6" t="s">
        <v>1857</v>
      </c>
      <c r="AQ7" s="6" t="s">
        <v>1857</v>
      </c>
      <c r="AR7" s="6" t="s">
        <v>1857</v>
      </c>
      <c r="AS7" s="6" t="s">
        <v>1857</v>
      </c>
      <c r="AT7" s="6" t="s">
        <v>1857</v>
      </c>
    </row>
    <row r="8" spans="1:55" ht="17.25" customHeight="1" x14ac:dyDescent="0.3">
      <c r="A8" t="s">
        <v>925</v>
      </c>
      <c r="B8" t="s">
        <v>1274</v>
      </c>
      <c r="C8" t="s">
        <v>921</v>
      </c>
      <c r="D8" t="str">
        <f t="shared" si="0"/>
        <v>Corbin City city, Atlantic County</v>
      </c>
      <c r="E8" t="s">
        <v>1830</v>
      </c>
      <c r="F8" t="s">
        <v>1818</v>
      </c>
      <c r="G8" s="22">
        <f>COUNTIFS('Raw Data from UFBs'!$A$3:$A$3000,'Summary By Town'!$A8,'Raw Data from UFBs'!$E$3:$E$3000,'Summary By Town'!$G$2)</f>
        <v>0</v>
      </c>
      <c r="H8" s="5">
        <f>SUMIFS('Raw Data from UFBs'!F$3:F$3000,'Raw Data from UFBs'!$A$3:$A$3000,'Summary By Town'!$A8,'Raw Data from UFBs'!$E$3:$E$3000,'Summary By Town'!$G$2)</f>
        <v>0</v>
      </c>
      <c r="I8" s="5">
        <f>SUMIFS('Raw Data from UFBs'!G$3:G$3000,'Raw Data from UFBs'!$A$3:$A$3000,'Summary By Town'!$A8,'Raw Data from UFBs'!$E$3:$E$3000,'Summary By Town'!$G$2)</f>
        <v>0</v>
      </c>
      <c r="J8" s="23">
        <f t="shared" si="1"/>
        <v>0</v>
      </c>
      <c r="K8" s="22">
        <f>COUNTIFS('Raw Data from UFBs'!$A$3:$A$3000,'Summary By Town'!$A8,'Raw Data from UFBs'!$E$3:$E$3000,'Summary By Town'!$K$2)</f>
        <v>0</v>
      </c>
      <c r="L8" s="5">
        <f>SUMIFS('Raw Data from UFBs'!F$3:F$3000,'Raw Data from UFBs'!$A$3:$A$3000,'Summary By Town'!$A8,'Raw Data from UFBs'!$E$3:$E$3000,'Summary By Town'!$K$2)</f>
        <v>0</v>
      </c>
      <c r="M8" s="5">
        <f>SUMIFS('Raw Data from UFBs'!G$3:G$3000,'Raw Data from UFBs'!$A$3:$A$3000,'Summary By Town'!$A8,'Raw Data from UFBs'!$E$3:$E$3000,'Summary By Town'!$K$2)</f>
        <v>0</v>
      </c>
      <c r="N8" s="23">
        <f t="shared" si="2"/>
        <v>0</v>
      </c>
      <c r="O8" s="22">
        <f>COUNTIFS('Raw Data from UFBs'!$A$3:$A$3000,'Summary By Town'!$A8,'Raw Data from UFBs'!$E$3:$E$3000,'Summary By Town'!$O$2)</f>
        <v>0</v>
      </c>
      <c r="P8" s="5">
        <f>SUMIFS('Raw Data from UFBs'!F$3:F$3000,'Raw Data from UFBs'!$A$3:$A$3000,'Summary By Town'!$A8,'Raw Data from UFBs'!$E$3:$E$3000,'Summary By Town'!$O$2)</f>
        <v>0</v>
      </c>
      <c r="Q8" s="5">
        <f>SUMIFS('Raw Data from UFBs'!G$3:G$3000,'Raw Data from UFBs'!$A$3:$A$3000,'Summary By Town'!$A8,'Raw Data from UFBs'!$E$3:$E$3000,'Summary By Town'!$O$2)</f>
        <v>0</v>
      </c>
      <c r="R8" s="23">
        <f t="shared" si="8"/>
        <v>0</v>
      </c>
      <c r="S8" s="22">
        <f t="shared" si="3"/>
        <v>0</v>
      </c>
      <c r="T8" s="5">
        <f t="shared" si="4"/>
        <v>0</v>
      </c>
      <c r="U8" s="5">
        <f t="shared" si="5"/>
        <v>0</v>
      </c>
      <c r="V8" s="23">
        <f t="shared" si="6"/>
        <v>0</v>
      </c>
      <c r="W8" s="62">
        <v>59474975</v>
      </c>
      <c r="X8" s="63">
        <v>2.1044290798209966</v>
      </c>
      <c r="Y8" s="64">
        <v>0.17739393362109132</v>
      </c>
      <c r="Z8" s="5">
        <f t="shared" si="9"/>
        <v>0</v>
      </c>
      <c r="AA8" s="9">
        <f t="shared" si="10"/>
        <v>0</v>
      </c>
      <c r="AB8" s="62">
        <v>541427</v>
      </c>
      <c r="AC8" s="7">
        <f t="shared" si="7"/>
        <v>0</v>
      </c>
      <c r="AE8" s="6" t="s">
        <v>26</v>
      </c>
      <c r="AF8" s="6" t="s">
        <v>1021</v>
      </c>
      <c r="AG8" s="6" t="s">
        <v>926</v>
      </c>
      <c r="AH8" s="6" t="s">
        <v>1857</v>
      </c>
      <c r="AI8" s="6" t="s">
        <v>1857</v>
      </c>
      <c r="AJ8" s="6" t="s">
        <v>1857</v>
      </c>
      <c r="AK8" s="6" t="s">
        <v>1857</v>
      </c>
      <c r="AL8" s="6" t="s">
        <v>1857</v>
      </c>
      <c r="AM8" s="6" t="s">
        <v>1857</v>
      </c>
      <c r="AN8" s="6" t="s">
        <v>1857</v>
      </c>
      <c r="AO8" s="6" t="s">
        <v>1857</v>
      </c>
      <c r="AP8" s="6" t="s">
        <v>1857</v>
      </c>
      <c r="AQ8" s="6" t="s">
        <v>1857</v>
      </c>
      <c r="AR8" s="6" t="s">
        <v>1857</v>
      </c>
      <c r="AS8" s="6" t="s">
        <v>1857</v>
      </c>
      <c r="AT8" s="6" t="s">
        <v>1857</v>
      </c>
    </row>
    <row r="9" spans="1:55" ht="17.25" customHeight="1" x14ac:dyDescent="0.3">
      <c r="A9" t="s">
        <v>23</v>
      </c>
      <c r="B9" t="s">
        <v>1275</v>
      </c>
      <c r="C9" t="s">
        <v>921</v>
      </c>
      <c r="D9" t="str">
        <f t="shared" si="0"/>
        <v>Egg Harbor City city, Atlantic County</v>
      </c>
      <c r="E9" t="s">
        <v>1830</v>
      </c>
      <c r="F9" t="s">
        <v>1818</v>
      </c>
      <c r="G9" s="22">
        <f>COUNTIFS('Raw Data from UFBs'!$A$3:$A$3000,'Summary By Town'!$A9,'Raw Data from UFBs'!$E$3:$E$3000,'Summary By Town'!$G$2)</f>
        <v>1</v>
      </c>
      <c r="H9" s="5">
        <f>SUMIFS('Raw Data from UFBs'!F$3:F$3000,'Raw Data from UFBs'!$A$3:$A$3000,'Summary By Town'!$A9,'Raw Data from UFBs'!$E$3:$E$3000,'Summary By Town'!$G$2)</f>
        <v>64568.56</v>
      </c>
      <c r="I9" s="5">
        <f>SUMIFS('Raw Data from UFBs'!G$3:G$3000,'Raw Data from UFBs'!$A$3:$A$3000,'Summary By Town'!$A9,'Raw Data from UFBs'!$E$3:$E$3000,'Summary By Town'!$G$2)</f>
        <v>12856600</v>
      </c>
      <c r="J9" s="23">
        <f t="shared" si="1"/>
        <v>693049.75697982835</v>
      </c>
      <c r="K9" s="22">
        <f>COUNTIFS('Raw Data from UFBs'!$A$3:$A$3000,'Summary By Town'!$A9,'Raw Data from UFBs'!$E$3:$E$3000,'Summary By Town'!$K$2)</f>
        <v>0</v>
      </c>
      <c r="L9" s="5">
        <f>SUMIFS('Raw Data from UFBs'!F$3:F$3000,'Raw Data from UFBs'!$A$3:$A$3000,'Summary By Town'!$A9,'Raw Data from UFBs'!$E$3:$E$3000,'Summary By Town'!$K$2)</f>
        <v>0</v>
      </c>
      <c r="M9" s="5">
        <f>SUMIFS('Raw Data from UFBs'!G$3:G$3000,'Raw Data from UFBs'!$A$3:$A$3000,'Summary By Town'!$A9,'Raw Data from UFBs'!$E$3:$E$3000,'Summary By Town'!$K$2)</f>
        <v>0</v>
      </c>
      <c r="N9" s="23">
        <f t="shared" si="2"/>
        <v>0</v>
      </c>
      <c r="O9" s="22">
        <f>COUNTIFS('Raw Data from UFBs'!$A$3:$A$3000,'Summary By Town'!$A9,'Raw Data from UFBs'!$E$3:$E$3000,'Summary By Town'!$O$2)</f>
        <v>0</v>
      </c>
      <c r="P9" s="5">
        <f>SUMIFS('Raw Data from UFBs'!F$3:F$3000,'Raw Data from UFBs'!$A$3:$A$3000,'Summary By Town'!$A9,'Raw Data from UFBs'!$E$3:$E$3000,'Summary By Town'!$O$2)</f>
        <v>0</v>
      </c>
      <c r="Q9" s="5">
        <f>SUMIFS('Raw Data from UFBs'!G$3:G$3000,'Raw Data from UFBs'!$A$3:$A$3000,'Summary By Town'!$A9,'Raw Data from UFBs'!$E$3:$E$3000,'Summary By Town'!$O$2)</f>
        <v>0</v>
      </c>
      <c r="R9" s="23">
        <f t="shared" si="8"/>
        <v>0</v>
      </c>
      <c r="S9" s="22">
        <f t="shared" si="3"/>
        <v>1</v>
      </c>
      <c r="T9" s="5">
        <f>P9+L9+H9</f>
        <v>64568.56</v>
      </c>
      <c r="U9" s="5">
        <f t="shared" si="5"/>
        <v>12856600</v>
      </c>
      <c r="V9" s="23">
        <f t="shared" si="6"/>
        <v>693049.75697982835</v>
      </c>
      <c r="W9" s="62">
        <v>334543900</v>
      </c>
      <c r="X9" s="63">
        <v>5.3906146024596575</v>
      </c>
      <c r="Y9" s="64">
        <v>0.42658311195841297</v>
      </c>
      <c r="Z9" s="5">
        <f t="shared" si="9"/>
        <v>268099.46481500356</v>
      </c>
      <c r="AA9" s="9">
        <f>U9/W9</f>
        <v>3.8430232923093201E-2</v>
      </c>
      <c r="AB9" s="62">
        <v>11046831.960000001</v>
      </c>
      <c r="AC9" s="7">
        <f>Z9/AB9</f>
        <v>2.4269353040380959E-2</v>
      </c>
      <c r="AE9" s="6" t="s">
        <v>931</v>
      </c>
      <c r="AF9" s="6" t="s">
        <v>28</v>
      </c>
      <c r="AG9" s="6" t="s">
        <v>994</v>
      </c>
      <c r="AH9" s="6" t="s">
        <v>1857</v>
      </c>
      <c r="AI9" s="6" t="s">
        <v>1857</v>
      </c>
      <c r="AJ9" s="6" t="s">
        <v>1857</v>
      </c>
      <c r="AK9" s="6" t="s">
        <v>1857</v>
      </c>
      <c r="AL9" s="6" t="s">
        <v>1857</v>
      </c>
      <c r="AM9" s="6" t="s">
        <v>1857</v>
      </c>
      <c r="AN9" s="6" t="s">
        <v>1857</v>
      </c>
      <c r="AO9" s="6" t="s">
        <v>1857</v>
      </c>
      <c r="AP9" s="6" t="s">
        <v>1857</v>
      </c>
      <c r="AQ9" s="6" t="s">
        <v>1857</v>
      </c>
      <c r="AR9" s="6" t="s">
        <v>1857</v>
      </c>
      <c r="AS9" s="6" t="s">
        <v>1857</v>
      </c>
      <c r="AT9" s="6" t="s">
        <v>1857</v>
      </c>
    </row>
    <row r="10" spans="1:55" ht="17.25" customHeight="1" x14ac:dyDescent="0.3">
      <c r="A10" t="s">
        <v>926</v>
      </c>
      <c r="B10" t="s">
        <v>1276</v>
      </c>
      <c r="C10" t="s">
        <v>921</v>
      </c>
      <c r="D10" t="str">
        <f t="shared" si="0"/>
        <v>Estell Manor city, Atlantic County</v>
      </c>
      <c r="E10" t="s">
        <v>1830</v>
      </c>
      <c r="F10" t="s">
        <v>1818</v>
      </c>
      <c r="G10" s="22">
        <f>COUNTIFS('Raw Data from UFBs'!$A$3:$A$3000,'Summary By Town'!$A10,'Raw Data from UFBs'!$E$3:$E$3000,'Summary By Town'!$G$2)</f>
        <v>0</v>
      </c>
      <c r="H10" s="5">
        <f>SUMIFS('Raw Data from UFBs'!F$3:F$3000,'Raw Data from UFBs'!$A$3:$A$3000,'Summary By Town'!$A10,'Raw Data from UFBs'!$E$3:$E$3000,'Summary By Town'!$G$2)</f>
        <v>0</v>
      </c>
      <c r="I10" s="5">
        <f>SUMIFS('Raw Data from UFBs'!G$3:G$3000,'Raw Data from UFBs'!$A$3:$A$3000,'Summary By Town'!$A10,'Raw Data from UFBs'!$E$3:$E$3000,'Summary By Town'!$G$2)</f>
        <v>0</v>
      </c>
      <c r="J10" s="23">
        <f t="shared" si="1"/>
        <v>0</v>
      </c>
      <c r="K10" s="22">
        <f>COUNTIFS('Raw Data from UFBs'!$A$3:$A$3000,'Summary By Town'!$A10,'Raw Data from UFBs'!$E$3:$E$3000,'Summary By Town'!$K$2)</f>
        <v>0</v>
      </c>
      <c r="L10" s="5">
        <f>SUMIFS('Raw Data from UFBs'!F$3:F$3000,'Raw Data from UFBs'!$A$3:$A$3000,'Summary By Town'!$A10,'Raw Data from UFBs'!$E$3:$E$3000,'Summary By Town'!$K$2)</f>
        <v>0</v>
      </c>
      <c r="M10" s="5">
        <f>SUMIFS('Raw Data from UFBs'!G$3:G$3000,'Raw Data from UFBs'!$A$3:$A$3000,'Summary By Town'!$A10,'Raw Data from UFBs'!$E$3:$E$3000,'Summary By Town'!$K$2)</f>
        <v>0</v>
      </c>
      <c r="N10" s="23">
        <f t="shared" si="2"/>
        <v>0</v>
      </c>
      <c r="O10" s="22">
        <f>COUNTIFS('Raw Data from UFBs'!$A$3:$A$3000,'Summary By Town'!$A10,'Raw Data from UFBs'!$E$3:$E$3000,'Summary By Town'!$O$2)</f>
        <v>0</v>
      </c>
      <c r="P10" s="5">
        <f>SUMIFS('Raw Data from UFBs'!F$3:F$3000,'Raw Data from UFBs'!$A$3:$A$3000,'Summary By Town'!$A10,'Raw Data from UFBs'!$E$3:$E$3000,'Summary By Town'!$O$2)</f>
        <v>0</v>
      </c>
      <c r="Q10" s="5">
        <f>SUMIFS('Raw Data from UFBs'!G$3:G$3000,'Raw Data from UFBs'!$A$3:$A$3000,'Summary By Town'!$A10,'Raw Data from UFBs'!$E$3:$E$3000,'Summary By Town'!$O$2)</f>
        <v>0</v>
      </c>
      <c r="R10" s="23">
        <f t="shared" si="8"/>
        <v>0</v>
      </c>
      <c r="S10" s="22">
        <f t="shared" si="3"/>
        <v>0</v>
      </c>
      <c r="T10" s="5">
        <f t="shared" si="4"/>
        <v>0</v>
      </c>
      <c r="U10" s="5">
        <f t="shared" si="5"/>
        <v>0</v>
      </c>
      <c r="V10" s="23">
        <f t="shared" si="6"/>
        <v>0</v>
      </c>
      <c r="W10" s="62">
        <v>189196700</v>
      </c>
      <c r="X10" s="63">
        <v>2.874435880802372</v>
      </c>
      <c r="Y10" s="64">
        <v>0.14279352421662186</v>
      </c>
      <c r="Z10" s="5">
        <f t="shared" si="9"/>
        <v>0</v>
      </c>
      <c r="AA10" s="9">
        <f t="shared" si="10"/>
        <v>0</v>
      </c>
      <c r="AB10" s="62">
        <v>1586470.6400000001</v>
      </c>
      <c r="AC10" s="7">
        <f t="shared" si="7"/>
        <v>0</v>
      </c>
      <c r="AE10" s="6" t="s">
        <v>26</v>
      </c>
      <c r="AF10" s="6" t="s">
        <v>1033</v>
      </c>
      <c r="AG10" s="6" t="s">
        <v>1021</v>
      </c>
      <c r="AH10" s="6" t="s">
        <v>925</v>
      </c>
      <c r="AI10" s="6" t="s">
        <v>935</v>
      </c>
      <c r="AJ10" s="6" t="s">
        <v>928</v>
      </c>
      <c r="AK10" s="6" t="s">
        <v>1857</v>
      </c>
      <c r="AL10" s="6" t="s">
        <v>1857</v>
      </c>
      <c r="AM10" s="6" t="s">
        <v>1857</v>
      </c>
      <c r="AN10" s="6" t="s">
        <v>1857</v>
      </c>
      <c r="AO10" s="6" t="s">
        <v>1857</v>
      </c>
      <c r="AP10" s="6" t="s">
        <v>1857</v>
      </c>
      <c r="AQ10" s="6" t="s">
        <v>1857</v>
      </c>
      <c r="AR10" s="6" t="s">
        <v>1857</v>
      </c>
      <c r="AS10" s="6" t="s">
        <v>1857</v>
      </c>
      <c r="AT10" s="6" t="s">
        <v>1857</v>
      </c>
    </row>
    <row r="11" spans="1:55" ht="17.25" customHeight="1" x14ac:dyDescent="0.3">
      <c r="A11" t="s">
        <v>927</v>
      </c>
      <c r="B11" t="s">
        <v>1277</v>
      </c>
      <c r="C11" t="s">
        <v>921</v>
      </c>
      <c r="D11" t="str">
        <f t="shared" si="0"/>
        <v>Folsom borough, Atlantic County</v>
      </c>
      <c r="E11" t="s">
        <v>1830</v>
      </c>
      <c r="F11" t="s">
        <v>1818</v>
      </c>
      <c r="G11" s="22">
        <f>COUNTIFS('Raw Data from UFBs'!$A$3:$A$3000,'Summary By Town'!$A11,'Raw Data from UFBs'!$E$3:$E$3000,'Summary By Town'!$G$2)</f>
        <v>0</v>
      </c>
      <c r="H11" s="5">
        <f>SUMIFS('Raw Data from UFBs'!F$3:F$3000,'Raw Data from UFBs'!$A$3:$A$3000,'Summary By Town'!$A11,'Raw Data from UFBs'!$E$3:$E$3000,'Summary By Town'!$G$2)</f>
        <v>0</v>
      </c>
      <c r="I11" s="5">
        <f>SUMIFS('Raw Data from UFBs'!G$3:G$3000,'Raw Data from UFBs'!$A$3:$A$3000,'Summary By Town'!$A11,'Raw Data from UFBs'!$E$3:$E$3000,'Summary By Town'!$G$2)</f>
        <v>0</v>
      </c>
      <c r="J11" s="23">
        <f t="shared" si="1"/>
        <v>0</v>
      </c>
      <c r="K11" s="22">
        <f>COUNTIFS('Raw Data from UFBs'!$A$3:$A$3000,'Summary By Town'!$A11,'Raw Data from UFBs'!$E$3:$E$3000,'Summary By Town'!$K$2)</f>
        <v>0</v>
      </c>
      <c r="L11" s="5">
        <f>SUMIFS('Raw Data from UFBs'!F$3:F$3000,'Raw Data from UFBs'!$A$3:$A$3000,'Summary By Town'!$A11,'Raw Data from UFBs'!$E$3:$E$3000,'Summary By Town'!$K$2)</f>
        <v>0</v>
      </c>
      <c r="M11" s="5">
        <f>SUMIFS('Raw Data from UFBs'!G$3:G$3000,'Raw Data from UFBs'!$A$3:$A$3000,'Summary By Town'!$A11,'Raw Data from UFBs'!$E$3:$E$3000,'Summary By Town'!$K$2)</f>
        <v>0</v>
      </c>
      <c r="N11" s="23">
        <f t="shared" si="2"/>
        <v>0</v>
      </c>
      <c r="O11" s="22">
        <f>COUNTIFS('Raw Data from UFBs'!$A$3:$A$3000,'Summary By Town'!$A11,'Raw Data from UFBs'!$E$3:$E$3000,'Summary By Town'!$O$2)</f>
        <v>0</v>
      </c>
      <c r="P11" s="5">
        <f>SUMIFS('Raw Data from UFBs'!F$3:F$3000,'Raw Data from UFBs'!$A$3:$A$3000,'Summary By Town'!$A11,'Raw Data from UFBs'!$E$3:$E$3000,'Summary By Town'!$O$2)</f>
        <v>0</v>
      </c>
      <c r="Q11" s="5">
        <f>SUMIFS('Raw Data from UFBs'!G$3:G$3000,'Raw Data from UFBs'!$A$3:$A$3000,'Summary By Town'!$A11,'Raw Data from UFBs'!$E$3:$E$3000,'Summary By Town'!$O$2)</f>
        <v>0</v>
      </c>
      <c r="R11" s="23">
        <f t="shared" si="8"/>
        <v>0</v>
      </c>
      <c r="S11" s="22">
        <f t="shared" si="3"/>
        <v>0</v>
      </c>
      <c r="T11" s="5">
        <f t="shared" si="4"/>
        <v>0</v>
      </c>
      <c r="U11" s="5">
        <f t="shared" si="5"/>
        <v>0</v>
      </c>
      <c r="V11" s="23">
        <f t="shared" si="6"/>
        <v>0</v>
      </c>
      <c r="W11" s="62">
        <v>187615500</v>
      </c>
      <c r="X11" s="63">
        <v>2.2030071905042794</v>
      </c>
      <c r="Y11" s="64">
        <v>0.19938784718265254</v>
      </c>
      <c r="Z11" s="5">
        <f t="shared" si="9"/>
        <v>0</v>
      </c>
      <c r="AA11" s="9">
        <f t="shared" si="10"/>
        <v>0</v>
      </c>
      <c r="AB11" s="62">
        <v>2058744.1300000001</v>
      </c>
      <c r="AC11" s="7">
        <f t="shared" si="7"/>
        <v>0</v>
      </c>
      <c r="AE11" s="6" t="s">
        <v>29</v>
      </c>
      <c r="AF11" s="6" t="s">
        <v>928</v>
      </c>
      <c r="AG11" s="6" t="s">
        <v>924</v>
      </c>
      <c r="AH11" s="6" t="s">
        <v>276</v>
      </c>
      <c r="AI11" s="6" t="s">
        <v>193</v>
      </c>
      <c r="AJ11" s="6" t="s">
        <v>1857</v>
      </c>
      <c r="AK11" s="6" t="s">
        <v>1857</v>
      </c>
      <c r="AL11" s="6" t="s">
        <v>1857</v>
      </c>
      <c r="AM11" s="6" t="s">
        <v>1857</v>
      </c>
      <c r="AN11" s="6" t="s">
        <v>1857</v>
      </c>
      <c r="AO11" s="6" t="s">
        <v>1857</v>
      </c>
      <c r="AP11" s="6" t="s">
        <v>1857</v>
      </c>
      <c r="AQ11" s="6" t="s">
        <v>1857</v>
      </c>
      <c r="AR11" s="6" t="s">
        <v>1857</v>
      </c>
      <c r="AS11" s="6" t="s">
        <v>1857</v>
      </c>
      <c r="AT11" s="6" t="s">
        <v>1857</v>
      </c>
    </row>
    <row r="12" spans="1:55" ht="17.25" customHeight="1" x14ac:dyDescent="0.3">
      <c r="A12" t="s">
        <v>29</v>
      </c>
      <c r="B12" t="s">
        <v>1278</v>
      </c>
      <c r="C12" t="s">
        <v>921</v>
      </c>
      <c r="D12" t="str">
        <f t="shared" si="0"/>
        <v>Hammonton town, Atlantic County</v>
      </c>
      <c r="E12" t="s">
        <v>1830</v>
      </c>
      <c r="F12" t="s">
        <v>1816</v>
      </c>
      <c r="G12" s="22">
        <f>COUNTIFS('Raw Data from UFBs'!$A$3:$A$3000,'Summary By Town'!$A12,'Raw Data from UFBs'!$E$3:$E$3000,'Summary By Town'!$G$2)</f>
        <v>0</v>
      </c>
      <c r="H12" s="5">
        <f>SUMIFS('Raw Data from UFBs'!F$3:F$3000,'Raw Data from UFBs'!$A$3:$A$3000,'Summary By Town'!$A12,'Raw Data from UFBs'!$E$3:$E$3000,'Summary By Town'!$G$2)</f>
        <v>0</v>
      </c>
      <c r="I12" s="5">
        <f>SUMIFS('Raw Data from UFBs'!G$3:G$3000,'Raw Data from UFBs'!$A$3:$A$3000,'Summary By Town'!$A12,'Raw Data from UFBs'!$E$3:$E$3000,'Summary By Town'!$G$2)</f>
        <v>0</v>
      </c>
      <c r="J12" s="23">
        <f t="shared" si="1"/>
        <v>0</v>
      </c>
      <c r="K12" s="22">
        <f>COUNTIFS('Raw Data from UFBs'!$A$3:$A$3000,'Summary By Town'!$A12,'Raw Data from UFBs'!$E$3:$E$3000,'Summary By Town'!$K$2)</f>
        <v>3</v>
      </c>
      <c r="L12" s="5">
        <f>SUMIFS('Raw Data from UFBs'!F$3:F$3000,'Raw Data from UFBs'!$A$3:$A$3000,'Summary By Town'!$A12,'Raw Data from UFBs'!$E$3:$E$3000,'Summary By Town'!$K$2)</f>
        <v>0</v>
      </c>
      <c r="M12" s="5">
        <f>SUMIFS('Raw Data from UFBs'!G$3:G$3000,'Raw Data from UFBs'!$A$3:$A$3000,'Summary By Town'!$A12,'Raw Data from UFBs'!$E$3:$E$3000,'Summary By Town'!$K$2)</f>
        <v>12880300</v>
      </c>
      <c r="N12" s="23">
        <f t="shared" si="2"/>
        <v>353810.41484913416</v>
      </c>
      <c r="O12" s="22">
        <f>COUNTIFS('Raw Data from UFBs'!$A$3:$A$3000,'Summary By Town'!$A12,'Raw Data from UFBs'!$E$3:$E$3000,'Summary By Town'!$O$2)</f>
        <v>0</v>
      </c>
      <c r="P12" s="5">
        <f>SUMIFS('Raw Data from UFBs'!F$3:F$3000,'Raw Data from UFBs'!$A$3:$A$3000,'Summary By Town'!$A12,'Raw Data from UFBs'!$E$3:$E$3000,'Summary By Town'!$O$2)</f>
        <v>0</v>
      </c>
      <c r="Q12" s="5">
        <f>SUMIFS('Raw Data from UFBs'!G$3:G$3000,'Raw Data from UFBs'!$A$3:$A$3000,'Summary By Town'!$A12,'Raw Data from UFBs'!$E$3:$E$3000,'Summary By Town'!$O$2)</f>
        <v>0</v>
      </c>
      <c r="R12" s="23">
        <f t="shared" si="8"/>
        <v>0</v>
      </c>
      <c r="S12" s="22">
        <f t="shared" si="3"/>
        <v>3</v>
      </c>
      <c r="T12" s="5">
        <f t="shared" si="4"/>
        <v>0</v>
      </c>
      <c r="U12" s="5">
        <f t="shared" si="5"/>
        <v>12880300</v>
      </c>
      <c r="V12" s="23">
        <f t="shared" si="6"/>
        <v>353810.41484913416</v>
      </c>
      <c r="W12" s="62">
        <v>1582486700</v>
      </c>
      <c r="X12" s="63">
        <v>2.7469112897147907</v>
      </c>
      <c r="Y12" s="64">
        <v>0.26976368091393349</v>
      </c>
      <c r="Z12" s="5">
        <f t="shared" si="9"/>
        <v>95445.199855388259</v>
      </c>
      <c r="AA12" s="9">
        <f t="shared" si="10"/>
        <v>8.1392785165271854E-3</v>
      </c>
      <c r="AB12" s="62">
        <v>16685709.550000001</v>
      </c>
      <c r="AC12" s="7">
        <f t="shared" si="7"/>
        <v>5.7201762723592571E-3</v>
      </c>
      <c r="AE12" s="6" t="s">
        <v>931</v>
      </c>
      <c r="AF12" s="6" t="s">
        <v>928</v>
      </c>
      <c r="AG12" s="6" t="s">
        <v>927</v>
      </c>
      <c r="AH12" s="6" t="s">
        <v>994</v>
      </c>
      <c r="AI12" s="6" t="s">
        <v>193</v>
      </c>
      <c r="AJ12" s="6" t="s">
        <v>1010</v>
      </c>
      <c r="AK12" s="6" t="s">
        <v>990</v>
      </c>
      <c r="AL12" s="6" t="s">
        <v>1857</v>
      </c>
      <c r="AM12" s="6" t="s">
        <v>1857</v>
      </c>
      <c r="AN12" s="6" t="s">
        <v>1857</v>
      </c>
      <c r="AO12" s="6" t="s">
        <v>1857</v>
      </c>
      <c r="AP12" s="6" t="s">
        <v>1857</v>
      </c>
      <c r="AQ12" s="6" t="s">
        <v>1857</v>
      </c>
      <c r="AR12" s="6" t="s">
        <v>1857</v>
      </c>
      <c r="AS12" s="6" t="s">
        <v>1857</v>
      </c>
      <c r="AT12" s="6" t="s">
        <v>1857</v>
      </c>
    </row>
    <row r="13" spans="1:55" ht="17.25" customHeight="1" x14ac:dyDescent="0.3">
      <c r="A13" t="s">
        <v>929</v>
      </c>
      <c r="B13" t="s">
        <v>1279</v>
      </c>
      <c r="C13" t="s">
        <v>921</v>
      </c>
      <c r="D13" t="str">
        <f t="shared" si="0"/>
        <v>Linwood city, Atlantic County</v>
      </c>
      <c r="E13" t="s">
        <v>1830</v>
      </c>
      <c r="F13" t="s">
        <v>1815</v>
      </c>
      <c r="G13" s="22">
        <f>COUNTIFS('Raw Data from UFBs'!$A$3:$A$3000,'Summary By Town'!$A13,'Raw Data from UFBs'!$E$3:$E$3000,'Summary By Town'!$G$2)</f>
        <v>0</v>
      </c>
      <c r="H13" s="5">
        <f>SUMIFS('Raw Data from UFBs'!F$3:F$3000,'Raw Data from UFBs'!$A$3:$A$3000,'Summary By Town'!$A13,'Raw Data from UFBs'!$E$3:$E$3000,'Summary By Town'!$G$2)</f>
        <v>0</v>
      </c>
      <c r="I13" s="5">
        <f>SUMIFS('Raw Data from UFBs'!G$3:G$3000,'Raw Data from UFBs'!$A$3:$A$3000,'Summary By Town'!$A13,'Raw Data from UFBs'!$E$3:$E$3000,'Summary By Town'!$G$2)</f>
        <v>0</v>
      </c>
      <c r="J13" s="23">
        <f t="shared" si="1"/>
        <v>0</v>
      </c>
      <c r="K13" s="22">
        <f>COUNTIFS('Raw Data from UFBs'!$A$3:$A$3000,'Summary By Town'!$A13,'Raw Data from UFBs'!$E$3:$E$3000,'Summary By Town'!$K$2)</f>
        <v>0</v>
      </c>
      <c r="L13" s="5">
        <f>SUMIFS('Raw Data from UFBs'!F$3:F$3000,'Raw Data from UFBs'!$A$3:$A$3000,'Summary By Town'!$A13,'Raw Data from UFBs'!$E$3:$E$3000,'Summary By Town'!$K$2)</f>
        <v>0</v>
      </c>
      <c r="M13" s="5">
        <f>SUMIFS('Raw Data from UFBs'!G$3:G$3000,'Raw Data from UFBs'!$A$3:$A$3000,'Summary By Town'!$A13,'Raw Data from UFBs'!$E$3:$E$3000,'Summary By Town'!$K$2)</f>
        <v>0</v>
      </c>
      <c r="N13" s="23">
        <f t="shared" si="2"/>
        <v>0</v>
      </c>
      <c r="O13" s="22">
        <f>COUNTIFS('Raw Data from UFBs'!$A$3:$A$3000,'Summary By Town'!$A13,'Raw Data from UFBs'!$E$3:$E$3000,'Summary By Town'!$O$2)</f>
        <v>0</v>
      </c>
      <c r="P13" s="5">
        <f>SUMIFS('Raw Data from UFBs'!F$3:F$3000,'Raw Data from UFBs'!$A$3:$A$3000,'Summary By Town'!$A13,'Raw Data from UFBs'!$E$3:$E$3000,'Summary By Town'!$O$2)</f>
        <v>0</v>
      </c>
      <c r="Q13" s="5">
        <f>SUMIFS('Raw Data from UFBs'!G$3:G$3000,'Raw Data from UFBs'!$A$3:$A$3000,'Summary By Town'!$A13,'Raw Data from UFBs'!$E$3:$E$3000,'Summary By Town'!$O$2)</f>
        <v>0</v>
      </c>
      <c r="R13" s="23">
        <f t="shared" si="8"/>
        <v>0</v>
      </c>
      <c r="S13" s="22">
        <f t="shared" si="3"/>
        <v>0</v>
      </c>
      <c r="T13" s="5">
        <f t="shared" si="4"/>
        <v>0</v>
      </c>
      <c r="U13" s="5">
        <f t="shared" si="5"/>
        <v>0</v>
      </c>
      <c r="V13" s="23">
        <f t="shared" si="6"/>
        <v>0</v>
      </c>
      <c r="W13" s="62">
        <v>1020096800</v>
      </c>
      <c r="X13" s="63">
        <v>3.7365966052762172</v>
      </c>
      <c r="Y13" s="64">
        <v>0.27140820779977337</v>
      </c>
      <c r="Z13" s="5">
        <f t="shared" si="9"/>
        <v>0</v>
      </c>
      <c r="AA13" s="9">
        <f t="shared" si="10"/>
        <v>0</v>
      </c>
      <c r="AB13" s="62">
        <v>13477695.92</v>
      </c>
      <c r="AC13" s="7">
        <f t="shared" si="7"/>
        <v>0</v>
      </c>
      <c r="AE13" s="6" t="s">
        <v>26</v>
      </c>
      <c r="AF13" s="6" t="s">
        <v>40</v>
      </c>
      <c r="AG13" s="6" t="s">
        <v>932</v>
      </c>
      <c r="AH13" s="6" t="s">
        <v>1857</v>
      </c>
      <c r="AI13" s="6" t="s">
        <v>1857</v>
      </c>
      <c r="AJ13" s="6" t="s">
        <v>1857</v>
      </c>
      <c r="AK13" s="6" t="s">
        <v>1857</v>
      </c>
      <c r="AL13" s="6" t="s">
        <v>1857</v>
      </c>
      <c r="AM13" s="6" t="s">
        <v>1857</v>
      </c>
      <c r="AN13" s="6" t="s">
        <v>1857</v>
      </c>
      <c r="AO13" s="6" t="s">
        <v>1857</v>
      </c>
      <c r="AP13" s="6" t="s">
        <v>1857</v>
      </c>
      <c r="AQ13" s="6" t="s">
        <v>1857</v>
      </c>
      <c r="AR13" s="6" t="s">
        <v>1857</v>
      </c>
      <c r="AS13" s="6" t="s">
        <v>1857</v>
      </c>
      <c r="AT13" s="6" t="s">
        <v>1857</v>
      </c>
    </row>
    <row r="14" spans="1:55" ht="17.25" customHeight="1" x14ac:dyDescent="0.3">
      <c r="A14" t="s">
        <v>930</v>
      </c>
      <c r="B14" t="s">
        <v>1280</v>
      </c>
      <c r="C14" t="s">
        <v>921</v>
      </c>
      <c r="D14" t="str">
        <f t="shared" si="0"/>
        <v>Longport borough, Atlantic County</v>
      </c>
      <c r="E14" t="s">
        <v>1830</v>
      </c>
      <c r="F14" t="s">
        <v>1815</v>
      </c>
      <c r="G14" s="22">
        <f>COUNTIFS('Raw Data from UFBs'!$A$3:$A$3000,'Summary By Town'!$A14,'Raw Data from UFBs'!$E$3:$E$3000,'Summary By Town'!$G$2)</f>
        <v>0</v>
      </c>
      <c r="H14" s="5">
        <f>SUMIFS('Raw Data from UFBs'!F$3:F$3000,'Raw Data from UFBs'!$A$3:$A$3000,'Summary By Town'!$A14,'Raw Data from UFBs'!$E$3:$E$3000,'Summary By Town'!$G$2)</f>
        <v>0</v>
      </c>
      <c r="I14" s="5">
        <f>SUMIFS('Raw Data from UFBs'!G$3:G$3000,'Raw Data from UFBs'!$A$3:$A$3000,'Summary By Town'!$A14,'Raw Data from UFBs'!$E$3:$E$3000,'Summary By Town'!$G$2)</f>
        <v>0</v>
      </c>
      <c r="J14" s="23">
        <f t="shared" si="1"/>
        <v>0</v>
      </c>
      <c r="K14" s="22">
        <f>COUNTIFS('Raw Data from UFBs'!$A$3:$A$3000,'Summary By Town'!$A14,'Raw Data from UFBs'!$E$3:$E$3000,'Summary By Town'!$K$2)</f>
        <v>0</v>
      </c>
      <c r="L14" s="5">
        <f>SUMIFS('Raw Data from UFBs'!F$3:F$3000,'Raw Data from UFBs'!$A$3:$A$3000,'Summary By Town'!$A14,'Raw Data from UFBs'!$E$3:$E$3000,'Summary By Town'!$K$2)</f>
        <v>0</v>
      </c>
      <c r="M14" s="5">
        <f>SUMIFS('Raw Data from UFBs'!G$3:G$3000,'Raw Data from UFBs'!$A$3:$A$3000,'Summary By Town'!$A14,'Raw Data from UFBs'!$E$3:$E$3000,'Summary By Town'!$K$2)</f>
        <v>0</v>
      </c>
      <c r="N14" s="23">
        <f t="shared" si="2"/>
        <v>0</v>
      </c>
      <c r="O14" s="22">
        <f>COUNTIFS('Raw Data from UFBs'!$A$3:$A$3000,'Summary By Town'!$A14,'Raw Data from UFBs'!$E$3:$E$3000,'Summary By Town'!$O$2)</f>
        <v>0</v>
      </c>
      <c r="P14" s="5">
        <f>SUMIFS('Raw Data from UFBs'!F$3:F$3000,'Raw Data from UFBs'!$A$3:$A$3000,'Summary By Town'!$A14,'Raw Data from UFBs'!$E$3:$E$3000,'Summary By Town'!$O$2)</f>
        <v>0</v>
      </c>
      <c r="Q14" s="5">
        <f>SUMIFS('Raw Data from UFBs'!G$3:G$3000,'Raw Data from UFBs'!$A$3:$A$3000,'Summary By Town'!$A14,'Raw Data from UFBs'!$E$3:$E$3000,'Summary By Town'!$O$2)</f>
        <v>0</v>
      </c>
      <c r="R14" s="23">
        <f t="shared" si="8"/>
        <v>0</v>
      </c>
      <c r="S14" s="22">
        <f t="shared" si="3"/>
        <v>0</v>
      </c>
      <c r="T14" s="5">
        <f t="shared" si="4"/>
        <v>0</v>
      </c>
      <c r="U14" s="5">
        <f t="shared" si="5"/>
        <v>0</v>
      </c>
      <c r="V14" s="23">
        <f t="shared" si="6"/>
        <v>0</v>
      </c>
      <c r="W14" s="62">
        <v>1989924200</v>
      </c>
      <c r="X14" s="63">
        <v>1.0656206201747414</v>
      </c>
      <c r="Y14" s="64">
        <v>0.37403607353974644</v>
      </c>
      <c r="Z14" s="5">
        <f t="shared" si="9"/>
        <v>0</v>
      </c>
      <c r="AA14" s="9">
        <f t="shared" si="10"/>
        <v>0</v>
      </c>
      <c r="AB14" s="62">
        <v>9534201.0800000001</v>
      </c>
      <c r="AC14" s="7">
        <f t="shared" si="7"/>
        <v>0</v>
      </c>
      <c r="AE14" s="6" t="s">
        <v>26</v>
      </c>
      <c r="AF14" s="6" t="s">
        <v>1018</v>
      </c>
      <c r="AG14" s="6" t="s">
        <v>30</v>
      </c>
      <c r="AH14" s="6" t="s">
        <v>1857</v>
      </c>
      <c r="AI14" s="6" t="s">
        <v>1857</v>
      </c>
      <c r="AJ14" s="6" t="s">
        <v>1857</v>
      </c>
      <c r="AK14" s="6" t="s">
        <v>1857</v>
      </c>
      <c r="AL14" s="6" t="s">
        <v>1857</v>
      </c>
      <c r="AM14" s="6" t="s">
        <v>1857</v>
      </c>
      <c r="AN14" s="6" t="s">
        <v>1857</v>
      </c>
      <c r="AO14" s="6" t="s">
        <v>1857</v>
      </c>
      <c r="AP14" s="6" t="s">
        <v>1857</v>
      </c>
      <c r="AQ14" s="6" t="s">
        <v>1857</v>
      </c>
      <c r="AR14" s="6" t="s">
        <v>1857</v>
      </c>
      <c r="AS14" s="6" t="s">
        <v>1857</v>
      </c>
      <c r="AT14" s="6" t="s">
        <v>1857</v>
      </c>
    </row>
    <row r="15" spans="1:55" ht="17.25" customHeight="1" x14ac:dyDescent="0.3">
      <c r="A15" t="s">
        <v>30</v>
      </c>
      <c r="B15" t="s">
        <v>1281</v>
      </c>
      <c r="C15" t="s">
        <v>921</v>
      </c>
      <c r="D15" t="str">
        <f t="shared" si="0"/>
        <v>Margate City city, Atlantic County</v>
      </c>
      <c r="E15" t="s">
        <v>1830</v>
      </c>
      <c r="F15" t="s">
        <v>1815</v>
      </c>
      <c r="G15" s="22">
        <f>COUNTIFS('Raw Data from UFBs'!$A$3:$A$3000,'Summary By Town'!$A15,'Raw Data from UFBs'!$E$3:$E$3000,'Summary By Town'!$G$2)</f>
        <v>1</v>
      </c>
      <c r="H15" s="5">
        <f>SUMIFS('Raw Data from UFBs'!F$3:F$3000,'Raw Data from UFBs'!$A$3:$A$3000,'Summary By Town'!$A15,'Raw Data from UFBs'!$E$3:$E$3000,'Summary By Town'!$G$2)</f>
        <v>39600</v>
      </c>
      <c r="I15" s="5">
        <f>SUMIFS('Raw Data from UFBs'!G$3:G$3000,'Raw Data from UFBs'!$A$3:$A$3000,'Summary By Town'!$A15,'Raw Data from UFBs'!$E$3:$E$3000,'Summary By Town'!$G$2)</f>
        <v>5993300</v>
      </c>
      <c r="J15" s="23">
        <f t="shared" si="1"/>
        <v>98830.60933534347</v>
      </c>
      <c r="K15" s="22">
        <f>COUNTIFS('Raw Data from UFBs'!$A$3:$A$3000,'Summary By Town'!$A15,'Raw Data from UFBs'!$E$3:$E$3000,'Summary By Town'!$K$2)</f>
        <v>0</v>
      </c>
      <c r="L15" s="5">
        <f>SUMIFS('Raw Data from UFBs'!F$3:F$3000,'Raw Data from UFBs'!$A$3:$A$3000,'Summary By Town'!$A15,'Raw Data from UFBs'!$E$3:$E$3000,'Summary By Town'!$K$2)</f>
        <v>0</v>
      </c>
      <c r="M15" s="5">
        <f>SUMIFS('Raw Data from UFBs'!G$3:G$3000,'Raw Data from UFBs'!$A$3:$A$3000,'Summary By Town'!$A15,'Raw Data from UFBs'!$E$3:$E$3000,'Summary By Town'!$K$2)</f>
        <v>0</v>
      </c>
      <c r="N15" s="23">
        <f t="shared" si="2"/>
        <v>0</v>
      </c>
      <c r="O15" s="22">
        <f>COUNTIFS('Raw Data from UFBs'!$A$3:$A$3000,'Summary By Town'!$A15,'Raw Data from UFBs'!$E$3:$E$3000,'Summary By Town'!$O$2)</f>
        <v>0</v>
      </c>
      <c r="P15" s="5">
        <f>SUMIFS('Raw Data from UFBs'!F$3:F$3000,'Raw Data from UFBs'!$A$3:$A$3000,'Summary By Town'!$A15,'Raw Data from UFBs'!$E$3:$E$3000,'Summary By Town'!$O$2)</f>
        <v>0</v>
      </c>
      <c r="Q15" s="5">
        <f>SUMIFS('Raw Data from UFBs'!G$3:G$3000,'Raw Data from UFBs'!$A$3:$A$3000,'Summary By Town'!$A15,'Raw Data from UFBs'!$E$3:$E$3000,'Summary By Town'!$O$2)</f>
        <v>0</v>
      </c>
      <c r="R15" s="23">
        <f t="shared" si="8"/>
        <v>0</v>
      </c>
      <c r="S15" s="22">
        <f t="shared" si="3"/>
        <v>1</v>
      </c>
      <c r="T15" s="5">
        <f t="shared" si="4"/>
        <v>39600</v>
      </c>
      <c r="U15" s="5">
        <f t="shared" si="5"/>
        <v>5993300</v>
      </c>
      <c r="V15" s="23">
        <f t="shared" si="6"/>
        <v>98830.60933534347</v>
      </c>
      <c r="W15" s="62">
        <v>4107199800</v>
      </c>
      <c r="X15" s="63">
        <v>1.6490182259413591</v>
      </c>
      <c r="Y15" s="64">
        <v>0.40313010561872731</v>
      </c>
      <c r="Z15" s="5">
        <f t="shared" si="9"/>
        <v>23877.641797218588</v>
      </c>
      <c r="AA15" s="9">
        <f t="shared" si="10"/>
        <v>1.4592180297632465E-3</v>
      </c>
      <c r="AB15" s="62">
        <v>34639624.789999999</v>
      </c>
      <c r="AC15" s="7">
        <f t="shared" si="7"/>
        <v>6.8931583243106453E-4</v>
      </c>
      <c r="AE15" s="6" t="s">
        <v>26</v>
      </c>
      <c r="AF15" s="6" t="s">
        <v>930</v>
      </c>
      <c r="AG15" s="6" t="s">
        <v>934</v>
      </c>
      <c r="AH15" s="6" t="s">
        <v>1857</v>
      </c>
      <c r="AI15" s="6" t="s">
        <v>1857</v>
      </c>
      <c r="AJ15" s="6" t="s">
        <v>1857</v>
      </c>
      <c r="AK15" s="6" t="s">
        <v>1857</v>
      </c>
      <c r="AL15" s="6" t="s">
        <v>1857</v>
      </c>
      <c r="AM15" s="6" t="s">
        <v>1857</v>
      </c>
      <c r="AN15" s="6" t="s">
        <v>1857</v>
      </c>
      <c r="AO15" s="6" t="s">
        <v>1857</v>
      </c>
      <c r="AP15" s="6" t="s">
        <v>1857</v>
      </c>
      <c r="AQ15" s="6" t="s">
        <v>1857</v>
      </c>
      <c r="AR15" s="6" t="s">
        <v>1857</v>
      </c>
      <c r="AS15" s="6" t="s">
        <v>1857</v>
      </c>
      <c r="AT15" s="6" t="s">
        <v>1857</v>
      </c>
    </row>
    <row r="16" spans="1:55" ht="17.25" customHeight="1" x14ac:dyDescent="0.3">
      <c r="A16" t="s">
        <v>932</v>
      </c>
      <c r="B16" t="s">
        <v>1282</v>
      </c>
      <c r="C16" t="s">
        <v>921</v>
      </c>
      <c r="D16" t="str">
        <f t="shared" si="0"/>
        <v>Northfield city, Atlantic County</v>
      </c>
      <c r="E16" t="s">
        <v>1830</v>
      </c>
      <c r="F16" t="s">
        <v>1815</v>
      </c>
      <c r="G16" s="22">
        <f>COUNTIFS('Raw Data from UFBs'!$A$3:$A$3000,'Summary By Town'!$A16,'Raw Data from UFBs'!$E$3:$E$3000,'Summary By Town'!$G$2)</f>
        <v>0</v>
      </c>
      <c r="H16" s="5">
        <f>SUMIFS('Raw Data from UFBs'!F$3:F$3000,'Raw Data from UFBs'!$A$3:$A$3000,'Summary By Town'!$A16,'Raw Data from UFBs'!$E$3:$E$3000,'Summary By Town'!$G$2)</f>
        <v>0</v>
      </c>
      <c r="I16" s="5">
        <f>SUMIFS('Raw Data from UFBs'!G$3:G$3000,'Raw Data from UFBs'!$A$3:$A$3000,'Summary By Town'!$A16,'Raw Data from UFBs'!$E$3:$E$3000,'Summary By Town'!$G$2)</f>
        <v>0</v>
      </c>
      <c r="J16" s="23">
        <f t="shared" si="1"/>
        <v>0</v>
      </c>
      <c r="K16" s="22">
        <f>COUNTIFS('Raw Data from UFBs'!$A$3:$A$3000,'Summary By Town'!$A16,'Raw Data from UFBs'!$E$3:$E$3000,'Summary By Town'!$K$2)</f>
        <v>0</v>
      </c>
      <c r="L16" s="5">
        <f>SUMIFS('Raw Data from UFBs'!F$3:F$3000,'Raw Data from UFBs'!$A$3:$A$3000,'Summary By Town'!$A16,'Raw Data from UFBs'!$E$3:$E$3000,'Summary By Town'!$K$2)</f>
        <v>0</v>
      </c>
      <c r="M16" s="5">
        <f>SUMIFS('Raw Data from UFBs'!G$3:G$3000,'Raw Data from UFBs'!$A$3:$A$3000,'Summary By Town'!$A16,'Raw Data from UFBs'!$E$3:$E$3000,'Summary By Town'!$K$2)</f>
        <v>0</v>
      </c>
      <c r="N16" s="23">
        <f t="shared" si="2"/>
        <v>0</v>
      </c>
      <c r="O16" s="22">
        <f>COUNTIFS('Raw Data from UFBs'!$A$3:$A$3000,'Summary By Town'!$A16,'Raw Data from UFBs'!$E$3:$E$3000,'Summary By Town'!$O$2)</f>
        <v>0</v>
      </c>
      <c r="P16" s="5">
        <f>SUMIFS('Raw Data from UFBs'!F$3:F$3000,'Raw Data from UFBs'!$A$3:$A$3000,'Summary By Town'!$A16,'Raw Data from UFBs'!$E$3:$E$3000,'Summary By Town'!$O$2)</f>
        <v>0</v>
      </c>
      <c r="Q16" s="5">
        <f>SUMIFS('Raw Data from UFBs'!G$3:G$3000,'Raw Data from UFBs'!$A$3:$A$3000,'Summary By Town'!$A16,'Raw Data from UFBs'!$E$3:$E$3000,'Summary By Town'!$O$2)</f>
        <v>0</v>
      </c>
      <c r="R16" s="23">
        <f t="shared" si="8"/>
        <v>0</v>
      </c>
      <c r="S16" s="22">
        <f t="shared" si="3"/>
        <v>0</v>
      </c>
      <c r="T16" s="5">
        <f t="shared" si="4"/>
        <v>0</v>
      </c>
      <c r="U16" s="5">
        <f t="shared" si="5"/>
        <v>0</v>
      </c>
      <c r="V16" s="23">
        <f t="shared" si="6"/>
        <v>0</v>
      </c>
      <c r="W16" s="62">
        <v>994971900</v>
      </c>
      <c r="X16" s="63">
        <v>3.5443853216498686</v>
      </c>
      <c r="Y16" s="64">
        <v>0.28810459312314873</v>
      </c>
      <c r="Z16" s="5">
        <f t="shared" si="9"/>
        <v>0</v>
      </c>
      <c r="AA16" s="9">
        <f t="shared" si="10"/>
        <v>0</v>
      </c>
      <c r="AB16" s="62">
        <v>13889270.529999999</v>
      </c>
      <c r="AC16" s="7">
        <f t="shared" si="7"/>
        <v>0</v>
      </c>
      <c r="AE16" s="6" t="s">
        <v>32</v>
      </c>
      <c r="AF16" s="6" t="s">
        <v>26</v>
      </c>
      <c r="AG16" s="6" t="s">
        <v>929</v>
      </c>
      <c r="AH16" s="6" t="s">
        <v>1857</v>
      </c>
      <c r="AI16" s="6" t="s">
        <v>1857</v>
      </c>
      <c r="AJ16" s="6" t="s">
        <v>1857</v>
      </c>
      <c r="AK16" s="6" t="s">
        <v>1857</v>
      </c>
      <c r="AL16" s="6" t="s">
        <v>1857</v>
      </c>
      <c r="AM16" s="6" t="s">
        <v>1857</v>
      </c>
      <c r="AN16" s="6" t="s">
        <v>1857</v>
      </c>
      <c r="AO16" s="6" t="s">
        <v>1857</v>
      </c>
      <c r="AP16" s="6" t="s">
        <v>1857</v>
      </c>
      <c r="AQ16" s="6" t="s">
        <v>1857</v>
      </c>
      <c r="AR16" s="6" t="s">
        <v>1857</v>
      </c>
      <c r="AS16" s="6" t="s">
        <v>1857</v>
      </c>
      <c r="AT16" s="6" t="s">
        <v>1857</v>
      </c>
    </row>
    <row r="17" spans="1:46" ht="17.25" customHeight="1" x14ac:dyDescent="0.3">
      <c r="A17" t="s">
        <v>32</v>
      </c>
      <c r="B17" t="s">
        <v>1283</v>
      </c>
      <c r="C17" t="s">
        <v>921</v>
      </c>
      <c r="D17" t="str">
        <f t="shared" si="0"/>
        <v>Pleasantville city, Atlantic County</v>
      </c>
      <c r="E17" t="s">
        <v>1830</v>
      </c>
      <c r="F17" t="s">
        <v>1815</v>
      </c>
      <c r="G17" s="22">
        <f>COUNTIFS('Raw Data from UFBs'!$A$3:$A$3000,'Summary By Town'!$A17,'Raw Data from UFBs'!$E$3:$E$3000,'Summary By Town'!$G$2)</f>
        <v>8</v>
      </c>
      <c r="H17" s="5">
        <f>SUMIFS('Raw Data from UFBs'!F$3:F$3000,'Raw Data from UFBs'!$A$3:$A$3000,'Summary By Town'!$A17,'Raw Data from UFBs'!$E$3:$E$3000,'Summary By Town'!$G$2)</f>
        <v>303215.65000000002</v>
      </c>
      <c r="I17" s="5">
        <f>SUMIFS('Raw Data from UFBs'!G$3:G$3000,'Raw Data from UFBs'!$A$3:$A$3000,'Summary By Town'!$A17,'Raw Data from UFBs'!$E$3:$E$3000,'Summary By Town'!$G$2)</f>
        <v>37435100</v>
      </c>
      <c r="J17" s="23">
        <f t="shared" si="1"/>
        <v>1915062.8059633181</v>
      </c>
      <c r="K17" s="22">
        <f>COUNTIFS('Raw Data from UFBs'!$A$3:$A$3000,'Summary By Town'!$A17,'Raw Data from UFBs'!$E$3:$E$3000,'Summary By Town'!$K$2)</f>
        <v>0</v>
      </c>
      <c r="L17" s="5">
        <f>SUMIFS('Raw Data from UFBs'!F$3:F$3000,'Raw Data from UFBs'!$A$3:$A$3000,'Summary By Town'!$A17,'Raw Data from UFBs'!$E$3:$E$3000,'Summary By Town'!$K$2)</f>
        <v>0</v>
      </c>
      <c r="M17" s="5">
        <f>SUMIFS('Raw Data from UFBs'!G$3:G$3000,'Raw Data from UFBs'!$A$3:$A$3000,'Summary By Town'!$A17,'Raw Data from UFBs'!$E$3:$E$3000,'Summary By Town'!$K$2)</f>
        <v>0</v>
      </c>
      <c r="N17" s="23">
        <f t="shared" si="2"/>
        <v>0</v>
      </c>
      <c r="O17" s="22">
        <f>COUNTIFS('Raw Data from UFBs'!$A$3:$A$3000,'Summary By Town'!$A17,'Raw Data from UFBs'!$E$3:$E$3000,'Summary By Town'!$O$2)</f>
        <v>0</v>
      </c>
      <c r="P17" s="5">
        <f>SUMIFS('Raw Data from UFBs'!F$3:F$3000,'Raw Data from UFBs'!$A$3:$A$3000,'Summary By Town'!$A17,'Raw Data from UFBs'!$E$3:$E$3000,'Summary By Town'!$O$2)</f>
        <v>0</v>
      </c>
      <c r="Q17" s="5">
        <f>SUMIFS('Raw Data from UFBs'!G$3:G$3000,'Raw Data from UFBs'!$A$3:$A$3000,'Summary By Town'!$A17,'Raw Data from UFBs'!$E$3:$E$3000,'Summary By Town'!$O$2)</f>
        <v>0</v>
      </c>
      <c r="R17" s="23">
        <f t="shared" si="8"/>
        <v>0</v>
      </c>
      <c r="S17" s="22">
        <f t="shared" si="3"/>
        <v>8</v>
      </c>
      <c r="T17" s="5">
        <f t="shared" si="4"/>
        <v>303215.65000000002</v>
      </c>
      <c r="U17" s="5">
        <f t="shared" si="5"/>
        <v>37435100</v>
      </c>
      <c r="V17" s="23">
        <f t="shared" si="6"/>
        <v>1915062.8059633181</v>
      </c>
      <c r="W17" s="62">
        <v>1174651800</v>
      </c>
      <c r="X17" s="63">
        <v>5.1156876994139671</v>
      </c>
      <c r="Y17" s="64">
        <v>0.62808276928492379</v>
      </c>
      <c r="Z17" s="5">
        <f t="shared" si="9"/>
        <v>1012373.4253814692</v>
      </c>
      <c r="AA17" s="9">
        <f t="shared" si="10"/>
        <v>3.1869103678213405E-2</v>
      </c>
      <c r="AB17" s="62">
        <v>31971839.879999999</v>
      </c>
      <c r="AC17" s="7">
        <f t="shared" si="7"/>
        <v>3.1664534452230879E-2</v>
      </c>
      <c r="AE17" s="6" t="s">
        <v>920</v>
      </c>
      <c r="AF17" s="6" t="s">
        <v>26</v>
      </c>
      <c r="AG17" s="6" t="s">
        <v>934</v>
      </c>
      <c r="AH17" s="6" t="s">
        <v>932</v>
      </c>
      <c r="AI17" s="6" t="s">
        <v>5</v>
      </c>
      <c r="AJ17" s="6" t="s">
        <v>1857</v>
      </c>
      <c r="AK17" s="6" t="s">
        <v>1857</v>
      </c>
      <c r="AL17" s="6" t="s">
        <v>1857</v>
      </c>
      <c r="AM17" s="6" t="s">
        <v>1857</v>
      </c>
      <c r="AN17" s="6" t="s">
        <v>1857</v>
      </c>
      <c r="AO17" s="6" t="s">
        <v>1857</v>
      </c>
      <c r="AP17" s="6" t="s">
        <v>1857</v>
      </c>
      <c r="AQ17" s="6" t="s">
        <v>1857</v>
      </c>
      <c r="AR17" s="6" t="s">
        <v>1857</v>
      </c>
      <c r="AS17" s="6" t="s">
        <v>1857</v>
      </c>
      <c r="AT17" s="6" t="s">
        <v>1857</v>
      </c>
    </row>
    <row r="18" spans="1:46" ht="17.25" customHeight="1" x14ac:dyDescent="0.3">
      <c r="A18" t="s">
        <v>933</v>
      </c>
      <c r="B18" t="s">
        <v>1284</v>
      </c>
      <c r="C18" t="s">
        <v>921</v>
      </c>
      <c r="D18" t="str">
        <f t="shared" si="0"/>
        <v>Port Republic city, Atlantic County</v>
      </c>
      <c r="E18" t="s">
        <v>1830</v>
      </c>
      <c r="F18" t="s">
        <v>1818</v>
      </c>
      <c r="G18" s="22">
        <f>COUNTIFS('Raw Data from UFBs'!$A$3:$A$3000,'Summary By Town'!$A18,'Raw Data from UFBs'!$E$3:$E$3000,'Summary By Town'!$G$2)</f>
        <v>0</v>
      </c>
      <c r="H18" s="5">
        <f>SUMIFS('Raw Data from UFBs'!F$3:F$3000,'Raw Data from UFBs'!$A$3:$A$3000,'Summary By Town'!$A18,'Raw Data from UFBs'!$E$3:$E$3000,'Summary By Town'!$G$2)</f>
        <v>0</v>
      </c>
      <c r="I18" s="5">
        <f>SUMIFS('Raw Data from UFBs'!G$3:G$3000,'Raw Data from UFBs'!$A$3:$A$3000,'Summary By Town'!$A18,'Raw Data from UFBs'!$E$3:$E$3000,'Summary By Town'!$G$2)</f>
        <v>0</v>
      </c>
      <c r="J18" s="23">
        <f t="shared" si="1"/>
        <v>0</v>
      </c>
      <c r="K18" s="22">
        <f>COUNTIFS('Raw Data from UFBs'!$A$3:$A$3000,'Summary By Town'!$A18,'Raw Data from UFBs'!$E$3:$E$3000,'Summary By Town'!$K$2)</f>
        <v>0</v>
      </c>
      <c r="L18" s="5">
        <f>SUMIFS('Raw Data from UFBs'!F$3:F$3000,'Raw Data from UFBs'!$A$3:$A$3000,'Summary By Town'!$A18,'Raw Data from UFBs'!$E$3:$E$3000,'Summary By Town'!$K$2)</f>
        <v>0</v>
      </c>
      <c r="M18" s="5">
        <f>SUMIFS('Raw Data from UFBs'!G$3:G$3000,'Raw Data from UFBs'!$A$3:$A$3000,'Summary By Town'!$A18,'Raw Data from UFBs'!$E$3:$E$3000,'Summary By Town'!$K$2)</f>
        <v>0</v>
      </c>
      <c r="N18" s="23">
        <f t="shared" si="2"/>
        <v>0</v>
      </c>
      <c r="O18" s="22">
        <f>COUNTIFS('Raw Data from UFBs'!$A$3:$A$3000,'Summary By Town'!$A18,'Raw Data from UFBs'!$E$3:$E$3000,'Summary By Town'!$O$2)</f>
        <v>0</v>
      </c>
      <c r="P18" s="5">
        <f>SUMIFS('Raw Data from UFBs'!F$3:F$3000,'Raw Data from UFBs'!$A$3:$A$3000,'Summary By Town'!$A18,'Raw Data from UFBs'!$E$3:$E$3000,'Summary By Town'!$O$2)</f>
        <v>0</v>
      </c>
      <c r="Q18" s="5">
        <f>SUMIFS('Raw Data from UFBs'!G$3:G$3000,'Raw Data from UFBs'!$A$3:$A$3000,'Summary By Town'!$A18,'Raw Data from UFBs'!$E$3:$E$3000,'Summary By Town'!$O$2)</f>
        <v>0</v>
      </c>
      <c r="R18" s="23">
        <f t="shared" si="8"/>
        <v>0</v>
      </c>
      <c r="S18" s="22">
        <f t="shared" si="3"/>
        <v>0</v>
      </c>
      <c r="T18" s="5">
        <f t="shared" si="4"/>
        <v>0</v>
      </c>
      <c r="U18" s="5">
        <f t="shared" si="5"/>
        <v>0</v>
      </c>
      <c r="V18" s="23">
        <f t="shared" si="6"/>
        <v>0</v>
      </c>
      <c r="W18" s="62">
        <v>128266300</v>
      </c>
      <c r="X18" s="63">
        <v>3.0786327617219063</v>
      </c>
      <c r="Y18" s="64">
        <v>0.17441095852681315</v>
      </c>
      <c r="Z18" s="5">
        <f t="shared" si="9"/>
        <v>0</v>
      </c>
      <c r="AA18" s="9">
        <f t="shared" si="10"/>
        <v>0</v>
      </c>
      <c r="AB18" s="62">
        <v>1221163</v>
      </c>
      <c r="AC18" s="7">
        <f t="shared" si="7"/>
        <v>0</v>
      </c>
      <c r="AE18" s="6" t="s">
        <v>28</v>
      </c>
      <c r="AF18" s="6" t="s">
        <v>976</v>
      </c>
      <c r="AG18" s="6" t="s">
        <v>994</v>
      </c>
      <c r="AH18" s="6" t="s">
        <v>1857</v>
      </c>
      <c r="AI18" s="6" t="s">
        <v>1857</v>
      </c>
      <c r="AJ18" s="6" t="s">
        <v>1857</v>
      </c>
      <c r="AK18" s="6" t="s">
        <v>1857</v>
      </c>
      <c r="AL18" s="6" t="s">
        <v>1857</v>
      </c>
      <c r="AM18" s="6" t="s">
        <v>1857</v>
      </c>
      <c r="AN18" s="6" t="s">
        <v>1857</v>
      </c>
      <c r="AO18" s="6" t="s">
        <v>1857</v>
      </c>
      <c r="AP18" s="6" t="s">
        <v>1857</v>
      </c>
      <c r="AQ18" s="6" t="s">
        <v>1857</v>
      </c>
      <c r="AR18" s="6" t="s">
        <v>1857</v>
      </c>
      <c r="AS18" s="6" t="s">
        <v>1857</v>
      </c>
      <c r="AT18" s="6" t="s">
        <v>1857</v>
      </c>
    </row>
    <row r="19" spans="1:46" ht="17.25" customHeight="1" x14ac:dyDescent="0.3">
      <c r="A19" t="s">
        <v>40</v>
      </c>
      <c r="B19" t="s">
        <v>1285</v>
      </c>
      <c r="C19" t="s">
        <v>921</v>
      </c>
      <c r="D19" t="str">
        <f t="shared" si="0"/>
        <v>Somers Point city, Atlantic County</v>
      </c>
      <c r="E19" t="s">
        <v>1830</v>
      </c>
      <c r="F19" t="s">
        <v>1815</v>
      </c>
      <c r="G19" s="22">
        <f>COUNTIFS('Raw Data from UFBs'!$A$3:$A$3000,'Summary By Town'!$A19,'Raw Data from UFBs'!$E$3:$E$3000,'Summary By Town'!$G$2)</f>
        <v>0</v>
      </c>
      <c r="H19" s="5">
        <f>SUMIFS('Raw Data from UFBs'!F$3:F$3000,'Raw Data from UFBs'!$A$3:$A$3000,'Summary By Town'!$A19,'Raw Data from UFBs'!$E$3:$E$3000,'Summary By Town'!$G$2)</f>
        <v>0</v>
      </c>
      <c r="I19" s="5">
        <f>SUMIFS('Raw Data from UFBs'!G$3:G$3000,'Raw Data from UFBs'!$A$3:$A$3000,'Summary By Town'!$A19,'Raw Data from UFBs'!$E$3:$E$3000,'Summary By Town'!$G$2)</f>
        <v>0</v>
      </c>
      <c r="J19" s="23">
        <f t="shared" si="1"/>
        <v>0</v>
      </c>
      <c r="K19" s="22">
        <f>COUNTIFS('Raw Data from UFBs'!$A$3:$A$3000,'Summary By Town'!$A19,'Raw Data from UFBs'!$E$3:$E$3000,'Summary By Town'!$K$2)</f>
        <v>0</v>
      </c>
      <c r="L19" s="5">
        <f>SUMIFS('Raw Data from UFBs'!F$3:F$3000,'Raw Data from UFBs'!$A$3:$A$3000,'Summary By Town'!$A19,'Raw Data from UFBs'!$E$3:$E$3000,'Summary By Town'!$K$2)</f>
        <v>0</v>
      </c>
      <c r="M19" s="5">
        <f>SUMIFS('Raw Data from UFBs'!G$3:G$3000,'Raw Data from UFBs'!$A$3:$A$3000,'Summary By Town'!$A19,'Raw Data from UFBs'!$E$3:$E$3000,'Summary By Town'!$K$2)</f>
        <v>0</v>
      </c>
      <c r="N19" s="23">
        <f t="shared" si="2"/>
        <v>0</v>
      </c>
      <c r="O19" s="22">
        <f>COUNTIFS('Raw Data from UFBs'!$A$3:$A$3000,'Summary By Town'!$A19,'Raw Data from UFBs'!$E$3:$E$3000,'Summary By Town'!$O$2)</f>
        <v>1</v>
      </c>
      <c r="P19" s="5">
        <f>SUMIFS('Raw Data from UFBs'!F$3:F$3000,'Raw Data from UFBs'!$A$3:$A$3000,'Summary By Town'!$A19,'Raw Data from UFBs'!$E$3:$E$3000,'Summary By Town'!$O$2)</f>
        <v>144078.64000000001</v>
      </c>
      <c r="Q19" s="5">
        <f>SUMIFS('Raw Data from UFBs'!G$3:G$3000,'Raw Data from UFBs'!$A$3:$A$3000,'Summary By Town'!$A19,'Raw Data from UFBs'!$E$3:$E$3000,'Summary By Town'!$O$2)</f>
        <v>8835000</v>
      </c>
      <c r="R19" s="23">
        <f t="shared" si="8"/>
        <v>306568.84812472056</v>
      </c>
      <c r="S19" s="22">
        <f t="shared" si="3"/>
        <v>1</v>
      </c>
      <c r="T19" s="5">
        <f t="shared" si="4"/>
        <v>144078.64000000001</v>
      </c>
      <c r="U19" s="5">
        <f t="shared" si="5"/>
        <v>8835000</v>
      </c>
      <c r="V19" s="23">
        <f t="shared" si="6"/>
        <v>306568.84812472056</v>
      </c>
      <c r="W19" s="62">
        <v>1403268600</v>
      </c>
      <c r="X19" s="63">
        <v>3.4699360285763503</v>
      </c>
      <c r="Y19" s="64">
        <v>0.31949305307073234</v>
      </c>
      <c r="Z19" s="5">
        <f t="shared" si="9"/>
        <v>51914.492687865684</v>
      </c>
      <c r="AA19" s="9">
        <f t="shared" si="10"/>
        <v>6.2960148898079816E-3</v>
      </c>
      <c r="AB19" s="62">
        <v>19532651.649999999</v>
      </c>
      <c r="AC19" s="7">
        <f t="shared" si="7"/>
        <v>2.657831287738431E-3</v>
      </c>
      <c r="AE19" s="6" t="s">
        <v>26</v>
      </c>
      <c r="AF19" s="6" t="s">
        <v>1018</v>
      </c>
      <c r="AG19" s="6" t="s">
        <v>1021</v>
      </c>
      <c r="AH19" s="6" t="s">
        <v>929</v>
      </c>
      <c r="AI19" s="6" t="s">
        <v>1857</v>
      </c>
      <c r="AJ19" s="6" t="s">
        <v>1857</v>
      </c>
      <c r="AK19" s="6" t="s">
        <v>1857</v>
      </c>
      <c r="AL19" s="6" t="s">
        <v>1857</v>
      </c>
      <c r="AM19" s="6" t="s">
        <v>1857</v>
      </c>
      <c r="AN19" s="6" t="s">
        <v>1857</v>
      </c>
      <c r="AO19" s="6" t="s">
        <v>1857</v>
      </c>
      <c r="AP19" s="6" t="s">
        <v>1857</v>
      </c>
      <c r="AQ19" s="6" t="s">
        <v>1857</v>
      </c>
      <c r="AR19" s="6" t="s">
        <v>1857</v>
      </c>
      <c r="AS19" s="6" t="s">
        <v>1857</v>
      </c>
      <c r="AT19" s="6" t="s">
        <v>1857</v>
      </c>
    </row>
    <row r="20" spans="1:46" ht="17.25" customHeight="1" x14ac:dyDescent="0.3">
      <c r="A20" t="s">
        <v>934</v>
      </c>
      <c r="B20" t="s">
        <v>1286</v>
      </c>
      <c r="C20" t="s">
        <v>921</v>
      </c>
      <c r="D20" t="str">
        <f t="shared" si="0"/>
        <v>Ventnor City city, Atlantic County</v>
      </c>
      <c r="E20" t="s">
        <v>1830</v>
      </c>
      <c r="F20" t="s">
        <v>1819</v>
      </c>
      <c r="G20" s="22">
        <f>COUNTIFS('Raw Data from UFBs'!$A$3:$A$3000,'Summary By Town'!$A20,'Raw Data from UFBs'!$E$3:$E$3000,'Summary By Town'!$G$2)</f>
        <v>0</v>
      </c>
      <c r="H20" s="5">
        <f>SUMIFS('Raw Data from UFBs'!F$3:F$3000,'Raw Data from UFBs'!$A$3:$A$3000,'Summary By Town'!$A20,'Raw Data from UFBs'!$E$3:$E$3000,'Summary By Town'!$G$2)</f>
        <v>0</v>
      </c>
      <c r="I20" s="5">
        <f>SUMIFS('Raw Data from UFBs'!G$3:G$3000,'Raw Data from UFBs'!$A$3:$A$3000,'Summary By Town'!$A20,'Raw Data from UFBs'!$E$3:$E$3000,'Summary By Town'!$G$2)</f>
        <v>0</v>
      </c>
      <c r="J20" s="23">
        <f t="shared" si="1"/>
        <v>0</v>
      </c>
      <c r="K20" s="22">
        <f>COUNTIFS('Raw Data from UFBs'!$A$3:$A$3000,'Summary By Town'!$A20,'Raw Data from UFBs'!$E$3:$E$3000,'Summary By Town'!$K$2)</f>
        <v>0</v>
      </c>
      <c r="L20" s="5">
        <f>SUMIFS('Raw Data from UFBs'!F$3:F$3000,'Raw Data from UFBs'!$A$3:$A$3000,'Summary By Town'!$A20,'Raw Data from UFBs'!$E$3:$E$3000,'Summary By Town'!$K$2)</f>
        <v>0</v>
      </c>
      <c r="M20" s="5">
        <f>SUMIFS('Raw Data from UFBs'!G$3:G$3000,'Raw Data from UFBs'!$A$3:$A$3000,'Summary By Town'!$A20,'Raw Data from UFBs'!$E$3:$E$3000,'Summary By Town'!$K$2)</f>
        <v>0</v>
      </c>
      <c r="N20" s="23">
        <f t="shared" si="2"/>
        <v>0</v>
      </c>
      <c r="O20" s="22">
        <f>COUNTIFS('Raw Data from UFBs'!$A$3:$A$3000,'Summary By Town'!$A20,'Raw Data from UFBs'!$E$3:$E$3000,'Summary By Town'!$O$2)</f>
        <v>0</v>
      </c>
      <c r="P20" s="5">
        <f>SUMIFS('Raw Data from UFBs'!F$3:F$3000,'Raw Data from UFBs'!$A$3:$A$3000,'Summary By Town'!$A20,'Raw Data from UFBs'!$E$3:$E$3000,'Summary By Town'!$O$2)</f>
        <v>0</v>
      </c>
      <c r="Q20" s="5">
        <f>SUMIFS('Raw Data from UFBs'!G$3:G$3000,'Raw Data from UFBs'!$A$3:$A$3000,'Summary By Town'!$A20,'Raw Data from UFBs'!$E$3:$E$3000,'Summary By Town'!$O$2)</f>
        <v>0</v>
      </c>
      <c r="R20" s="23">
        <f t="shared" si="8"/>
        <v>0</v>
      </c>
      <c r="S20" s="22">
        <f t="shared" si="3"/>
        <v>0</v>
      </c>
      <c r="T20" s="5">
        <f t="shared" si="4"/>
        <v>0</v>
      </c>
      <c r="U20" s="5">
        <f t="shared" si="5"/>
        <v>0</v>
      </c>
      <c r="V20" s="23">
        <f t="shared" si="6"/>
        <v>0</v>
      </c>
      <c r="W20" s="62">
        <v>2240727000</v>
      </c>
      <c r="X20" s="63">
        <v>2.6602542003887817</v>
      </c>
      <c r="Y20" s="64">
        <v>0.45969897687974198</v>
      </c>
      <c r="Z20" s="5">
        <f t="shared" si="9"/>
        <v>0</v>
      </c>
      <c r="AA20" s="9">
        <f t="shared" si="10"/>
        <v>0</v>
      </c>
      <c r="AB20" s="62">
        <v>34625884.399999999</v>
      </c>
      <c r="AC20" s="7">
        <f t="shared" si="7"/>
        <v>0</v>
      </c>
      <c r="AE20" s="6" t="s">
        <v>32</v>
      </c>
      <c r="AF20" s="6" t="s">
        <v>26</v>
      </c>
      <c r="AG20" s="6" t="s">
        <v>30</v>
      </c>
      <c r="AH20" s="6" t="s">
        <v>5</v>
      </c>
      <c r="AI20" s="6" t="s">
        <v>1857</v>
      </c>
      <c r="AJ20" s="6" t="s">
        <v>1857</v>
      </c>
      <c r="AK20" s="6" t="s">
        <v>1857</v>
      </c>
      <c r="AL20" s="6" t="s">
        <v>1857</v>
      </c>
      <c r="AM20" s="6" t="s">
        <v>1857</v>
      </c>
      <c r="AN20" s="6" t="s">
        <v>1857</v>
      </c>
      <c r="AO20" s="6" t="s">
        <v>1857</v>
      </c>
      <c r="AP20" s="6" t="s">
        <v>1857</v>
      </c>
      <c r="AQ20" s="6" t="s">
        <v>1857</v>
      </c>
      <c r="AR20" s="6" t="s">
        <v>1857</v>
      </c>
      <c r="AS20" s="6" t="s">
        <v>1857</v>
      </c>
      <c r="AT20" s="6" t="s">
        <v>1857</v>
      </c>
    </row>
    <row r="21" spans="1:46" ht="17.25" customHeight="1" x14ac:dyDescent="0.3">
      <c r="A21" t="s">
        <v>924</v>
      </c>
      <c r="B21" t="s">
        <v>1287</v>
      </c>
      <c r="C21" t="s">
        <v>921</v>
      </c>
      <c r="D21" t="str">
        <f t="shared" si="0"/>
        <v>Buena Vista township, Atlantic County</v>
      </c>
      <c r="E21" t="s">
        <v>1830</v>
      </c>
      <c r="F21" t="s">
        <v>1818</v>
      </c>
      <c r="G21" s="22">
        <f>COUNTIFS('Raw Data from UFBs'!$A$3:$A$3000,'Summary By Town'!$A21,'Raw Data from UFBs'!$E$3:$E$3000,'Summary By Town'!$G$2)</f>
        <v>0</v>
      </c>
      <c r="H21" s="5">
        <f>SUMIFS('Raw Data from UFBs'!F$3:F$3000,'Raw Data from UFBs'!$A$3:$A$3000,'Summary By Town'!$A21,'Raw Data from UFBs'!$E$3:$E$3000,'Summary By Town'!$G$2)</f>
        <v>0</v>
      </c>
      <c r="I21" s="5">
        <f>SUMIFS('Raw Data from UFBs'!G$3:G$3000,'Raw Data from UFBs'!$A$3:$A$3000,'Summary By Town'!$A21,'Raw Data from UFBs'!$E$3:$E$3000,'Summary By Town'!$G$2)</f>
        <v>0</v>
      </c>
      <c r="J21" s="23">
        <f t="shared" si="1"/>
        <v>0</v>
      </c>
      <c r="K21" s="22">
        <f>COUNTIFS('Raw Data from UFBs'!$A$3:$A$3000,'Summary By Town'!$A21,'Raw Data from UFBs'!$E$3:$E$3000,'Summary By Town'!$K$2)</f>
        <v>0</v>
      </c>
      <c r="L21" s="5">
        <f>SUMIFS('Raw Data from UFBs'!F$3:F$3000,'Raw Data from UFBs'!$A$3:$A$3000,'Summary By Town'!$A21,'Raw Data from UFBs'!$E$3:$E$3000,'Summary By Town'!$K$2)</f>
        <v>0</v>
      </c>
      <c r="M21" s="5">
        <f>SUMIFS('Raw Data from UFBs'!G$3:G$3000,'Raw Data from UFBs'!$A$3:$A$3000,'Summary By Town'!$A21,'Raw Data from UFBs'!$E$3:$E$3000,'Summary By Town'!$K$2)</f>
        <v>0</v>
      </c>
      <c r="N21" s="23">
        <f t="shared" si="2"/>
        <v>0</v>
      </c>
      <c r="O21" s="22">
        <f>COUNTIFS('Raw Data from UFBs'!$A$3:$A$3000,'Summary By Town'!$A21,'Raw Data from UFBs'!$E$3:$E$3000,'Summary By Town'!$O$2)</f>
        <v>0</v>
      </c>
      <c r="P21" s="5">
        <f>SUMIFS('Raw Data from UFBs'!F$3:F$3000,'Raw Data from UFBs'!$A$3:$A$3000,'Summary By Town'!$A21,'Raw Data from UFBs'!$E$3:$E$3000,'Summary By Town'!$O$2)</f>
        <v>0</v>
      </c>
      <c r="Q21" s="5">
        <f>SUMIFS('Raw Data from UFBs'!G$3:G$3000,'Raw Data from UFBs'!$A$3:$A$3000,'Summary By Town'!$A21,'Raw Data from UFBs'!$E$3:$E$3000,'Summary By Town'!$O$2)</f>
        <v>0</v>
      </c>
      <c r="R21" s="23">
        <f t="shared" si="8"/>
        <v>0</v>
      </c>
      <c r="S21" s="22">
        <f t="shared" si="3"/>
        <v>0</v>
      </c>
      <c r="T21" s="5">
        <f t="shared" si="4"/>
        <v>0</v>
      </c>
      <c r="U21" s="5">
        <f t="shared" si="5"/>
        <v>0</v>
      </c>
      <c r="V21" s="23">
        <f t="shared" si="6"/>
        <v>0</v>
      </c>
      <c r="W21" s="62">
        <v>728971750</v>
      </c>
      <c r="X21" s="63">
        <v>2.8220656399822461</v>
      </c>
      <c r="Y21" s="64">
        <v>0.19835745519566855</v>
      </c>
      <c r="Z21" s="5">
        <f t="shared" si="9"/>
        <v>0</v>
      </c>
      <c r="AA21" s="9">
        <f t="shared" si="10"/>
        <v>0</v>
      </c>
      <c r="AB21" s="62">
        <v>6342422.9399999995</v>
      </c>
      <c r="AC21" s="7">
        <f t="shared" si="7"/>
        <v>0</v>
      </c>
      <c r="AE21" s="6" t="s">
        <v>1033</v>
      </c>
      <c r="AF21" s="6" t="s">
        <v>935</v>
      </c>
      <c r="AG21" s="6" t="s">
        <v>923</v>
      </c>
      <c r="AH21" s="6" t="s">
        <v>219</v>
      </c>
      <c r="AI21" s="6" t="s">
        <v>928</v>
      </c>
      <c r="AJ21" s="6" t="s">
        <v>927</v>
      </c>
      <c r="AK21" s="6" t="s">
        <v>1053</v>
      </c>
      <c r="AL21" s="6" t="s">
        <v>276</v>
      </c>
      <c r="AM21" s="6" t="s">
        <v>1857</v>
      </c>
      <c r="AN21" s="6" t="s">
        <v>1857</v>
      </c>
      <c r="AO21" s="6" t="s">
        <v>1857</v>
      </c>
      <c r="AP21" s="6" t="s">
        <v>1857</v>
      </c>
      <c r="AQ21" s="6" t="s">
        <v>1857</v>
      </c>
      <c r="AR21" s="6" t="s">
        <v>1857</v>
      </c>
      <c r="AS21" s="6" t="s">
        <v>1857</v>
      </c>
      <c r="AT21" s="6" t="s">
        <v>1857</v>
      </c>
    </row>
    <row r="22" spans="1:46" ht="17.25" customHeight="1" x14ac:dyDescent="0.3">
      <c r="A22" t="s">
        <v>26</v>
      </c>
      <c r="B22" t="s">
        <v>1288</v>
      </c>
      <c r="C22" t="s">
        <v>921</v>
      </c>
      <c r="D22" t="str">
        <f t="shared" si="0"/>
        <v>Egg Harbor township, Atlantic County</v>
      </c>
      <c r="E22" t="s">
        <v>1830</v>
      </c>
      <c r="F22" t="s">
        <v>1817</v>
      </c>
      <c r="G22" s="22">
        <f>COUNTIFS('Raw Data from UFBs'!$A$3:$A$3000,'Summary By Town'!$A22,'Raw Data from UFBs'!$E$3:$E$3000,'Summary By Town'!$G$2)</f>
        <v>0</v>
      </c>
      <c r="H22" s="5">
        <f>SUMIFS('Raw Data from UFBs'!F$3:F$3000,'Raw Data from UFBs'!$A$3:$A$3000,'Summary By Town'!$A22,'Raw Data from UFBs'!$E$3:$E$3000,'Summary By Town'!$G$2)</f>
        <v>0</v>
      </c>
      <c r="I22" s="5">
        <f>SUMIFS('Raw Data from UFBs'!G$3:G$3000,'Raw Data from UFBs'!$A$3:$A$3000,'Summary By Town'!$A22,'Raw Data from UFBs'!$E$3:$E$3000,'Summary By Town'!$G$2)</f>
        <v>0</v>
      </c>
      <c r="J22" s="23">
        <f t="shared" si="1"/>
        <v>0</v>
      </c>
      <c r="K22" s="22">
        <f>COUNTIFS('Raw Data from UFBs'!$A$3:$A$3000,'Summary By Town'!$A22,'Raw Data from UFBs'!$E$3:$E$3000,'Summary By Town'!$K$2)</f>
        <v>12</v>
      </c>
      <c r="L22" s="5">
        <f>SUMIFS('Raw Data from UFBs'!F$3:F$3000,'Raw Data from UFBs'!$A$3:$A$3000,'Summary By Town'!$A22,'Raw Data from UFBs'!$E$3:$E$3000,'Summary By Town'!$K$2)</f>
        <v>808339.31</v>
      </c>
      <c r="M22" s="5">
        <f>SUMIFS('Raw Data from UFBs'!G$3:G$3000,'Raw Data from UFBs'!$A$3:$A$3000,'Summary By Town'!$A22,'Raw Data from UFBs'!$E$3:$E$3000,'Summary By Town'!$K$2)</f>
        <v>49439200</v>
      </c>
      <c r="N22" s="23">
        <f t="shared" si="2"/>
        <v>1654987.4538055162</v>
      </c>
      <c r="O22" s="22">
        <f>COUNTIFS('Raw Data from UFBs'!$A$3:$A$3000,'Summary By Town'!$A22,'Raw Data from UFBs'!$E$3:$E$3000,'Summary By Town'!$O$2)</f>
        <v>0</v>
      </c>
      <c r="P22" s="5">
        <f>SUMIFS('Raw Data from UFBs'!F$3:F$3000,'Raw Data from UFBs'!$A$3:$A$3000,'Summary By Town'!$A22,'Raw Data from UFBs'!$E$3:$E$3000,'Summary By Town'!$O$2)</f>
        <v>0</v>
      </c>
      <c r="Q22" s="5">
        <f>SUMIFS('Raw Data from UFBs'!G$3:G$3000,'Raw Data from UFBs'!$A$3:$A$3000,'Summary By Town'!$A22,'Raw Data from UFBs'!$E$3:$E$3000,'Summary By Town'!$O$2)</f>
        <v>0</v>
      </c>
      <c r="R22" s="23">
        <f t="shared" si="8"/>
        <v>0</v>
      </c>
      <c r="S22" s="22">
        <f t="shared" si="3"/>
        <v>12</v>
      </c>
      <c r="T22" s="5">
        <f t="shared" si="4"/>
        <v>808339.31</v>
      </c>
      <c r="U22" s="5">
        <f t="shared" si="5"/>
        <v>49439200</v>
      </c>
      <c r="V22" s="23">
        <f t="shared" si="6"/>
        <v>1654987.4538055162</v>
      </c>
      <c r="W22" s="62">
        <v>4870293050</v>
      </c>
      <c r="X22" s="63">
        <v>3.3475206997797624</v>
      </c>
      <c r="Y22" s="64">
        <v>0.19780834583865237</v>
      </c>
      <c r="Z22" s="5">
        <f t="shared" si="9"/>
        <v>167474.06883353463</v>
      </c>
      <c r="AA22" s="9">
        <f t="shared" si="10"/>
        <v>1.0151175605336521E-2</v>
      </c>
      <c r="AB22" s="62">
        <v>48813542.659999996</v>
      </c>
      <c r="AC22" s="7">
        <f t="shared" si="7"/>
        <v>3.4308935534558198E-3</v>
      </c>
      <c r="AE22" s="6" t="s">
        <v>920</v>
      </c>
      <c r="AF22" s="6" t="s">
        <v>32</v>
      </c>
      <c r="AG22" s="6" t="s">
        <v>1018</v>
      </c>
      <c r="AH22" s="6" t="s">
        <v>930</v>
      </c>
      <c r="AI22" s="6" t="s">
        <v>1021</v>
      </c>
      <c r="AJ22" s="6" t="s">
        <v>925</v>
      </c>
      <c r="AK22" s="6" t="s">
        <v>40</v>
      </c>
      <c r="AL22" s="6" t="s">
        <v>30</v>
      </c>
      <c r="AM22" s="6" t="s">
        <v>934</v>
      </c>
      <c r="AN22" s="6" t="s">
        <v>929</v>
      </c>
      <c r="AO22" s="6" t="s">
        <v>932</v>
      </c>
      <c r="AP22" s="6" t="s">
        <v>5</v>
      </c>
      <c r="AQ22" s="6" t="s">
        <v>935</v>
      </c>
      <c r="AR22" s="6" t="s">
        <v>926</v>
      </c>
      <c r="AS22" s="6" t="s">
        <v>28</v>
      </c>
      <c r="AT22" s="6" t="s">
        <v>928</v>
      </c>
    </row>
    <row r="23" spans="1:46" ht="17.25" customHeight="1" x14ac:dyDescent="0.3">
      <c r="A23" t="s">
        <v>28</v>
      </c>
      <c r="B23" t="s">
        <v>1289</v>
      </c>
      <c r="C23" t="s">
        <v>921</v>
      </c>
      <c r="D23" t="str">
        <f t="shared" si="0"/>
        <v>Galloway township, Atlantic County</v>
      </c>
      <c r="E23" t="s">
        <v>1830</v>
      </c>
      <c r="F23" t="s">
        <v>1818</v>
      </c>
      <c r="G23" s="22">
        <f>COUNTIFS('Raw Data from UFBs'!$A$3:$A$3000,'Summary By Town'!$A23,'Raw Data from UFBs'!$E$3:$E$3000,'Summary By Town'!$G$2)</f>
        <v>1</v>
      </c>
      <c r="H23" s="5">
        <f>SUMIFS('Raw Data from UFBs'!F$3:F$3000,'Raw Data from UFBs'!$A$3:$A$3000,'Summary By Town'!$A23,'Raw Data from UFBs'!$E$3:$E$3000,'Summary By Town'!$G$2)</f>
        <v>41229.22</v>
      </c>
      <c r="I23" s="5">
        <f>SUMIFS('Raw Data from UFBs'!G$3:G$3000,'Raw Data from UFBs'!$A$3:$A$3000,'Summary By Town'!$A23,'Raw Data from UFBs'!$E$3:$E$3000,'Summary By Town'!$G$2)</f>
        <v>17325000</v>
      </c>
      <c r="J23" s="23">
        <f t="shared" si="1"/>
        <v>576164.5863523446</v>
      </c>
      <c r="K23" s="22">
        <f>COUNTIFS('Raw Data from UFBs'!$A$3:$A$3000,'Summary By Town'!$A23,'Raw Data from UFBs'!$E$3:$E$3000,'Summary By Town'!$K$2)</f>
        <v>2</v>
      </c>
      <c r="L23" s="5">
        <f>SUMIFS('Raw Data from UFBs'!F$3:F$3000,'Raw Data from UFBs'!$A$3:$A$3000,'Summary By Town'!$A23,'Raw Data from UFBs'!$E$3:$E$3000,'Summary By Town'!$K$2)</f>
        <v>258762.36000000004</v>
      </c>
      <c r="M23" s="5">
        <f>SUMIFS('Raw Data from UFBs'!G$3:G$3000,'Raw Data from UFBs'!$A$3:$A$3000,'Summary By Town'!$A23,'Raw Data from UFBs'!$E$3:$E$3000,'Summary By Town'!$K$2)</f>
        <v>10471000</v>
      </c>
      <c r="N23" s="23">
        <f t="shared" si="2"/>
        <v>348226.22705312556</v>
      </c>
      <c r="O23" s="22">
        <f>COUNTIFS('Raw Data from UFBs'!$A$3:$A$3000,'Summary By Town'!$A23,'Raw Data from UFBs'!$E$3:$E$3000,'Summary By Town'!$O$2)</f>
        <v>0</v>
      </c>
      <c r="P23" s="5">
        <f>SUMIFS('Raw Data from UFBs'!F$3:F$3000,'Raw Data from UFBs'!$A$3:$A$3000,'Summary By Town'!$A23,'Raw Data from UFBs'!$E$3:$E$3000,'Summary By Town'!$O$2)</f>
        <v>0</v>
      </c>
      <c r="Q23" s="5">
        <f>SUMIFS('Raw Data from UFBs'!G$3:G$3000,'Raw Data from UFBs'!$A$3:$A$3000,'Summary By Town'!$A23,'Raw Data from UFBs'!$E$3:$E$3000,'Summary By Town'!$O$2)</f>
        <v>0</v>
      </c>
      <c r="R23" s="23">
        <f t="shared" si="8"/>
        <v>0</v>
      </c>
      <c r="S23" s="22">
        <f t="shared" si="3"/>
        <v>3</v>
      </c>
      <c r="T23" s="5">
        <f t="shared" si="4"/>
        <v>299991.58000000007</v>
      </c>
      <c r="U23" s="5">
        <f t="shared" si="5"/>
        <v>27796000</v>
      </c>
      <c r="V23" s="23">
        <f t="shared" si="6"/>
        <v>924390.81340547022</v>
      </c>
      <c r="W23" s="62">
        <v>3602972400</v>
      </c>
      <c r="X23" s="63">
        <v>3.3256253180510509</v>
      </c>
      <c r="Y23" s="64">
        <v>0.19437902744347976</v>
      </c>
      <c r="Z23" s="5">
        <f t="shared" si="9"/>
        <v>121370.11572580961</v>
      </c>
      <c r="AA23" s="9">
        <f t="shared" si="10"/>
        <v>7.7147413063724827E-3</v>
      </c>
      <c r="AB23" s="62">
        <v>29893873.59</v>
      </c>
      <c r="AC23" s="7">
        <f t="shared" si="7"/>
        <v>4.0600330820429352E-3</v>
      </c>
      <c r="AE23" s="6" t="s">
        <v>920</v>
      </c>
      <c r="AF23" s="6" t="s">
        <v>26</v>
      </c>
      <c r="AG23" s="6" t="s">
        <v>23</v>
      </c>
      <c r="AH23" s="6" t="s">
        <v>931</v>
      </c>
      <c r="AI23" s="6" t="s">
        <v>5</v>
      </c>
      <c r="AJ23" s="6" t="s">
        <v>922</v>
      </c>
      <c r="AK23" s="6" t="s">
        <v>933</v>
      </c>
      <c r="AL23" s="6" t="s">
        <v>928</v>
      </c>
      <c r="AM23" s="6" t="s">
        <v>1172</v>
      </c>
      <c r="AN23" s="6" t="s">
        <v>976</v>
      </c>
      <c r="AO23" s="6" t="s">
        <v>593</v>
      </c>
      <c r="AP23" s="6" t="s">
        <v>994</v>
      </c>
      <c r="AQ23" s="6" t="s">
        <v>1857</v>
      </c>
      <c r="AR23" s="6" t="s">
        <v>1857</v>
      </c>
      <c r="AS23" s="6" t="s">
        <v>1857</v>
      </c>
      <c r="AT23" s="6" t="s">
        <v>1857</v>
      </c>
    </row>
    <row r="24" spans="1:46" ht="17.25" customHeight="1" x14ac:dyDescent="0.3">
      <c r="A24" t="s">
        <v>928</v>
      </c>
      <c r="B24" t="s">
        <v>1290</v>
      </c>
      <c r="C24" t="s">
        <v>921</v>
      </c>
      <c r="D24" t="str">
        <f t="shared" si="0"/>
        <v>Hamilton township, Atlantic County</v>
      </c>
      <c r="E24" t="s">
        <v>1830</v>
      </c>
      <c r="F24" t="s">
        <v>1818</v>
      </c>
      <c r="G24" s="22">
        <f>COUNTIFS('Raw Data from UFBs'!$A$3:$A$3000,'Summary By Town'!$A24,'Raw Data from UFBs'!$E$3:$E$3000,'Summary By Town'!$G$2)</f>
        <v>1</v>
      </c>
      <c r="H24" s="5">
        <f>SUMIFS('Raw Data from UFBs'!F$3:F$3000,'Raw Data from UFBs'!$A$3:$A$3000,'Summary By Town'!$A24,'Raw Data from UFBs'!$E$3:$E$3000,'Summary By Town'!$G$2)</f>
        <v>0</v>
      </c>
      <c r="I24" s="5">
        <f>SUMIFS('Raw Data from UFBs'!G$3:G$3000,'Raw Data from UFBs'!$A$3:$A$3000,'Summary By Town'!$A24,'Raw Data from UFBs'!$E$3:$E$3000,'Summary By Town'!$G$2)</f>
        <v>7696700</v>
      </c>
      <c r="J24" s="23">
        <f t="shared" si="1"/>
        <v>261189.32452970083</v>
      </c>
      <c r="K24" s="22">
        <f>COUNTIFS('Raw Data from UFBs'!$A$3:$A$3000,'Summary By Town'!$A24,'Raw Data from UFBs'!$E$3:$E$3000,'Summary By Town'!$K$2)</f>
        <v>0</v>
      </c>
      <c r="L24" s="5">
        <f>SUMIFS('Raw Data from UFBs'!F$3:F$3000,'Raw Data from UFBs'!$A$3:$A$3000,'Summary By Town'!$A24,'Raw Data from UFBs'!$E$3:$E$3000,'Summary By Town'!$K$2)</f>
        <v>0</v>
      </c>
      <c r="M24" s="5">
        <f>SUMIFS('Raw Data from UFBs'!G$3:G$3000,'Raw Data from UFBs'!$A$3:$A$3000,'Summary By Town'!$A24,'Raw Data from UFBs'!$E$3:$E$3000,'Summary By Town'!$K$2)</f>
        <v>0</v>
      </c>
      <c r="N24" s="23">
        <f t="shared" si="2"/>
        <v>0</v>
      </c>
      <c r="O24" s="22">
        <f>COUNTIFS('Raw Data from UFBs'!$A$3:$A$3000,'Summary By Town'!$A24,'Raw Data from UFBs'!$E$3:$E$3000,'Summary By Town'!$O$2)</f>
        <v>0</v>
      </c>
      <c r="P24" s="5">
        <f>SUMIFS('Raw Data from UFBs'!F$3:F$3000,'Raw Data from UFBs'!$A$3:$A$3000,'Summary By Town'!$A24,'Raw Data from UFBs'!$E$3:$E$3000,'Summary By Town'!$O$2)</f>
        <v>0</v>
      </c>
      <c r="Q24" s="5">
        <f>SUMIFS('Raw Data from UFBs'!G$3:G$3000,'Raw Data from UFBs'!$A$3:$A$3000,'Summary By Town'!$A24,'Raw Data from UFBs'!$E$3:$E$3000,'Summary By Town'!$O$2)</f>
        <v>0</v>
      </c>
      <c r="R24" s="23">
        <f t="shared" si="8"/>
        <v>0</v>
      </c>
      <c r="S24" s="22">
        <f t="shared" si="3"/>
        <v>1</v>
      </c>
      <c r="T24" s="5">
        <f t="shared" si="4"/>
        <v>0</v>
      </c>
      <c r="U24" s="5">
        <f t="shared" si="5"/>
        <v>7696700</v>
      </c>
      <c r="V24" s="23">
        <f t="shared" si="6"/>
        <v>261189.32452970083</v>
      </c>
      <c r="W24" s="62">
        <v>2406754400</v>
      </c>
      <c r="X24" s="63">
        <v>3.3935235169579276</v>
      </c>
      <c r="Y24" s="64">
        <v>0.28052247350450915</v>
      </c>
      <c r="Z24" s="5">
        <f t="shared" si="9"/>
        <v>73269.475370043641</v>
      </c>
      <c r="AA24" s="9">
        <f t="shared" si="10"/>
        <v>3.1979582129360602E-3</v>
      </c>
      <c r="AB24" s="62">
        <v>33019930.219999999</v>
      </c>
      <c r="AC24" s="7">
        <f t="shared" si="7"/>
        <v>2.2189470081213163E-3</v>
      </c>
      <c r="AE24" s="6" t="s">
        <v>26</v>
      </c>
      <c r="AF24" s="6" t="s">
        <v>29</v>
      </c>
      <c r="AG24" s="6" t="s">
        <v>931</v>
      </c>
      <c r="AH24" s="6" t="s">
        <v>935</v>
      </c>
      <c r="AI24" s="6" t="s">
        <v>926</v>
      </c>
      <c r="AJ24" s="6" t="s">
        <v>28</v>
      </c>
      <c r="AK24" s="6" t="s">
        <v>924</v>
      </c>
      <c r="AL24" s="6" t="s">
        <v>927</v>
      </c>
      <c r="AM24" s="6" t="s">
        <v>1857</v>
      </c>
      <c r="AN24" s="6" t="s">
        <v>1857</v>
      </c>
      <c r="AO24" s="6" t="s">
        <v>1857</v>
      </c>
      <c r="AP24" s="6" t="s">
        <v>1857</v>
      </c>
      <c r="AQ24" s="6" t="s">
        <v>1857</v>
      </c>
      <c r="AR24" s="6" t="s">
        <v>1857</v>
      </c>
      <c r="AS24" s="6" t="s">
        <v>1857</v>
      </c>
      <c r="AT24" s="6" t="s">
        <v>1857</v>
      </c>
    </row>
    <row r="25" spans="1:46" ht="17.25" customHeight="1" x14ac:dyDescent="0.3">
      <c r="A25" t="s">
        <v>931</v>
      </c>
      <c r="B25" t="s">
        <v>1291</v>
      </c>
      <c r="C25" t="s">
        <v>921</v>
      </c>
      <c r="D25" t="str">
        <f t="shared" si="0"/>
        <v>Mullica township, Atlantic County</v>
      </c>
      <c r="E25" t="s">
        <v>1830</v>
      </c>
      <c r="F25" t="s">
        <v>1818</v>
      </c>
      <c r="G25" s="22">
        <f>COUNTIFS('Raw Data from UFBs'!$A$3:$A$3000,'Summary By Town'!$A25,'Raw Data from UFBs'!$E$3:$E$3000,'Summary By Town'!$G$2)</f>
        <v>0</v>
      </c>
      <c r="H25" s="5">
        <f>SUMIFS('Raw Data from UFBs'!F$3:F$3000,'Raw Data from UFBs'!$A$3:$A$3000,'Summary By Town'!$A25,'Raw Data from UFBs'!$E$3:$E$3000,'Summary By Town'!$G$2)</f>
        <v>0</v>
      </c>
      <c r="I25" s="5">
        <f>SUMIFS('Raw Data from UFBs'!G$3:G$3000,'Raw Data from UFBs'!$A$3:$A$3000,'Summary By Town'!$A25,'Raw Data from UFBs'!$E$3:$E$3000,'Summary By Town'!$G$2)</f>
        <v>0</v>
      </c>
      <c r="J25" s="23">
        <f t="shared" si="1"/>
        <v>0</v>
      </c>
      <c r="K25" s="22">
        <f>COUNTIFS('Raw Data from UFBs'!$A$3:$A$3000,'Summary By Town'!$A25,'Raw Data from UFBs'!$E$3:$E$3000,'Summary By Town'!$K$2)</f>
        <v>0</v>
      </c>
      <c r="L25" s="5">
        <f>SUMIFS('Raw Data from UFBs'!F$3:F$3000,'Raw Data from UFBs'!$A$3:$A$3000,'Summary By Town'!$A25,'Raw Data from UFBs'!$E$3:$E$3000,'Summary By Town'!$K$2)</f>
        <v>0</v>
      </c>
      <c r="M25" s="5">
        <f>SUMIFS('Raw Data from UFBs'!G$3:G$3000,'Raw Data from UFBs'!$A$3:$A$3000,'Summary By Town'!$A25,'Raw Data from UFBs'!$E$3:$E$3000,'Summary By Town'!$K$2)</f>
        <v>0</v>
      </c>
      <c r="N25" s="23">
        <f t="shared" si="2"/>
        <v>0</v>
      </c>
      <c r="O25" s="22">
        <f>COUNTIFS('Raw Data from UFBs'!$A$3:$A$3000,'Summary By Town'!$A25,'Raw Data from UFBs'!$E$3:$E$3000,'Summary By Town'!$O$2)</f>
        <v>0</v>
      </c>
      <c r="P25" s="5">
        <f>SUMIFS('Raw Data from UFBs'!F$3:F$3000,'Raw Data from UFBs'!$A$3:$A$3000,'Summary By Town'!$A25,'Raw Data from UFBs'!$E$3:$E$3000,'Summary By Town'!$O$2)</f>
        <v>0</v>
      </c>
      <c r="Q25" s="5">
        <f>SUMIFS('Raw Data from UFBs'!G$3:G$3000,'Raw Data from UFBs'!$A$3:$A$3000,'Summary By Town'!$A25,'Raw Data from UFBs'!$E$3:$E$3000,'Summary By Town'!$O$2)</f>
        <v>0</v>
      </c>
      <c r="R25" s="23">
        <f t="shared" si="8"/>
        <v>0</v>
      </c>
      <c r="S25" s="22">
        <f t="shared" si="3"/>
        <v>0</v>
      </c>
      <c r="T25" s="5">
        <f t="shared" si="4"/>
        <v>0</v>
      </c>
      <c r="U25" s="5">
        <f t="shared" si="5"/>
        <v>0</v>
      </c>
      <c r="V25" s="23">
        <f t="shared" si="6"/>
        <v>0</v>
      </c>
      <c r="W25" s="62">
        <v>494759400</v>
      </c>
      <c r="X25" s="63">
        <v>3.5525509001949716</v>
      </c>
      <c r="Y25" s="64">
        <v>0.27522428769595586</v>
      </c>
      <c r="Z25" s="5">
        <f t="shared" si="9"/>
        <v>0</v>
      </c>
      <c r="AA25" s="9">
        <f t="shared" si="10"/>
        <v>0</v>
      </c>
      <c r="AB25" s="62">
        <v>7280791.1300000008</v>
      </c>
      <c r="AC25" s="7">
        <f t="shared" si="7"/>
        <v>0</v>
      </c>
      <c r="AE25" s="6" t="s">
        <v>23</v>
      </c>
      <c r="AF25" s="6" t="s">
        <v>29</v>
      </c>
      <c r="AG25" s="6" t="s">
        <v>28</v>
      </c>
      <c r="AH25" s="6" t="s">
        <v>928</v>
      </c>
      <c r="AI25" s="6" t="s">
        <v>994</v>
      </c>
      <c r="AJ25" s="6" t="s">
        <v>1857</v>
      </c>
      <c r="AK25" s="6" t="s">
        <v>1857</v>
      </c>
      <c r="AL25" s="6" t="s">
        <v>1857</v>
      </c>
      <c r="AM25" s="6" t="s">
        <v>1857</v>
      </c>
      <c r="AN25" s="6" t="s">
        <v>1857</v>
      </c>
      <c r="AO25" s="6" t="s">
        <v>1857</v>
      </c>
      <c r="AP25" s="6" t="s">
        <v>1857</v>
      </c>
      <c r="AQ25" s="6" t="s">
        <v>1857</v>
      </c>
      <c r="AR25" s="6" t="s">
        <v>1857</v>
      </c>
      <c r="AS25" s="6" t="s">
        <v>1857</v>
      </c>
      <c r="AT25" s="6" t="s">
        <v>1857</v>
      </c>
    </row>
    <row r="26" spans="1:46" ht="17.25" customHeight="1" x14ac:dyDescent="0.3">
      <c r="A26" t="s">
        <v>935</v>
      </c>
      <c r="B26" t="s">
        <v>1292</v>
      </c>
      <c r="C26" t="s">
        <v>921</v>
      </c>
      <c r="D26" t="str">
        <f t="shared" si="0"/>
        <v>Weymouth township, Atlantic County</v>
      </c>
      <c r="E26" t="s">
        <v>1830</v>
      </c>
      <c r="F26" t="s">
        <v>1818</v>
      </c>
      <c r="G26" s="22">
        <f>COUNTIFS('Raw Data from UFBs'!$A$3:$A$3000,'Summary By Town'!$A26,'Raw Data from UFBs'!$E$3:$E$3000,'Summary By Town'!$G$2)</f>
        <v>0</v>
      </c>
      <c r="H26" s="5">
        <f>SUMIFS('Raw Data from UFBs'!F$3:F$3000,'Raw Data from UFBs'!$A$3:$A$3000,'Summary By Town'!$A26,'Raw Data from UFBs'!$E$3:$E$3000,'Summary By Town'!$G$2)</f>
        <v>0</v>
      </c>
      <c r="I26" s="5">
        <f>SUMIFS('Raw Data from UFBs'!G$3:G$3000,'Raw Data from UFBs'!$A$3:$A$3000,'Summary By Town'!$A26,'Raw Data from UFBs'!$E$3:$E$3000,'Summary By Town'!$G$2)</f>
        <v>0</v>
      </c>
      <c r="J26" s="23">
        <f t="shared" si="1"/>
        <v>0</v>
      </c>
      <c r="K26" s="22">
        <f>COUNTIFS('Raw Data from UFBs'!$A$3:$A$3000,'Summary By Town'!$A26,'Raw Data from UFBs'!$E$3:$E$3000,'Summary By Town'!$K$2)</f>
        <v>0</v>
      </c>
      <c r="L26" s="5">
        <f>SUMIFS('Raw Data from UFBs'!F$3:F$3000,'Raw Data from UFBs'!$A$3:$A$3000,'Summary By Town'!$A26,'Raw Data from UFBs'!$E$3:$E$3000,'Summary By Town'!$K$2)</f>
        <v>0</v>
      </c>
      <c r="M26" s="5">
        <f>SUMIFS('Raw Data from UFBs'!G$3:G$3000,'Raw Data from UFBs'!$A$3:$A$3000,'Summary By Town'!$A26,'Raw Data from UFBs'!$E$3:$E$3000,'Summary By Town'!$K$2)</f>
        <v>0</v>
      </c>
      <c r="N26" s="23">
        <f t="shared" si="2"/>
        <v>0</v>
      </c>
      <c r="O26" s="22">
        <f>COUNTIFS('Raw Data from UFBs'!$A$3:$A$3000,'Summary By Town'!$A26,'Raw Data from UFBs'!$E$3:$E$3000,'Summary By Town'!$O$2)</f>
        <v>0</v>
      </c>
      <c r="P26" s="5">
        <f>SUMIFS('Raw Data from UFBs'!F$3:F$3000,'Raw Data from UFBs'!$A$3:$A$3000,'Summary By Town'!$A26,'Raw Data from UFBs'!$E$3:$E$3000,'Summary By Town'!$O$2)</f>
        <v>0</v>
      </c>
      <c r="Q26" s="5">
        <f>SUMIFS('Raw Data from UFBs'!G$3:G$3000,'Raw Data from UFBs'!$A$3:$A$3000,'Summary By Town'!$A26,'Raw Data from UFBs'!$E$3:$E$3000,'Summary By Town'!$O$2)</f>
        <v>0</v>
      </c>
      <c r="R26" s="23">
        <f t="shared" si="8"/>
        <v>0</v>
      </c>
      <c r="S26" s="22">
        <f t="shared" si="3"/>
        <v>0</v>
      </c>
      <c r="T26" s="5">
        <f t="shared" si="4"/>
        <v>0</v>
      </c>
      <c r="U26" s="5">
        <f t="shared" si="5"/>
        <v>0</v>
      </c>
      <c r="V26" s="23">
        <f t="shared" si="6"/>
        <v>0</v>
      </c>
      <c r="W26" s="62">
        <v>175023700</v>
      </c>
      <c r="X26" s="63">
        <v>2.6985129678205819</v>
      </c>
      <c r="Y26" s="64">
        <v>0.18555006861404535</v>
      </c>
      <c r="Z26" s="5">
        <f t="shared" si="9"/>
        <v>0</v>
      </c>
      <c r="AA26" s="9">
        <f t="shared" si="10"/>
        <v>0</v>
      </c>
      <c r="AB26" s="62">
        <v>1999333.24</v>
      </c>
      <c r="AC26" s="7">
        <f t="shared" si="7"/>
        <v>0</v>
      </c>
      <c r="AE26" s="6" t="s">
        <v>26</v>
      </c>
      <c r="AF26" s="6" t="s">
        <v>1033</v>
      </c>
      <c r="AG26" s="6" t="s">
        <v>926</v>
      </c>
      <c r="AH26" s="6" t="s">
        <v>928</v>
      </c>
      <c r="AI26" s="6" t="s">
        <v>924</v>
      </c>
      <c r="AJ26" s="6" t="s">
        <v>1857</v>
      </c>
      <c r="AK26" s="6" t="s">
        <v>1857</v>
      </c>
      <c r="AL26" s="6" t="s">
        <v>1857</v>
      </c>
      <c r="AM26" s="6" t="s">
        <v>1857</v>
      </c>
      <c r="AN26" s="6" t="s">
        <v>1857</v>
      </c>
      <c r="AO26" s="6" t="s">
        <v>1857</v>
      </c>
      <c r="AP26" s="6" t="s">
        <v>1857</v>
      </c>
      <c r="AQ26" s="6" t="s">
        <v>1857</v>
      </c>
      <c r="AR26" s="6" t="s">
        <v>1857</v>
      </c>
      <c r="AS26" s="6" t="s">
        <v>1857</v>
      </c>
      <c r="AT26" s="6" t="s">
        <v>1857</v>
      </c>
    </row>
    <row r="27" spans="1:46" ht="17.25" customHeight="1" x14ac:dyDescent="0.3">
      <c r="A27" t="s">
        <v>43</v>
      </c>
      <c r="B27" t="s">
        <v>1293</v>
      </c>
      <c r="C27" t="s">
        <v>936</v>
      </c>
      <c r="D27" t="str">
        <f t="shared" si="0"/>
        <v>Allendale borough, Bergen County</v>
      </c>
      <c r="E27" t="s">
        <v>1828</v>
      </c>
      <c r="F27" t="s">
        <v>1815</v>
      </c>
      <c r="G27" s="22">
        <f>COUNTIFS('Raw Data from UFBs'!$A$3:$A$3000,'Summary By Town'!$A27,'Raw Data from UFBs'!$E$3:$E$3000,'Summary By Town'!$G$2)</f>
        <v>4</v>
      </c>
      <c r="H27" s="5">
        <f>SUMIFS('Raw Data from UFBs'!F$3:F$3000,'Raw Data from UFBs'!$A$3:$A$3000,'Summary By Town'!$A27,'Raw Data from UFBs'!$E$3:$E$3000,'Summary By Town'!$G$2)</f>
        <v>33315.78</v>
      </c>
      <c r="I27" s="5">
        <f>SUMIFS('Raw Data from UFBs'!G$3:G$3000,'Raw Data from UFBs'!$A$3:$A$3000,'Summary By Town'!$A27,'Raw Data from UFBs'!$E$3:$E$3000,'Summary By Town'!$G$2)</f>
        <v>6841100</v>
      </c>
      <c r="J27" s="23">
        <f t="shared" si="1"/>
        <v>150429.81313505638</v>
      </c>
      <c r="K27" s="22">
        <f>COUNTIFS('Raw Data from UFBs'!$A$3:$A$3000,'Summary By Town'!$A27,'Raw Data from UFBs'!$E$3:$E$3000,'Summary By Town'!$K$2)</f>
        <v>1</v>
      </c>
      <c r="L27" s="5">
        <f>SUMIFS('Raw Data from UFBs'!F$3:F$3000,'Raw Data from UFBs'!$A$3:$A$3000,'Summary By Town'!$A27,'Raw Data from UFBs'!$E$3:$E$3000,'Summary By Town'!$K$2)</f>
        <v>133831.79999999999</v>
      </c>
      <c r="M27" s="5">
        <f>SUMIFS('Raw Data from UFBs'!G$3:G$3000,'Raw Data from UFBs'!$A$3:$A$3000,'Summary By Town'!$A27,'Raw Data from UFBs'!$E$3:$E$3000,'Summary By Town'!$K$2)</f>
        <v>8521200</v>
      </c>
      <c r="N27" s="23">
        <f t="shared" si="2"/>
        <v>187373.74452740676</v>
      </c>
      <c r="O27" s="22">
        <f>COUNTIFS('Raw Data from UFBs'!$A$3:$A$3000,'Summary By Town'!$A27,'Raw Data from UFBs'!$E$3:$E$3000,'Summary By Town'!$O$2)</f>
        <v>0</v>
      </c>
      <c r="P27" s="5">
        <f>SUMIFS('Raw Data from UFBs'!F$3:F$3000,'Raw Data from UFBs'!$A$3:$A$3000,'Summary By Town'!$A27,'Raw Data from UFBs'!$E$3:$E$3000,'Summary By Town'!$O$2)</f>
        <v>0</v>
      </c>
      <c r="Q27" s="5">
        <f>SUMIFS('Raw Data from UFBs'!G$3:G$3000,'Raw Data from UFBs'!$A$3:$A$3000,'Summary By Town'!$A27,'Raw Data from UFBs'!$E$3:$E$3000,'Summary By Town'!$O$2)</f>
        <v>0</v>
      </c>
      <c r="R27" s="23">
        <f t="shared" si="8"/>
        <v>0</v>
      </c>
      <c r="S27" s="22">
        <f t="shared" si="3"/>
        <v>5</v>
      </c>
      <c r="T27" s="5">
        <f t="shared" si="4"/>
        <v>167147.57999999999</v>
      </c>
      <c r="U27" s="5">
        <f t="shared" si="5"/>
        <v>15362300</v>
      </c>
      <c r="V27" s="23">
        <f t="shared" si="6"/>
        <v>337803.55766246316</v>
      </c>
      <c r="W27" s="62">
        <v>2200807000</v>
      </c>
      <c r="X27" s="63">
        <v>2.1989126476013561</v>
      </c>
      <c r="Y27" s="64">
        <v>0.26293353718863727</v>
      </c>
      <c r="Z27" s="5">
        <f t="shared" si="9"/>
        <v>44871.179849176515</v>
      </c>
      <c r="AA27" s="9">
        <f t="shared" si="10"/>
        <v>6.9803031342593877E-3</v>
      </c>
      <c r="AB27" s="62">
        <v>15073241</v>
      </c>
      <c r="AC27" s="7">
        <f t="shared" si="7"/>
        <v>2.9768766948777979E-3</v>
      </c>
      <c r="AE27" s="6" t="s">
        <v>972</v>
      </c>
      <c r="AF27" s="6" t="s">
        <v>975</v>
      </c>
      <c r="AG27" s="6" t="s">
        <v>968</v>
      </c>
      <c r="AH27" s="6" t="s">
        <v>79</v>
      </c>
      <c r="AI27" s="6" t="s">
        <v>950</v>
      </c>
      <c r="AJ27" s="6" t="s">
        <v>1857</v>
      </c>
      <c r="AK27" s="6" t="s">
        <v>1857</v>
      </c>
      <c r="AL27" s="6" t="s">
        <v>1857</v>
      </c>
      <c r="AM27" s="6" t="s">
        <v>1857</v>
      </c>
      <c r="AN27" s="6" t="s">
        <v>1857</v>
      </c>
      <c r="AO27" s="6" t="s">
        <v>1857</v>
      </c>
      <c r="AP27" s="6" t="s">
        <v>1857</v>
      </c>
      <c r="AQ27" s="6" t="s">
        <v>1857</v>
      </c>
      <c r="AR27" s="6" t="s">
        <v>1857</v>
      </c>
      <c r="AS27" s="6" t="s">
        <v>1857</v>
      </c>
      <c r="AT27" s="6" t="s">
        <v>1857</v>
      </c>
    </row>
    <row r="28" spans="1:46" ht="17.25" customHeight="1" x14ac:dyDescent="0.3">
      <c r="A28" t="s">
        <v>44</v>
      </c>
      <c r="B28" t="s">
        <v>1294</v>
      </c>
      <c r="C28" t="s">
        <v>936</v>
      </c>
      <c r="D28" t="str">
        <f t="shared" si="0"/>
        <v>Alpine borough, Bergen County</v>
      </c>
      <c r="E28" t="s">
        <v>1828</v>
      </c>
      <c r="F28" t="s">
        <v>1817</v>
      </c>
      <c r="G28" s="22">
        <f>COUNTIFS('Raw Data from UFBs'!$A$3:$A$3000,'Summary By Town'!$A28,'Raw Data from UFBs'!$E$3:$E$3000,'Summary By Town'!$G$2)</f>
        <v>0</v>
      </c>
      <c r="H28" s="5">
        <f>SUMIFS('Raw Data from UFBs'!F$3:F$3000,'Raw Data from UFBs'!$A$3:$A$3000,'Summary By Town'!$A28,'Raw Data from UFBs'!$E$3:$E$3000,'Summary By Town'!$G$2)</f>
        <v>0</v>
      </c>
      <c r="I28" s="5">
        <f>SUMIFS('Raw Data from UFBs'!G$3:G$3000,'Raw Data from UFBs'!$A$3:$A$3000,'Summary By Town'!$A28,'Raw Data from UFBs'!$E$3:$E$3000,'Summary By Town'!$G$2)</f>
        <v>0</v>
      </c>
      <c r="J28" s="23">
        <f t="shared" si="1"/>
        <v>0</v>
      </c>
      <c r="K28" s="22">
        <f>COUNTIFS('Raw Data from UFBs'!$A$3:$A$3000,'Summary By Town'!$A28,'Raw Data from UFBs'!$E$3:$E$3000,'Summary By Town'!$K$2)</f>
        <v>0</v>
      </c>
      <c r="L28" s="5">
        <f>SUMIFS('Raw Data from UFBs'!F$3:F$3000,'Raw Data from UFBs'!$A$3:$A$3000,'Summary By Town'!$A28,'Raw Data from UFBs'!$E$3:$E$3000,'Summary By Town'!$K$2)</f>
        <v>0</v>
      </c>
      <c r="M28" s="5">
        <f>SUMIFS('Raw Data from UFBs'!G$3:G$3000,'Raw Data from UFBs'!$A$3:$A$3000,'Summary By Town'!$A28,'Raw Data from UFBs'!$E$3:$E$3000,'Summary By Town'!$K$2)</f>
        <v>0</v>
      </c>
      <c r="N28" s="23">
        <f t="shared" si="2"/>
        <v>0</v>
      </c>
      <c r="O28" s="22">
        <f>COUNTIFS('Raw Data from UFBs'!$A$3:$A$3000,'Summary By Town'!$A28,'Raw Data from UFBs'!$E$3:$E$3000,'Summary By Town'!$O$2)</f>
        <v>0</v>
      </c>
      <c r="P28" s="5">
        <f>SUMIFS('Raw Data from UFBs'!F$3:F$3000,'Raw Data from UFBs'!$A$3:$A$3000,'Summary By Town'!$A28,'Raw Data from UFBs'!$E$3:$E$3000,'Summary By Town'!$O$2)</f>
        <v>0</v>
      </c>
      <c r="Q28" s="5">
        <f>SUMIFS('Raw Data from UFBs'!G$3:G$3000,'Raw Data from UFBs'!$A$3:$A$3000,'Summary By Town'!$A28,'Raw Data from UFBs'!$E$3:$E$3000,'Summary By Town'!$O$2)</f>
        <v>0</v>
      </c>
      <c r="R28" s="23">
        <f t="shared" si="8"/>
        <v>0</v>
      </c>
      <c r="S28" s="22">
        <f t="shared" si="3"/>
        <v>0</v>
      </c>
      <c r="T28" s="5">
        <f t="shared" si="4"/>
        <v>0</v>
      </c>
      <c r="U28" s="5">
        <f t="shared" si="5"/>
        <v>0</v>
      </c>
      <c r="V28" s="23">
        <f t="shared" si="6"/>
        <v>0</v>
      </c>
      <c r="W28" s="62">
        <v>3302184000</v>
      </c>
      <c r="X28" s="63">
        <v>0.78917755273244183</v>
      </c>
      <c r="Y28" s="64">
        <v>0.2500515527897651</v>
      </c>
      <c r="Z28" s="5">
        <f t="shared" si="9"/>
        <v>0</v>
      </c>
      <c r="AA28" s="9">
        <f t="shared" si="10"/>
        <v>0</v>
      </c>
      <c r="AB28" s="62">
        <v>6743260</v>
      </c>
      <c r="AC28" s="7">
        <f t="shared" si="7"/>
        <v>0</v>
      </c>
      <c r="AE28" s="6" t="s">
        <v>708</v>
      </c>
      <c r="AF28" s="6" t="s">
        <v>52</v>
      </c>
      <c r="AG28" s="6" t="s">
        <v>53</v>
      </c>
      <c r="AH28" s="6" t="s">
        <v>50</v>
      </c>
      <c r="AI28" s="6" t="s">
        <v>84</v>
      </c>
      <c r="AJ28" s="6" t="s">
        <v>956</v>
      </c>
      <c r="AK28" s="6" t="s">
        <v>1857</v>
      </c>
      <c r="AL28" s="6" t="s">
        <v>1857</v>
      </c>
      <c r="AM28" s="6" t="s">
        <v>1857</v>
      </c>
      <c r="AN28" s="6" t="s">
        <v>1857</v>
      </c>
      <c r="AO28" s="6" t="s">
        <v>1857</v>
      </c>
      <c r="AP28" s="6" t="s">
        <v>1857</v>
      </c>
      <c r="AQ28" s="6" t="s">
        <v>1857</v>
      </c>
      <c r="AR28" s="6" t="s">
        <v>1857</v>
      </c>
      <c r="AS28" s="6" t="s">
        <v>1857</v>
      </c>
      <c r="AT28" s="6" t="s">
        <v>1857</v>
      </c>
    </row>
    <row r="29" spans="1:46" ht="17.25" customHeight="1" x14ac:dyDescent="0.3">
      <c r="A29" t="s">
        <v>45</v>
      </c>
      <c r="B29" t="s">
        <v>1295</v>
      </c>
      <c r="C29" t="s">
        <v>936</v>
      </c>
      <c r="D29" t="str">
        <f t="shared" si="0"/>
        <v>Bergenfield borough, Bergen County</v>
      </c>
      <c r="E29" t="s">
        <v>1828</v>
      </c>
      <c r="F29" t="s">
        <v>1815</v>
      </c>
      <c r="G29" s="22">
        <f>COUNTIFS('Raw Data from UFBs'!$A$3:$A$3000,'Summary By Town'!$A29,'Raw Data from UFBs'!$E$3:$E$3000,'Summary By Town'!$G$2)</f>
        <v>1</v>
      </c>
      <c r="H29" s="5">
        <f>SUMIFS('Raw Data from UFBs'!F$3:F$3000,'Raw Data from UFBs'!$A$3:$A$3000,'Summary By Town'!$A29,'Raw Data from UFBs'!$E$3:$E$3000,'Summary By Town'!$G$2)</f>
        <v>97580.68</v>
      </c>
      <c r="I29" s="5">
        <f>SUMIFS('Raw Data from UFBs'!G$3:G$3000,'Raw Data from UFBs'!$A$3:$A$3000,'Summary By Town'!$A29,'Raw Data from UFBs'!$E$3:$E$3000,'Summary By Town'!$G$2)</f>
        <v>13500000</v>
      </c>
      <c r="J29" s="23">
        <f t="shared" si="1"/>
        <v>460280.5727017707</v>
      </c>
      <c r="K29" s="22">
        <f>COUNTIFS('Raw Data from UFBs'!$A$3:$A$3000,'Summary By Town'!$A29,'Raw Data from UFBs'!$E$3:$E$3000,'Summary By Town'!$K$2)</f>
        <v>0</v>
      </c>
      <c r="L29" s="5">
        <f>SUMIFS('Raw Data from UFBs'!F$3:F$3000,'Raw Data from UFBs'!$A$3:$A$3000,'Summary By Town'!$A29,'Raw Data from UFBs'!$E$3:$E$3000,'Summary By Town'!$K$2)</f>
        <v>0</v>
      </c>
      <c r="M29" s="5">
        <f>SUMIFS('Raw Data from UFBs'!G$3:G$3000,'Raw Data from UFBs'!$A$3:$A$3000,'Summary By Town'!$A29,'Raw Data from UFBs'!$E$3:$E$3000,'Summary By Town'!$K$2)</f>
        <v>0</v>
      </c>
      <c r="N29" s="23">
        <f t="shared" si="2"/>
        <v>0</v>
      </c>
      <c r="O29" s="22">
        <f>COUNTIFS('Raw Data from UFBs'!$A$3:$A$3000,'Summary By Town'!$A29,'Raw Data from UFBs'!$E$3:$E$3000,'Summary By Town'!$O$2)</f>
        <v>0</v>
      </c>
      <c r="P29" s="5">
        <f>SUMIFS('Raw Data from UFBs'!F$3:F$3000,'Raw Data from UFBs'!$A$3:$A$3000,'Summary By Town'!$A29,'Raw Data from UFBs'!$E$3:$E$3000,'Summary By Town'!$O$2)</f>
        <v>0</v>
      </c>
      <c r="Q29" s="5">
        <f>SUMIFS('Raw Data from UFBs'!G$3:G$3000,'Raw Data from UFBs'!$A$3:$A$3000,'Summary By Town'!$A29,'Raw Data from UFBs'!$E$3:$E$3000,'Summary By Town'!$O$2)</f>
        <v>0</v>
      </c>
      <c r="R29" s="23">
        <f t="shared" si="8"/>
        <v>0</v>
      </c>
      <c r="S29" s="22">
        <f t="shared" si="3"/>
        <v>1</v>
      </c>
      <c r="T29" s="5">
        <f t="shared" si="4"/>
        <v>97580.68</v>
      </c>
      <c r="U29" s="5">
        <f t="shared" si="5"/>
        <v>13500000</v>
      </c>
      <c r="V29" s="23">
        <f t="shared" si="6"/>
        <v>460280.5727017707</v>
      </c>
      <c r="W29" s="62">
        <v>2962233530</v>
      </c>
      <c r="X29" s="63">
        <v>3.4094857237168199</v>
      </c>
      <c r="Y29" s="64">
        <v>0.34562877533985831</v>
      </c>
      <c r="Z29" s="5">
        <f t="shared" si="9"/>
        <v>125359.51973041102</v>
      </c>
      <c r="AA29" s="9">
        <f t="shared" si="10"/>
        <v>4.5573719503472099E-3</v>
      </c>
      <c r="AB29" s="62">
        <v>44622072</v>
      </c>
      <c r="AC29" s="7">
        <f t="shared" si="7"/>
        <v>2.8093612445968673E-3</v>
      </c>
      <c r="AE29" s="6" t="s">
        <v>64</v>
      </c>
      <c r="AF29" s="6" t="s">
        <v>87</v>
      </c>
      <c r="AG29" s="6" t="s">
        <v>708</v>
      </c>
      <c r="AH29" s="6" t="s">
        <v>953</v>
      </c>
      <c r="AI29" s="6" t="s">
        <v>52</v>
      </c>
      <c r="AJ29" s="6" t="s">
        <v>54</v>
      </c>
      <c r="AK29" s="6" t="s">
        <v>1857</v>
      </c>
      <c r="AL29" s="6" t="s">
        <v>1857</v>
      </c>
      <c r="AM29" s="6" t="s">
        <v>1857</v>
      </c>
      <c r="AN29" s="6" t="s">
        <v>1857</v>
      </c>
      <c r="AO29" s="6" t="s">
        <v>1857</v>
      </c>
      <c r="AP29" s="6" t="s">
        <v>1857</v>
      </c>
      <c r="AQ29" s="6" t="s">
        <v>1857</v>
      </c>
      <c r="AR29" s="6" t="s">
        <v>1857</v>
      </c>
      <c r="AS29" s="6" t="s">
        <v>1857</v>
      </c>
      <c r="AT29" s="6" t="s">
        <v>1857</v>
      </c>
    </row>
    <row r="30" spans="1:46" ht="17.25" customHeight="1" x14ac:dyDescent="0.3">
      <c r="A30" t="s">
        <v>937</v>
      </c>
      <c r="B30" t="s">
        <v>1296</v>
      </c>
      <c r="C30" t="s">
        <v>936</v>
      </c>
      <c r="D30" t="str">
        <f t="shared" si="0"/>
        <v>Bogota borough, Bergen County</v>
      </c>
      <c r="E30" t="s">
        <v>1828</v>
      </c>
      <c r="F30" t="s">
        <v>1815</v>
      </c>
      <c r="G30" s="22">
        <f>COUNTIFS('Raw Data from UFBs'!$A$3:$A$3000,'Summary By Town'!$A30,'Raw Data from UFBs'!$E$3:$E$3000,'Summary By Town'!$G$2)</f>
        <v>0</v>
      </c>
      <c r="H30" s="5">
        <f>SUMIFS('Raw Data from UFBs'!F$3:F$3000,'Raw Data from UFBs'!$A$3:$A$3000,'Summary By Town'!$A30,'Raw Data from UFBs'!$E$3:$E$3000,'Summary By Town'!$G$2)</f>
        <v>0</v>
      </c>
      <c r="I30" s="5">
        <f>SUMIFS('Raw Data from UFBs'!G$3:G$3000,'Raw Data from UFBs'!$A$3:$A$3000,'Summary By Town'!$A30,'Raw Data from UFBs'!$E$3:$E$3000,'Summary By Town'!$G$2)</f>
        <v>0</v>
      </c>
      <c r="J30" s="23">
        <f t="shared" si="1"/>
        <v>0</v>
      </c>
      <c r="K30" s="22">
        <f>COUNTIFS('Raw Data from UFBs'!$A$3:$A$3000,'Summary By Town'!$A30,'Raw Data from UFBs'!$E$3:$E$3000,'Summary By Town'!$K$2)</f>
        <v>0</v>
      </c>
      <c r="L30" s="5">
        <f>SUMIFS('Raw Data from UFBs'!F$3:F$3000,'Raw Data from UFBs'!$A$3:$A$3000,'Summary By Town'!$A30,'Raw Data from UFBs'!$E$3:$E$3000,'Summary By Town'!$K$2)</f>
        <v>0</v>
      </c>
      <c r="M30" s="5">
        <f>SUMIFS('Raw Data from UFBs'!G$3:G$3000,'Raw Data from UFBs'!$A$3:$A$3000,'Summary By Town'!$A30,'Raw Data from UFBs'!$E$3:$E$3000,'Summary By Town'!$K$2)</f>
        <v>0</v>
      </c>
      <c r="N30" s="23">
        <f t="shared" si="2"/>
        <v>0</v>
      </c>
      <c r="O30" s="22">
        <f>COUNTIFS('Raw Data from UFBs'!$A$3:$A$3000,'Summary By Town'!$A30,'Raw Data from UFBs'!$E$3:$E$3000,'Summary By Town'!$O$2)</f>
        <v>2</v>
      </c>
      <c r="P30" s="5">
        <f>SUMIFS('Raw Data from UFBs'!F$3:F$3000,'Raw Data from UFBs'!$A$3:$A$3000,'Summary By Town'!$A30,'Raw Data from UFBs'!$E$3:$E$3000,'Summary By Town'!$O$2)</f>
        <v>685685</v>
      </c>
      <c r="Q30" s="5">
        <f>SUMIFS('Raw Data from UFBs'!G$3:G$3000,'Raw Data from UFBs'!$A$3:$A$3000,'Summary By Town'!$A30,'Raw Data from UFBs'!$E$3:$E$3000,'Summary By Town'!$O$2)</f>
        <v>25899200</v>
      </c>
      <c r="R30" s="23">
        <f t="shared" si="8"/>
        <v>1112044.4474284204</v>
      </c>
      <c r="S30" s="22">
        <f t="shared" si="3"/>
        <v>2</v>
      </c>
      <c r="T30" s="5">
        <f t="shared" si="4"/>
        <v>685685</v>
      </c>
      <c r="U30" s="5">
        <f t="shared" si="5"/>
        <v>25899200</v>
      </c>
      <c r="V30" s="23">
        <f t="shared" si="6"/>
        <v>1112044.4474284204</v>
      </c>
      <c r="W30" s="62">
        <v>720559700</v>
      </c>
      <c r="X30" s="63">
        <v>4.2937405303191625</v>
      </c>
      <c r="Y30" s="64">
        <v>0.32924370596063746</v>
      </c>
      <c r="Z30" s="5">
        <f t="shared" si="9"/>
        <v>140376.16454266271</v>
      </c>
      <c r="AA30" s="9">
        <f t="shared" si="10"/>
        <v>3.5943170288318928E-2</v>
      </c>
      <c r="AB30" s="62">
        <v>12172375</v>
      </c>
      <c r="AC30" s="7">
        <f t="shared" si="7"/>
        <v>1.1532356219937581E-2</v>
      </c>
      <c r="AE30" s="6" t="s">
        <v>963</v>
      </c>
      <c r="AF30" s="6" t="s">
        <v>70</v>
      </c>
      <c r="AG30" s="6" t="s">
        <v>87</v>
      </c>
      <c r="AH30" s="6" t="s">
        <v>1857</v>
      </c>
      <c r="AI30" s="6" t="s">
        <v>1857</v>
      </c>
      <c r="AJ30" s="6" t="s">
        <v>1857</v>
      </c>
      <c r="AK30" s="6" t="s">
        <v>1857</v>
      </c>
      <c r="AL30" s="6" t="s">
        <v>1857</v>
      </c>
      <c r="AM30" s="6" t="s">
        <v>1857</v>
      </c>
      <c r="AN30" s="6" t="s">
        <v>1857</v>
      </c>
      <c r="AO30" s="6" t="s">
        <v>1857</v>
      </c>
      <c r="AP30" s="6" t="s">
        <v>1857</v>
      </c>
      <c r="AQ30" s="6" t="s">
        <v>1857</v>
      </c>
      <c r="AR30" s="6" t="s">
        <v>1857</v>
      </c>
      <c r="AS30" s="6" t="s">
        <v>1857</v>
      </c>
      <c r="AT30" s="6" t="s">
        <v>1857</v>
      </c>
    </row>
    <row r="31" spans="1:46" ht="17.25" customHeight="1" x14ac:dyDescent="0.3">
      <c r="A31" t="s">
        <v>938</v>
      </c>
      <c r="B31" t="s">
        <v>1297</v>
      </c>
      <c r="C31" t="s">
        <v>936</v>
      </c>
      <c r="D31" t="str">
        <f t="shared" si="0"/>
        <v>Carlstadt borough, Bergen County</v>
      </c>
      <c r="E31" t="s">
        <v>1828</v>
      </c>
      <c r="F31" t="s">
        <v>1819</v>
      </c>
      <c r="G31" s="22">
        <f>COUNTIFS('Raw Data from UFBs'!$A$3:$A$3000,'Summary By Town'!$A31,'Raw Data from UFBs'!$E$3:$E$3000,'Summary By Town'!$G$2)</f>
        <v>0</v>
      </c>
      <c r="H31" s="5">
        <f>SUMIFS('Raw Data from UFBs'!F$3:F$3000,'Raw Data from UFBs'!$A$3:$A$3000,'Summary By Town'!$A31,'Raw Data from UFBs'!$E$3:$E$3000,'Summary By Town'!$G$2)</f>
        <v>0</v>
      </c>
      <c r="I31" s="5">
        <f>SUMIFS('Raw Data from UFBs'!G$3:G$3000,'Raw Data from UFBs'!$A$3:$A$3000,'Summary By Town'!$A31,'Raw Data from UFBs'!$E$3:$E$3000,'Summary By Town'!$G$2)</f>
        <v>0</v>
      </c>
      <c r="J31" s="23">
        <f t="shared" si="1"/>
        <v>0</v>
      </c>
      <c r="K31" s="22">
        <f>COUNTIFS('Raw Data from UFBs'!$A$3:$A$3000,'Summary By Town'!$A31,'Raw Data from UFBs'!$E$3:$E$3000,'Summary By Town'!$K$2)</f>
        <v>0</v>
      </c>
      <c r="L31" s="5">
        <f>SUMIFS('Raw Data from UFBs'!F$3:F$3000,'Raw Data from UFBs'!$A$3:$A$3000,'Summary By Town'!$A31,'Raw Data from UFBs'!$E$3:$E$3000,'Summary By Town'!$K$2)</f>
        <v>0</v>
      </c>
      <c r="M31" s="5">
        <f>SUMIFS('Raw Data from UFBs'!G$3:G$3000,'Raw Data from UFBs'!$A$3:$A$3000,'Summary By Town'!$A31,'Raw Data from UFBs'!$E$3:$E$3000,'Summary By Town'!$K$2)</f>
        <v>0</v>
      </c>
      <c r="N31" s="23">
        <f t="shared" si="2"/>
        <v>0</v>
      </c>
      <c r="O31" s="22">
        <f>COUNTIFS('Raw Data from UFBs'!$A$3:$A$3000,'Summary By Town'!$A31,'Raw Data from UFBs'!$E$3:$E$3000,'Summary By Town'!$O$2)</f>
        <v>0</v>
      </c>
      <c r="P31" s="5">
        <f>SUMIFS('Raw Data from UFBs'!F$3:F$3000,'Raw Data from UFBs'!$A$3:$A$3000,'Summary By Town'!$A31,'Raw Data from UFBs'!$E$3:$E$3000,'Summary By Town'!$O$2)</f>
        <v>0</v>
      </c>
      <c r="Q31" s="5">
        <f>SUMIFS('Raw Data from UFBs'!G$3:G$3000,'Raw Data from UFBs'!$A$3:$A$3000,'Summary By Town'!$A31,'Raw Data from UFBs'!$E$3:$E$3000,'Summary By Town'!$O$2)</f>
        <v>0</v>
      </c>
      <c r="R31" s="23">
        <f t="shared" si="8"/>
        <v>0</v>
      </c>
      <c r="S31" s="22">
        <f t="shared" si="3"/>
        <v>0</v>
      </c>
      <c r="T31" s="5">
        <f t="shared" si="4"/>
        <v>0</v>
      </c>
      <c r="U31" s="5">
        <f t="shared" si="5"/>
        <v>0</v>
      </c>
      <c r="V31" s="23">
        <f t="shared" si="6"/>
        <v>0</v>
      </c>
      <c r="W31" s="62">
        <v>3212869884</v>
      </c>
      <c r="X31" s="63">
        <v>1.6440284199693456</v>
      </c>
      <c r="Y31" s="64">
        <v>0.44703540782117857</v>
      </c>
      <c r="Z31" s="5">
        <f t="shared" si="9"/>
        <v>0</v>
      </c>
      <c r="AA31" s="9">
        <f t="shared" si="10"/>
        <v>0</v>
      </c>
      <c r="AB31" s="62">
        <v>25538970.57</v>
      </c>
      <c r="AC31" s="7">
        <f t="shared" si="7"/>
        <v>0</v>
      </c>
      <c r="AE31" s="6" t="s">
        <v>344</v>
      </c>
      <c r="AF31" s="6" t="s">
        <v>339</v>
      </c>
      <c r="AG31" s="6" t="s">
        <v>962</v>
      </c>
      <c r="AH31" s="6" t="s">
        <v>56</v>
      </c>
      <c r="AI31" s="6" t="s">
        <v>707</v>
      </c>
      <c r="AJ31" s="6" t="s">
        <v>973</v>
      </c>
      <c r="AK31" s="6" t="s">
        <v>93</v>
      </c>
      <c r="AL31" s="6" t="s">
        <v>969</v>
      </c>
      <c r="AM31" s="6" t="s">
        <v>1857</v>
      </c>
      <c r="AN31" s="6" t="s">
        <v>1857</v>
      </c>
      <c r="AO31" s="6" t="s">
        <v>1857</v>
      </c>
      <c r="AP31" s="6" t="s">
        <v>1857</v>
      </c>
      <c r="AQ31" s="6" t="s">
        <v>1857</v>
      </c>
      <c r="AR31" s="6" t="s">
        <v>1857</v>
      </c>
      <c r="AS31" s="6" t="s">
        <v>1857</v>
      </c>
      <c r="AT31" s="6" t="s">
        <v>1857</v>
      </c>
    </row>
    <row r="32" spans="1:46" ht="17.25" customHeight="1" x14ac:dyDescent="0.3">
      <c r="A32" t="s">
        <v>47</v>
      </c>
      <c r="B32" t="s">
        <v>1298</v>
      </c>
      <c r="C32" t="s">
        <v>936</v>
      </c>
      <c r="D32" t="str">
        <f t="shared" si="0"/>
        <v>Cliffside Park borough, Bergen County</v>
      </c>
      <c r="E32" t="s">
        <v>1828</v>
      </c>
      <c r="F32" t="s">
        <v>1819</v>
      </c>
      <c r="G32" s="22">
        <f>COUNTIFS('Raw Data from UFBs'!$A$3:$A$3000,'Summary By Town'!$A32,'Raw Data from UFBs'!$E$3:$E$3000,'Summary By Town'!$G$2)</f>
        <v>0</v>
      </c>
      <c r="H32" s="5">
        <f>SUMIFS('Raw Data from UFBs'!F$3:F$3000,'Raw Data from UFBs'!$A$3:$A$3000,'Summary By Town'!$A32,'Raw Data from UFBs'!$E$3:$E$3000,'Summary By Town'!$G$2)</f>
        <v>0</v>
      </c>
      <c r="I32" s="5">
        <f>SUMIFS('Raw Data from UFBs'!G$3:G$3000,'Raw Data from UFBs'!$A$3:$A$3000,'Summary By Town'!$A32,'Raw Data from UFBs'!$E$3:$E$3000,'Summary By Town'!$G$2)</f>
        <v>0</v>
      </c>
      <c r="J32" s="23">
        <f t="shared" si="1"/>
        <v>0</v>
      </c>
      <c r="K32" s="22">
        <f>COUNTIFS('Raw Data from UFBs'!$A$3:$A$3000,'Summary By Town'!$A32,'Raw Data from UFBs'!$E$3:$E$3000,'Summary By Town'!$K$2)</f>
        <v>0</v>
      </c>
      <c r="L32" s="5">
        <f>SUMIFS('Raw Data from UFBs'!F$3:F$3000,'Raw Data from UFBs'!$A$3:$A$3000,'Summary By Town'!$A32,'Raw Data from UFBs'!$E$3:$E$3000,'Summary By Town'!$K$2)</f>
        <v>0</v>
      </c>
      <c r="M32" s="5">
        <f>SUMIFS('Raw Data from UFBs'!G$3:G$3000,'Raw Data from UFBs'!$A$3:$A$3000,'Summary By Town'!$A32,'Raw Data from UFBs'!$E$3:$E$3000,'Summary By Town'!$K$2)</f>
        <v>0</v>
      </c>
      <c r="N32" s="23">
        <f t="shared" si="2"/>
        <v>0</v>
      </c>
      <c r="O32" s="22">
        <f>COUNTIFS('Raw Data from UFBs'!$A$3:$A$3000,'Summary By Town'!$A32,'Raw Data from UFBs'!$E$3:$E$3000,'Summary By Town'!$O$2)</f>
        <v>1</v>
      </c>
      <c r="P32" s="5">
        <f>SUMIFS('Raw Data from UFBs'!F$3:F$3000,'Raw Data from UFBs'!$A$3:$A$3000,'Summary By Town'!$A32,'Raw Data from UFBs'!$E$3:$E$3000,'Summary By Town'!$O$2)</f>
        <v>1051443</v>
      </c>
      <c r="Q32" s="5">
        <f>SUMIFS('Raw Data from UFBs'!G$3:G$3000,'Raw Data from UFBs'!$A$3:$A$3000,'Summary By Town'!$A32,'Raw Data from UFBs'!$E$3:$E$3000,'Summary By Town'!$O$2)</f>
        <v>84727300</v>
      </c>
      <c r="R32" s="23">
        <f t="shared" si="8"/>
        <v>2266710.15544206</v>
      </c>
      <c r="S32" s="22">
        <f t="shared" si="3"/>
        <v>1</v>
      </c>
      <c r="T32" s="5">
        <f t="shared" si="4"/>
        <v>1051443</v>
      </c>
      <c r="U32" s="5">
        <f t="shared" si="5"/>
        <v>84727300</v>
      </c>
      <c r="V32" s="23">
        <f t="shared" si="6"/>
        <v>2266710.15544206</v>
      </c>
      <c r="W32" s="62">
        <v>3266240874</v>
      </c>
      <c r="X32" s="63">
        <v>2.6753008244592476</v>
      </c>
      <c r="Y32" s="64">
        <v>0.41094654336066588</v>
      </c>
      <c r="Z32" s="5">
        <f t="shared" si="9"/>
        <v>499409.83678866358</v>
      </c>
      <c r="AA32" s="9">
        <f t="shared" si="10"/>
        <v>2.5940309753162437E-2</v>
      </c>
      <c r="AB32" s="62">
        <v>44446520</v>
      </c>
      <c r="AC32" s="7">
        <f t="shared" si="7"/>
        <v>1.1236196597363834E-2</v>
      </c>
      <c r="AE32" s="6" t="s">
        <v>339</v>
      </c>
      <c r="AF32" s="6" t="s">
        <v>942</v>
      </c>
      <c r="AG32" s="6" t="s">
        <v>962</v>
      </c>
      <c r="AH32" s="6" t="s">
        <v>59</v>
      </c>
      <c r="AI32" s="6" t="s">
        <v>68</v>
      </c>
      <c r="AJ32" s="6" t="s">
        <v>1857</v>
      </c>
      <c r="AK32" s="6" t="s">
        <v>1857</v>
      </c>
      <c r="AL32" s="6" t="s">
        <v>1857</v>
      </c>
      <c r="AM32" s="6" t="s">
        <v>1857</v>
      </c>
      <c r="AN32" s="6" t="s">
        <v>1857</v>
      </c>
      <c r="AO32" s="6" t="s">
        <v>1857</v>
      </c>
      <c r="AP32" s="6" t="s">
        <v>1857</v>
      </c>
      <c r="AQ32" s="6" t="s">
        <v>1857</v>
      </c>
      <c r="AR32" s="6" t="s">
        <v>1857</v>
      </c>
      <c r="AS32" s="6" t="s">
        <v>1857</v>
      </c>
      <c r="AT32" s="6" t="s">
        <v>1857</v>
      </c>
    </row>
    <row r="33" spans="1:46" ht="17.25" customHeight="1" x14ac:dyDescent="0.3">
      <c r="A33" t="s">
        <v>50</v>
      </c>
      <c r="B33" t="s">
        <v>1299</v>
      </c>
      <c r="C33" t="s">
        <v>936</v>
      </c>
      <c r="D33" t="str">
        <f t="shared" si="0"/>
        <v>Closter borough, Bergen County</v>
      </c>
      <c r="E33" t="s">
        <v>1828</v>
      </c>
      <c r="F33" t="s">
        <v>1815</v>
      </c>
      <c r="G33" s="22">
        <f>COUNTIFS('Raw Data from UFBs'!$A$3:$A$3000,'Summary By Town'!$A33,'Raw Data from UFBs'!$E$3:$E$3000,'Summary By Town'!$G$2)</f>
        <v>0</v>
      </c>
      <c r="H33" s="5">
        <f>SUMIFS('Raw Data from UFBs'!F$3:F$3000,'Raw Data from UFBs'!$A$3:$A$3000,'Summary By Town'!$A33,'Raw Data from UFBs'!$E$3:$E$3000,'Summary By Town'!$G$2)</f>
        <v>0</v>
      </c>
      <c r="I33" s="5">
        <f>SUMIFS('Raw Data from UFBs'!G$3:G$3000,'Raw Data from UFBs'!$A$3:$A$3000,'Summary By Town'!$A33,'Raw Data from UFBs'!$E$3:$E$3000,'Summary By Town'!$G$2)</f>
        <v>0</v>
      </c>
      <c r="J33" s="23">
        <f t="shared" si="1"/>
        <v>0</v>
      </c>
      <c r="K33" s="22">
        <f>COUNTIFS('Raw Data from UFBs'!$A$3:$A$3000,'Summary By Town'!$A33,'Raw Data from UFBs'!$E$3:$E$3000,'Summary By Town'!$K$2)</f>
        <v>0</v>
      </c>
      <c r="L33" s="5">
        <f>SUMIFS('Raw Data from UFBs'!F$3:F$3000,'Raw Data from UFBs'!$A$3:$A$3000,'Summary By Town'!$A33,'Raw Data from UFBs'!$E$3:$E$3000,'Summary By Town'!$K$2)</f>
        <v>0</v>
      </c>
      <c r="M33" s="5">
        <f>SUMIFS('Raw Data from UFBs'!G$3:G$3000,'Raw Data from UFBs'!$A$3:$A$3000,'Summary By Town'!$A33,'Raw Data from UFBs'!$E$3:$E$3000,'Summary By Town'!$K$2)</f>
        <v>0</v>
      </c>
      <c r="N33" s="23">
        <f t="shared" si="2"/>
        <v>0</v>
      </c>
      <c r="O33" s="22">
        <f>COUNTIFS('Raw Data from UFBs'!$A$3:$A$3000,'Summary By Town'!$A33,'Raw Data from UFBs'!$E$3:$E$3000,'Summary By Town'!$O$2)</f>
        <v>2</v>
      </c>
      <c r="P33" s="5">
        <f>SUMIFS('Raw Data from UFBs'!F$3:F$3000,'Raw Data from UFBs'!$A$3:$A$3000,'Summary By Town'!$A33,'Raw Data from UFBs'!$E$3:$E$3000,'Summary By Town'!$O$2)</f>
        <v>57617.06</v>
      </c>
      <c r="Q33" s="5">
        <f>SUMIFS('Raw Data from UFBs'!G$3:G$3000,'Raw Data from UFBs'!$A$3:$A$3000,'Summary By Town'!$A33,'Raw Data from UFBs'!$E$3:$E$3000,'Summary By Town'!$O$2)</f>
        <v>7510800</v>
      </c>
      <c r="R33" s="23">
        <f t="shared" si="8"/>
        <v>161029.4983433336</v>
      </c>
      <c r="S33" s="22">
        <f t="shared" si="3"/>
        <v>2</v>
      </c>
      <c r="T33" s="5">
        <f t="shared" si="4"/>
        <v>57617.06</v>
      </c>
      <c r="U33" s="5">
        <f t="shared" si="5"/>
        <v>7510800</v>
      </c>
      <c r="V33" s="23">
        <f t="shared" si="6"/>
        <v>161029.4983433336</v>
      </c>
      <c r="W33" s="62">
        <v>2813813400</v>
      </c>
      <c r="X33" s="63">
        <v>2.1439726572846247</v>
      </c>
      <c r="Y33" s="64">
        <v>0.25641493421585182</v>
      </c>
      <c r="Z33" s="5">
        <f t="shared" si="9"/>
        <v>26516.493574906719</v>
      </c>
      <c r="AA33" s="9">
        <f t="shared" si="10"/>
        <v>2.6692601577631269E-3</v>
      </c>
      <c r="AB33" s="62">
        <v>18407190</v>
      </c>
      <c r="AC33" s="7">
        <f t="shared" si="7"/>
        <v>1.4405508703341857E-3</v>
      </c>
      <c r="AE33" s="6" t="s">
        <v>53</v>
      </c>
      <c r="AF33" s="6" t="s">
        <v>71</v>
      </c>
      <c r="AG33" s="6" t="s">
        <v>61</v>
      </c>
      <c r="AH33" s="6" t="s">
        <v>44</v>
      </c>
      <c r="AI33" s="6" t="s">
        <v>945</v>
      </c>
      <c r="AJ33" s="6" t="s">
        <v>956</v>
      </c>
      <c r="AK33" s="6" t="s">
        <v>1857</v>
      </c>
      <c r="AL33" s="6" t="s">
        <v>1857</v>
      </c>
      <c r="AM33" s="6" t="s">
        <v>1857</v>
      </c>
      <c r="AN33" s="6" t="s">
        <v>1857</v>
      </c>
      <c r="AO33" s="6" t="s">
        <v>1857</v>
      </c>
      <c r="AP33" s="6" t="s">
        <v>1857</v>
      </c>
      <c r="AQ33" s="6" t="s">
        <v>1857</v>
      </c>
      <c r="AR33" s="6" t="s">
        <v>1857</v>
      </c>
      <c r="AS33" s="6" t="s">
        <v>1857</v>
      </c>
      <c r="AT33" s="6" t="s">
        <v>1857</v>
      </c>
    </row>
    <row r="34" spans="1:46" ht="17.25" customHeight="1" x14ac:dyDescent="0.3">
      <c r="A34" t="s">
        <v>52</v>
      </c>
      <c r="B34" t="s">
        <v>1300</v>
      </c>
      <c r="C34" t="s">
        <v>936</v>
      </c>
      <c r="D34" t="str">
        <f t="shared" si="0"/>
        <v>Cresskill borough, Bergen County</v>
      </c>
      <c r="E34" t="s">
        <v>1828</v>
      </c>
      <c r="F34" t="s">
        <v>1815</v>
      </c>
      <c r="G34" s="22">
        <f>COUNTIFS('Raw Data from UFBs'!$A$3:$A$3000,'Summary By Town'!$A34,'Raw Data from UFBs'!$E$3:$E$3000,'Summary By Town'!$G$2)</f>
        <v>2</v>
      </c>
      <c r="H34" s="5">
        <f>SUMIFS('Raw Data from UFBs'!F$3:F$3000,'Raw Data from UFBs'!$A$3:$A$3000,'Summary By Town'!$A34,'Raw Data from UFBs'!$E$3:$E$3000,'Summary By Town'!$G$2)</f>
        <v>181108</v>
      </c>
      <c r="I34" s="5">
        <f>SUMIFS('Raw Data from UFBs'!G$3:G$3000,'Raw Data from UFBs'!$A$3:$A$3000,'Summary By Town'!$A34,'Raw Data from UFBs'!$E$3:$E$3000,'Summary By Town'!$G$2)</f>
        <v>34249100</v>
      </c>
      <c r="J34" s="23">
        <f t="shared" si="1"/>
        <v>794667.4025140499</v>
      </c>
      <c r="K34" s="22">
        <f>COUNTIFS('Raw Data from UFBs'!$A$3:$A$3000,'Summary By Town'!$A34,'Raw Data from UFBs'!$E$3:$E$3000,'Summary By Town'!$K$2)</f>
        <v>0</v>
      </c>
      <c r="L34" s="5">
        <f>SUMIFS('Raw Data from UFBs'!F$3:F$3000,'Raw Data from UFBs'!$A$3:$A$3000,'Summary By Town'!$A34,'Raw Data from UFBs'!$E$3:$E$3000,'Summary By Town'!$K$2)</f>
        <v>0</v>
      </c>
      <c r="M34" s="5">
        <f>SUMIFS('Raw Data from UFBs'!G$3:G$3000,'Raw Data from UFBs'!$A$3:$A$3000,'Summary By Town'!$A34,'Raw Data from UFBs'!$E$3:$E$3000,'Summary By Town'!$K$2)</f>
        <v>0</v>
      </c>
      <c r="N34" s="23">
        <f t="shared" si="2"/>
        <v>0</v>
      </c>
      <c r="O34" s="22">
        <f>COUNTIFS('Raw Data from UFBs'!$A$3:$A$3000,'Summary By Town'!$A34,'Raw Data from UFBs'!$E$3:$E$3000,'Summary By Town'!$O$2)</f>
        <v>0</v>
      </c>
      <c r="P34" s="5">
        <f>SUMIFS('Raw Data from UFBs'!F$3:F$3000,'Raw Data from UFBs'!$A$3:$A$3000,'Summary By Town'!$A34,'Raw Data from UFBs'!$E$3:$E$3000,'Summary By Town'!$O$2)</f>
        <v>0</v>
      </c>
      <c r="Q34" s="5">
        <f>SUMIFS('Raw Data from UFBs'!G$3:G$3000,'Raw Data from UFBs'!$A$3:$A$3000,'Summary By Town'!$A34,'Raw Data from UFBs'!$E$3:$E$3000,'Summary By Town'!$O$2)</f>
        <v>0</v>
      </c>
      <c r="R34" s="23">
        <f t="shared" si="8"/>
        <v>0</v>
      </c>
      <c r="S34" s="22">
        <f t="shared" si="3"/>
        <v>2</v>
      </c>
      <c r="T34" s="5">
        <f t="shared" si="4"/>
        <v>181108</v>
      </c>
      <c r="U34" s="5">
        <f t="shared" si="5"/>
        <v>34249100</v>
      </c>
      <c r="V34" s="23">
        <f t="shared" si="6"/>
        <v>794667.4025140499</v>
      </c>
      <c r="W34" s="62">
        <v>2620991700</v>
      </c>
      <c r="X34" s="63">
        <v>2.3202577659385208</v>
      </c>
      <c r="Y34" s="64">
        <v>0.32875254029200068</v>
      </c>
      <c r="Z34" s="5">
        <f t="shared" si="9"/>
        <v>201709.21219653604</v>
      </c>
      <c r="AA34" s="9">
        <f t="shared" si="10"/>
        <v>1.306722947653745E-2</v>
      </c>
      <c r="AB34" s="62">
        <v>23409075</v>
      </c>
      <c r="AC34" s="7">
        <f t="shared" si="7"/>
        <v>8.6167100663540122E-3</v>
      </c>
      <c r="AE34" s="6" t="s">
        <v>708</v>
      </c>
      <c r="AF34" s="6" t="s">
        <v>45</v>
      </c>
      <c r="AG34" s="6" t="s">
        <v>54</v>
      </c>
      <c r="AH34" s="6" t="s">
        <v>53</v>
      </c>
      <c r="AI34" s="6" t="s">
        <v>44</v>
      </c>
      <c r="AJ34" s="6" t="s">
        <v>1857</v>
      </c>
      <c r="AK34" s="6" t="s">
        <v>1857</v>
      </c>
      <c r="AL34" s="6" t="s">
        <v>1857</v>
      </c>
      <c r="AM34" s="6" t="s">
        <v>1857</v>
      </c>
      <c r="AN34" s="6" t="s">
        <v>1857</v>
      </c>
      <c r="AO34" s="6" t="s">
        <v>1857</v>
      </c>
      <c r="AP34" s="6" t="s">
        <v>1857</v>
      </c>
      <c r="AQ34" s="6" t="s">
        <v>1857</v>
      </c>
      <c r="AR34" s="6" t="s">
        <v>1857</v>
      </c>
      <c r="AS34" s="6" t="s">
        <v>1857</v>
      </c>
      <c r="AT34" s="6" t="s">
        <v>1857</v>
      </c>
    </row>
    <row r="35" spans="1:46" ht="17.25" customHeight="1" x14ac:dyDescent="0.3">
      <c r="A35" t="s">
        <v>53</v>
      </c>
      <c r="B35" t="s">
        <v>1301</v>
      </c>
      <c r="C35" t="s">
        <v>936</v>
      </c>
      <c r="D35" t="str">
        <f t="shared" si="0"/>
        <v>Demarest borough, Bergen County</v>
      </c>
      <c r="E35" t="s">
        <v>1828</v>
      </c>
      <c r="F35" t="s">
        <v>1815</v>
      </c>
      <c r="G35" s="22">
        <f>COUNTIFS('Raw Data from UFBs'!$A$3:$A$3000,'Summary By Town'!$A35,'Raw Data from UFBs'!$E$3:$E$3000,'Summary By Town'!$G$2)</f>
        <v>0</v>
      </c>
      <c r="H35" s="5">
        <f>SUMIFS('Raw Data from UFBs'!F$3:F$3000,'Raw Data from UFBs'!$A$3:$A$3000,'Summary By Town'!$A35,'Raw Data from UFBs'!$E$3:$E$3000,'Summary By Town'!$G$2)</f>
        <v>0</v>
      </c>
      <c r="I35" s="5">
        <f>SUMIFS('Raw Data from UFBs'!G$3:G$3000,'Raw Data from UFBs'!$A$3:$A$3000,'Summary By Town'!$A35,'Raw Data from UFBs'!$E$3:$E$3000,'Summary By Town'!$G$2)</f>
        <v>0</v>
      </c>
      <c r="J35" s="23">
        <f t="shared" si="1"/>
        <v>0</v>
      </c>
      <c r="K35" s="22">
        <f>COUNTIFS('Raw Data from UFBs'!$A$3:$A$3000,'Summary By Town'!$A35,'Raw Data from UFBs'!$E$3:$E$3000,'Summary By Town'!$K$2)</f>
        <v>0</v>
      </c>
      <c r="L35" s="5">
        <f>SUMIFS('Raw Data from UFBs'!F$3:F$3000,'Raw Data from UFBs'!$A$3:$A$3000,'Summary By Town'!$A35,'Raw Data from UFBs'!$E$3:$E$3000,'Summary By Town'!$K$2)</f>
        <v>0</v>
      </c>
      <c r="M35" s="5">
        <f>SUMIFS('Raw Data from UFBs'!G$3:G$3000,'Raw Data from UFBs'!$A$3:$A$3000,'Summary By Town'!$A35,'Raw Data from UFBs'!$E$3:$E$3000,'Summary By Town'!$K$2)</f>
        <v>0</v>
      </c>
      <c r="N35" s="23">
        <f t="shared" si="2"/>
        <v>0</v>
      </c>
      <c r="O35" s="22">
        <f>COUNTIFS('Raw Data from UFBs'!$A$3:$A$3000,'Summary By Town'!$A35,'Raw Data from UFBs'!$E$3:$E$3000,'Summary By Town'!$O$2)</f>
        <v>0</v>
      </c>
      <c r="P35" s="5">
        <f>SUMIFS('Raw Data from UFBs'!F$3:F$3000,'Raw Data from UFBs'!$A$3:$A$3000,'Summary By Town'!$A35,'Raw Data from UFBs'!$E$3:$E$3000,'Summary By Town'!$O$2)</f>
        <v>0</v>
      </c>
      <c r="Q35" s="5">
        <f>SUMIFS('Raw Data from UFBs'!G$3:G$3000,'Raw Data from UFBs'!$A$3:$A$3000,'Summary By Town'!$A35,'Raw Data from UFBs'!$E$3:$E$3000,'Summary By Town'!$O$2)</f>
        <v>0</v>
      </c>
      <c r="R35" s="23">
        <f t="shared" si="8"/>
        <v>0</v>
      </c>
      <c r="S35" s="22">
        <f t="shared" si="3"/>
        <v>0</v>
      </c>
      <c r="T35" s="5">
        <f t="shared" si="4"/>
        <v>0</v>
      </c>
      <c r="U35" s="5">
        <f t="shared" si="5"/>
        <v>0</v>
      </c>
      <c r="V35" s="23">
        <f t="shared" si="6"/>
        <v>0</v>
      </c>
      <c r="W35" s="62">
        <v>1513813610</v>
      </c>
      <c r="X35" s="63">
        <v>2.9179098575783775</v>
      </c>
      <c r="Y35" s="64">
        <v>0.23009423873961979</v>
      </c>
      <c r="Z35" s="5">
        <f t="shared" si="9"/>
        <v>0</v>
      </c>
      <c r="AA35" s="9">
        <f t="shared" si="10"/>
        <v>0</v>
      </c>
      <c r="AB35" s="62">
        <v>11699338</v>
      </c>
      <c r="AC35" s="7">
        <f t="shared" si="7"/>
        <v>0</v>
      </c>
      <c r="AE35" s="6" t="s">
        <v>52</v>
      </c>
      <c r="AF35" s="6" t="s">
        <v>54</v>
      </c>
      <c r="AG35" s="6" t="s">
        <v>71</v>
      </c>
      <c r="AH35" s="6" t="s">
        <v>50</v>
      </c>
      <c r="AI35" s="6" t="s">
        <v>44</v>
      </c>
      <c r="AJ35" s="6" t="s">
        <v>1857</v>
      </c>
      <c r="AK35" s="6" t="s">
        <v>1857</v>
      </c>
      <c r="AL35" s="6" t="s">
        <v>1857</v>
      </c>
      <c r="AM35" s="6" t="s">
        <v>1857</v>
      </c>
      <c r="AN35" s="6" t="s">
        <v>1857</v>
      </c>
      <c r="AO35" s="6" t="s">
        <v>1857</v>
      </c>
      <c r="AP35" s="6" t="s">
        <v>1857</v>
      </c>
      <c r="AQ35" s="6" t="s">
        <v>1857</v>
      </c>
      <c r="AR35" s="6" t="s">
        <v>1857</v>
      </c>
      <c r="AS35" s="6" t="s">
        <v>1857</v>
      </c>
      <c r="AT35" s="6" t="s">
        <v>1857</v>
      </c>
    </row>
    <row r="36" spans="1:46" ht="17.25" customHeight="1" x14ac:dyDescent="0.3">
      <c r="A36" t="s">
        <v>54</v>
      </c>
      <c r="B36" t="s">
        <v>1302</v>
      </c>
      <c r="C36" t="s">
        <v>936</v>
      </c>
      <c r="D36" t="str">
        <f t="shared" si="0"/>
        <v>Dumont borough, Bergen County</v>
      </c>
      <c r="E36" t="s">
        <v>1828</v>
      </c>
      <c r="F36" t="s">
        <v>1815</v>
      </c>
      <c r="G36" s="22">
        <f>COUNTIFS('Raw Data from UFBs'!$A$3:$A$3000,'Summary By Town'!$A36,'Raw Data from UFBs'!$E$3:$E$3000,'Summary By Town'!$G$2)</f>
        <v>3</v>
      </c>
      <c r="H36" s="5">
        <f>SUMIFS('Raw Data from UFBs'!F$3:F$3000,'Raw Data from UFBs'!$A$3:$A$3000,'Summary By Town'!$A36,'Raw Data from UFBs'!$E$3:$E$3000,'Summary By Town'!$G$2)</f>
        <v>39667</v>
      </c>
      <c r="I36" s="5">
        <f>SUMIFS('Raw Data from UFBs'!G$3:G$3000,'Raw Data from UFBs'!$A$3:$A$3000,'Summary By Town'!$A36,'Raw Data from UFBs'!$E$3:$E$3000,'Summary By Town'!$G$2)</f>
        <v>14872800</v>
      </c>
      <c r="J36" s="23">
        <f t="shared" si="1"/>
        <v>589665.10380180948</v>
      </c>
      <c r="K36" s="22">
        <f>COUNTIFS('Raw Data from UFBs'!$A$3:$A$3000,'Summary By Town'!$A36,'Raw Data from UFBs'!$E$3:$E$3000,'Summary By Town'!$K$2)</f>
        <v>0</v>
      </c>
      <c r="L36" s="5">
        <f>SUMIFS('Raw Data from UFBs'!F$3:F$3000,'Raw Data from UFBs'!$A$3:$A$3000,'Summary By Town'!$A36,'Raw Data from UFBs'!$E$3:$E$3000,'Summary By Town'!$K$2)</f>
        <v>0</v>
      </c>
      <c r="M36" s="5">
        <f>SUMIFS('Raw Data from UFBs'!G$3:G$3000,'Raw Data from UFBs'!$A$3:$A$3000,'Summary By Town'!$A36,'Raw Data from UFBs'!$E$3:$E$3000,'Summary By Town'!$K$2)</f>
        <v>0</v>
      </c>
      <c r="N36" s="23">
        <f t="shared" si="2"/>
        <v>0</v>
      </c>
      <c r="O36" s="22">
        <f>COUNTIFS('Raw Data from UFBs'!$A$3:$A$3000,'Summary By Town'!$A36,'Raw Data from UFBs'!$E$3:$E$3000,'Summary By Town'!$O$2)</f>
        <v>1</v>
      </c>
      <c r="P36" s="5">
        <f>SUMIFS('Raw Data from UFBs'!F$3:F$3000,'Raw Data from UFBs'!$A$3:$A$3000,'Summary By Town'!$A36,'Raw Data from UFBs'!$E$3:$E$3000,'Summary By Town'!$O$2)</f>
        <v>90000</v>
      </c>
      <c r="Q36" s="5">
        <f>SUMIFS('Raw Data from UFBs'!G$3:G$3000,'Raw Data from UFBs'!$A$3:$A$3000,'Summary By Town'!$A36,'Raw Data from UFBs'!$E$3:$E$3000,'Summary By Town'!$O$2)</f>
        <v>4049800</v>
      </c>
      <c r="R36" s="23">
        <f t="shared" si="8"/>
        <v>160563.29254589372</v>
      </c>
      <c r="S36" s="22">
        <f t="shared" si="3"/>
        <v>4</v>
      </c>
      <c r="T36" s="5">
        <f t="shared" si="4"/>
        <v>129667</v>
      </c>
      <c r="U36" s="5">
        <f t="shared" si="5"/>
        <v>18922600</v>
      </c>
      <c r="V36" s="23">
        <f t="shared" si="6"/>
        <v>750228.39634770318</v>
      </c>
      <c r="W36" s="62">
        <v>1794339740</v>
      </c>
      <c r="X36" s="63">
        <v>3.9647215305914791</v>
      </c>
      <c r="Y36" s="64">
        <v>0.33037331517808899</v>
      </c>
      <c r="Z36" s="5">
        <f t="shared" si="9"/>
        <v>205016.92578293473</v>
      </c>
      <c r="AA36" s="9">
        <f t="shared" si="10"/>
        <v>1.0545717501636563E-2</v>
      </c>
      <c r="AB36" s="62">
        <v>27825040</v>
      </c>
      <c r="AC36" s="7">
        <f t="shared" si="7"/>
        <v>7.368072994070619E-3</v>
      </c>
      <c r="AE36" s="6" t="s">
        <v>45</v>
      </c>
      <c r="AF36" s="6" t="s">
        <v>953</v>
      </c>
      <c r="AG36" s="6" t="s">
        <v>52</v>
      </c>
      <c r="AH36" s="6" t="s">
        <v>53</v>
      </c>
      <c r="AI36" s="6" t="s">
        <v>959</v>
      </c>
      <c r="AJ36" s="6" t="s">
        <v>71</v>
      </c>
      <c r="AK36" s="6" t="s">
        <v>1857</v>
      </c>
      <c r="AL36" s="6" t="s">
        <v>1857</v>
      </c>
      <c r="AM36" s="6" t="s">
        <v>1857</v>
      </c>
      <c r="AN36" s="6" t="s">
        <v>1857</v>
      </c>
      <c r="AO36" s="6" t="s">
        <v>1857</v>
      </c>
      <c r="AP36" s="6" t="s">
        <v>1857</v>
      </c>
      <c r="AQ36" s="6" t="s">
        <v>1857</v>
      </c>
      <c r="AR36" s="6" t="s">
        <v>1857</v>
      </c>
      <c r="AS36" s="6" t="s">
        <v>1857</v>
      </c>
      <c r="AT36" s="6" t="s">
        <v>1857</v>
      </c>
    </row>
    <row r="37" spans="1:46" ht="17.25" customHeight="1" x14ac:dyDescent="0.3">
      <c r="A37" t="s">
        <v>56</v>
      </c>
      <c r="B37" t="s">
        <v>1303</v>
      </c>
      <c r="C37" t="s">
        <v>936</v>
      </c>
      <c r="D37" t="str">
        <f t="shared" si="0"/>
        <v>East Rutherford borough, Bergen County</v>
      </c>
      <c r="E37" t="s">
        <v>1828</v>
      </c>
      <c r="F37" t="s">
        <v>1819</v>
      </c>
      <c r="G37" s="22">
        <f>COUNTIFS('Raw Data from UFBs'!$A$3:$A$3000,'Summary By Town'!$A37,'Raw Data from UFBs'!$E$3:$E$3000,'Summary By Town'!$G$2)</f>
        <v>1</v>
      </c>
      <c r="H37" s="5">
        <f>SUMIFS('Raw Data from UFBs'!F$3:F$3000,'Raw Data from UFBs'!$A$3:$A$3000,'Summary By Town'!$A37,'Raw Data from UFBs'!$E$3:$E$3000,'Summary By Town'!$G$2)</f>
        <v>38000</v>
      </c>
      <c r="I37" s="5">
        <f>SUMIFS('Raw Data from UFBs'!G$3:G$3000,'Raw Data from UFBs'!$A$3:$A$3000,'Summary By Town'!$A37,'Raw Data from UFBs'!$E$3:$E$3000,'Summary By Town'!$G$2)</f>
        <v>21590500</v>
      </c>
      <c r="J37" s="23">
        <f t="shared" si="1"/>
        <v>350392.67144326487</v>
      </c>
      <c r="K37" s="22">
        <f>COUNTIFS('Raw Data from UFBs'!$A$3:$A$3000,'Summary By Town'!$A37,'Raw Data from UFBs'!$E$3:$E$3000,'Summary By Town'!$K$2)</f>
        <v>3</v>
      </c>
      <c r="L37" s="5">
        <f>SUMIFS('Raw Data from UFBs'!F$3:F$3000,'Raw Data from UFBs'!$A$3:$A$3000,'Summary By Town'!$A37,'Raw Data from UFBs'!$E$3:$E$3000,'Summary By Town'!$K$2)</f>
        <v>10150000</v>
      </c>
      <c r="M37" s="5">
        <f>SUMIFS('Raw Data from UFBs'!G$3:G$3000,'Raw Data from UFBs'!$A$3:$A$3000,'Summary By Town'!$A37,'Raw Data from UFBs'!$E$3:$E$3000,'Summary By Town'!$K$2)</f>
        <v>4629993100</v>
      </c>
      <c r="N37" s="23">
        <f t="shared" si="2"/>
        <v>75140253.86502783</v>
      </c>
      <c r="O37" s="22">
        <f>COUNTIFS('Raw Data from UFBs'!$A$3:$A$3000,'Summary By Town'!$A37,'Raw Data from UFBs'!$E$3:$E$3000,'Summary By Town'!$O$2)</f>
        <v>1</v>
      </c>
      <c r="P37" s="5">
        <f>SUMIFS('Raw Data from UFBs'!F$3:F$3000,'Raw Data from UFBs'!$A$3:$A$3000,'Summary By Town'!$A37,'Raw Data from UFBs'!$E$3:$E$3000,'Summary By Town'!$O$2)</f>
        <v>6708.3</v>
      </c>
      <c r="Q37" s="5">
        <f>SUMIFS('Raw Data from UFBs'!G$3:G$3000,'Raw Data from UFBs'!$A$3:$A$3000,'Summary By Town'!$A37,'Raw Data from UFBs'!$E$3:$E$3000,'Summary By Town'!$O$2)</f>
        <v>749300</v>
      </c>
      <c r="R37" s="23">
        <f t="shared" si="8"/>
        <v>12160.405211201147</v>
      </c>
      <c r="S37" s="22">
        <f t="shared" si="3"/>
        <v>5</v>
      </c>
      <c r="T37" s="5">
        <f t="shared" si="4"/>
        <v>10194708.300000001</v>
      </c>
      <c r="U37" s="5">
        <f t="shared" si="5"/>
        <v>4652332900</v>
      </c>
      <c r="V37" s="23">
        <f t="shared" si="6"/>
        <v>75502806.941682294</v>
      </c>
      <c r="W37" s="62">
        <v>7515694655</v>
      </c>
      <c r="X37" s="63">
        <v>1.622902070092239</v>
      </c>
      <c r="Y37" s="64">
        <v>0.27576917988405469</v>
      </c>
      <c r="Z37" s="5">
        <f t="shared" si="9"/>
        <v>18009960.802203674</v>
      </c>
      <c r="AA37" s="9">
        <f t="shared" si="10"/>
        <v>0.61901568831098286</v>
      </c>
      <c r="AB37" s="62">
        <v>28939476.740000002</v>
      </c>
      <c r="AC37" s="7">
        <f t="shared" si="7"/>
        <v>0.62233194345599185</v>
      </c>
      <c r="AE37" s="6" t="s">
        <v>344</v>
      </c>
      <c r="AF37" s="6" t="s">
        <v>85</v>
      </c>
      <c r="AG37" s="6" t="s">
        <v>938</v>
      </c>
      <c r="AH37" s="6" t="s">
        <v>973</v>
      </c>
      <c r="AI37" s="6" t="s">
        <v>614</v>
      </c>
      <c r="AJ37" s="6" t="s">
        <v>1857</v>
      </c>
      <c r="AK37" s="6" t="s">
        <v>1857</v>
      </c>
      <c r="AL37" s="6" t="s">
        <v>1857</v>
      </c>
      <c r="AM37" s="6" t="s">
        <v>1857</v>
      </c>
      <c r="AN37" s="6" t="s">
        <v>1857</v>
      </c>
      <c r="AO37" s="6" t="s">
        <v>1857</v>
      </c>
      <c r="AP37" s="6" t="s">
        <v>1857</v>
      </c>
      <c r="AQ37" s="6" t="s">
        <v>1857</v>
      </c>
      <c r="AR37" s="6" t="s">
        <v>1857</v>
      </c>
      <c r="AS37" s="6" t="s">
        <v>1857</v>
      </c>
      <c r="AT37" s="6" t="s">
        <v>1857</v>
      </c>
    </row>
    <row r="38" spans="1:46" ht="17.25" customHeight="1" x14ac:dyDescent="0.3">
      <c r="A38" t="s">
        <v>59</v>
      </c>
      <c r="B38" t="s">
        <v>1304</v>
      </c>
      <c r="C38" t="s">
        <v>936</v>
      </c>
      <c r="D38" t="str">
        <f t="shared" si="0"/>
        <v>Edgewater borough, Bergen County</v>
      </c>
      <c r="E38" t="s">
        <v>1828</v>
      </c>
      <c r="F38" t="s">
        <v>1819</v>
      </c>
      <c r="G38" s="22">
        <f>COUNTIFS('Raw Data from UFBs'!$A$3:$A$3000,'Summary By Town'!$A38,'Raw Data from UFBs'!$E$3:$E$3000,'Summary By Town'!$G$2)</f>
        <v>5</v>
      </c>
      <c r="H38" s="5">
        <f>SUMIFS('Raw Data from UFBs'!F$3:F$3000,'Raw Data from UFBs'!$A$3:$A$3000,'Summary By Town'!$A38,'Raw Data from UFBs'!$E$3:$E$3000,'Summary By Town'!$G$2)</f>
        <v>701879.6</v>
      </c>
      <c r="I38" s="5">
        <f>SUMIFS('Raw Data from UFBs'!G$3:G$3000,'Raw Data from UFBs'!$A$3:$A$3000,'Summary By Town'!$A38,'Raw Data from UFBs'!$E$3:$E$3000,'Summary By Town'!$G$2)</f>
        <v>0</v>
      </c>
      <c r="J38" s="23">
        <f t="shared" si="1"/>
        <v>0</v>
      </c>
      <c r="K38" s="22">
        <f>COUNTIFS('Raw Data from UFBs'!$A$3:$A$3000,'Summary By Town'!$A38,'Raw Data from UFBs'!$E$3:$E$3000,'Summary By Town'!$K$2)</f>
        <v>0</v>
      </c>
      <c r="L38" s="5">
        <f>SUMIFS('Raw Data from UFBs'!F$3:F$3000,'Raw Data from UFBs'!$A$3:$A$3000,'Summary By Town'!$A38,'Raw Data from UFBs'!$E$3:$E$3000,'Summary By Town'!$K$2)</f>
        <v>0</v>
      </c>
      <c r="M38" s="5">
        <f>SUMIFS('Raw Data from UFBs'!G$3:G$3000,'Raw Data from UFBs'!$A$3:$A$3000,'Summary By Town'!$A38,'Raw Data from UFBs'!$E$3:$E$3000,'Summary By Town'!$K$2)</f>
        <v>0</v>
      </c>
      <c r="N38" s="23">
        <f t="shared" si="2"/>
        <v>0</v>
      </c>
      <c r="O38" s="22">
        <f>COUNTIFS('Raw Data from UFBs'!$A$3:$A$3000,'Summary By Town'!$A38,'Raw Data from UFBs'!$E$3:$E$3000,'Summary By Town'!$O$2)</f>
        <v>0</v>
      </c>
      <c r="P38" s="5">
        <f>SUMIFS('Raw Data from UFBs'!F$3:F$3000,'Raw Data from UFBs'!$A$3:$A$3000,'Summary By Town'!$A38,'Raw Data from UFBs'!$E$3:$E$3000,'Summary By Town'!$O$2)</f>
        <v>0</v>
      </c>
      <c r="Q38" s="5">
        <f>SUMIFS('Raw Data from UFBs'!G$3:G$3000,'Raw Data from UFBs'!$A$3:$A$3000,'Summary By Town'!$A38,'Raw Data from UFBs'!$E$3:$E$3000,'Summary By Town'!$O$2)</f>
        <v>0</v>
      </c>
      <c r="R38" s="23">
        <f t="shared" si="8"/>
        <v>0</v>
      </c>
      <c r="S38" s="22">
        <f t="shared" si="3"/>
        <v>5</v>
      </c>
      <c r="T38" s="5">
        <f t="shared" si="4"/>
        <v>701879.6</v>
      </c>
      <c r="U38" s="5">
        <f t="shared" si="5"/>
        <v>0</v>
      </c>
      <c r="V38" s="23">
        <f t="shared" si="6"/>
        <v>0</v>
      </c>
      <c r="W38" s="62">
        <v>4464356855</v>
      </c>
      <c r="X38" s="63">
        <v>1.5969582718946693</v>
      </c>
      <c r="Y38" s="64">
        <v>0.39512341458247802</v>
      </c>
      <c r="Z38" s="5">
        <f t="shared" si="9"/>
        <v>-277329.06417778385</v>
      </c>
      <c r="AA38" s="9">
        <f t="shared" si="10"/>
        <v>0</v>
      </c>
      <c r="AB38" s="62">
        <v>34188519.700000003</v>
      </c>
      <c r="AC38" s="7">
        <f t="shared" si="7"/>
        <v>-8.1117599302722616E-3</v>
      </c>
      <c r="AE38" s="6" t="s">
        <v>339</v>
      </c>
      <c r="AF38" s="6" t="s">
        <v>47</v>
      </c>
      <c r="AG38" s="6" t="s">
        <v>68</v>
      </c>
      <c r="AH38" s="6" t="s">
        <v>1857</v>
      </c>
      <c r="AI38" s="6" t="s">
        <v>1857</v>
      </c>
      <c r="AJ38" s="6" t="s">
        <v>1857</v>
      </c>
      <c r="AK38" s="6" t="s">
        <v>1857</v>
      </c>
      <c r="AL38" s="6" t="s">
        <v>1857</v>
      </c>
      <c r="AM38" s="6" t="s">
        <v>1857</v>
      </c>
      <c r="AN38" s="6" t="s">
        <v>1857</v>
      </c>
      <c r="AO38" s="6" t="s">
        <v>1857</v>
      </c>
      <c r="AP38" s="6" t="s">
        <v>1857</v>
      </c>
      <c r="AQ38" s="6" t="s">
        <v>1857</v>
      </c>
      <c r="AR38" s="6" t="s">
        <v>1857</v>
      </c>
      <c r="AS38" s="6" t="s">
        <v>1857</v>
      </c>
      <c r="AT38" s="6" t="s">
        <v>1857</v>
      </c>
    </row>
    <row r="39" spans="1:46" ht="17.25" customHeight="1" x14ac:dyDescent="0.3">
      <c r="A39" t="s">
        <v>939</v>
      </c>
      <c r="B39" t="s">
        <v>1305</v>
      </c>
      <c r="C39" t="s">
        <v>936</v>
      </c>
      <c r="D39" t="str">
        <f t="shared" si="0"/>
        <v>Elmwood Park borough, Bergen County</v>
      </c>
      <c r="E39" t="s">
        <v>1828</v>
      </c>
      <c r="F39" t="s">
        <v>1819</v>
      </c>
      <c r="G39" s="22">
        <f>COUNTIFS('Raw Data from UFBs'!$A$3:$A$3000,'Summary By Town'!$A39,'Raw Data from UFBs'!$E$3:$E$3000,'Summary By Town'!$G$2)</f>
        <v>0</v>
      </c>
      <c r="H39" s="5">
        <f>SUMIFS('Raw Data from UFBs'!F$3:F$3000,'Raw Data from UFBs'!$A$3:$A$3000,'Summary By Town'!$A39,'Raw Data from UFBs'!$E$3:$E$3000,'Summary By Town'!$G$2)</f>
        <v>0</v>
      </c>
      <c r="I39" s="5">
        <f>SUMIFS('Raw Data from UFBs'!G$3:G$3000,'Raw Data from UFBs'!$A$3:$A$3000,'Summary By Town'!$A39,'Raw Data from UFBs'!$E$3:$E$3000,'Summary By Town'!$G$2)</f>
        <v>0</v>
      </c>
      <c r="J39" s="23">
        <f t="shared" si="1"/>
        <v>0</v>
      </c>
      <c r="K39" s="22">
        <f>COUNTIFS('Raw Data from UFBs'!$A$3:$A$3000,'Summary By Town'!$A39,'Raw Data from UFBs'!$E$3:$E$3000,'Summary By Town'!$K$2)</f>
        <v>0</v>
      </c>
      <c r="L39" s="5">
        <f>SUMIFS('Raw Data from UFBs'!F$3:F$3000,'Raw Data from UFBs'!$A$3:$A$3000,'Summary By Town'!$A39,'Raw Data from UFBs'!$E$3:$E$3000,'Summary By Town'!$K$2)</f>
        <v>0</v>
      </c>
      <c r="M39" s="5">
        <f>SUMIFS('Raw Data from UFBs'!G$3:G$3000,'Raw Data from UFBs'!$A$3:$A$3000,'Summary By Town'!$A39,'Raw Data from UFBs'!$E$3:$E$3000,'Summary By Town'!$K$2)</f>
        <v>0</v>
      </c>
      <c r="N39" s="23">
        <f t="shared" si="2"/>
        <v>0</v>
      </c>
      <c r="O39" s="22">
        <f>COUNTIFS('Raw Data from UFBs'!$A$3:$A$3000,'Summary By Town'!$A39,'Raw Data from UFBs'!$E$3:$E$3000,'Summary By Town'!$O$2)</f>
        <v>0</v>
      </c>
      <c r="P39" s="5">
        <f>SUMIFS('Raw Data from UFBs'!F$3:F$3000,'Raw Data from UFBs'!$A$3:$A$3000,'Summary By Town'!$A39,'Raw Data from UFBs'!$E$3:$E$3000,'Summary By Town'!$O$2)</f>
        <v>0</v>
      </c>
      <c r="Q39" s="5">
        <f>SUMIFS('Raw Data from UFBs'!G$3:G$3000,'Raw Data from UFBs'!$A$3:$A$3000,'Summary By Town'!$A39,'Raw Data from UFBs'!$E$3:$E$3000,'Summary By Town'!$O$2)</f>
        <v>0</v>
      </c>
      <c r="R39" s="23">
        <f t="shared" si="8"/>
        <v>0</v>
      </c>
      <c r="S39" s="22">
        <f t="shared" si="3"/>
        <v>0</v>
      </c>
      <c r="T39" s="5">
        <f t="shared" si="4"/>
        <v>0</v>
      </c>
      <c r="U39" s="5">
        <f t="shared" si="5"/>
        <v>0</v>
      </c>
      <c r="V39" s="23">
        <f t="shared" si="6"/>
        <v>0</v>
      </c>
      <c r="W39" s="62">
        <v>2274673489</v>
      </c>
      <c r="X39" s="63">
        <v>2.9912770878987005</v>
      </c>
      <c r="Y39" s="64">
        <v>0.31616756334355067</v>
      </c>
      <c r="Z39" s="5">
        <f t="shared" si="9"/>
        <v>0</v>
      </c>
      <c r="AA39" s="9">
        <f t="shared" si="10"/>
        <v>0</v>
      </c>
      <c r="AB39" s="62">
        <v>31761704.079999998</v>
      </c>
      <c r="AC39" s="7">
        <f t="shared" si="7"/>
        <v>0</v>
      </c>
      <c r="AE39" s="6" t="s">
        <v>69</v>
      </c>
      <c r="AF39" s="6" t="s">
        <v>967</v>
      </c>
      <c r="AG39" s="6" t="s">
        <v>1190</v>
      </c>
      <c r="AH39" s="6" t="s">
        <v>941</v>
      </c>
      <c r="AI39" s="6" t="s">
        <v>613</v>
      </c>
      <c r="AJ39" s="6" t="s">
        <v>1857</v>
      </c>
      <c r="AK39" s="6" t="s">
        <v>1857</v>
      </c>
      <c r="AL39" s="6" t="s">
        <v>1857</v>
      </c>
      <c r="AM39" s="6" t="s">
        <v>1857</v>
      </c>
      <c r="AN39" s="6" t="s">
        <v>1857</v>
      </c>
      <c r="AO39" s="6" t="s">
        <v>1857</v>
      </c>
      <c r="AP39" s="6" t="s">
        <v>1857</v>
      </c>
      <c r="AQ39" s="6" t="s">
        <v>1857</v>
      </c>
      <c r="AR39" s="6" t="s">
        <v>1857</v>
      </c>
      <c r="AS39" s="6" t="s">
        <v>1857</v>
      </c>
      <c r="AT39" s="6" t="s">
        <v>1857</v>
      </c>
    </row>
    <row r="40" spans="1:46" ht="17.25" customHeight="1" x14ac:dyDescent="0.3">
      <c r="A40" t="s">
        <v>61</v>
      </c>
      <c r="B40" t="s">
        <v>1306</v>
      </c>
      <c r="C40" t="s">
        <v>936</v>
      </c>
      <c r="D40" t="str">
        <f t="shared" si="0"/>
        <v>Emerson borough, Bergen County</v>
      </c>
      <c r="E40" t="s">
        <v>1828</v>
      </c>
      <c r="F40" t="s">
        <v>1815</v>
      </c>
      <c r="G40" s="22">
        <f>COUNTIFS('Raw Data from UFBs'!$A$3:$A$3000,'Summary By Town'!$A40,'Raw Data from UFBs'!$E$3:$E$3000,'Summary By Town'!$G$2)</f>
        <v>0</v>
      </c>
      <c r="H40" s="5">
        <f>SUMIFS('Raw Data from UFBs'!F$3:F$3000,'Raw Data from UFBs'!$A$3:$A$3000,'Summary By Town'!$A40,'Raw Data from UFBs'!$E$3:$E$3000,'Summary By Town'!$G$2)</f>
        <v>0</v>
      </c>
      <c r="I40" s="5">
        <f>SUMIFS('Raw Data from UFBs'!G$3:G$3000,'Raw Data from UFBs'!$A$3:$A$3000,'Summary By Town'!$A40,'Raw Data from UFBs'!$E$3:$E$3000,'Summary By Town'!$G$2)</f>
        <v>0</v>
      </c>
      <c r="J40" s="23">
        <f t="shared" si="1"/>
        <v>0</v>
      </c>
      <c r="K40" s="22">
        <f>COUNTIFS('Raw Data from UFBs'!$A$3:$A$3000,'Summary By Town'!$A40,'Raw Data from UFBs'!$E$3:$E$3000,'Summary By Town'!$K$2)</f>
        <v>0</v>
      </c>
      <c r="L40" s="5">
        <f>SUMIFS('Raw Data from UFBs'!F$3:F$3000,'Raw Data from UFBs'!$A$3:$A$3000,'Summary By Town'!$A40,'Raw Data from UFBs'!$E$3:$E$3000,'Summary By Town'!$K$2)</f>
        <v>0</v>
      </c>
      <c r="M40" s="5">
        <f>SUMIFS('Raw Data from UFBs'!G$3:G$3000,'Raw Data from UFBs'!$A$3:$A$3000,'Summary By Town'!$A40,'Raw Data from UFBs'!$E$3:$E$3000,'Summary By Town'!$K$2)</f>
        <v>0</v>
      </c>
      <c r="N40" s="23">
        <f t="shared" si="2"/>
        <v>0</v>
      </c>
      <c r="O40" s="22">
        <f>COUNTIFS('Raw Data from UFBs'!$A$3:$A$3000,'Summary By Town'!$A40,'Raw Data from UFBs'!$E$3:$E$3000,'Summary By Town'!$O$2)</f>
        <v>2</v>
      </c>
      <c r="P40" s="5">
        <f>SUMIFS('Raw Data from UFBs'!F$3:F$3000,'Raw Data from UFBs'!$A$3:$A$3000,'Summary By Town'!$A40,'Raw Data from UFBs'!$E$3:$E$3000,'Summary By Town'!$O$2)</f>
        <v>8193</v>
      </c>
      <c r="Q40" s="5">
        <f>SUMIFS('Raw Data from UFBs'!G$3:G$3000,'Raw Data from UFBs'!$A$3:$A$3000,'Summary By Town'!$A40,'Raw Data from UFBs'!$E$3:$E$3000,'Summary By Town'!$O$2)</f>
        <v>1502700</v>
      </c>
      <c r="R40" s="23">
        <f t="shared" si="8"/>
        <v>48312.0026150634</v>
      </c>
      <c r="S40" s="22">
        <f t="shared" si="3"/>
        <v>2</v>
      </c>
      <c r="T40" s="5">
        <f t="shared" si="4"/>
        <v>8193</v>
      </c>
      <c r="U40" s="5">
        <f t="shared" si="5"/>
        <v>1502700</v>
      </c>
      <c r="V40" s="23">
        <f t="shared" si="6"/>
        <v>48312.0026150634</v>
      </c>
      <c r="W40" s="62">
        <v>1340015800</v>
      </c>
      <c r="X40" s="63">
        <v>3.2150131506663606</v>
      </c>
      <c r="Y40" s="64">
        <v>0.30854735970967728</v>
      </c>
      <c r="Z40" s="5">
        <f t="shared" si="9"/>
        <v>12378.61233106345</v>
      </c>
      <c r="AA40" s="9">
        <f t="shared" si="10"/>
        <v>1.1214046879148738E-3</v>
      </c>
      <c r="AB40" s="62">
        <v>14715984</v>
      </c>
      <c r="AC40" s="7">
        <f t="shared" si="7"/>
        <v>8.4116783023571175E-4</v>
      </c>
      <c r="AE40" s="6" t="s">
        <v>959</v>
      </c>
      <c r="AF40" s="6" t="s">
        <v>71</v>
      </c>
      <c r="AG40" s="6" t="s">
        <v>961</v>
      </c>
      <c r="AH40" s="6" t="s">
        <v>50</v>
      </c>
      <c r="AI40" s="6" t="s">
        <v>90</v>
      </c>
      <c r="AJ40" s="6" t="s">
        <v>974</v>
      </c>
      <c r="AK40" s="6" t="s">
        <v>945</v>
      </c>
      <c r="AL40" s="6" t="s">
        <v>83</v>
      </c>
      <c r="AM40" s="6" t="s">
        <v>1857</v>
      </c>
      <c r="AN40" s="6" t="s">
        <v>1857</v>
      </c>
      <c r="AO40" s="6" t="s">
        <v>1857</v>
      </c>
      <c r="AP40" s="6" t="s">
        <v>1857</v>
      </c>
      <c r="AQ40" s="6" t="s">
        <v>1857</v>
      </c>
      <c r="AR40" s="6" t="s">
        <v>1857</v>
      </c>
      <c r="AS40" s="6" t="s">
        <v>1857</v>
      </c>
      <c r="AT40" s="6" t="s">
        <v>1857</v>
      </c>
    </row>
    <row r="41" spans="1:46" ht="17.25" customHeight="1" x14ac:dyDescent="0.3">
      <c r="A41" t="s">
        <v>64</v>
      </c>
      <c r="B41" t="s">
        <v>1307</v>
      </c>
      <c r="C41" t="s">
        <v>936</v>
      </c>
      <c r="D41" t="str">
        <f t="shared" si="0"/>
        <v>Englewood city, Bergen County</v>
      </c>
      <c r="E41" t="s">
        <v>1828</v>
      </c>
      <c r="F41" t="s">
        <v>1819</v>
      </c>
      <c r="G41" s="22">
        <f>COUNTIFS('Raw Data from UFBs'!$A$3:$A$3000,'Summary By Town'!$A41,'Raw Data from UFBs'!$E$3:$E$3000,'Summary By Town'!$G$2)</f>
        <v>3</v>
      </c>
      <c r="H41" s="5">
        <f>SUMIFS('Raw Data from UFBs'!F$3:F$3000,'Raw Data from UFBs'!$A$3:$A$3000,'Summary By Town'!$A41,'Raw Data from UFBs'!$E$3:$E$3000,'Summary By Town'!$G$2)</f>
        <v>1341602</v>
      </c>
      <c r="I41" s="5">
        <f>SUMIFS('Raw Data from UFBs'!G$3:G$3000,'Raw Data from UFBs'!$A$3:$A$3000,'Summary By Town'!$A41,'Raw Data from UFBs'!$E$3:$E$3000,'Summary By Town'!$G$2)</f>
        <v>47384000</v>
      </c>
      <c r="J41" s="23">
        <f t="shared" si="1"/>
        <v>1411644.2414996459</v>
      </c>
      <c r="K41" s="22">
        <f>COUNTIFS('Raw Data from UFBs'!$A$3:$A$3000,'Summary By Town'!$A41,'Raw Data from UFBs'!$E$3:$E$3000,'Summary By Town'!$K$2)</f>
        <v>0</v>
      </c>
      <c r="L41" s="5">
        <f>SUMIFS('Raw Data from UFBs'!F$3:F$3000,'Raw Data from UFBs'!$A$3:$A$3000,'Summary By Town'!$A41,'Raw Data from UFBs'!$E$3:$E$3000,'Summary By Town'!$K$2)</f>
        <v>0</v>
      </c>
      <c r="M41" s="5">
        <f>SUMIFS('Raw Data from UFBs'!G$3:G$3000,'Raw Data from UFBs'!$A$3:$A$3000,'Summary By Town'!$A41,'Raw Data from UFBs'!$E$3:$E$3000,'Summary By Town'!$K$2)</f>
        <v>0</v>
      </c>
      <c r="N41" s="23">
        <f t="shared" si="2"/>
        <v>0</v>
      </c>
      <c r="O41" s="22">
        <f>COUNTIFS('Raw Data from UFBs'!$A$3:$A$3000,'Summary By Town'!$A41,'Raw Data from UFBs'!$E$3:$E$3000,'Summary By Town'!$O$2)</f>
        <v>1</v>
      </c>
      <c r="P41" s="5">
        <f>SUMIFS('Raw Data from UFBs'!F$3:F$3000,'Raw Data from UFBs'!$A$3:$A$3000,'Summary By Town'!$A41,'Raw Data from UFBs'!$E$3:$E$3000,'Summary By Town'!$O$2)</f>
        <v>589675</v>
      </c>
      <c r="Q41" s="5">
        <f>SUMIFS('Raw Data from UFBs'!G$3:G$3000,'Raw Data from UFBs'!$A$3:$A$3000,'Summary By Town'!$A41,'Raw Data from UFBs'!$E$3:$E$3000,'Summary By Town'!$O$2)</f>
        <v>34839200</v>
      </c>
      <c r="R41" s="23">
        <f t="shared" si="8"/>
        <v>1037914.8248027702</v>
      </c>
      <c r="S41" s="22">
        <f t="shared" si="3"/>
        <v>4</v>
      </c>
      <c r="T41" s="5">
        <f t="shared" si="4"/>
        <v>1931277</v>
      </c>
      <c r="U41" s="5">
        <f t="shared" si="5"/>
        <v>82223200</v>
      </c>
      <c r="V41" s="23">
        <f t="shared" si="6"/>
        <v>2449559.0663024159</v>
      </c>
      <c r="W41" s="62">
        <v>5176109400</v>
      </c>
      <c r="X41" s="63">
        <v>2.9791580311912162</v>
      </c>
      <c r="Y41" s="64">
        <v>0.45335791750154841</v>
      </c>
      <c r="Z41" s="5">
        <f t="shared" si="9"/>
        <v>234967.27825726272</v>
      </c>
      <c r="AA41" s="9">
        <f t="shared" si="10"/>
        <v>1.5885135658067814E-2</v>
      </c>
      <c r="AB41" s="62">
        <v>72436866.560000002</v>
      </c>
      <c r="AC41" s="7">
        <f t="shared" si="7"/>
        <v>3.2437526554608426E-3</v>
      </c>
      <c r="AE41" s="6" t="s">
        <v>68</v>
      </c>
      <c r="AF41" s="6" t="s">
        <v>73</v>
      </c>
      <c r="AG41" s="6" t="s">
        <v>940</v>
      </c>
      <c r="AH41" s="6" t="s">
        <v>87</v>
      </c>
      <c r="AI41" s="6" t="s">
        <v>708</v>
      </c>
      <c r="AJ41" s="6" t="s">
        <v>45</v>
      </c>
      <c r="AK41" s="6" t="s">
        <v>1857</v>
      </c>
      <c r="AL41" s="6" t="s">
        <v>1857</v>
      </c>
      <c r="AM41" s="6" t="s">
        <v>1857</v>
      </c>
      <c r="AN41" s="6" t="s">
        <v>1857</v>
      </c>
      <c r="AO41" s="6" t="s">
        <v>1857</v>
      </c>
      <c r="AP41" s="6" t="s">
        <v>1857</v>
      </c>
      <c r="AQ41" s="6" t="s">
        <v>1857</v>
      </c>
      <c r="AR41" s="6" t="s">
        <v>1857</v>
      </c>
      <c r="AS41" s="6" t="s">
        <v>1857</v>
      </c>
      <c r="AT41" s="6" t="s">
        <v>1857</v>
      </c>
    </row>
    <row r="42" spans="1:46" ht="17.25" customHeight="1" x14ac:dyDescent="0.3">
      <c r="A42" t="s">
        <v>940</v>
      </c>
      <c r="B42" t="s">
        <v>1308</v>
      </c>
      <c r="C42" t="s">
        <v>936</v>
      </c>
      <c r="D42" t="str">
        <f t="shared" si="0"/>
        <v>Englewood Cliffs borough, Bergen County</v>
      </c>
      <c r="E42" t="s">
        <v>1828</v>
      </c>
      <c r="F42" t="s">
        <v>1815</v>
      </c>
      <c r="G42" s="22">
        <f>COUNTIFS('Raw Data from UFBs'!$A$3:$A$3000,'Summary By Town'!$A42,'Raw Data from UFBs'!$E$3:$E$3000,'Summary By Town'!$G$2)</f>
        <v>0</v>
      </c>
      <c r="H42" s="5">
        <f>SUMIFS('Raw Data from UFBs'!F$3:F$3000,'Raw Data from UFBs'!$A$3:$A$3000,'Summary By Town'!$A42,'Raw Data from UFBs'!$E$3:$E$3000,'Summary By Town'!$G$2)</f>
        <v>0</v>
      </c>
      <c r="I42" s="5">
        <f>SUMIFS('Raw Data from UFBs'!G$3:G$3000,'Raw Data from UFBs'!$A$3:$A$3000,'Summary By Town'!$A42,'Raw Data from UFBs'!$E$3:$E$3000,'Summary By Town'!$G$2)</f>
        <v>0</v>
      </c>
      <c r="J42" s="23">
        <f t="shared" si="1"/>
        <v>0</v>
      </c>
      <c r="K42" s="22">
        <f>COUNTIFS('Raw Data from UFBs'!$A$3:$A$3000,'Summary By Town'!$A42,'Raw Data from UFBs'!$E$3:$E$3000,'Summary By Town'!$K$2)</f>
        <v>0</v>
      </c>
      <c r="L42" s="5">
        <f>SUMIFS('Raw Data from UFBs'!F$3:F$3000,'Raw Data from UFBs'!$A$3:$A$3000,'Summary By Town'!$A42,'Raw Data from UFBs'!$E$3:$E$3000,'Summary By Town'!$K$2)</f>
        <v>0</v>
      </c>
      <c r="M42" s="5">
        <f>SUMIFS('Raw Data from UFBs'!G$3:G$3000,'Raw Data from UFBs'!$A$3:$A$3000,'Summary By Town'!$A42,'Raw Data from UFBs'!$E$3:$E$3000,'Summary By Town'!$K$2)</f>
        <v>0</v>
      </c>
      <c r="N42" s="23">
        <f t="shared" si="2"/>
        <v>0</v>
      </c>
      <c r="O42" s="22">
        <f>COUNTIFS('Raw Data from UFBs'!$A$3:$A$3000,'Summary By Town'!$A42,'Raw Data from UFBs'!$E$3:$E$3000,'Summary By Town'!$O$2)</f>
        <v>0</v>
      </c>
      <c r="P42" s="5">
        <f>SUMIFS('Raw Data from UFBs'!F$3:F$3000,'Raw Data from UFBs'!$A$3:$A$3000,'Summary By Town'!$A42,'Raw Data from UFBs'!$E$3:$E$3000,'Summary By Town'!$O$2)</f>
        <v>0</v>
      </c>
      <c r="Q42" s="5">
        <f>SUMIFS('Raw Data from UFBs'!G$3:G$3000,'Raw Data from UFBs'!$A$3:$A$3000,'Summary By Town'!$A42,'Raw Data from UFBs'!$E$3:$E$3000,'Summary By Town'!$O$2)</f>
        <v>0</v>
      </c>
      <c r="R42" s="23">
        <f t="shared" si="8"/>
        <v>0</v>
      </c>
      <c r="S42" s="22">
        <f t="shared" si="3"/>
        <v>0</v>
      </c>
      <c r="T42" s="5">
        <f t="shared" si="4"/>
        <v>0</v>
      </c>
      <c r="U42" s="5">
        <f t="shared" si="5"/>
        <v>0</v>
      </c>
      <c r="V42" s="23">
        <f t="shared" si="6"/>
        <v>0</v>
      </c>
      <c r="W42" s="62">
        <v>4462010759</v>
      </c>
      <c r="X42" s="63">
        <v>1.1403946039496526</v>
      </c>
      <c r="Y42" s="64">
        <v>0.40433812559487181</v>
      </c>
      <c r="Z42" s="5">
        <f t="shared" si="9"/>
        <v>0</v>
      </c>
      <c r="AA42" s="9">
        <f t="shared" si="10"/>
        <v>0</v>
      </c>
      <c r="AB42" s="62">
        <v>21415324</v>
      </c>
      <c r="AC42" s="7">
        <f t="shared" si="7"/>
        <v>0</v>
      </c>
      <c r="AE42" s="6" t="s">
        <v>68</v>
      </c>
      <c r="AF42" s="6" t="s">
        <v>64</v>
      </c>
      <c r="AG42" s="6" t="s">
        <v>708</v>
      </c>
      <c r="AH42" s="6" t="s">
        <v>1857</v>
      </c>
      <c r="AI42" s="6" t="s">
        <v>1857</v>
      </c>
      <c r="AJ42" s="6" t="s">
        <v>1857</v>
      </c>
      <c r="AK42" s="6" t="s">
        <v>1857</v>
      </c>
      <c r="AL42" s="6" t="s">
        <v>1857</v>
      </c>
      <c r="AM42" s="6" t="s">
        <v>1857</v>
      </c>
      <c r="AN42" s="6" t="s">
        <v>1857</v>
      </c>
      <c r="AO42" s="6" t="s">
        <v>1857</v>
      </c>
      <c r="AP42" s="6" t="s">
        <v>1857</v>
      </c>
      <c r="AQ42" s="6" t="s">
        <v>1857</v>
      </c>
      <c r="AR42" s="6" t="s">
        <v>1857</v>
      </c>
      <c r="AS42" s="6" t="s">
        <v>1857</v>
      </c>
      <c r="AT42" s="6" t="s">
        <v>1857</v>
      </c>
    </row>
    <row r="43" spans="1:46" ht="17.25" customHeight="1" x14ac:dyDescent="0.3">
      <c r="A43" t="s">
        <v>941</v>
      </c>
      <c r="B43" t="s">
        <v>1309</v>
      </c>
      <c r="C43" t="s">
        <v>936</v>
      </c>
      <c r="D43" t="str">
        <f t="shared" si="0"/>
        <v>Fair Lawn borough, Bergen County</v>
      </c>
      <c r="E43" t="s">
        <v>1828</v>
      </c>
      <c r="F43" t="s">
        <v>1815</v>
      </c>
      <c r="G43" s="22">
        <f>COUNTIFS('Raw Data from UFBs'!$A$3:$A$3000,'Summary By Town'!$A43,'Raw Data from UFBs'!$E$3:$E$3000,'Summary By Town'!$G$2)</f>
        <v>1</v>
      </c>
      <c r="H43" s="5">
        <f>SUMIFS('Raw Data from UFBs'!F$3:F$3000,'Raw Data from UFBs'!$A$3:$A$3000,'Summary By Town'!$A43,'Raw Data from UFBs'!$E$3:$E$3000,'Summary By Town'!$G$2)</f>
        <v>17625.599999999999</v>
      </c>
      <c r="I43" s="5">
        <f>SUMIFS('Raw Data from UFBs'!G$3:G$3000,'Raw Data from UFBs'!$A$3:$A$3000,'Summary By Town'!$A43,'Raw Data from UFBs'!$E$3:$E$3000,'Summary By Town'!$G$2)</f>
        <v>4973300</v>
      </c>
      <c r="J43" s="23">
        <f t="shared" si="1"/>
        <v>173804.26737439647</v>
      </c>
      <c r="K43" s="22">
        <f>COUNTIFS('Raw Data from UFBs'!$A$3:$A$3000,'Summary By Town'!$A43,'Raw Data from UFBs'!$E$3:$E$3000,'Summary By Town'!$K$2)</f>
        <v>0</v>
      </c>
      <c r="L43" s="5">
        <f>SUMIFS('Raw Data from UFBs'!F$3:F$3000,'Raw Data from UFBs'!$A$3:$A$3000,'Summary By Town'!$A43,'Raw Data from UFBs'!$E$3:$E$3000,'Summary By Town'!$K$2)</f>
        <v>0</v>
      </c>
      <c r="M43" s="5">
        <f>SUMIFS('Raw Data from UFBs'!G$3:G$3000,'Raw Data from UFBs'!$A$3:$A$3000,'Summary By Town'!$A43,'Raw Data from UFBs'!$E$3:$E$3000,'Summary By Town'!$K$2)</f>
        <v>0</v>
      </c>
      <c r="N43" s="23">
        <f t="shared" si="2"/>
        <v>0</v>
      </c>
      <c r="O43" s="22">
        <f>COUNTIFS('Raw Data from UFBs'!$A$3:$A$3000,'Summary By Town'!$A43,'Raw Data from UFBs'!$E$3:$E$3000,'Summary By Town'!$O$2)</f>
        <v>0</v>
      </c>
      <c r="P43" s="5">
        <f>SUMIFS('Raw Data from UFBs'!F$3:F$3000,'Raw Data from UFBs'!$A$3:$A$3000,'Summary By Town'!$A43,'Raw Data from UFBs'!$E$3:$E$3000,'Summary By Town'!$O$2)</f>
        <v>0</v>
      </c>
      <c r="Q43" s="5">
        <f>SUMIFS('Raw Data from UFBs'!G$3:G$3000,'Raw Data from UFBs'!$A$3:$A$3000,'Summary By Town'!$A43,'Raw Data from UFBs'!$E$3:$E$3000,'Summary By Town'!$O$2)</f>
        <v>0</v>
      </c>
      <c r="R43" s="23">
        <f t="shared" si="8"/>
        <v>0</v>
      </c>
      <c r="S43" s="22">
        <f t="shared" si="3"/>
        <v>1</v>
      </c>
      <c r="T43" s="5">
        <f t="shared" si="4"/>
        <v>17625.599999999999</v>
      </c>
      <c r="U43" s="5">
        <f t="shared" si="5"/>
        <v>4973300</v>
      </c>
      <c r="V43" s="23">
        <f t="shared" si="6"/>
        <v>173804.26737439647</v>
      </c>
      <c r="W43" s="62">
        <v>4670823499</v>
      </c>
      <c r="X43" s="63">
        <v>3.4947472980595675</v>
      </c>
      <c r="Y43" s="64">
        <v>0.25806311381552804</v>
      </c>
      <c r="Z43" s="5">
        <f t="shared" si="9"/>
        <v>40303.953214196372</v>
      </c>
      <c r="AA43" s="9">
        <f t="shared" si="10"/>
        <v>1.0647587092650276E-3</v>
      </c>
      <c r="AB43" s="62">
        <v>57786499.340000004</v>
      </c>
      <c r="AC43" s="7">
        <f t="shared" si="7"/>
        <v>6.9746313887364766E-4</v>
      </c>
      <c r="AE43" s="6" t="s">
        <v>966</v>
      </c>
      <c r="AF43" s="6" t="s">
        <v>967</v>
      </c>
      <c r="AG43" s="6" t="s">
        <v>939</v>
      </c>
      <c r="AH43" s="6" t="s">
        <v>1190</v>
      </c>
      <c r="AI43" s="6" t="s">
        <v>944</v>
      </c>
      <c r="AJ43" s="6" t="s">
        <v>961</v>
      </c>
      <c r="AK43" s="6" t="s">
        <v>1187</v>
      </c>
      <c r="AL43" s="6" t="s">
        <v>964</v>
      </c>
      <c r="AM43" s="6" t="s">
        <v>1857</v>
      </c>
      <c r="AN43" s="6" t="s">
        <v>1857</v>
      </c>
      <c r="AO43" s="6" t="s">
        <v>1857</v>
      </c>
      <c r="AP43" s="6" t="s">
        <v>1857</v>
      </c>
      <c r="AQ43" s="6" t="s">
        <v>1857</v>
      </c>
      <c r="AR43" s="6" t="s">
        <v>1857</v>
      </c>
      <c r="AS43" s="6" t="s">
        <v>1857</v>
      </c>
      <c r="AT43" s="6" t="s">
        <v>1857</v>
      </c>
    </row>
    <row r="44" spans="1:46" ht="17.25" customHeight="1" x14ac:dyDescent="0.3">
      <c r="A44" t="s">
        <v>942</v>
      </c>
      <c r="B44" t="s">
        <v>1310</v>
      </c>
      <c r="C44" t="s">
        <v>936</v>
      </c>
      <c r="D44" t="str">
        <f t="shared" si="0"/>
        <v>Fairview borough, Bergen County</v>
      </c>
      <c r="E44" t="s">
        <v>1828</v>
      </c>
      <c r="F44" t="s">
        <v>1819</v>
      </c>
      <c r="G44" s="22">
        <f>COUNTIFS('Raw Data from UFBs'!$A$3:$A$3000,'Summary By Town'!$A44,'Raw Data from UFBs'!$E$3:$E$3000,'Summary By Town'!$G$2)</f>
        <v>0</v>
      </c>
      <c r="H44" s="5">
        <f>SUMIFS('Raw Data from UFBs'!F$3:F$3000,'Raw Data from UFBs'!$A$3:$A$3000,'Summary By Town'!$A44,'Raw Data from UFBs'!$E$3:$E$3000,'Summary By Town'!$G$2)</f>
        <v>0</v>
      </c>
      <c r="I44" s="5">
        <f>SUMIFS('Raw Data from UFBs'!G$3:G$3000,'Raw Data from UFBs'!$A$3:$A$3000,'Summary By Town'!$A44,'Raw Data from UFBs'!$E$3:$E$3000,'Summary By Town'!$G$2)</f>
        <v>0</v>
      </c>
      <c r="J44" s="23">
        <f t="shared" si="1"/>
        <v>0</v>
      </c>
      <c r="K44" s="22">
        <f>COUNTIFS('Raw Data from UFBs'!$A$3:$A$3000,'Summary By Town'!$A44,'Raw Data from UFBs'!$E$3:$E$3000,'Summary By Town'!$K$2)</f>
        <v>0</v>
      </c>
      <c r="L44" s="5">
        <f>SUMIFS('Raw Data from UFBs'!F$3:F$3000,'Raw Data from UFBs'!$A$3:$A$3000,'Summary By Town'!$A44,'Raw Data from UFBs'!$E$3:$E$3000,'Summary By Town'!$K$2)</f>
        <v>0</v>
      </c>
      <c r="M44" s="5">
        <f>SUMIFS('Raw Data from UFBs'!G$3:G$3000,'Raw Data from UFBs'!$A$3:$A$3000,'Summary By Town'!$A44,'Raw Data from UFBs'!$E$3:$E$3000,'Summary By Town'!$K$2)</f>
        <v>0</v>
      </c>
      <c r="N44" s="23">
        <f t="shared" si="2"/>
        <v>0</v>
      </c>
      <c r="O44" s="22">
        <f>COUNTIFS('Raw Data from UFBs'!$A$3:$A$3000,'Summary By Town'!$A44,'Raw Data from UFBs'!$E$3:$E$3000,'Summary By Town'!$O$2)</f>
        <v>0</v>
      </c>
      <c r="P44" s="5">
        <f>SUMIFS('Raw Data from UFBs'!F$3:F$3000,'Raw Data from UFBs'!$A$3:$A$3000,'Summary By Town'!$A44,'Raw Data from UFBs'!$E$3:$E$3000,'Summary By Town'!$O$2)</f>
        <v>0</v>
      </c>
      <c r="Q44" s="5">
        <f>SUMIFS('Raw Data from UFBs'!G$3:G$3000,'Raw Data from UFBs'!$A$3:$A$3000,'Summary By Town'!$A44,'Raw Data from UFBs'!$E$3:$E$3000,'Summary By Town'!$O$2)</f>
        <v>0</v>
      </c>
      <c r="R44" s="23">
        <f t="shared" si="8"/>
        <v>0</v>
      </c>
      <c r="S44" s="22">
        <f t="shared" si="3"/>
        <v>0</v>
      </c>
      <c r="T44" s="5">
        <f t="shared" si="4"/>
        <v>0</v>
      </c>
      <c r="U44" s="5">
        <f t="shared" si="5"/>
        <v>0</v>
      </c>
      <c r="V44" s="23">
        <f t="shared" si="6"/>
        <v>0</v>
      </c>
      <c r="W44" s="62">
        <v>1866414128</v>
      </c>
      <c r="X44" s="63">
        <v>2.2605909293502391</v>
      </c>
      <c r="Y44" s="64">
        <v>0.45491446208365866</v>
      </c>
      <c r="Z44" s="5">
        <f t="shared" si="9"/>
        <v>0</v>
      </c>
      <c r="AA44" s="9">
        <f t="shared" si="10"/>
        <v>0</v>
      </c>
      <c r="AB44" s="62">
        <v>23204515.109999999</v>
      </c>
      <c r="AC44" s="7">
        <f t="shared" si="7"/>
        <v>0</v>
      </c>
      <c r="AE44" s="6" t="s">
        <v>339</v>
      </c>
      <c r="AF44" s="6" t="s">
        <v>47</v>
      </c>
      <c r="AG44" s="6" t="s">
        <v>962</v>
      </c>
      <c r="AH44" s="6" t="s">
        <v>1857</v>
      </c>
      <c r="AI44" s="6" t="s">
        <v>1857</v>
      </c>
      <c r="AJ44" s="6" t="s">
        <v>1857</v>
      </c>
      <c r="AK44" s="6" t="s">
        <v>1857</v>
      </c>
      <c r="AL44" s="6" t="s">
        <v>1857</v>
      </c>
      <c r="AM44" s="6" t="s">
        <v>1857</v>
      </c>
      <c r="AN44" s="6" t="s">
        <v>1857</v>
      </c>
      <c r="AO44" s="6" t="s">
        <v>1857</v>
      </c>
      <c r="AP44" s="6" t="s">
        <v>1857</v>
      </c>
      <c r="AQ44" s="6" t="s">
        <v>1857</v>
      </c>
      <c r="AR44" s="6" t="s">
        <v>1857</v>
      </c>
      <c r="AS44" s="6" t="s">
        <v>1857</v>
      </c>
      <c r="AT44" s="6" t="s">
        <v>1857</v>
      </c>
    </row>
    <row r="45" spans="1:46" ht="17.25" customHeight="1" x14ac:dyDescent="0.3">
      <c r="A45" t="s">
        <v>68</v>
      </c>
      <c r="B45" t="s">
        <v>1311</v>
      </c>
      <c r="C45" t="s">
        <v>936</v>
      </c>
      <c r="D45" t="str">
        <f t="shared" si="0"/>
        <v>Fort Lee borough, Bergen County</v>
      </c>
      <c r="E45" t="s">
        <v>1828</v>
      </c>
      <c r="F45" t="s">
        <v>1819</v>
      </c>
      <c r="G45" s="22">
        <f>COUNTIFS('Raw Data from UFBs'!$A$3:$A$3000,'Summary By Town'!$A45,'Raw Data from UFBs'!$E$3:$E$3000,'Summary By Town'!$G$2)</f>
        <v>3</v>
      </c>
      <c r="H45" s="5">
        <f>SUMIFS('Raw Data from UFBs'!F$3:F$3000,'Raw Data from UFBs'!$A$3:$A$3000,'Summary By Town'!$A45,'Raw Data from UFBs'!$E$3:$E$3000,'Summary By Town'!$G$2)</f>
        <v>494050</v>
      </c>
      <c r="I45" s="5">
        <f>SUMIFS('Raw Data from UFBs'!G$3:G$3000,'Raw Data from UFBs'!$A$3:$A$3000,'Summary By Town'!$A45,'Raw Data from UFBs'!$E$3:$E$3000,'Summary By Town'!$G$2)</f>
        <v>39665900</v>
      </c>
      <c r="J45" s="23">
        <f t="shared" si="1"/>
        <v>981170.70244902361</v>
      </c>
      <c r="K45" s="22">
        <f>COUNTIFS('Raw Data from UFBs'!$A$3:$A$3000,'Summary By Town'!$A45,'Raw Data from UFBs'!$E$3:$E$3000,'Summary By Town'!$K$2)</f>
        <v>2</v>
      </c>
      <c r="L45" s="5">
        <f>SUMIFS('Raw Data from UFBs'!F$3:F$3000,'Raw Data from UFBs'!$A$3:$A$3000,'Summary By Town'!$A45,'Raw Data from UFBs'!$E$3:$E$3000,'Summary By Town'!$K$2)</f>
        <v>2098845</v>
      </c>
      <c r="M45" s="5">
        <f>SUMIFS('Raw Data from UFBs'!G$3:G$3000,'Raw Data from UFBs'!$A$3:$A$3000,'Summary By Town'!$A45,'Raw Data from UFBs'!$E$3:$E$3000,'Summary By Town'!$K$2)</f>
        <v>177470000</v>
      </c>
      <c r="N45" s="23">
        <f t="shared" si="2"/>
        <v>4389875.549618897</v>
      </c>
      <c r="O45" s="22">
        <f>COUNTIFS('Raw Data from UFBs'!$A$3:$A$3000,'Summary By Town'!$A45,'Raw Data from UFBs'!$E$3:$E$3000,'Summary By Town'!$O$2)</f>
        <v>0</v>
      </c>
      <c r="P45" s="5">
        <f>SUMIFS('Raw Data from UFBs'!F$3:F$3000,'Raw Data from UFBs'!$A$3:$A$3000,'Summary By Town'!$A45,'Raw Data from UFBs'!$E$3:$E$3000,'Summary By Town'!$O$2)</f>
        <v>0</v>
      </c>
      <c r="Q45" s="5">
        <f>SUMIFS('Raw Data from UFBs'!G$3:G$3000,'Raw Data from UFBs'!$A$3:$A$3000,'Summary By Town'!$A45,'Raw Data from UFBs'!$E$3:$E$3000,'Summary By Town'!$O$2)</f>
        <v>0</v>
      </c>
      <c r="R45" s="23">
        <f t="shared" si="8"/>
        <v>0</v>
      </c>
      <c r="S45" s="22">
        <f t="shared" si="3"/>
        <v>5</v>
      </c>
      <c r="T45" s="5">
        <f t="shared" si="4"/>
        <v>2592895</v>
      </c>
      <c r="U45" s="5">
        <f t="shared" si="5"/>
        <v>217135900</v>
      </c>
      <c r="V45" s="23">
        <f t="shared" si="6"/>
        <v>5371046.2520679208</v>
      </c>
      <c r="W45" s="62">
        <v>7274361732</v>
      </c>
      <c r="X45" s="63">
        <v>2.473587394837943</v>
      </c>
      <c r="Y45" s="64">
        <v>0.43933487184455444</v>
      </c>
      <c r="Z45" s="5">
        <f t="shared" si="9"/>
        <v>1220538.7242920485</v>
      </c>
      <c r="AA45" s="9">
        <f t="shared" si="10"/>
        <v>2.9849477933550746E-2</v>
      </c>
      <c r="AB45" s="62">
        <v>89238331.060000002</v>
      </c>
      <c r="AC45" s="7">
        <f t="shared" si="7"/>
        <v>1.3677292143343771E-2</v>
      </c>
      <c r="AE45" s="6" t="s">
        <v>47</v>
      </c>
      <c r="AF45" s="6" t="s">
        <v>962</v>
      </c>
      <c r="AG45" s="6" t="s">
        <v>59</v>
      </c>
      <c r="AH45" s="6" t="s">
        <v>960</v>
      </c>
      <c r="AI45" s="6" t="s">
        <v>73</v>
      </c>
      <c r="AJ45" s="6" t="s">
        <v>940</v>
      </c>
      <c r="AK45" s="6" t="s">
        <v>64</v>
      </c>
      <c r="AL45" s="6" t="s">
        <v>1857</v>
      </c>
      <c r="AM45" s="6" t="s">
        <v>1857</v>
      </c>
      <c r="AN45" s="6" t="s">
        <v>1857</v>
      </c>
      <c r="AO45" s="6" t="s">
        <v>1857</v>
      </c>
      <c r="AP45" s="6" t="s">
        <v>1857</v>
      </c>
      <c r="AQ45" s="6" t="s">
        <v>1857</v>
      </c>
      <c r="AR45" s="6" t="s">
        <v>1857</v>
      </c>
      <c r="AS45" s="6" t="s">
        <v>1857</v>
      </c>
      <c r="AT45" s="6" t="s">
        <v>1857</v>
      </c>
    </row>
    <row r="46" spans="1:46" ht="17.25" customHeight="1" x14ac:dyDescent="0.3">
      <c r="A46" t="s">
        <v>943</v>
      </c>
      <c r="B46" t="s">
        <v>1312</v>
      </c>
      <c r="C46" t="s">
        <v>936</v>
      </c>
      <c r="D46" t="str">
        <f t="shared" si="0"/>
        <v>Franklin Lakes borough, Bergen County</v>
      </c>
      <c r="E46" t="s">
        <v>1828</v>
      </c>
      <c r="F46" t="s">
        <v>1817</v>
      </c>
      <c r="G46" s="22">
        <f>COUNTIFS('Raw Data from UFBs'!$A$3:$A$3000,'Summary By Town'!$A46,'Raw Data from UFBs'!$E$3:$E$3000,'Summary By Town'!$G$2)</f>
        <v>0</v>
      </c>
      <c r="H46" s="5">
        <f>SUMIFS('Raw Data from UFBs'!F$3:F$3000,'Raw Data from UFBs'!$A$3:$A$3000,'Summary By Town'!$A46,'Raw Data from UFBs'!$E$3:$E$3000,'Summary By Town'!$G$2)</f>
        <v>0</v>
      </c>
      <c r="I46" s="5">
        <f>SUMIFS('Raw Data from UFBs'!G$3:G$3000,'Raw Data from UFBs'!$A$3:$A$3000,'Summary By Town'!$A46,'Raw Data from UFBs'!$E$3:$E$3000,'Summary By Town'!$G$2)</f>
        <v>0</v>
      </c>
      <c r="J46" s="23">
        <f t="shared" si="1"/>
        <v>0</v>
      </c>
      <c r="K46" s="22">
        <f>COUNTIFS('Raw Data from UFBs'!$A$3:$A$3000,'Summary By Town'!$A46,'Raw Data from UFBs'!$E$3:$E$3000,'Summary By Town'!$K$2)</f>
        <v>0</v>
      </c>
      <c r="L46" s="5">
        <f>SUMIFS('Raw Data from UFBs'!F$3:F$3000,'Raw Data from UFBs'!$A$3:$A$3000,'Summary By Town'!$A46,'Raw Data from UFBs'!$E$3:$E$3000,'Summary By Town'!$K$2)</f>
        <v>0</v>
      </c>
      <c r="M46" s="5">
        <f>SUMIFS('Raw Data from UFBs'!G$3:G$3000,'Raw Data from UFBs'!$A$3:$A$3000,'Summary By Town'!$A46,'Raw Data from UFBs'!$E$3:$E$3000,'Summary By Town'!$K$2)</f>
        <v>0</v>
      </c>
      <c r="N46" s="23">
        <f t="shared" si="2"/>
        <v>0</v>
      </c>
      <c r="O46" s="22">
        <f>COUNTIFS('Raw Data from UFBs'!$A$3:$A$3000,'Summary By Town'!$A46,'Raw Data from UFBs'!$E$3:$E$3000,'Summary By Town'!$O$2)</f>
        <v>0</v>
      </c>
      <c r="P46" s="5">
        <f>SUMIFS('Raw Data from UFBs'!F$3:F$3000,'Raw Data from UFBs'!$A$3:$A$3000,'Summary By Town'!$A46,'Raw Data from UFBs'!$E$3:$E$3000,'Summary By Town'!$O$2)</f>
        <v>0</v>
      </c>
      <c r="Q46" s="5">
        <f>SUMIFS('Raw Data from UFBs'!G$3:G$3000,'Raw Data from UFBs'!$A$3:$A$3000,'Summary By Town'!$A46,'Raw Data from UFBs'!$E$3:$E$3000,'Summary By Town'!$O$2)</f>
        <v>0</v>
      </c>
      <c r="R46" s="23">
        <f t="shared" si="8"/>
        <v>0</v>
      </c>
      <c r="S46" s="22">
        <f t="shared" si="3"/>
        <v>0</v>
      </c>
      <c r="T46" s="5">
        <f t="shared" si="4"/>
        <v>0</v>
      </c>
      <c r="U46" s="5">
        <f t="shared" si="5"/>
        <v>0</v>
      </c>
      <c r="V46" s="23">
        <f t="shared" si="6"/>
        <v>0</v>
      </c>
      <c r="W46" s="62">
        <v>4720068200</v>
      </c>
      <c r="X46" s="63">
        <v>1.7290672824206612</v>
      </c>
      <c r="Y46" s="64">
        <v>0.17585305042615798</v>
      </c>
      <c r="Z46" s="5">
        <f t="shared" si="9"/>
        <v>0</v>
      </c>
      <c r="AA46" s="9">
        <f t="shared" si="10"/>
        <v>0</v>
      </c>
      <c r="AB46" s="62">
        <v>18421822</v>
      </c>
      <c r="AC46" s="7">
        <f t="shared" si="7"/>
        <v>0</v>
      </c>
      <c r="AE46" s="6" t="s">
        <v>1189</v>
      </c>
      <c r="AF46" s="6" t="s">
        <v>1195</v>
      </c>
      <c r="AG46" s="6" t="s">
        <v>975</v>
      </c>
      <c r="AH46" s="6" t="s">
        <v>957</v>
      </c>
      <c r="AI46" s="6" t="s">
        <v>950</v>
      </c>
      <c r="AJ46" s="6" t="s">
        <v>1857</v>
      </c>
      <c r="AK46" s="6" t="s">
        <v>1857</v>
      </c>
      <c r="AL46" s="6" t="s">
        <v>1857</v>
      </c>
      <c r="AM46" s="6" t="s">
        <v>1857</v>
      </c>
      <c r="AN46" s="6" t="s">
        <v>1857</v>
      </c>
      <c r="AO46" s="6" t="s">
        <v>1857</v>
      </c>
      <c r="AP46" s="6" t="s">
        <v>1857</v>
      </c>
      <c r="AQ46" s="6" t="s">
        <v>1857</v>
      </c>
      <c r="AR46" s="6" t="s">
        <v>1857</v>
      </c>
      <c r="AS46" s="6" t="s">
        <v>1857</v>
      </c>
      <c r="AT46" s="6" t="s">
        <v>1857</v>
      </c>
    </row>
    <row r="47" spans="1:46" ht="17.25" customHeight="1" x14ac:dyDescent="0.3">
      <c r="A47" t="s">
        <v>69</v>
      </c>
      <c r="B47" t="s">
        <v>1313</v>
      </c>
      <c r="C47" t="s">
        <v>936</v>
      </c>
      <c r="D47" t="str">
        <f t="shared" si="0"/>
        <v>Garfield city, Bergen County</v>
      </c>
      <c r="E47" t="s">
        <v>1828</v>
      </c>
      <c r="F47" t="s">
        <v>1819</v>
      </c>
      <c r="G47" s="22">
        <f>COUNTIFS('Raw Data from UFBs'!$A$3:$A$3000,'Summary By Town'!$A47,'Raw Data from UFBs'!$E$3:$E$3000,'Summary By Town'!$G$2)</f>
        <v>1</v>
      </c>
      <c r="H47" s="5">
        <f>SUMIFS('Raw Data from UFBs'!F$3:F$3000,'Raw Data from UFBs'!$A$3:$A$3000,'Summary By Town'!$A47,'Raw Data from UFBs'!$E$3:$E$3000,'Summary By Town'!$G$2)</f>
        <v>184321</v>
      </c>
      <c r="I47" s="5">
        <f>SUMIFS('Raw Data from UFBs'!G$3:G$3000,'Raw Data from UFBs'!$A$3:$A$3000,'Summary By Town'!$A47,'Raw Data from UFBs'!$E$3:$E$3000,'Summary By Town'!$G$2)</f>
        <v>43758000</v>
      </c>
      <c r="J47" s="23">
        <f t="shared" si="1"/>
        <v>1435563.8143071991</v>
      </c>
      <c r="K47" s="22">
        <f>COUNTIFS('Raw Data from UFBs'!$A$3:$A$3000,'Summary By Town'!$A47,'Raw Data from UFBs'!$E$3:$E$3000,'Summary By Town'!$K$2)</f>
        <v>0</v>
      </c>
      <c r="L47" s="5">
        <f>SUMIFS('Raw Data from UFBs'!F$3:F$3000,'Raw Data from UFBs'!$A$3:$A$3000,'Summary By Town'!$A47,'Raw Data from UFBs'!$E$3:$E$3000,'Summary By Town'!$K$2)</f>
        <v>0</v>
      </c>
      <c r="M47" s="5">
        <f>SUMIFS('Raw Data from UFBs'!G$3:G$3000,'Raw Data from UFBs'!$A$3:$A$3000,'Summary By Town'!$A47,'Raw Data from UFBs'!$E$3:$E$3000,'Summary By Town'!$K$2)</f>
        <v>0</v>
      </c>
      <c r="N47" s="23">
        <f t="shared" si="2"/>
        <v>0</v>
      </c>
      <c r="O47" s="22">
        <f>COUNTIFS('Raw Data from UFBs'!$A$3:$A$3000,'Summary By Town'!$A47,'Raw Data from UFBs'!$E$3:$E$3000,'Summary By Town'!$O$2)</f>
        <v>0</v>
      </c>
      <c r="P47" s="5">
        <f>SUMIFS('Raw Data from UFBs'!F$3:F$3000,'Raw Data from UFBs'!$A$3:$A$3000,'Summary By Town'!$A47,'Raw Data from UFBs'!$E$3:$E$3000,'Summary By Town'!$O$2)</f>
        <v>0</v>
      </c>
      <c r="Q47" s="5">
        <f>SUMIFS('Raw Data from UFBs'!G$3:G$3000,'Raw Data from UFBs'!$A$3:$A$3000,'Summary By Town'!$A47,'Raw Data from UFBs'!$E$3:$E$3000,'Summary By Town'!$O$2)</f>
        <v>0</v>
      </c>
      <c r="R47" s="23">
        <f t="shared" si="8"/>
        <v>0</v>
      </c>
      <c r="S47" s="22">
        <f t="shared" si="3"/>
        <v>1</v>
      </c>
      <c r="T47" s="5">
        <f t="shared" si="4"/>
        <v>184321</v>
      </c>
      <c r="U47" s="5">
        <f t="shared" si="5"/>
        <v>43758000</v>
      </c>
      <c r="V47" s="23">
        <f t="shared" si="6"/>
        <v>1435563.8143071991</v>
      </c>
      <c r="W47" s="62">
        <v>2462345500</v>
      </c>
      <c r="X47" s="63">
        <v>3.280688821032038</v>
      </c>
      <c r="Y47" s="64">
        <v>0.4078880785829172</v>
      </c>
      <c r="Z47" s="5">
        <f t="shared" si="9"/>
        <v>510367.0273684453</v>
      </c>
      <c r="AA47" s="9">
        <f t="shared" si="10"/>
        <v>1.7770861156567997E-2</v>
      </c>
      <c r="AB47" s="62">
        <v>43575091</v>
      </c>
      <c r="AC47" s="7">
        <f t="shared" si="7"/>
        <v>1.1712357120916748E-2</v>
      </c>
      <c r="AE47" s="6" t="s">
        <v>973</v>
      </c>
      <c r="AF47" s="6" t="s">
        <v>969</v>
      </c>
      <c r="AG47" s="6" t="s">
        <v>614</v>
      </c>
      <c r="AH47" s="6" t="s">
        <v>949</v>
      </c>
      <c r="AI47" s="6" t="s">
        <v>967</v>
      </c>
      <c r="AJ47" s="6" t="s">
        <v>939</v>
      </c>
      <c r="AK47" s="6" t="s">
        <v>613</v>
      </c>
      <c r="AL47" s="6" t="s">
        <v>1857</v>
      </c>
      <c r="AM47" s="6" t="s">
        <v>1857</v>
      </c>
      <c r="AN47" s="6" t="s">
        <v>1857</v>
      </c>
      <c r="AO47" s="6" t="s">
        <v>1857</v>
      </c>
      <c r="AP47" s="6" t="s">
        <v>1857</v>
      </c>
      <c r="AQ47" s="6" t="s">
        <v>1857</v>
      </c>
      <c r="AR47" s="6" t="s">
        <v>1857</v>
      </c>
      <c r="AS47" s="6" t="s">
        <v>1857</v>
      </c>
      <c r="AT47" s="6" t="s">
        <v>1857</v>
      </c>
    </row>
    <row r="48" spans="1:46" ht="17.25" customHeight="1" x14ac:dyDescent="0.3">
      <c r="A48" t="s">
        <v>944</v>
      </c>
      <c r="B48" t="s">
        <v>1314</v>
      </c>
      <c r="C48" t="s">
        <v>936</v>
      </c>
      <c r="D48" t="str">
        <f t="shared" si="0"/>
        <v>Glen Rock borough, Bergen County</v>
      </c>
      <c r="E48" t="s">
        <v>1828</v>
      </c>
      <c r="F48" t="s">
        <v>1815</v>
      </c>
      <c r="G48" s="22">
        <f>COUNTIFS('Raw Data from UFBs'!$A$3:$A$3000,'Summary By Town'!$A48,'Raw Data from UFBs'!$E$3:$E$3000,'Summary By Town'!$G$2)</f>
        <v>1</v>
      </c>
      <c r="H48" s="5">
        <f>SUMIFS('Raw Data from UFBs'!F$3:F$3000,'Raw Data from UFBs'!$A$3:$A$3000,'Summary By Town'!$A48,'Raw Data from UFBs'!$E$3:$E$3000,'Summary By Town'!$G$2)</f>
        <v>3933.1</v>
      </c>
      <c r="I48" s="5">
        <f>SUMIFS('Raw Data from UFBs'!G$3:G$3000,'Raw Data from UFBs'!$A$3:$A$3000,'Summary By Town'!$A48,'Raw Data from UFBs'!$E$3:$E$3000,'Summary By Town'!$G$2)</f>
        <v>530900</v>
      </c>
      <c r="J48" s="23">
        <f t="shared" si="1"/>
        <v>16775.928065378743</v>
      </c>
      <c r="K48" s="22">
        <f>COUNTIFS('Raw Data from UFBs'!$A$3:$A$3000,'Summary By Town'!$A48,'Raw Data from UFBs'!$E$3:$E$3000,'Summary By Town'!$K$2)</f>
        <v>0</v>
      </c>
      <c r="L48" s="5">
        <f>SUMIFS('Raw Data from UFBs'!F$3:F$3000,'Raw Data from UFBs'!$A$3:$A$3000,'Summary By Town'!$A48,'Raw Data from UFBs'!$E$3:$E$3000,'Summary By Town'!$K$2)</f>
        <v>0</v>
      </c>
      <c r="M48" s="5">
        <f>SUMIFS('Raw Data from UFBs'!G$3:G$3000,'Raw Data from UFBs'!$A$3:$A$3000,'Summary By Town'!$A48,'Raw Data from UFBs'!$E$3:$E$3000,'Summary By Town'!$K$2)</f>
        <v>0</v>
      </c>
      <c r="N48" s="23">
        <f t="shared" si="2"/>
        <v>0</v>
      </c>
      <c r="O48" s="22">
        <f>COUNTIFS('Raw Data from UFBs'!$A$3:$A$3000,'Summary By Town'!$A48,'Raw Data from UFBs'!$E$3:$E$3000,'Summary By Town'!$O$2)</f>
        <v>0</v>
      </c>
      <c r="P48" s="5">
        <f>SUMIFS('Raw Data from UFBs'!F$3:F$3000,'Raw Data from UFBs'!$A$3:$A$3000,'Summary By Town'!$A48,'Raw Data from UFBs'!$E$3:$E$3000,'Summary By Town'!$O$2)</f>
        <v>0</v>
      </c>
      <c r="Q48" s="5">
        <f>SUMIFS('Raw Data from UFBs'!G$3:G$3000,'Raw Data from UFBs'!$A$3:$A$3000,'Summary By Town'!$A48,'Raw Data from UFBs'!$E$3:$E$3000,'Summary By Town'!$O$2)</f>
        <v>0</v>
      </c>
      <c r="R48" s="23">
        <f t="shared" si="8"/>
        <v>0</v>
      </c>
      <c r="S48" s="22">
        <f t="shared" si="3"/>
        <v>1</v>
      </c>
      <c r="T48" s="5">
        <f t="shared" si="4"/>
        <v>3933.1</v>
      </c>
      <c r="U48" s="5">
        <f t="shared" si="5"/>
        <v>530900</v>
      </c>
      <c r="V48" s="23">
        <f t="shared" si="6"/>
        <v>16775.928065378743</v>
      </c>
      <c r="W48" s="62">
        <v>2685923300</v>
      </c>
      <c r="X48" s="63">
        <v>3.1599035723071656</v>
      </c>
      <c r="Y48" s="64">
        <v>0.22200370473606512</v>
      </c>
      <c r="Z48" s="5">
        <f t="shared" si="9"/>
        <v>2851.1554098023926</v>
      </c>
      <c r="AA48" s="9">
        <f t="shared" si="10"/>
        <v>1.9766014911892682E-4</v>
      </c>
      <c r="AB48" s="62">
        <v>22389466</v>
      </c>
      <c r="AC48" s="7">
        <f t="shared" si="7"/>
        <v>1.273436092581392E-4</v>
      </c>
      <c r="AE48" s="6" t="s">
        <v>941</v>
      </c>
      <c r="AF48" s="6" t="s">
        <v>961</v>
      </c>
      <c r="AG48" s="6" t="s">
        <v>1187</v>
      </c>
      <c r="AH48" s="6" t="s">
        <v>964</v>
      </c>
      <c r="AI48" s="6" t="s">
        <v>1857</v>
      </c>
      <c r="AJ48" s="6" t="s">
        <v>1857</v>
      </c>
      <c r="AK48" s="6" t="s">
        <v>1857</v>
      </c>
      <c r="AL48" s="6" t="s">
        <v>1857</v>
      </c>
      <c r="AM48" s="6" t="s">
        <v>1857</v>
      </c>
      <c r="AN48" s="6" t="s">
        <v>1857</v>
      </c>
      <c r="AO48" s="6" t="s">
        <v>1857</v>
      </c>
      <c r="AP48" s="6" t="s">
        <v>1857</v>
      </c>
      <c r="AQ48" s="6" t="s">
        <v>1857</v>
      </c>
      <c r="AR48" s="6" t="s">
        <v>1857</v>
      </c>
      <c r="AS48" s="6" t="s">
        <v>1857</v>
      </c>
      <c r="AT48" s="6" t="s">
        <v>1857</v>
      </c>
    </row>
    <row r="49" spans="1:46" ht="17.25" customHeight="1" x14ac:dyDescent="0.3">
      <c r="A49" t="s">
        <v>70</v>
      </c>
      <c r="B49" t="s">
        <v>1315</v>
      </c>
      <c r="C49" t="s">
        <v>936</v>
      </c>
      <c r="D49" t="str">
        <f t="shared" si="0"/>
        <v>Hackensack city, Bergen County</v>
      </c>
      <c r="E49" t="s">
        <v>1828</v>
      </c>
      <c r="F49" t="s">
        <v>1819</v>
      </c>
      <c r="G49" s="22">
        <f>COUNTIFS('Raw Data from UFBs'!$A$3:$A$3000,'Summary By Town'!$A49,'Raw Data from UFBs'!$E$3:$E$3000,'Summary By Town'!$G$2)</f>
        <v>0</v>
      </c>
      <c r="H49" s="5">
        <f>SUMIFS('Raw Data from UFBs'!F$3:F$3000,'Raw Data from UFBs'!$A$3:$A$3000,'Summary By Town'!$A49,'Raw Data from UFBs'!$E$3:$E$3000,'Summary By Town'!$G$2)</f>
        <v>0</v>
      </c>
      <c r="I49" s="5">
        <f>SUMIFS('Raw Data from UFBs'!G$3:G$3000,'Raw Data from UFBs'!$A$3:$A$3000,'Summary By Town'!$A49,'Raw Data from UFBs'!$E$3:$E$3000,'Summary By Town'!$G$2)</f>
        <v>0</v>
      </c>
      <c r="J49" s="23">
        <f t="shared" si="1"/>
        <v>0</v>
      </c>
      <c r="K49" s="22">
        <f>COUNTIFS('Raw Data from UFBs'!$A$3:$A$3000,'Summary By Town'!$A49,'Raw Data from UFBs'!$E$3:$E$3000,'Summary By Town'!$K$2)</f>
        <v>19</v>
      </c>
      <c r="L49" s="5">
        <f>SUMIFS('Raw Data from UFBs'!F$3:F$3000,'Raw Data from UFBs'!$A$3:$A$3000,'Summary By Town'!$A49,'Raw Data from UFBs'!$E$3:$E$3000,'Summary By Town'!$K$2)</f>
        <v>4446195</v>
      </c>
      <c r="M49" s="5">
        <f>SUMIFS('Raw Data from UFBs'!G$3:G$3000,'Raw Data from UFBs'!$A$3:$A$3000,'Summary By Town'!$A49,'Raw Data from UFBs'!$E$3:$E$3000,'Summary By Town'!$K$2)</f>
        <v>410403600</v>
      </c>
      <c r="N49" s="23">
        <f t="shared" si="2"/>
        <v>11812810.728216648</v>
      </c>
      <c r="O49" s="22">
        <f>COUNTIFS('Raw Data from UFBs'!$A$3:$A$3000,'Summary By Town'!$A49,'Raw Data from UFBs'!$E$3:$E$3000,'Summary By Town'!$O$2)</f>
        <v>0</v>
      </c>
      <c r="P49" s="5">
        <f>SUMIFS('Raw Data from UFBs'!F$3:F$3000,'Raw Data from UFBs'!$A$3:$A$3000,'Summary By Town'!$A49,'Raw Data from UFBs'!$E$3:$E$3000,'Summary By Town'!$O$2)</f>
        <v>0</v>
      </c>
      <c r="Q49" s="5">
        <f>SUMIFS('Raw Data from UFBs'!G$3:G$3000,'Raw Data from UFBs'!$A$3:$A$3000,'Summary By Town'!$A49,'Raw Data from UFBs'!$E$3:$E$3000,'Summary By Town'!$O$2)</f>
        <v>0</v>
      </c>
      <c r="R49" s="23">
        <f t="shared" si="8"/>
        <v>0</v>
      </c>
      <c r="S49" s="22">
        <f t="shared" si="3"/>
        <v>19</v>
      </c>
      <c r="T49" s="5">
        <f t="shared" si="4"/>
        <v>4446195</v>
      </c>
      <c r="U49" s="5">
        <f t="shared" si="5"/>
        <v>410403600</v>
      </c>
      <c r="V49" s="23">
        <f t="shared" si="6"/>
        <v>11812810.728216648</v>
      </c>
      <c r="W49" s="62">
        <v>9124266300</v>
      </c>
      <c r="X49" s="63">
        <v>2.8783399385913397</v>
      </c>
      <c r="Y49" s="64">
        <v>0.46552529318626301</v>
      </c>
      <c r="Z49" s="5">
        <f t="shared" si="9"/>
        <v>3429345.9466685914</v>
      </c>
      <c r="AA49" s="9">
        <f t="shared" si="10"/>
        <v>4.4979353572790835E-2</v>
      </c>
      <c r="AB49" s="62">
        <v>119450517</v>
      </c>
      <c r="AC49" s="7">
        <f t="shared" si="7"/>
        <v>2.8709343691401448E-2</v>
      </c>
      <c r="AE49" s="6" t="s">
        <v>948</v>
      </c>
      <c r="AF49" s="6" t="s">
        <v>963</v>
      </c>
      <c r="AG49" s="6" t="s">
        <v>969</v>
      </c>
      <c r="AH49" s="6" t="s">
        <v>946</v>
      </c>
      <c r="AI49" s="6" t="s">
        <v>937</v>
      </c>
      <c r="AJ49" s="6" t="s">
        <v>949</v>
      </c>
      <c r="AK49" s="6" t="s">
        <v>87</v>
      </c>
      <c r="AL49" s="6" t="s">
        <v>951</v>
      </c>
      <c r="AM49" s="6" t="s">
        <v>965</v>
      </c>
      <c r="AN49" s="6" t="s">
        <v>961</v>
      </c>
      <c r="AO49" s="6" t="s">
        <v>970</v>
      </c>
      <c r="AP49" s="6" t="s">
        <v>1857</v>
      </c>
      <c r="AQ49" s="6" t="s">
        <v>1857</v>
      </c>
      <c r="AR49" s="6" t="s">
        <v>1857</v>
      </c>
      <c r="AS49" s="6" t="s">
        <v>1857</v>
      </c>
      <c r="AT49" s="6" t="s">
        <v>1857</v>
      </c>
    </row>
    <row r="50" spans="1:46" ht="17.25" customHeight="1" x14ac:dyDescent="0.3">
      <c r="A50" t="s">
        <v>945</v>
      </c>
      <c r="B50" t="s">
        <v>1316</v>
      </c>
      <c r="C50" t="s">
        <v>936</v>
      </c>
      <c r="D50" t="str">
        <f t="shared" si="0"/>
        <v>Harrington Park borough, Bergen County</v>
      </c>
      <c r="E50" t="s">
        <v>1828</v>
      </c>
      <c r="F50" t="s">
        <v>1815</v>
      </c>
      <c r="G50" s="22">
        <f>COUNTIFS('Raw Data from UFBs'!$A$3:$A$3000,'Summary By Town'!$A50,'Raw Data from UFBs'!$E$3:$E$3000,'Summary By Town'!$G$2)</f>
        <v>0</v>
      </c>
      <c r="H50" s="5">
        <f>SUMIFS('Raw Data from UFBs'!F$3:F$3000,'Raw Data from UFBs'!$A$3:$A$3000,'Summary By Town'!$A50,'Raw Data from UFBs'!$E$3:$E$3000,'Summary By Town'!$G$2)</f>
        <v>0</v>
      </c>
      <c r="I50" s="5">
        <f>SUMIFS('Raw Data from UFBs'!G$3:G$3000,'Raw Data from UFBs'!$A$3:$A$3000,'Summary By Town'!$A50,'Raw Data from UFBs'!$E$3:$E$3000,'Summary By Town'!$G$2)</f>
        <v>0</v>
      </c>
      <c r="J50" s="23">
        <f t="shared" si="1"/>
        <v>0</v>
      </c>
      <c r="K50" s="22">
        <f>COUNTIFS('Raw Data from UFBs'!$A$3:$A$3000,'Summary By Town'!$A50,'Raw Data from UFBs'!$E$3:$E$3000,'Summary By Town'!$K$2)</f>
        <v>0</v>
      </c>
      <c r="L50" s="5">
        <f>SUMIFS('Raw Data from UFBs'!F$3:F$3000,'Raw Data from UFBs'!$A$3:$A$3000,'Summary By Town'!$A50,'Raw Data from UFBs'!$E$3:$E$3000,'Summary By Town'!$K$2)</f>
        <v>0</v>
      </c>
      <c r="M50" s="5">
        <f>SUMIFS('Raw Data from UFBs'!G$3:G$3000,'Raw Data from UFBs'!$A$3:$A$3000,'Summary By Town'!$A50,'Raw Data from UFBs'!$E$3:$E$3000,'Summary By Town'!$K$2)</f>
        <v>0</v>
      </c>
      <c r="N50" s="23">
        <f t="shared" si="2"/>
        <v>0</v>
      </c>
      <c r="O50" s="22">
        <f>COUNTIFS('Raw Data from UFBs'!$A$3:$A$3000,'Summary By Town'!$A50,'Raw Data from UFBs'!$E$3:$E$3000,'Summary By Town'!$O$2)</f>
        <v>0</v>
      </c>
      <c r="P50" s="5">
        <f>SUMIFS('Raw Data from UFBs'!F$3:F$3000,'Raw Data from UFBs'!$A$3:$A$3000,'Summary By Town'!$A50,'Raw Data from UFBs'!$E$3:$E$3000,'Summary By Town'!$O$2)</f>
        <v>0</v>
      </c>
      <c r="Q50" s="5">
        <f>SUMIFS('Raw Data from UFBs'!G$3:G$3000,'Raw Data from UFBs'!$A$3:$A$3000,'Summary By Town'!$A50,'Raw Data from UFBs'!$E$3:$E$3000,'Summary By Town'!$O$2)</f>
        <v>0</v>
      </c>
      <c r="R50" s="23">
        <f t="shared" si="8"/>
        <v>0</v>
      </c>
      <c r="S50" s="22">
        <f t="shared" si="3"/>
        <v>0</v>
      </c>
      <c r="T50" s="5">
        <f t="shared" si="4"/>
        <v>0</v>
      </c>
      <c r="U50" s="5">
        <f t="shared" si="5"/>
        <v>0</v>
      </c>
      <c r="V50" s="23">
        <f t="shared" si="6"/>
        <v>0</v>
      </c>
      <c r="W50" s="62">
        <v>1007831600</v>
      </c>
      <c r="X50" s="63">
        <v>3.0301903474669625</v>
      </c>
      <c r="Y50" s="64">
        <v>0.22658232957257518</v>
      </c>
      <c r="Z50" s="5">
        <f t="shared" si="9"/>
        <v>0</v>
      </c>
      <c r="AA50" s="9">
        <f t="shared" si="10"/>
        <v>0</v>
      </c>
      <c r="AB50" s="62">
        <v>8095850</v>
      </c>
      <c r="AC50" s="7">
        <f t="shared" si="7"/>
        <v>0</v>
      </c>
      <c r="AE50" s="6" t="s">
        <v>50</v>
      </c>
      <c r="AF50" s="6" t="s">
        <v>61</v>
      </c>
      <c r="AG50" s="6" t="s">
        <v>956</v>
      </c>
      <c r="AH50" s="6" t="s">
        <v>958</v>
      </c>
      <c r="AI50" s="6" t="s">
        <v>83</v>
      </c>
      <c r="AJ50" s="6" t="s">
        <v>1857</v>
      </c>
      <c r="AK50" s="6" t="s">
        <v>1857</v>
      </c>
      <c r="AL50" s="6" t="s">
        <v>1857</v>
      </c>
      <c r="AM50" s="6" t="s">
        <v>1857</v>
      </c>
      <c r="AN50" s="6" t="s">
        <v>1857</v>
      </c>
      <c r="AO50" s="6" t="s">
        <v>1857</v>
      </c>
      <c r="AP50" s="6" t="s">
        <v>1857</v>
      </c>
      <c r="AQ50" s="6" t="s">
        <v>1857</v>
      </c>
      <c r="AR50" s="6" t="s">
        <v>1857</v>
      </c>
      <c r="AS50" s="6" t="s">
        <v>1857</v>
      </c>
      <c r="AT50" s="6" t="s">
        <v>1857</v>
      </c>
    </row>
    <row r="51" spans="1:46" ht="17.25" customHeight="1" x14ac:dyDescent="0.3">
      <c r="A51" t="s">
        <v>946</v>
      </c>
      <c r="B51" t="s">
        <v>1317</v>
      </c>
      <c r="C51" t="s">
        <v>936</v>
      </c>
      <c r="D51" t="str">
        <f t="shared" si="0"/>
        <v>Hasbrouck Heights borough, Bergen County</v>
      </c>
      <c r="E51" t="s">
        <v>1828</v>
      </c>
      <c r="F51" t="s">
        <v>1815</v>
      </c>
      <c r="G51" s="22">
        <f>COUNTIFS('Raw Data from UFBs'!$A$3:$A$3000,'Summary By Town'!$A51,'Raw Data from UFBs'!$E$3:$E$3000,'Summary By Town'!$G$2)</f>
        <v>0</v>
      </c>
      <c r="H51" s="5">
        <f>SUMIFS('Raw Data from UFBs'!F$3:F$3000,'Raw Data from UFBs'!$A$3:$A$3000,'Summary By Town'!$A51,'Raw Data from UFBs'!$E$3:$E$3000,'Summary By Town'!$G$2)</f>
        <v>0</v>
      </c>
      <c r="I51" s="5">
        <f>SUMIFS('Raw Data from UFBs'!G$3:G$3000,'Raw Data from UFBs'!$A$3:$A$3000,'Summary By Town'!$A51,'Raw Data from UFBs'!$E$3:$E$3000,'Summary By Town'!$G$2)</f>
        <v>0</v>
      </c>
      <c r="J51" s="23">
        <f t="shared" si="1"/>
        <v>0</v>
      </c>
      <c r="K51" s="22">
        <f>COUNTIFS('Raw Data from UFBs'!$A$3:$A$3000,'Summary By Town'!$A51,'Raw Data from UFBs'!$E$3:$E$3000,'Summary By Town'!$K$2)</f>
        <v>0</v>
      </c>
      <c r="L51" s="5">
        <f>SUMIFS('Raw Data from UFBs'!F$3:F$3000,'Raw Data from UFBs'!$A$3:$A$3000,'Summary By Town'!$A51,'Raw Data from UFBs'!$E$3:$E$3000,'Summary By Town'!$K$2)</f>
        <v>0</v>
      </c>
      <c r="M51" s="5">
        <f>SUMIFS('Raw Data from UFBs'!G$3:G$3000,'Raw Data from UFBs'!$A$3:$A$3000,'Summary By Town'!$A51,'Raw Data from UFBs'!$E$3:$E$3000,'Summary By Town'!$K$2)</f>
        <v>0</v>
      </c>
      <c r="N51" s="23">
        <f t="shared" si="2"/>
        <v>0</v>
      </c>
      <c r="O51" s="22">
        <f>COUNTIFS('Raw Data from UFBs'!$A$3:$A$3000,'Summary By Town'!$A51,'Raw Data from UFBs'!$E$3:$E$3000,'Summary By Town'!$O$2)</f>
        <v>1</v>
      </c>
      <c r="P51" s="5">
        <f>SUMIFS('Raw Data from UFBs'!F$3:F$3000,'Raw Data from UFBs'!$A$3:$A$3000,'Summary By Town'!$A51,'Raw Data from UFBs'!$E$3:$E$3000,'Summary By Town'!$O$2)</f>
        <v>2000</v>
      </c>
      <c r="Q51" s="5">
        <f>SUMIFS('Raw Data from UFBs'!G$3:G$3000,'Raw Data from UFBs'!$A$3:$A$3000,'Summary By Town'!$A51,'Raw Data from UFBs'!$E$3:$E$3000,'Summary By Town'!$O$2)</f>
        <v>422200</v>
      </c>
      <c r="R51" s="23">
        <f t="shared" si="8"/>
        <v>10877.53102033677</v>
      </c>
      <c r="S51" s="22">
        <f t="shared" si="3"/>
        <v>1</v>
      </c>
      <c r="T51" s="5">
        <f t="shared" si="4"/>
        <v>2000</v>
      </c>
      <c r="U51" s="5">
        <f t="shared" si="5"/>
        <v>422200</v>
      </c>
      <c r="V51" s="23">
        <f t="shared" si="6"/>
        <v>10877.53102033677</v>
      </c>
      <c r="W51" s="62">
        <v>2281039827</v>
      </c>
      <c r="X51" s="63">
        <v>2.5763929465506323</v>
      </c>
      <c r="Y51" s="64">
        <v>0.30749427658923439</v>
      </c>
      <c r="Z51" s="5">
        <f t="shared" si="9"/>
        <v>2729.7899789969429</v>
      </c>
      <c r="AA51" s="9">
        <f t="shared" si="10"/>
        <v>1.8509102515551999E-4</v>
      </c>
      <c r="AB51" s="62">
        <v>22309109.690000001</v>
      </c>
      <c r="AC51" s="7">
        <f t="shared" si="7"/>
        <v>1.2236212098686142E-4</v>
      </c>
      <c r="AE51" s="6" t="s">
        <v>707</v>
      </c>
      <c r="AF51" s="6" t="s">
        <v>93</v>
      </c>
      <c r="AG51" s="6" t="s">
        <v>949</v>
      </c>
      <c r="AH51" s="6" t="s">
        <v>70</v>
      </c>
      <c r="AI51" s="6" t="s">
        <v>970</v>
      </c>
      <c r="AJ51" s="6" t="s">
        <v>1857</v>
      </c>
      <c r="AK51" s="6" t="s">
        <v>1857</v>
      </c>
      <c r="AL51" s="6" t="s">
        <v>1857</v>
      </c>
      <c r="AM51" s="6" t="s">
        <v>1857</v>
      </c>
      <c r="AN51" s="6" t="s">
        <v>1857</v>
      </c>
      <c r="AO51" s="6" t="s">
        <v>1857</v>
      </c>
      <c r="AP51" s="6" t="s">
        <v>1857</v>
      </c>
      <c r="AQ51" s="6" t="s">
        <v>1857</v>
      </c>
      <c r="AR51" s="6" t="s">
        <v>1857</v>
      </c>
      <c r="AS51" s="6" t="s">
        <v>1857</v>
      </c>
      <c r="AT51" s="6" t="s">
        <v>1857</v>
      </c>
    </row>
    <row r="52" spans="1:46" ht="17.25" customHeight="1" x14ac:dyDescent="0.3">
      <c r="A52" t="s">
        <v>71</v>
      </c>
      <c r="B52" t="s">
        <v>1318</v>
      </c>
      <c r="C52" t="s">
        <v>936</v>
      </c>
      <c r="D52" t="str">
        <f t="shared" si="0"/>
        <v>Haworth borough, Bergen County</v>
      </c>
      <c r="E52" t="s">
        <v>1828</v>
      </c>
      <c r="F52" t="s">
        <v>1815</v>
      </c>
      <c r="G52" s="22">
        <f>COUNTIFS('Raw Data from UFBs'!$A$3:$A$3000,'Summary By Town'!$A52,'Raw Data from UFBs'!$E$3:$E$3000,'Summary By Town'!$G$2)</f>
        <v>1</v>
      </c>
      <c r="H52" s="5">
        <f>SUMIFS('Raw Data from UFBs'!F$3:F$3000,'Raw Data from UFBs'!$A$3:$A$3000,'Summary By Town'!$A52,'Raw Data from UFBs'!$E$3:$E$3000,'Summary By Town'!$G$2)</f>
        <v>5741</v>
      </c>
      <c r="I52" s="5">
        <f>SUMIFS('Raw Data from UFBs'!G$3:G$3000,'Raw Data from UFBs'!$A$3:$A$3000,'Summary By Town'!$A52,'Raw Data from UFBs'!$E$3:$E$3000,'Summary By Town'!$G$2)</f>
        <v>700100</v>
      </c>
      <c r="J52" s="23">
        <f t="shared" si="1"/>
        <v>21291.26255773404</v>
      </c>
      <c r="K52" s="22">
        <f>COUNTIFS('Raw Data from UFBs'!$A$3:$A$3000,'Summary By Town'!$A52,'Raw Data from UFBs'!$E$3:$E$3000,'Summary By Town'!$K$2)</f>
        <v>0</v>
      </c>
      <c r="L52" s="5">
        <f>SUMIFS('Raw Data from UFBs'!F$3:F$3000,'Raw Data from UFBs'!$A$3:$A$3000,'Summary By Town'!$A52,'Raw Data from UFBs'!$E$3:$E$3000,'Summary By Town'!$K$2)</f>
        <v>0</v>
      </c>
      <c r="M52" s="5">
        <f>SUMIFS('Raw Data from UFBs'!G$3:G$3000,'Raw Data from UFBs'!$A$3:$A$3000,'Summary By Town'!$A52,'Raw Data from UFBs'!$E$3:$E$3000,'Summary By Town'!$K$2)</f>
        <v>0</v>
      </c>
      <c r="N52" s="23">
        <f t="shared" si="2"/>
        <v>0</v>
      </c>
      <c r="O52" s="22">
        <f>COUNTIFS('Raw Data from UFBs'!$A$3:$A$3000,'Summary By Town'!$A52,'Raw Data from UFBs'!$E$3:$E$3000,'Summary By Town'!$O$2)</f>
        <v>0</v>
      </c>
      <c r="P52" s="5">
        <f>SUMIFS('Raw Data from UFBs'!F$3:F$3000,'Raw Data from UFBs'!$A$3:$A$3000,'Summary By Town'!$A52,'Raw Data from UFBs'!$E$3:$E$3000,'Summary By Town'!$O$2)</f>
        <v>0</v>
      </c>
      <c r="Q52" s="5">
        <f>SUMIFS('Raw Data from UFBs'!G$3:G$3000,'Raw Data from UFBs'!$A$3:$A$3000,'Summary By Town'!$A52,'Raw Data from UFBs'!$E$3:$E$3000,'Summary By Town'!$O$2)</f>
        <v>0</v>
      </c>
      <c r="R52" s="23">
        <f t="shared" si="8"/>
        <v>0</v>
      </c>
      <c r="S52" s="22">
        <f t="shared" si="3"/>
        <v>1</v>
      </c>
      <c r="T52" s="5">
        <f t="shared" si="4"/>
        <v>5741</v>
      </c>
      <c r="U52" s="5">
        <f t="shared" si="5"/>
        <v>700100</v>
      </c>
      <c r="V52" s="23">
        <f t="shared" si="6"/>
        <v>21291.26255773404</v>
      </c>
      <c r="W52" s="62">
        <v>901013900</v>
      </c>
      <c r="X52" s="63">
        <v>3.0411744833215315</v>
      </c>
      <c r="Y52" s="64">
        <v>0.2770245821839033</v>
      </c>
      <c r="Z52" s="5">
        <f t="shared" si="9"/>
        <v>4307.8049879062683</v>
      </c>
      <c r="AA52" s="9">
        <f t="shared" si="10"/>
        <v>7.7701353996869531E-4</v>
      </c>
      <c r="AB52" s="62">
        <v>9084678</v>
      </c>
      <c r="AC52" s="7">
        <f t="shared" si="7"/>
        <v>4.7418356356783019E-4</v>
      </c>
      <c r="AE52" s="6" t="s">
        <v>54</v>
      </c>
      <c r="AF52" s="6" t="s">
        <v>53</v>
      </c>
      <c r="AG52" s="6" t="s">
        <v>959</v>
      </c>
      <c r="AH52" s="6" t="s">
        <v>50</v>
      </c>
      <c r="AI52" s="6" t="s">
        <v>61</v>
      </c>
      <c r="AJ52" s="6" t="s">
        <v>1857</v>
      </c>
      <c r="AK52" s="6" t="s">
        <v>1857</v>
      </c>
      <c r="AL52" s="6" t="s">
        <v>1857</v>
      </c>
      <c r="AM52" s="6" t="s">
        <v>1857</v>
      </c>
      <c r="AN52" s="6" t="s">
        <v>1857</v>
      </c>
      <c r="AO52" s="6" t="s">
        <v>1857</v>
      </c>
      <c r="AP52" s="6" t="s">
        <v>1857</v>
      </c>
      <c r="AQ52" s="6" t="s">
        <v>1857</v>
      </c>
      <c r="AR52" s="6" t="s">
        <v>1857</v>
      </c>
      <c r="AS52" s="6" t="s">
        <v>1857</v>
      </c>
      <c r="AT52" s="6" t="s">
        <v>1857</v>
      </c>
    </row>
    <row r="53" spans="1:46" ht="17.25" customHeight="1" x14ac:dyDescent="0.3">
      <c r="A53" t="s">
        <v>72</v>
      </c>
      <c r="B53" t="s">
        <v>1319</v>
      </c>
      <c r="C53" t="s">
        <v>936</v>
      </c>
      <c r="D53" t="str">
        <f t="shared" si="0"/>
        <v>Hillsdale borough, Bergen County</v>
      </c>
      <c r="E53" t="s">
        <v>1828</v>
      </c>
      <c r="F53" t="s">
        <v>1815</v>
      </c>
      <c r="G53" s="22">
        <f>COUNTIFS('Raw Data from UFBs'!$A$3:$A$3000,'Summary By Town'!$A53,'Raw Data from UFBs'!$E$3:$E$3000,'Summary By Town'!$G$2)</f>
        <v>0</v>
      </c>
      <c r="H53" s="5">
        <f>SUMIFS('Raw Data from UFBs'!F$3:F$3000,'Raw Data from UFBs'!$A$3:$A$3000,'Summary By Town'!$A53,'Raw Data from UFBs'!$E$3:$E$3000,'Summary By Town'!$G$2)</f>
        <v>0</v>
      </c>
      <c r="I53" s="5">
        <f>SUMIFS('Raw Data from UFBs'!G$3:G$3000,'Raw Data from UFBs'!$A$3:$A$3000,'Summary By Town'!$A53,'Raw Data from UFBs'!$E$3:$E$3000,'Summary By Town'!$G$2)</f>
        <v>0</v>
      </c>
      <c r="J53" s="23">
        <f t="shared" si="1"/>
        <v>0</v>
      </c>
      <c r="K53" s="22">
        <f>COUNTIFS('Raw Data from UFBs'!$A$3:$A$3000,'Summary By Town'!$A53,'Raw Data from UFBs'!$E$3:$E$3000,'Summary By Town'!$K$2)</f>
        <v>0</v>
      </c>
      <c r="L53" s="5">
        <f>SUMIFS('Raw Data from UFBs'!F$3:F$3000,'Raw Data from UFBs'!$A$3:$A$3000,'Summary By Town'!$A53,'Raw Data from UFBs'!$E$3:$E$3000,'Summary By Town'!$K$2)</f>
        <v>0</v>
      </c>
      <c r="M53" s="5">
        <f>SUMIFS('Raw Data from UFBs'!G$3:G$3000,'Raw Data from UFBs'!$A$3:$A$3000,'Summary By Town'!$A53,'Raw Data from UFBs'!$E$3:$E$3000,'Summary By Town'!$K$2)</f>
        <v>0</v>
      </c>
      <c r="N53" s="23">
        <f t="shared" si="2"/>
        <v>0</v>
      </c>
      <c r="O53" s="22">
        <f>COUNTIFS('Raw Data from UFBs'!$A$3:$A$3000,'Summary By Town'!$A53,'Raw Data from UFBs'!$E$3:$E$3000,'Summary By Town'!$O$2)</f>
        <v>1</v>
      </c>
      <c r="P53" s="5">
        <f>SUMIFS('Raw Data from UFBs'!F$3:F$3000,'Raw Data from UFBs'!$A$3:$A$3000,'Summary By Town'!$A53,'Raw Data from UFBs'!$E$3:$E$3000,'Summary By Town'!$O$2)</f>
        <v>45144</v>
      </c>
      <c r="Q53" s="5">
        <f>SUMIFS('Raw Data from UFBs'!G$3:G$3000,'Raw Data from UFBs'!$A$3:$A$3000,'Summary By Town'!$A53,'Raw Data from UFBs'!$E$3:$E$3000,'Summary By Town'!$O$2)</f>
        <v>10257800</v>
      </c>
      <c r="R53" s="23">
        <f t="shared" si="8"/>
        <v>316144.82084964053</v>
      </c>
      <c r="S53" s="22">
        <f t="shared" si="3"/>
        <v>1</v>
      </c>
      <c r="T53" s="5">
        <f t="shared" si="4"/>
        <v>45144</v>
      </c>
      <c r="U53" s="5">
        <f t="shared" si="5"/>
        <v>10257800</v>
      </c>
      <c r="V53" s="23">
        <f t="shared" si="6"/>
        <v>316144.82084964053</v>
      </c>
      <c r="W53" s="62">
        <v>1851902200</v>
      </c>
      <c r="X53" s="63">
        <v>3.0819943930437375</v>
      </c>
      <c r="Y53" s="64">
        <v>0.20670315922708365</v>
      </c>
      <c r="Z53" s="5">
        <f t="shared" si="9"/>
        <v>56016.725822753615</v>
      </c>
      <c r="AA53" s="9">
        <f t="shared" si="10"/>
        <v>5.5390614039985478E-3</v>
      </c>
      <c r="AB53" s="62">
        <v>15295746.42</v>
      </c>
      <c r="AC53" s="7">
        <f t="shared" si="7"/>
        <v>3.6622420563607655E-3</v>
      </c>
      <c r="AE53" s="6" t="s">
        <v>90</v>
      </c>
      <c r="AF53" s="6" t="s">
        <v>974</v>
      </c>
      <c r="AG53" s="6" t="s">
        <v>947</v>
      </c>
      <c r="AH53" s="6" t="s">
        <v>83</v>
      </c>
      <c r="AI53" s="6" t="s">
        <v>92</v>
      </c>
      <c r="AJ53" s="6" t="s">
        <v>77</v>
      </c>
      <c r="AK53" s="6" t="s">
        <v>968</v>
      </c>
      <c r="AL53" s="6" t="s">
        <v>1857</v>
      </c>
      <c r="AM53" s="6" t="s">
        <v>1857</v>
      </c>
      <c r="AN53" s="6" t="s">
        <v>1857</v>
      </c>
      <c r="AO53" s="6" t="s">
        <v>1857</v>
      </c>
      <c r="AP53" s="6" t="s">
        <v>1857</v>
      </c>
      <c r="AQ53" s="6" t="s">
        <v>1857</v>
      </c>
      <c r="AR53" s="6" t="s">
        <v>1857</v>
      </c>
      <c r="AS53" s="6" t="s">
        <v>1857</v>
      </c>
      <c r="AT53" s="6" t="s">
        <v>1857</v>
      </c>
    </row>
    <row r="54" spans="1:46" ht="17.25" customHeight="1" x14ac:dyDescent="0.3">
      <c r="A54" t="s">
        <v>947</v>
      </c>
      <c r="B54" t="s">
        <v>1320</v>
      </c>
      <c r="C54" t="s">
        <v>936</v>
      </c>
      <c r="D54" t="str">
        <f t="shared" si="0"/>
        <v>Ho-Ho-Kus borough, Bergen County</v>
      </c>
      <c r="E54" t="s">
        <v>1828</v>
      </c>
      <c r="F54" t="s">
        <v>1815</v>
      </c>
      <c r="G54" s="22">
        <f>COUNTIFS('Raw Data from UFBs'!$A$3:$A$3000,'Summary By Town'!$A54,'Raw Data from UFBs'!$E$3:$E$3000,'Summary By Town'!$G$2)</f>
        <v>0</v>
      </c>
      <c r="H54" s="5">
        <f>SUMIFS('Raw Data from UFBs'!F$3:F$3000,'Raw Data from UFBs'!$A$3:$A$3000,'Summary By Town'!$A54,'Raw Data from UFBs'!$E$3:$E$3000,'Summary By Town'!$G$2)</f>
        <v>0</v>
      </c>
      <c r="I54" s="5">
        <f>SUMIFS('Raw Data from UFBs'!G$3:G$3000,'Raw Data from UFBs'!$A$3:$A$3000,'Summary By Town'!$A54,'Raw Data from UFBs'!$E$3:$E$3000,'Summary By Town'!$G$2)</f>
        <v>0</v>
      </c>
      <c r="J54" s="23">
        <f t="shared" si="1"/>
        <v>0</v>
      </c>
      <c r="K54" s="22">
        <f>COUNTIFS('Raw Data from UFBs'!$A$3:$A$3000,'Summary By Town'!$A54,'Raw Data from UFBs'!$E$3:$E$3000,'Summary By Town'!$K$2)</f>
        <v>0</v>
      </c>
      <c r="L54" s="5">
        <f>SUMIFS('Raw Data from UFBs'!F$3:F$3000,'Raw Data from UFBs'!$A$3:$A$3000,'Summary By Town'!$A54,'Raw Data from UFBs'!$E$3:$E$3000,'Summary By Town'!$K$2)</f>
        <v>0</v>
      </c>
      <c r="M54" s="5">
        <f>SUMIFS('Raw Data from UFBs'!G$3:G$3000,'Raw Data from UFBs'!$A$3:$A$3000,'Summary By Town'!$A54,'Raw Data from UFBs'!$E$3:$E$3000,'Summary By Town'!$K$2)</f>
        <v>0</v>
      </c>
      <c r="N54" s="23">
        <f t="shared" si="2"/>
        <v>0</v>
      </c>
      <c r="O54" s="22">
        <f>COUNTIFS('Raw Data from UFBs'!$A$3:$A$3000,'Summary By Town'!$A54,'Raw Data from UFBs'!$E$3:$E$3000,'Summary By Town'!$O$2)</f>
        <v>0</v>
      </c>
      <c r="P54" s="5">
        <f>SUMIFS('Raw Data from UFBs'!F$3:F$3000,'Raw Data from UFBs'!$A$3:$A$3000,'Summary By Town'!$A54,'Raw Data from UFBs'!$E$3:$E$3000,'Summary By Town'!$O$2)</f>
        <v>0</v>
      </c>
      <c r="Q54" s="5">
        <f>SUMIFS('Raw Data from UFBs'!G$3:G$3000,'Raw Data from UFBs'!$A$3:$A$3000,'Summary By Town'!$A54,'Raw Data from UFBs'!$E$3:$E$3000,'Summary By Town'!$O$2)</f>
        <v>0</v>
      </c>
      <c r="R54" s="23">
        <f t="shared" si="8"/>
        <v>0</v>
      </c>
      <c r="S54" s="22">
        <f t="shared" si="3"/>
        <v>0</v>
      </c>
      <c r="T54" s="5">
        <f t="shared" si="4"/>
        <v>0</v>
      </c>
      <c r="U54" s="5">
        <f t="shared" si="5"/>
        <v>0</v>
      </c>
      <c r="V54" s="23">
        <f t="shared" si="6"/>
        <v>0</v>
      </c>
      <c r="W54" s="62">
        <v>1246816800</v>
      </c>
      <c r="X54" s="63">
        <v>2.3297064281419679</v>
      </c>
      <c r="Y54" s="64">
        <v>0.30126322531025179</v>
      </c>
      <c r="Z54" s="5">
        <f t="shared" si="9"/>
        <v>0</v>
      </c>
      <c r="AA54" s="9">
        <f t="shared" si="10"/>
        <v>0</v>
      </c>
      <c r="AB54" s="62">
        <v>10351114.129999999</v>
      </c>
      <c r="AC54" s="7">
        <f t="shared" si="7"/>
        <v>0</v>
      </c>
      <c r="AE54" s="6" t="s">
        <v>974</v>
      </c>
      <c r="AF54" s="6" t="s">
        <v>964</v>
      </c>
      <c r="AG54" s="6" t="s">
        <v>72</v>
      </c>
      <c r="AH54" s="6" t="s">
        <v>972</v>
      </c>
      <c r="AI54" s="6" t="s">
        <v>968</v>
      </c>
      <c r="AJ54" s="6" t="s">
        <v>1857</v>
      </c>
      <c r="AK54" s="6" t="s">
        <v>1857</v>
      </c>
      <c r="AL54" s="6" t="s">
        <v>1857</v>
      </c>
      <c r="AM54" s="6" t="s">
        <v>1857</v>
      </c>
      <c r="AN54" s="6" t="s">
        <v>1857</v>
      </c>
      <c r="AO54" s="6" t="s">
        <v>1857</v>
      </c>
      <c r="AP54" s="6" t="s">
        <v>1857</v>
      </c>
      <c r="AQ54" s="6" t="s">
        <v>1857</v>
      </c>
      <c r="AR54" s="6" t="s">
        <v>1857</v>
      </c>
      <c r="AS54" s="6" t="s">
        <v>1857</v>
      </c>
      <c r="AT54" s="6" t="s">
        <v>1857</v>
      </c>
    </row>
    <row r="55" spans="1:46" ht="17.25" customHeight="1" x14ac:dyDescent="0.3">
      <c r="A55" t="s">
        <v>73</v>
      </c>
      <c r="B55" t="s">
        <v>1321</v>
      </c>
      <c r="C55" t="s">
        <v>936</v>
      </c>
      <c r="D55" t="str">
        <f t="shared" si="0"/>
        <v>Leonia borough, Bergen County</v>
      </c>
      <c r="E55" t="s">
        <v>1828</v>
      </c>
      <c r="F55" t="s">
        <v>1815</v>
      </c>
      <c r="G55" s="22">
        <f>COUNTIFS('Raw Data from UFBs'!$A$3:$A$3000,'Summary By Town'!$A55,'Raw Data from UFBs'!$E$3:$E$3000,'Summary By Town'!$G$2)</f>
        <v>0</v>
      </c>
      <c r="H55" s="5">
        <f>SUMIFS('Raw Data from UFBs'!F$3:F$3000,'Raw Data from UFBs'!$A$3:$A$3000,'Summary By Town'!$A55,'Raw Data from UFBs'!$E$3:$E$3000,'Summary By Town'!$G$2)</f>
        <v>0</v>
      </c>
      <c r="I55" s="5">
        <f>SUMIFS('Raw Data from UFBs'!G$3:G$3000,'Raw Data from UFBs'!$A$3:$A$3000,'Summary By Town'!$A55,'Raw Data from UFBs'!$E$3:$E$3000,'Summary By Town'!$G$2)</f>
        <v>0</v>
      </c>
      <c r="J55" s="23">
        <f t="shared" si="1"/>
        <v>0</v>
      </c>
      <c r="K55" s="22">
        <f>COUNTIFS('Raw Data from UFBs'!$A$3:$A$3000,'Summary By Town'!$A55,'Raw Data from UFBs'!$E$3:$E$3000,'Summary By Town'!$K$2)</f>
        <v>0</v>
      </c>
      <c r="L55" s="5">
        <f>SUMIFS('Raw Data from UFBs'!F$3:F$3000,'Raw Data from UFBs'!$A$3:$A$3000,'Summary By Town'!$A55,'Raw Data from UFBs'!$E$3:$E$3000,'Summary By Town'!$K$2)</f>
        <v>0</v>
      </c>
      <c r="M55" s="5">
        <f>SUMIFS('Raw Data from UFBs'!G$3:G$3000,'Raw Data from UFBs'!$A$3:$A$3000,'Summary By Town'!$A55,'Raw Data from UFBs'!$E$3:$E$3000,'Summary By Town'!$K$2)</f>
        <v>0</v>
      </c>
      <c r="N55" s="23">
        <f t="shared" si="2"/>
        <v>0</v>
      </c>
      <c r="O55" s="22">
        <f>COUNTIFS('Raw Data from UFBs'!$A$3:$A$3000,'Summary By Town'!$A55,'Raw Data from UFBs'!$E$3:$E$3000,'Summary By Town'!$O$2)</f>
        <v>0</v>
      </c>
      <c r="P55" s="5">
        <f>SUMIFS('Raw Data from UFBs'!F$3:F$3000,'Raw Data from UFBs'!$A$3:$A$3000,'Summary By Town'!$A55,'Raw Data from UFBs'!$E$3:$E$3000,'Summary By Town'!$O$2)</f>
        <v>0</v>
      </c>
      <c r="Q55" s="5">
        <f>SUMIFS('Raw Data from UFBs'!G$3:G$3000,'Raw Data from UFBs'!$A$3:$A$3000,'Summary By Town'!$A55,'Raw Data from UFBs'!$E$3:$E$3000,'Summary By Town'!$O$2)</f>
        <v>0</v>
      </c>
      <c r="R55" s="23">
        <f t="shared" si="8"/>
        <v>0</v>
      </c>
      <c r="S55" s="22">
        <f t="shared" si="3"/>
        <v>0</v>
      </c>
      <c r="T55" s="5">
        <f t="shared" si="4"/>
        <v>0</v>
      </c>
      <c r="U55" s="5">
        <f t="shared" si="5"/>
        <v>0</v>
      </c>
      <c r="V55" s="23">
        <f t="shared" si="6"/>
        <v>0</v>
      </c>
      <c r="W55" s="62">
        <v>1451418429</v>
      </c>
      <c r="X55" s="63">
        <v>3.3607258922571575</v>
      </c>
      <c r="Y55" s="64">
        <v>0.31773492440797635</v>
      </c>
      <c r="Z55" s="5">
        <f t="shared" si="9"/>
        <v>0</v>
      </c>
      <c r="AA55" s="9">
        <f t="shared" si="10"/>
        <v>0</v>
      </c>
      <c r="AB55" s="62">
        <v>17181343</v>
      </c>
      <c r="AC55" s="7">
        <f t="shared" si="7"/>
        <v>0</v>
      </c>
      <c r="AE55" s="6" t="s">
        <v>960</v>
      </c>
      <c r="AF55" s="6" t="s">
        <v>963</v>
      </c>
      <c r="AG55" s="6" t="s">
        <v>68</v>
      </c>
      <c r="AH55" s="6" t="s">
        <v>64</v>
      </c>
      <c r="AI55" s="6" t="s">
        <v>87</v>
      </c>
      <c r="AJ55" s="6" t="s">
        <v>1857</v>
      </c>
      <c r="AK55" s="6" t="s">
        <v>1857</v>
      </c>
      <c r="AL55" s="6" t="s">
        <v>1857</v>
      </c>
      <c r="AM55" s="6" t="s">
        <v>1857</v>
      </c>
      <c r="AN55" s="6" t="s">
        <v>1857</v>
      </c>
      <c r="AO55" s="6" t="s">
        <v>1857</v>
      </c>
      <c r="AP55" s="6" t="s">
        <v>1857</v>
      </c>
      <c r="AQ55" s="6" t="s">
        <v>1857</v>
      </c>
      <c r="AR55" s="6" t="s">
        <v>1857</v>
      </c>
      <c r="AS55" s="6" t="s">
        <v>1857</v>
      </c>
      <c r="AT55" s="6" t="s">
        <v>1857</v>
      </c>
    </row>
    <row r="56" spans="1:46" ht="17.25" customHeight="1" x14ac:dyDescent="0.3">
      <c r="A56" t="s">
        <v>948</v>
      </c>
      <c r="B56" t="s">
        <v>1322</v>
      </c>
      <c r="C56" t="s">
        <v>936</v>
      </c>
      <c r="D56" t="str">
        <f t="shared" si="0"/>
        <v>Little Ferry borough, Bergen County</v>
      </c>
      <c r="E56" t="s">
        <v>1828</v>
      </c>
      <c r="F56" t="s">
        <v>1819</v>
      </c>
      <c r="G56" s="22">
        <f>COUNTIFS('Raw Data from UFBs'!$A$3:$A$3000,'Summary By Town'!$A56,'Raw Data from UFBs'!$E$3:$E$3000,'Summary By Town'!$G$2)</f>
        <v>0</v>
      </c>
      <c r="H56" s="5">
        <f>SUMIFS('Raw Data from UFBs'!F$3:F$3000,'Raw Data from UFBs'!$A$3:$A$3000,'Summary By Town'!$A56,'Raw Data from UFBs'!$E$3:$E$3000,'Summary By Town'!$G$2)</f>
        <v>0</v>
      </c>
      <c r="I56" s="5">
        <f>SUMIFS('Raw Data from UFBs'!G$3:G$3000,'Raw Data from UFBs'!$A$3:$A$3000,'Summary By Town'!$A56,'Raw Data from UFBs'!$E$3:$E$3000,'Summary By Town'!$G$2)</f>
        <v>0</v>
      </c>
      <c r="J56" s="23">
        <f t="shared" si="1"/>
        <v>0</v>
      </c>
      <c r="K56" s="22">
        <f>COUNTIFS('Raw Data from UFBs'!$A$3:$A$3000,'Summary By Town'!$A56,'Raw Data from UFBs'!$E$3:$E$3000,'Summary By Town'!$K$2)</f>
        <v>0</v>
      </c>
      <c r="L56" s="5">
        <f>SUMIFS('Raw Data from UFBs'!F$3:F$3000,'Raw Data from UFBs'!$A$3:$A$3000,'Summary By Town'!$A56,'Raw Data from UFBs'!$E$3:$E$3000,'Summary By Town'!$K$2)</f>
        <v>0</v>
      </c>
      <c r="M56" s="5">
        <f>SUMIFS('Raw Data from UFBs'!G$3:G$3000,'Raw Data from UFBs'!$A$3:$A$3000,'Summary By Town'!$A56,'Raw Data from UFBs'!$E$3:$E$3000,'Summary By Town'!$K$2)</f>
        <v>0</v>
      </c>
      <c r="N56" s="23">
        <f t="shared" si="2"/>
        <v>0</v>
      </c>
      <c r="O56" s="22">
        <f>COUNTIFS('Raw Data from UFBs'!$A$3:$A$3000,'Summary By Town'!$A56,'Raw Data from UFBs'!$E$3:$E$3000,'Summary By Town'!$O$2)</f>
        <v>0</v>
      </c>
      <c r="P56" s="5">
        <f>SUMIFS('Raw Data from UFBs'!F$3:F$3000,'Raw Data from UFBs'!$A$3:$A$3000,'Summary By Town'!$A56,'Raw Data from UFBs'!$E$3:$E$3000,'Summary By Town'!$O$2)</f>
        <v>0</v>
      </c>
      <c r="Q56" s="5">
        <f>SUMIFS('Raw Data from UFBs'!G$3:G$3000,'Raw Data from UFBs'!$A$3:$A$3000,'Summary By Town'!$A56,'Raw Data from UFBs'!$E$3:$E$3000,'Summary By Town'!$O$2)</f>
        <v>0</v>
      </c>
      <c r="R56" s="23">
        <f t="shared" si="8"/>
        <v>0</v>
      </c>
      <c r="S56" s="22">
        <f t="shared" si="3"/>
        <v>0</v>
      </c>
      <c r="T56" s="5">
        <f t="shared" si="4"/>
        <v>0</v>
      </c>
      <c r="U56" s="5">
        <f t="shared" si="5"/>
        <v>0</v>
      </c>
      <c r="V56" s="23">
        <f t="shared" si="6"/>
        <v>0</v>
      </c>
      <c r="W56" s="62">
        <v>1766110400</v>
      </c>
      <c r="X56" s="63">
        <v>2.7464033596852713</v>
      </c>
      <c r="Y56" s="64">
        <v>0.3333098986446541</v>
      </c>
      <c r="Z56" s="5">
        <f t="shared" si="9"/>
        <v>0</v>
      </c>
      <c r="AA56" s="9">
        <f t="shared" si="10"/>
        <v>0</v>
      </c>
      <c r="AB56" s="62">
        <v>17836559</v>
      </c>
      <c r="AC56" s="7">
        <f t="shared" si="7"/>
        <v>0</v>
      </c>
      <c r="AE56" s="6" t="s">
        <v>962</v>
      </c>
      <c r="AF56" s="6" t="s">
        <v>707</v>
      </c>
      <c r="AG56" s="6" t="s">
        <v>963</v>
      </c>
      <c r="AH56" s="6" t="s">
        <v>969</v>
      </c>
      <c r="AI56" s="6" t="s">
        <v>70</v>
      </c>
      <c r="AJ56" s="6" t="s">
        <v>970</v>
      </c>
      <c r="AK56" s="6" t="s">
        <v>1857</v>
      </c>
      <c r="AL56" s="6" t="s">
        <v>1857</v>
      </c>
      <c r="AM56" s="6" t="s">
        <v>1857</v>
      </c>
      <c r="AN56" s="6" t="s">
        <v>1857</v>
      </c>
      <c r="AO56" s="6" t="s">
        <v>1857</v>
      </c>
      <c r="AP56" s="6" t="s">
        <v>1857</v>
      </c>
      <c r="AQ56" s="6" t="s">
        <v>1857</v>
      </c>
      <c r="AR56" s="6" t="s">
        <v>1857</v>
      </c>
      <c r="AS56" s="6" t="s">
        <v>1857</v>
      </c>
      <c r="AT56" s="6" t="s">
        <v>1857</v>
      </c>
    </row>
    <row r="57" spans="1:46" ht="17.25" customHeight="1" x14ac:dyDescent="0.3">
      <c r="A57" t="s">
        <v>949</v>
      </c>
      <c r="B57" t="s">
        <v>1323</v>
      </c>
      <c r="C57" t="s">
        <v>936</v>
      </c>
      <c r="D57" t="str">
        <f t="shared" si="0"/>
        <v>Lodi borough, Bergen County</v>
      </c>
      <c r="E57" t="s">
        <v>1828</v>
      </c>
      <c r="F57" t="s">
        <v>1819</v>
      </c>
      <c r="G57" s="22">
        <f>COUNTIFS('Raw Data from UFBs'!$A$3:$A$3000,'Summary By Town'!$A57,'Raw Data from UFBs'!$E$3:$E$3000,'Summary By Town'!$G$2)</f>
        <v>0</v>
      </c>
      <c r="H57" s="5">
        <f>SUMIFS('Raw Data from UFBs'!F$3:F$3000,'Raw Data from UFBs'!$A$3:$A$3000,'Summary By Town'!$A57,'Raw Data from UFBs'!$E$3:$E$3000,'Summary By Town'!$G$2)</f>
        <v>0</v>
      </c>
      <c r="I57" s="5">
        <f>SUMIFS('Raw Data from UFBs'!G$3:G$3000,'Raw Data from UFBs'!$A$3:$A$3000,'Summary By Town'!$A57,'Raw Data from UFBs'!$E$3:$E$3000,'Summary By Town'!$G$2)</f>
        <v>0</v>
      </c>
      <c r="J57" s="23">
        <f t="shared" si="1"/>
        <v>0</v>
      </c>
      <c r="K57" s="22">
        <f>COUNTIFS('Raw Data from UFBs'!$A$3:$A$3000,'Summary By Town'!$A57,'Raw Data from UFBs'!$E$3:$E$3000,'Summary By Town'!$K$2)</f>
        <v>0</v>
      </c>
      <c r="L57" s="5">
        <f>SUMIFS('Raw Data from UFBs'!F$3:F$3000,'Raw Data from UFBs'!$A$3:$A$3000,'Summary By Town'!$A57,'Raw Data from UFBs'!$E$3:$E$3000,'Summary By Town'!$K$2)</f>
        <v>0</v>
      </c>
      <c r="M57" s="5">
        <f>SUMIFS('Raw Data from UFBs'!G$3:G$3000,'Raw Data from UFBs'!$A$3:$A$3000,'Summary By Town'!$A57,'Raw Data from UFBs'!$E$3:$E$3000,'Summary By Town'!$K$2)</f>
        <v>0</v>
      </c>
      <c r="N57" s="23">
        <f t="shared" si="2"/>
        <v>0</v>
      </c>
      <c r="O57" s="22">
        <f>COUNTIFS('Raw Data from UFBs'!$A$3:$A$3000,'Summary By Town'!$A57,'Raw Data from UFBs'!$E$3:$E$3000,'Summary By Town'!$O$2)</f>
        <v>0</v>
      </c>
      <c r="P57" s="5">
        <f>SUMIFS('Raw Data from UFBs'!F$3:F$3000,'Raw Data from UFBs'!$A$3:$A$3000,'Summary By Town'!$A57,'Raw Data from UFBs'!$E$3:$E$3000,'Summary By Town'!$O$2)</f>
        <v>0</v>
      </c>
      <c r="Q57" s="5">
        <f>SUMIFS('Raw Data from UFBs'!G$3:G$3000,'Raw Data from UFBs'!$A$3:$A$3000,'Summary By Town'!$A57,'Raw Data from UFBs'!$E$3:$E$3000,'Summary By Town'!$O$2)</f>
        <v>0</v>
      </c>
      <c r="R57" s="23">
        <f t="shared" si="8"/>
        <v>0</v>
      </c>
      <c r="S57" s="22">
        <f t="shared" si="3"/>
        <v>0</v>
      </c>
      <c r="T57" s="5">
        <f t="shared" si="4"/>
        <v>0</v>
      </c>
      <c r="U57" s="5">
        <f t="shared" si="5"/>
        <v>0</v>
      </c>
      <c r="V57" s="23">
        <f t="shared" si="6"/>
        <v>0</v>
      </c>
      <c r="W57" s="62">
        <v>2230062960</v>
      </c>
      <c r="X57" s="63">
        <v>3.2751704954076901</v>
      </c>
      <c r="Y57" s="64">
        <v>0.29800050206855322</v>
      </c>
      <c r="Z57" s="5">
        <f t="shared" si="9"/>
        <v>0</v>
      </c>
      <c r="AA57" s="9">
        <f t="shared" si="10"/>
        <v>0</v>
      </c>
      <c r="AB57" s="62">
        <v>30507099.100000001</v>
      </c>
      <c r="AC57" s="7">
        <f t="shared" si="7"/>
        <v>0</v>
      </c>
      <c r="AE57" s="6" t="s">
        <v>93</v>
      </c>
      <c r="AF57" s="6" t="s">
        <v>969</v>
      </c>
      <c r="AG57" s="6" t="s">
        <v>946</v>
      </c>
      <c r="AH57" s="6" t="s">
        <v>69</v>
      </c>
      <c r="AI57" s="6" t="s">
        <v>70</v>
      </c>
      <c r="AJ57" s="6" t="s">
        <v>951</v>
      </c>
      <c r="AK57" s="6" t="s">
        <v>966</v>
      </c>
      <c r="AL57" s="6" t="s">
        <v>967</v>
      </c>
      <c r="AM57" s="6" t="s">
        <v>1857</v>
      </c>
      <c r="AN57" s="6" t="s">
        <v>1857</v>
      </c>
      <c r="AO57" s="6" t="s">
        <v>1857</v>
      </c>
      <c r="AP57" s="6" t="s">
        <v>1857</v>
      </c>
      <c r="AQ57" s="6" t="s">
        <v>1857</v>
      </c>
      <c r="AR57" s="6" t="s">
        <v>1857</v>
      </c>
      <c r="AS57" s="6" t="s">
        <v>1857</v>
      </c>
      <c r="AT57" s="6" t="s">
        <v>1857</v>
      </c>
    </row>
    <row r="58" spans="1:46" ht="17.25" customHeight="1" x14ac:dyDescent="0.3">
      <c r="A58" t="s">
        <v>951</v>
      </c>
      <c r="B58" t="s">
        <v>1324</v>
      </c>
      <c r="C58" t="s">
        <v>936</v>
      </c>
      <c r="D58" t="str">
        <f t="shared" si="0"/>
        <v>Maywood borough, Bergen County</v>
      </c>
      <c r="E58" t="s">
        <v>1828</v>
      </c>
      <c r="F58" t="s">
        <v>1815</v>
      </c>
      <c r="G58" s="22">
        <f>COUNTIFS('Raw Data from UFBs'!$A$3:$A$3000,'Summary By Town'!$A58,'Raw Data from UFBs'!$E$3:$E$3000,'Summary By Town'!$G$2)</f>
        <v>0</v>
      </c>
      <c r="H58" s="5">
        <f>SUMIFS('Raw Data from UFBs'!F$3:F$3000,'Raw Data from UFBs'!$A$3:$A$3000,'Summary By Town'!$A58,'Raw Data from UFBs'!$E$3:$E$3000,'Summary By Town'!$G$2)</f>
        <v>0</v>
      </c>
      <c r="I58" s="5">
        <f>SUMIFS('Raw Data from UFBs'!G$3:G$3000,'Raw Data from UFBs'!$A$3:$A$3000,'Summary By Town'!$A58,'Raw Data from UFBs'!$E$3:$E$3000,'Summary By Town'!$G$2)</f>
        <v>0</v>
      </c>
      <c r="J58" s="23">
        <f t="shared" si="1"/>
        <v>0</v>
      </c>
      <c r="K58" s="22">
        <f>COUNTIFS('Raw Data from UFBs'!$A$3:$A$3000,'Summary By Town'!$A58,'Raw Data from UFBs'!$E$3:$E$3000,'Summary By Town'!$K$2)</f>
        <v>0</v>
      </c>
      <c r="L58" s="5">
        <f>SUMIFS('Raw Data from UFBs'!F$3:F$3000,'Raw Data from UFBs'!$A$3:$A$3000,'Summary By Town'!$A58,'Raw Data from UFBs'!$E$3:$E$3000,'Summary By Town'!$K$2)</f>
        <v>0</v>
      </c>
      <c r="M58" s="5">
        <f>SUMIFS('Raw Data from UFBs'!G$3:G$3000,'Raw Data from UFBs'!$A$3:$A$3000,'Summary By Town'!$A58,'Raw Data from UFBs'!$E$3:$E$3000,'Summary By Town'!$K$2)</f>
        <v>0</v>
      </c>
      <c r="N58" s="23">
        <f t="shared" si="2"/>
        <v>0</v>
      </c>
      <c r="O58" s="22">
        <f>COUNTIFS('Raw Data from UFBs'!$A$3:$A$3000,'Summary By Town'!$A58,'Raw Data from UFBs'!$E$3:$E$3000,'Summary By Town'!$O$2)</f>
        <v>0</v>
      </c>
      <c r="P58" s="5">
        <f>SUMIFS('Raw Data from UFBs'!F$3:F$3000,'Raw Data from UFBs'!$A$3:$A$3000,'Summary By Town'!$A58,'Raw Data from UFBs'!$E$3:$E$3000,'Summary By Town'!$O$2)</f>
        <v>0</v>
      </c>
      <c r="Q58" s="5">
        <f>SUMIFS('Raw Data from UFBs'!G$3:G$3000,'Raw Data from UFBs'!$A$3:$A$3000,'Summary By Town'!$A58,'Raw Data from UFBs'!$E$3:$E$3000,'Summary By Town'!$O$2)</f>
        <v>0</v>
      </c>
      <c r="R58" s="23">
        <f t="shared" si="8"/>
        <v>0</v>
      </c>
      <c r="S58" s="22">
        <f t="shared" si="3"/>
        <v>0</v>
      </c>
      <c r="T58" s="5">
        <f t="shared" si="4"/>
        <v>0</v>
      </c>
      <c r="U58" s="5">
        <f t="shared" si="5"/>
        <v>0</v>
      </c>
      <c r="V58" s="23">
        <f t="shared" si="6"/>
        <v>0</v>
      </c>
      <c r="W58" s="62">
        <v>1908621300</v>
      </c>
      <c r="X58" s="63">
        <v>2.152593629791784</v>
      </c>
      <c r="Y58" s="64">
        <v>0.34325597334092883</v>
      </c>
      <c r="Z58" s="5">
        <f t="shared" si="9"/>
        <v>0</v>
      </c>
      <c r="AA58" s="9">
        <f t="shared" si="10"/>
        <v>0</v>
      </c>
      <c r="AB58" s="62">
        <v>19355613.219999999</v>
      </c>
      <c r="AC58" s="7">
        <f t="shared" si="7"/>
        <v>0</v>
      </c>
      <c r="AE58" s="6" t="s">
        <v>949</v>
      </c>
      <c r="AF58" s="6" t="s">
        <v>70</v>
      </c>
      <c r="AG58" s="6" t="s">
        <v>966</v>
      </c>
      <c r="AH58" s="6" t="s">
        <v>961</v>
      </c>
      <c r="AI58" s="6" t="s">
        <v>1857</v>
      </c>
      <c r="AJ58" s="6" t="s">
        <v>1857</v>
      </c>
      <c r="AK58" s="6" t="s">
        <v>1857</v>
      </c>
      <c r="AL58" s="6" t="s">
        <v>1857</v>
      </c>
      <c r="AM58" s="6" t="s">
        <v>1857</v>
      </c>
      <c r="AN58" s="6" t="s">
        <v>1857</v>
      </c>
      <c r="AO58" s="6" t="s">
        <v>1857</v>
      </c>
      <c r="AP58" s="6" t="s">
        <v>1857</v>
      </c>
      <c r="AQ58" s="6" t="s">
        <v>1857</v>
      </c>
      <c r="AR58" s="6" t="s">
        <v>1857</v>
      </c>
      <c r="AS58" s="6" t="s">
        <v>1857</v>
      </c>
      <c r="AT58" s="6" t="s">
        <v>1857</v>
      </c>
    </row>
    <row r="59" spans="1:46" ht="17.25" customHeight="1" x14ac:dyDescent="0.3">
      <c r="A59" t="s">
        <v>75</v>
      </c>
      <c r="B59" t="s">
        <v>1325</v>
      </c>
      <c r="C59" t="s">
        <v>936</v>
      </c>
      <c r="D59" t="str">
        <f t="shared" si="0"/>
        <v>Midland Park borough, Bergen County</v>
      </c>
      <c r="E59" t="s">
        <v>1828</v>
      </c>
      <c r="F59" t="s">
        <v>1815</v>
      </c>
      <c r="G59" s="22">
        <f>COUNTIFS('Raw Data from UFBs'!$A$3:$A$3000,'Summary By Town'!$A59,'Raw Data from UFBs'!$E$3:$E$3000,'Summary By Town'!$G$2)</f>
        <v>1</v>
      </c>
      <c r="H59" s="5">
        <f>SUMIFS('Raw Data from UFBs'!F$3:F$3000,'Raw Data from UFBs'!$A$3:$A$3000,'Summary By Town'!$A59,'Raw Data from UFBs'!$E$3:$E$3000,'Summary By Town'!$G$2)</f>
        <v>211298</v>
      </c>
      <c r="I59" s="5">
        <f>SUMIFS('Raw Data from UFBs'!G$3:G$3000,'Raw Data from UFBs'!$A$3:$A$3000,'Summary By Town'!$A59,'Raw Data from UFBs'!$E$3:$E$3000,'Summary By Town'!$G$2)</f>
        <v>27884700</v>
      </c>
      <c r="J59" s="23">
        <f t="shared" si="1"/>
        <v>942662.75575813465</v>
      </c>
      <c r="K59" s="22">
        <f>COUNTIFS('Raw Data from UFBs'!$A$3:$A$3000,'Summary By Town'!$A59,'Raw Data from UFBs'!$E$3:$E$3000,'Summary By Town'!$K$2)</f>
        <v>0</v>
      </c>
      <c r="L59" s="5">
        <f>SUMIFS('Raw Data from UFBs'!F$3:F$3000,'Raw Data from UFBs'!$A$3:$A$3000,'Summary By Town'!$A59,'Raw Data from UFBs'!$E$3:$E$3000,'Summary By Town'!$K$2)</f>
        <v>0</v>
      </c>
      <c r="M59" s="5">
        <f>SUMIFS('Raw Data from UFBs'!G$3:G$3000,'Raw Data from UFBs'!$A$3:$A$3000,'Summary By Town'!$A59,'Raw Data from UFBs'!$E$3:$E$3000,'Summary By Town'!$K$2)</f>
        <v>0</v>
      </c>
      <c r="N59" s="23">
        <f t="shared" si="2"/>
        <v>0</v>
      </c>
      <c r="O59" s="22">
        <f>COUNTIFS('Raw Data from UFBs'!$A$3:$A$3000,'Summary By Town'!$A59,'Raw Data from UFBs'!$E$3:$E$3000,'Summary By Town'!$O$2)</f>
        <v>0</v>
      </c>
      <c r="P59" s="5">
        <f>SUMIFS('Raw Data from UFBs'!F$3:F$3000,'Raw Data from UFBs'!$A$3:$A$3000,'Summary By Town'!$A59,'Raw Data from UFBs'!$E$3:$E$3000,'Summary By Town'!$O$2)</f>
        <v>0</v>
      </c>
      <c r="Q59" s="5">
        <f>SUMIFS('Raw Data from UFBs'!G$3:G$3000,'Raw Data from UFBs'!$A$3:$A$3000,'Summary By Town'!$A59,'Raw Data from UFBs'!$E$3:$E$3000,'Summary By Town'!$O$2)</f>
        <v>0</v>
      </c>
      <c r="R59" s="23">
        <f t="shared" si="8"/>
        <v>0</v>
      </c>
      <c r="S59" s="22">
        <f t="shared" si="3"/>
        <v>1</v>
      </c>
      <c r="T59" s="5">
        <f t="shared" si="4"/>
        <v>211298</v>
      </c>
      <c r="U59" s="5">
        <f t="shared" si="5"/>
        <v>27884700</v>
      </c>
      <c r="V59" s="23">
        <f t="shared" si="6"/>
        <v>942662.75575813465</v>
      </c>
      <c r="W59" s="62">
        <v>1206255100</v>
      </c>
      <c r="X59" s="63">
        <v>3.3805734175305262</v>
      </c>
      <c r="Y59" s="64">
        <v>0.26073108069732936</v>
      </c>
      <c r="Z59" s="5">
        <f t="shared" si="9"/>
        <v>190689.5231527568</v>
      </c>
      <c r="AA59" s="9">
        <f t="shared" si="10"/>
        <v>2.3116752003784276E-2</v>
      </c>
      <c r="AB59" s="62">
        <v>12219664.33</v>
      </c>
      <c r="AC59" s="7">
        <f t="shared" si="7"/>
        <v>1.5605135951615522E-2</v>
      </c>
      <c r="AE59" s="6" t="s">
        <v>964</v>
      </c>
      <c r="AF59" s="6" t="s">
        <v>972</v>
      </c>
      <c r="AG59" s="6" t="s">
        <v>975</v>
      </c>
      <c r="AH59" s="6" t="s">
        <v>1857</v>
      </c>
      <c r="AI59" s="6" t="s">
        <v>1857</v>
      </c>
      <c r="AJ59" s="6" t="s">
        <v>1857</v>
      </c>
      <c r="AK59" s="6" t="s">
        <v>1857</v>
      </c>
      <c r="AL59" s="6" t="s">
        <v>1857</v>
      </c>
      <c r="AM59" s="6" t="s">
        <v>1857</v>
      </c>
      <c r="AN59" s="6" t="s">
        <v>1857</v>
      </c>
      <c r="AO59" s="6" t="s">
        <v>1857</v>
      </c>
      <c r="AP59" s="6" t="s">
        <v>1857</v>
      </c>
      <c r="AQ59" s="6" t="s">
        <v>1857</v>
      </c>
      <c r="AR59" s="6" t="s">
        <v>1857</v>
      </c>
      <c r="AS59" s="6" t="s">
        <v>1857</v>
      </c>
      <c r="AT59" s="6" t="s">
        <v>1857</v>
      </c>
    </row>
    <row r="60" spans="1:46" ht="17.25" customHeight="1" x14ac:dyDescent="0.3">
      <c r="A60" t="s">
        <v>952</v>
      </c>
      <c r="B60" t="s">
        <v>1326</v>
      </c>
      <c r="C60" t="s">
        <v>936</v>
      </c>
      <c r="D60" t="str">
        <f t="shared" si="0"/>
        <v>Montvale borough, Bergen County</v>
      </c>
      <c r="E60" t="s">
        <v>1828</v>
      </c>
      <c r="F60" t="s">
        <v>1815</v>
      </c>
      <c r="G60" s="22">
        <f>COUNTIFS('Raw Data from UFBs'!$A$3:$A$3000,'Summary By Town'!$A60,'Raw Data from UFBs'!$E$3:$E$3000,'Summary By Town'!$G$2)</f>
        <v>0</v>
      </c>
      <c r="H60" s="5">
        <f>SUMIFS('Raw Data from UFBs'!F$3:F$3000,'Raw Data from UFBs'!$A$3:$A$3000,'Summary By Town'!$A60,'Raw Data from UFBs'!$E$3:$E$3000,'Summary By Town'!$G$2)</f>
        <v>0</v>
      </c>
      <c r="I60" s="5">
        <f>SUMIFS('Raw Data from UFBs'!G$3:G$3000,'Raw Data from UFBs'!$A$3:$A$3000,'Summary By Town'!$A60,'Raw Data from UFBs'!$E$3:$E$3000,'Summary By Town'!$G$2)</f>
        <v>0</v>
      </c>
      <c r="J60" s="23">
        <f t="shared" si="1"/>
        <v>0</v>
      </c>
      <c r="K60" s="22">
        <f>COUNTIFS('Raw Data from UFBs'!$A$3:$A$3000,'Summary By Town'!$A60,'Raw Data from UFBs'!$E$3:$E$3000,'Summary By Town'!$K$2)</f>
        <v>0</v>
      </c>
      <c r="L60" s="5">
        <f>SUMIFS('Raw Data from UFBs'!F$3:F$3000,'Raw Data from UFBs'!$A$3:$A$3000,'Summary By Town'!$A60,'Raw Data from UFBs'!$E$3:$E$3000,'Summary By Town'!$K$2)</f>
        <v>0</v>
      </c>
      <c r="M60" s="5">
        <f>SUMIFS('Raw Data from UFBs'!G$3:G$3000,'Raw Data from UFBs'!$A$3:$A$3000,'Summary By Town'!$A60,'Raw Data from UFBs'!$E$3:$E$3000,'Summary By Town'!$K$2)</f>
        <v>0</v>
      </c>
      <c r="N60" s="23">
        <f t="shared" si="2"/>
        <v>0</v>
      </c>
      <c r="O60" s="22">
        <f>COUNTIFS('Raw Data from UFBs'!$A$3:$A$3000,'Summary By Town'!$A60,'Raw Data from UFBs'!$E$3:$E$3000,'Summary By Town'!$O$2)</f>
        <v>0</v>
      </c>
      <c r="P60" s="5">
        <f>SUMIFS('Raw Data from UFBs'!F$3:F$3000,'Raw Data from UFBs'!$A$3:$A$3000,'Summary By Town'!$A60,'Raw Data from UFBs'!$E$3:$E$3000,'Summary By Town'!$O$2)</f>
        <v>0</v>
      </c>
      <c r="Q60" s="5">
        <f>SUMIFS('Raw Data from UFBs'!G$3:G$3000,'Raw Data from UFBs'!$A$3:$A$3000,'Summary By Town'!$A60,'Raw Data from UFBs'!$E$3:$E$3000,'Summary By Town'!$O$2)</f>
        <v>0</v>
      </c>
      <c r="R60" s="23">
        <f t="shared" si="8"/>
        <v>0</v>
      </c>
      <c r="S60" s="22">
        <f t="shared" si="3"/>
        <v>0</v>
      </c>
      <c r="T60" s="5">
        <f t="shared" si="4"/>
        <v>0</v>
      </c>
      <c r="U60" s="5">
        <f t="shared" si="5"/>
        <v>0</v>
      </c>
      <c r="V60" s="23">
        <f t="shared" si="6"/>
        <v>0</v>
      </c>
      <c r="W60" s="62">
        <v>2387628325</v>
      </c>
      <c r="X60" s="63">
        <v>2.463469450624395</v>
      </c>
      <c r="Y60" s="64">
        <v>0.25752985333353545</v>
      </c>
      <c r="Z60" s="5">
        <f t="shared" si="9"/>
        <v>0</v>
      </c>
      <c r="AA60" s="9">
        <f t="shared" si="10"/>
        <v>0</v>
      </c>
      <c r="AB60" s="62">
        <v>21053077</v>
      </c>
      <c r="AC60" s="7">
        <f t="shared" si="7"/>
        <v>0</v>
      </c>
      <c r="AE60" s="6" t="s">
        <v>83</v>
      </c>
      <c r="AF60" s="6" t="s">
        <v>92</v>
      </c>
      <c r="AG60" s="6" t="s">
        <v>77</v>
      </c>
      <c r="AH60" s="6" t="s">
        <v>971</v>
      </c>
      <c r="AI60" s="6" t="s">
        <v>1857</v>
      </c>
      <c r="AJ60" s="6" t="s">
        <v>1857</v>
      </c>
      <c r="AK60" s="6" t="s">
        <v>1857</v>
      </c>
      <c r="AL60" s="6" t="s">
        <v>1857</v>
      </c>
      <c r="AM60" s="6" t="s">
        <v>1857</v>
      </c>
      <c r="AN60" s="6" t="s">
        <v>1857</v>
      </c>
      <c r="AO60" s="6" t="s">
        <v>1857</v>
      </c>
      <c r="AP60" s="6" t="s">
        <v>1857</v>
      </c>
      <c r="AQ60" s="6" t="s">
        <v>1857</v>
      </c>
      <c r="AR60" s="6" t="s">
        <v>1857</v>
      </c>
      <c r="AS60" s="6" t="s">
        <v>1857</v>
      </c>
      <c r="AT60" s="6" t="s">
        <v>1857</v>
      </c>
    </row>
    <row r="61" spans="1:46" ht="17.25" customHeight="1" x14ac:dyDescent="0.3">
      <c r="A61" t="s">
        <v>707</v>
      </c>
      <c r="B61" t="s">
        <v>1327</v>
      </c>
      <c r="C61" t="s">
        <v>936</v>
      </c>
      <c r="D61" t="str">
        <f t="shared" si="0"/>
        <v>Moonachie borough, Bergen County</v>
      </c>
      <c r="E61" t="s">
        <v>1828</v>
      </c>
      <c r="F61" t="s">
        <v>1815</v>
      </c>
      <c r="G61" s="22">
        <f>COUNTIFS('Raw Data from UFBs'!$A$3:$A$3000,'Summary By Town'!$A61,'Raw Data from UFBs'!$E$3:$E$3000,'Summary By Town'!$G$2)</f>
        <v>0</v>
      </c>
      <c r="H61" s="5">
        <f>SUMIFS('Raw Data from UFBs'!F$3:F$3000,'Raw Data from UFBs'!$A$3:$A$3000,'Summary By Town'!$A61,'Raw Data from UFBs'!$E$3:$E$3000,'Summary By Town'!$G$2)</f>
        <v>0</v>
      </c>
      <c r="I61" s="5">
        <f>SUMIFS('Raw Data from UFBs'!G$3:G$3000,'Raw Data from UFBs'!$A$3:$A$3000,'Summary By Town'!$A61,'Raw Data from UFBs'!$E$3:$E$3000,'Summary By Town'!$G$2)</f>
        <v>0</v>
      </c>
      <c r="J61" s="23">
        <f t="shared" si="1"/>
        <v>0</v>
      </c>
      <c r="K61" s="22">
        <f>COUNTIFS('Raw Data from UFBs'!$A$3:$A$3000,'Summary By Town'!$A61,'Raw Data from UFBs'!$E$3:$E$3000,'Summary By Town'!$K$2)</f>
        <v>1</v>
      </c>
      <c r="L61" s="5">
        <f>SUMIFS('Raw Data from UFBs'!F$3:F$3000,'Raw Data from UFBs'!$A$3:$A$3000,'Summary By Town'!$A61,'Raw Data from UFBs'!$E$3:$E$3000,'Summary By Town'!$K$2)</f>
        <v>16335</v>
      </c>
      <c r="M61" s="5">
        <f>SUMIFS('Raw Data from UFBs'!G$3:G$3000,'Raw Data from UFBs'!$A$3:$A$3000,'Summary By Town'!$A61,'Raw Data from UFBs'!$E$3:$E$3000,'Summary By Town'!$K$2)</f>
        <v>191448300</v>
      </c>
      <c r="N61" s="23">
        <f t="shared" si="2"/>
        <v>3867150.1407452901</v>
      </c>
      <c r="O61" s="22">
        <f>COUNTIFS('Raw Data from UFBs'!$A$3:$A$3000,'Summary By Town'!$A61,'Raw Data from UFBs'!$E$3:$E$3000,'Summary By Town'!$O$2)</f>
        <v>0</v>
      </c>
      <c r="P61" s="5">
        <f>SUMIFS('Raw Data from UFBs'!F$3:F$3000,'Raw Data from UFBs'!$A$3:$A$3000,'Summary By Town'!$A61,'Raw Data from UFBs'!$E$3:$E$3000,'Summary By Town'!$O$2)</f>
        <v>0</v>
      </c>
      <c r="Q61" s="5">
        <f>SUMIFS('Raw Data from UFBs'!G$3:G$3000,'Raw Data from UFBs'!$A$3:$A$3000,'Summary By Town'!$A61,'Raw Data from UFBs'!$E$3:$E$3000,'Summary By Town'!$O$2)</f>
        <v>0</v>
      </c>
      <c r="R61" s="23">
        <f t="shared" si="8"/>
        <v>0</v>
      </c>
      <c r="S61" s="22">
        <f t="shared" si="3"/>
        <v>1</v>
      </c>
      <c r="T61" s="5">
        <f t="shared" si="4"/>
        <v>16335</v>
      </c>
      <c r="U61" s="5">
        <f t="shared" si="5"/>
        <v>191448300</v>
      </c>
      <c r="V61" s="23">
        <f t="shared" si="6"/>
        <v>3867150.1407452901</v>
      </c>
      <c r="W61" s="62">
        <v>1283165403</v>
      </c>
      <c r="X61" s="63">
        <v>2.0199448836815423</v>
      </c>
      <c r="Y61" s="64">
        <v>0.43140675576463777</v>
      </c>
      <c r="Z61" s="5">
        <f>(V61-T61)*Y61</f>
        <v>1661267.6669182726</v>
      </c>
      <c r="AA61" s="9">
        <f t="shared" si="10"/>
        <v>0.14920001704565908</v>
      </c>
      <c r="AB61" s="62">
        <v>13317414</v>
      </c>
      <c r="AC61" s="7">
        <f t="shared" si="7"/>
        <v>0.12474401313335101</v>
      </c>
      <c r="AE61" s="6" t="s">
        <v>938</v>
      </c>
      <c r="AF61" s="6" t="s">
        <v>948</v>
      </c>
      <c r="AG61" s="6" t="s">
        <v>93</v>
      </c>
      <c r="AH61" s="6" t="s">
        <v>969</v>
      </c>
      <c r="AI61" s="6" t="s">
        <v>946</v>
      </c>
      <c r="AJ61" s="6" t="s">
        <v>970</v>
      </c>
      <c r="AK61" s="6" t="s">
        <v>1857</v>
      </c>
      <c r="AL61" s="6" t="s">
        <v>1857</v>
      </c>
      <c r="AM61" s="6" t="s">
        <v>1857</v>
      </c>
      <c r="AN61" s="6" t="s">
        <v>1857</v>
      </c>
      <c r="AO61" s="6" t="s">
        <v>1857</v>
      </c>
      <c r="AP61" s="6" t="s">
        <v>1857</v>
      </c>
      <c r="AQ61" s="6" t="s">
        <v>1857</v>
      </c>
      <c r="AR61" s="6" t="s">
        <v>1857</v>
      </c>
      <c r="AS61" s="6" t="s">
        <v>1857</v>
      </c>
      <c r="AT61" s="6" t="s">
        <v>1857</v>
      </c>
    </row>
    <row r="62" spans="1:46" ht="17.25" customHeight="1" x14ac:dyDescent="0.3">
      <c r="A62" t="s">
        <v>953</v>
      </c>
      <c r="B62" t="s">
        <v>1328</v>
      </c>
      <c r="C62" t="s">
        <v>936</v>
      </c>
      <c r="D62" t="str">
        <f t="shared" si="0"/>
        <v>New Milford borough, Bergen County</v>
      </c>
      <c r="E62" t="s">
        <v>1828</v>
      </c>
      <c r="F62" t="s">
        <v>1815</v>
      </c>
      <c r="G62" s="22">
        <f>COUNTIFS('Raw Data from UFBs'!$A$3:$A$3000,'Summary By Town'!$A62,'Raw Data from UFBs'!$E$3:$E$3000,'Summary By Town'!$G$2)</f>
        <v>0</v>
      </c>
      <c r="H62" s="5">
        <f>SUMIFS('Raw Data from UFBs'!F$3:F$3000,'Raw Data from UFBs'!$A$3:$A$3000,'Summary By Town'!$A62,'Raw Data from UFBs'!$E$3:$E$3000,'Summary By Town'!$G$2)</f>
        <v>0</v>
      </c>
      <c r="I62" s="5">
        <f>SUMIFS('Raw Data from UFBs'!G$3:G$3000,'Raw Data from UFBs'!$A$3:$A$3000,'Summary By Town'!$A62,'Raw Data from UFBs'!$E$3:$E$3000,'Summary By Town'!$G$2)</f>
        <v>0</v>
      </c>
      <c r="J62" s="23">
        <f t="shared" si="1"/>
        <v>0</v>
      </c>
      <c r="K62" s="22">
        <f>COUNTIFS('Raw Data from UFBs'!$A$3:$A$3000,'Summary By Town'!$A62,'Raw Data from UFBs'!$E$3:$E$3000,'Summary By Town'!$K$2)</f>
        <v>0</v>
      </c>
      <c r="L62" s="5">
        <f>SUMIFS('Raw Data from UFBs'!F$3:F$3000,'Raw Data from UFBs'!$A$3:$A$3000,'Summary By Town'!$A62,'Raw Data from UFBs'!$E$3:$E$3000,'Summary By Town'!$K$2)</f>
        <v>0</v>
      </c>
      <c r="M62" s="5">
        <f>SUMIFS('Raw Data from UFBs'!G$3:G$3000,'Raw Data from UFBs'!$A$3:$A$3000,'Summary By Town'!$A62,'Raw Data from UFBs'!$E$3:$E$3000,'Summary By Town'!$K$2)</f>
        <v>0</v>
      </c>
      <c r="N62" s="23">
        <f t="shared" si="2"/>
        <v>0</v>
      </c>
      <c r="O62" s="22">
        <f>COUNTIFS('Raw Data from UFBs'!$A$3:$A$3000,'Summary By Town'!$A62,'Raw Data from UFBs'!$E$3:$E$3000,'Summary By Town'!$O$2)</f>
        <v>0</v>
      </c>
      <c r="P62" s="5">
        <f>SUMIFS('Raw Data from UFBs'!F$3:F$3000,'Raw Data from UFBs'!$A$3:$A$3000,'Summary By Town'!$A62,'Raw Data from UFBs'!$E$3:$E$3000,'Summary By Town'!$O$2)</f>
        <v>0</v>
      </c>
      <c r="Q62" s="5">
        <f>SUMIFS('Raw Data from UFBs'!G$3:G$3000,'Raw Data from UFBs'!$A$3:$A$3000,'Summary By Town'!$A62,'Raw Data from UFBs'!$E$3:$E$3000,'Summary By Town'!$O$2)</f>
        <v>0</v>
      </c>
      <c r="R62" s="23">
        <f t="shared" si="8"/>
        <v>0</v>
      </c>
      <c r="S62" s="22">
        <f t="shared" si="3"/>
        <v>0</v>
      </c>
      <c r="T62" s="5">
        <f t="shared" si="4"/>
        <v>0</v>
      </c>
      <c r="U62" s="5">
        <f t="shared" si="5"/>
        <v>0</v>
      </c>
      <c r="V62" s="23">
        <f t="shared" si="6"/>
        <v>0</v>
      </c>
      <c r="W62" s="62">
        <v>1758260900</v>
      </c>
      <c r="X62" s="63">
        <v>3.9141781023816433</v>
      </c>
      <c r="Y62" s="64">
        <v>0.30039135033844189</v>
      </c>
      <c r="Z62" s="5">
        <f t="shared" si="9"/>
        <v>0</v>
      </c>
      <c r="AA62" s="9">
        <f t="shared" si="10"/>
        <v>0</v>
      </c>
      <c r="AB62" s="62">
        <v>23502316.82</v>
      </c>
      <c r="AC62" s="7">
        <f t="shared" si="7"/>
        <v>0</v>
      </c>
      <c r="AE62" s="6" t="s">
        <v>87</v>
      </c>
      <c r="AF62" s="6" t="s">
        <v>45</v>
      </c>
      <c r="AG62" s="6" t="s">
        <v>965</v>
      </c>
      <c r="AH62" s="6" t="s">
        <v>54</v>
      </c>
      <c r="AI62" s="6" t="s">
        <v>959</v>
      </c>
      <c r="AJ62" s="6" t="s">
        <v>1857</v>
      </c>
      <c r="AK62" s="6" t="s">
        <v>1857</v>
      </c>
      <c r="AL62" s="6" t="s">
        <v>1857</v>
      </c>
      <c r="AM62" s="6" t="s">
        <v>1857</v>
      </c>
      <c r="AN62" s="6" t="s">
        <v>1857</v>
      </c>
      <c r="AO62" s="6" t="s">
        <v>1857</v>
      </c>
      <c r="AP62" s="6" t="s">
        <v>1857</v>
      </c>
      <c r="AQ62" s="6" t="s">
        <v>1857</v>
      </c>
      <c r="AR62" s="6" t="s">
        <v>1857</v>
      </c>
      <c r="AS62" s="6" t="s">
        <v>1857</v>
      </c>
      <c r="AT62" s="6" t="s">
        <v>1857</v>
      </c>
    </row>
    <row r="63" spans="1:46" ht="17.25" customHeight="1" x14ac:dyDescent="0.3">
      <c r="A63" t="s">
        <v>954</v>
      </c>
      <c r="B63" t="s">
        <v>1329</v>
      </c>
      <c r="C63" t="s">
        <v>936</v>
      </c>
      <c r="D63" t="str">
        <f t="shared" si="0"/>
        <v>North Arlington borough, Bergen County</v>
      </c>
      <c r="E63" t="s">
        <v>1828</v>
      </c>
      <c r="F63" t="s">
        <v>1819</v>
      </c>
      <c r="G63" s="22">
        <f>COUNTIFS('Raw Data from UFBs'!$A$3:$A$3000,'Summary By Town'!$A63,'Raw Data from UFBs'!$E$3:$E$3000,'Summary By Town'!$G$2)</f>
        <v>0</v>
      </c>
      <c r="H63" s="5">
        <f>SUMIFS('Raw Data from UFBs'!F$3:F$3000,'Raw Data from UFBs'!$A$3:$A$3000,'Summary By Town'!$A63,'Raw Data from UFBs'!$E$3:$E$3000,'Summary By Town'!$G$2)</f>
        <v>0</v>
      </c>
      <c r="I63" s="5">
        <f>SUMIFS('Raw Data from UFBs'!G$3:G$3000,'Raw Data from UFBs'!$A$3:$A$3000,'Summary By Town'!$A63,'Raw Data from UFBs'!$E$3:$E$3000,'Summary By Town'!$G$2)</f>
        <v>0</v>
      </c>
      <c r="J63" s="23">
        <f t="shared" si="1"/>
        <v>0</v>
      </c>
      <c r="K63" s="22">
        <f>COUNTIFS('Raw Data from UFBs'!$A$3:$A$3000,'Summary By Town'!$A63,'Raw Data from UFBs'!$E$3:$E$3000,'Summary By Town'!$K$2)</f>
        <v>0</v>
      </c>
      <c r="L63" s="5">
        <f>SUMIFS('Raw Data from UFBs'!F$3:F$3000,'Raw Data from UFBs'!$A$3:$A$3000,'Summary By Town'!$A63,'Raw Data from UFBs'!$E$3:$E$3000,'Summary By Town'!$K$2)</f>
        <v>0</v>
      </c>
      <c r="M63" s="5">
        <f>SUMIFS('Raw Data from UFBs'!G$3:G$3000,'Raw Data from UFBs'!$A$3:$A$3000,'Summary By Town'!$A63,'Raw Data from UFBs'!$E$3:$E$3000,'Summary By Town'!$K$2)</f>
        <v>0</v>
      </c>
      <c r="N63" s="23">
        <f t="shared" si="2"/>
        <v>0</v>
      </c>
      <c r="O63" s="22">
        <f>COUNTIFS('Raw Data from UFBs'!$A$3:$A$3000,'Summary By Town'!$A63,'Raw Data from UFBs'!$E$3:$E$3000,'Summary By Town'!$O$2)</f>
        <v>0</v>
      </c>
      <c r="P63" s="5">
        <f>SUMIFS('Raw Data from UFBs'!F$3:F$3000,'Raw Data from UFBs'!$A$3:$A$3000,'Summary By Town'!$A63,'Raw Data from UFBs'!$E$3:$E$3000,'Summary By Town'!$O$2)</f>
        <v>0</v>
      </c>
      <c r="Q63" s="5">
        <f>SUMIFS('Raw Data from UFBs'!G$3:G$3000,'Raw Data from UFBs'!$A$3:$A$3000,'Summary By Town'!$A63,'Raw Data from UFBs'!$E$3:$E$3000,'Summary By Town'!$O$2)</f>
        <v>0</v>
      </c>
      <c r="R63" s="23">
        <f t="shared" si="8"/>
        <v>0</v>
      </c>
      <c r="S63" s="22">
        <f t="shared" si="3"/>
        <v>0</v>
      </c>
      <c r="T63" s="5">
        <f t="shared" si="4"/>
        <v>0</v>
      </c>
      <c r="U63" s="5">
        <f t="shared" si="5"/>
        <v>0</v>
      </c>
      <c r="V63" s="23">
        <f t="shared" si="6"/>
        <v>0</v>
      </c>
      <c r="W63" s="62">
        <v>2702644320</v>
      </c>
      <c r="X63" s="63">
        <v>2.4415650308519434</v>
      </c>
      <c r="Y63" s="64">
        <v>0.35632372652779115</v>
      </c>
      <c r="Z63" s="5">
        <f t="shared" si="9"/>
        <v>0</v>
      </c>
      <c r="AA63" s="9">
        <f t="shared" si="10"/>
        <v>0</v>
      </c>
      <c r="AB63" s="62">
        <v>28425792</v>
      </c>
      <c r="AC63" s="7">
        <f t="shared" si="7"/>
        <v>0</v>
      </c>
      <c r="AE63" s="6" t="s">
        <v>1068</v>
      </c>
      <c r="AF63" s="6" t="s">
        <v>1036</v>
      </c>
      <c r="AG63" s="6" t="s">
        <v>74</v>
      </c>
      <c r="AH63" s="6" t="s">
        <v>1857</v>
      </c>
      <c r="AI63" s="6" t="s">
        <v>1857</v>
      </c>
      <c r="AJ63" s="6" t="s">
        <v>1857</v>
      </c>
      <c r="AK63" s="6" t="s">
        <v>1857</v>
      </c>
      <c r="AL63" s="6" t="s">
        <v>1857</v>
      </c>
      <c r="AM63" s="6" t="s">
        <v>1857</v>
      </c>
      <c r="AN63" s="6" t="s">
        <v>1857</v>
      </c>
      <c r="AO63" s="6" t="s">
        <v>1857</v>
      </c>
      <c r="AP63" s="6" t="s">
        <v>1857</v>
      </c>
      <c r="AQ63" s="6" t="s">
        <v>1857</v>
      </c>
      <c r="AR63" s="6" t="s">
        <v>1857</v>
      </c>
      <c r="AS63" s="6" t="s">
        <v>1857</v>
      </c>
      <c r="AT63" s="6" t="s">
        <v>1857</v>
      </c>
    </row>
    <row r="64" spans="1:46" ht="17.25" customHeight="1" x14ac:dyDescent="0.3">
      <c r="A64" t="s">
        <v>955</v>
      </c>
      <c r="B64" t="s">
        <v>1330</v>
      </c>
      <c r="C64" t="s">
        <v>936</v>
      </c>
      <c r="D64" t="str">
        <f t="shared" si="0"/>
        <v>Northvale borough, Bergen County</v>
      </c>
      <c r="E64" t="s">
        <v>1828</v>
      </c>
      <c r="F64" t="s">
        <v>1815</v>
      </c>
      <c r="G64" s="22">
        <f>COUNTIFS('Raw Data from UFBs'!$A$3:$A$3000,'Summary By Town'!$A64,'Raw Data from UFBs'!$E$3:$E$3000,'Summary By Town'!$G$2)</f>
        <v>0</v>
      </c>
      <c r="H64" s="5">
        <f>SUMIFS('Raw Data from UFBs'!F$3:F$3000,'Raw Data from UFBs'!$A$3:$A$3000,'Summary By Town'!$A64,'Raw Data from UFBs'!$E$3:$E$3000,'Summary By Town'!$G$2)</f>
        <v>0</v>
      </c>
      <c r="I64" s="5">
        <f>SUMIFS('Raw Data from UFBs'!G$3:G$3000,'Raw Data from UFBs'!$A$3:$A$3000,'Summary By Town'!$A64,'Raw Data from UFBs'!$E$3:$E$3000,'Summary By Town'!$G$2)</f>
        <v>0</v>
      </c>
      <c r="J64" s="23">
        <f t="shared" si="1"/>
        <v>0</v>
      </c>
      <c r="K64" s="22">
        <f>COUNTIFS('Raw Data from UFBs'!$A$3:$A$3000,'Summary By Town'!$A64,'Raw Data from UFBs'!$E$3:$E$3000,'Summary By Town'!$K$2)</f>
        <v>0</v>
      </c>
      <c r="L64" s="5">
        <f>SUMIFS('Raw Data from UFBs'!F$3:F$3000,'Raw Data from UFBs'!$A$3:$A$3000,'Summary By Town'!$A64,'Raw Data from UFBs'!$E$3:$E$3000,'Summary By Town'!$K$2)</f>
        <v>0</v>
      </c>
      <c r="M64" s="5">
        <f>SUMIFS('Raw Data from UFBs'!G$3:G$3000,'Raw Data from UFBs'!$A$3:$A$3000,'Summary By Town'!$A64,'Raw Data from UFBs'!$E$3:$E$3000,'Summary By Town'!$K$2)</f>
        <v>0</v>
      </c>
      <c r="N64" s="23">
        <f t="shared" si="2"/>
        <v>0</v>
      </c>
      <c r="O64" s="22">
        <f>COUNTIFS('Raw Data from UFBs'!$A$3:$A$3000,'Summary By Town'!$A64,'Raw Data from UFBs'!$E$3:$E$3000,'Summary By Town'!$O$2)</f>
        <v>0</v>
      </c>
      <c r="P64" s="5">
        <f>SUMIFS('Raw Data from UFBs'!F$3:F$3000,'Raw Data from UFBs'!$A$3:$A$3000,'Summary By Town'!$A64,'Raw Data from UFBs'!$E$3:$E$3000,'Summary By Town'!$O$2)</f>
        <v>0</v>
      </c>
      <c r="Q64" s="5">
        <f>SUMIFS('Raw Data from UFBs'!G$3:G$3000,'Raw Data from UFBs'!$A$3:$A$3000,'Summary By Town'!$A64,'Raw Data from UFBs'!$E$3:$E$3000,'Summary By Town'!$O$2)</f>
        <v>0</v>
      </c>
      <c r="R64" s="23">
        <f t="shared" si="8"/>
        <v>0</v>
      </c>
      <c r="S64" s="22">
        <f t="shared" si="3"/>
        <v>0</v>
      </c>
      <c r="T64" s="5">
        <f t="shared" si="4"/>
        <v>0</v>
      </c>
      <c r="U64" s="5">
        <f t="shared" si="5"/>
        <v>0</v>
      </c>
      <c r="V64" s="23">
        <f t="shared" si="6"/>
        <v>0</v>
      </c>
      <c r="W64" s="62">
        <v>916215303</v>
      </c>
      <c r="X64" s="63">
        <v>3.0922085548239919</v>
      </c>
      <c r="Y64" s="64">
        <v>0.29849229968331392</v>
      </c>
      <c r="Z64" s="5">
        <f t="shared" si="9"/>
        <v>0</v>
      </c>
      <c r="AA64" s="9">
        <f t="shared" si="10"/>
        <v>0</v>
      </c>
      <c r="AB64" s="62">
        <v>10624591.969999999</v>
      </c>
      <c r="AC64" s="7">
        <f t="shared" si="7"/>
        <v>0</v>
      </c>
      <c r="AE64" s="6" t="s">
        <v>84</v>
      </c>
      <c r="AF64" s="6" t="s">
        <v>956</v>
      </c>
      <c r="AG64" s="6" t="s">
        <v>958</v>
      </c>
      <c r="AH64" s="6" t="s">
        <v>1857</v>
      </c>
      <c r="AI64" s="6" t="s">
        <v>1857</v>
      </c>
      <c r="AJ64" s="6" t="s">
        <v>1857</v>
      </c>
      <c r="AK64" s="6" t="s">
        <v>1857</v>
      </c>
      <c r="AL64" s="6" t="s">
        <v>1857</v>
      </c>
      <c r="AM64" s="6" t="s">
        <v>1857</v>
      </c>
      <c r="AN64" s="6" t="s">
        <v>1857</v>
      </c>
      <c r="AO64" s="6" t="s">
        <v>1857</v>
      </c>
      <c r="AP64" s="6" t="s">
        <v>1857</v>
      </c>
      <c r="AQ64" s="6" t="s">
        <v>1857</v>
      </c>
      <c r="AR64" s="6" t="s">
        <v>1857</v>
      </c>
      <c r="AS64" s="6" t="s">
        <v>1857</v>
      </c>
      <c r="AT64" s="6" t="s">
        <v>1857</v>
      </c>
    </row>
    <row r="65" spans="1:46" ht="17.25" customHeight="1" x14ac:dyDescent="0.3">
      <c r="A65" t="s">
        <v>956</v>
      </c>
      <c r="B65" t="s">
        <v>1331</v>
      </c>
      <c r="C65" t="s">
        <v>936</v>
      </c>
      <c r="D65" t="str">
        <f t="shared" si="0"/>
        <v>Norwood borough, Bergen County</v>
      </c>
      <c r="E65" t="s">
        <v>1828</v>
      </c>
      <c r="F65" t="s">
        <v>1817</v>
      </c>
      <c r="G65" s="22">
        <f>COUNTIFS('Raw Data from UFBs'!$A$3:$A$3000,'Summary By Town'!$A65,'Raw Data from UFBs'!$E$3:$E$3000,'Summary By Town'!$G$2)</f>
        <v>0</v>
      </c>
      <c r="H65" s="5">
        <f>SUMIFS('Raw Data from UFBs'!F$3:F$3000,'Raw Data from UFBs'!$A$3:$A$3000,'Summary By Town'!$A65,'Raw Data from UFBs'!$E$3:$E$3000,'Summary By Town'!$G$2)</f>
        <v>0</v>
      </c>
      <c r="I65" s="5">
        <f>SUMIFS('Raw Data from UFBs'!G$3:G$3000,'Raw Data from UFBs'!$A$3:$A$3000,'Summary By Town'!$A65,'Raw Data from UFBs'!$E$3:$E$3000,'Summary By Town'!$G$2)</f>
        <v>0</v>
      </c>
      <c r="J65" s="23">
        <f t="shared" si="1"/>
        <v>0</v>
      </c>
      <c r="K65" s="22">
        <f>COUNTIFS('Raw Data from UFBs'!$A$3:$A$3000,'Summary By Town'!$A65,'Raw Data from UFBs'!$E$3:$E$3000,'Summary By Town'!$K$2)</f>
        <v>0</v>
      </c>
      <c r="L65" s="5">
        <f>SUMIFS('Raw Data from UFBs'!F$3:F$3000,'Raw Data from UFBs'!$A$3:$A$3000,'Summary By Town'!$A65,'Raw Data from UFBs'!$E$3:$E$3000,'Summary By Town'!$K$2)</f>
        <v>0</v>
      </c>
      <c r="M65" s="5">
        <f>SUMIFS('Raw Data from UFBs'!G$3:G$3000,'Raw Data from UFBs'!$A$3:$A$3000,'Summary By Town'!$A65,'Raw Data from UFBs'!$E$3:$E$3000,'Summary By Town'!$K$2)</f>
        <v>0</v>
      </c>
      <c r="N65" s="23">
        <f t="shared" si="2"/>
        <v>0</v>
      </c>
      <c r="O65" s="22">
        <f>COUNTIFS('Raw Data from UFBs'!$A$3:$A$3000,'Summary By Town'!$A65,'Raw Data from UFBs'!$E$3:$E$3000,'Summary By Town'!$O$2)</f>
        <v>0</v>
      </c>
      <c r="P65" s="5">
        <f>SUMIFS('Raw Data from UFBs'!F$3:F$3000,'Raw Data from UFBs'!$A$3:$A$3000,'Summary By Town'!$A65,'Raw Data from UFBs'!$E$3:$E$3000,'Summary By Town'!$O$2)</f>
        <v>0</v>
      </c>
      <c r="Q65" s="5">
        <f>SUMIFS('Raw Data from UFBs'!G$3:G$3000,'Raw Data from UFBs'!$A$3:$A$3000,'Summary By Town'!$A65,'Raw Data from UFBs'!$E$3:$E$3000,'Summary By Town'!$O$2)</f>
        <v>0</v>
      </c>
      <c r="R65" s="23">
        <f t="shared" si="8"/>
        <v>0</v>
      </c>
      <c r="S65" s="22">
        <f t="shared" si="3"/>
        <v>0</v>
      </c>
      <c r="T65" s="5">
        <f t="shared" si="4"/>
        <v>0</v>
      </c>
      <c r="U65" s="5">
        <f t="shared" si="5"/>
        <v>0</v>
      </c>
      <c r="V65" s="23">
        <f t="shared" si="6"/>
        <v>0</v>
      </c>
      <c r="W65" s="62">
        <v>1369100300</v>
      </c>
      <c r="X65" s="63">
        <v>2.6449046834186491</v>
      </c>
      <c r="Y65" s="64">
        <v>0.28434638806808554</v>
      </c>
      <c r="Z65" s="5">
        <f t="shared" si="9"/>
        <v>0</v>
      </c>
      <c r="AA65" s="9">
        <f t="shared" si="10"/>
        <v>0</v>
      </c>
      <c r="AB65" s="62">
        <v>12778866.42</v>
      </c>
      <c r="AC65" s="7">
        <f t="shared" si="7"/>
        <v>0</v>
      </c>
      <c r="AE65" s="6" t="s">
        <v>50</v>
      </c>
      <c r="AF65" s="6" t="s">
        <v>44</v>
      </c>
      <c r="AG65" s="6" t="s">
        <v>945</v>
      </c>
      <c r="AH65" s="6" t="s">
        <v>84</v>
      </c>
      <c r="AI65" s="6" t="s">
        <v>955</v>
      </c>
      <c r="AJ65" s="6" t="s">
        <v>958</v>
      </c>
      <c r="AK65" s="6" t="s">
        <v>1857</v>
      </c>
      <c r="AL65" s="6" t="s">
        <v>1857</v>
      </c>
      <c r="AM65" s="6" t="s">
        <v>1857</v>
      </c>
      <c r="AN65" s="6" t="s">
        <v>1857</v>
      </c>
      <c r="AO65" s="6" t="s">
        <v>1857</v>
      </c>
      <c r="AP65" s="6" t="s">
        <v>1857</v>
      </c>
      <c r="AQ65" s="6" t="s">
        <v>1857</v>
      </c>
      <c r="AR65" s="6" t="s">
        <v>1857</v>
      </c>
      <c r="AS65" s="6" t="s">
        <v>1857</v>
      </c>
      <c r="AT65" s="6" t="s">
        <v>1857</v>
      </c>
    </row>
    <row r="66" spans="1:46" ht="17.25" customHeight="1" x14ac:dyDescent="0.3">
      <c r="A66" t="s">
        <v>957</v>
      </c>
      <c r="B66" t="s">
        <v>1332</v>
      </c>
      <c r="C66" t="s">
        <v>936</v>
      </c>
      <c r="D66" t="str">
        <f t="shared" si="0"/>
        <v>Oakland borough, Bergen County</v>
      </c>
      <c r="E66" t="s">
        <v>1828</v>
      </c>
      <c r="F66" t="s">
        <v>1815</v>
      </c>
      <c r="G66" s="22">
        <f>COUNTIFS('Raw Data from UFBs'!$A$3:$A$3000,'Summary By Town'!$A66,'Raw Data from UFBs'!$E$3:$E$3000,'Summary By Town'!$G$2)</f>
        <v>0</v>
      </c>
      <c r="H66" s="5">
        <f>SUMIFS('Raw Data from UFBs'!F$3:F$3000,'Raw Data from UFBs'!$A$3:$A$3000,'Summary By Town'!$A66,'Raw Data from UFBs'!$E$3:$E$3000,'Summary By Town'!$G$2)</f>
        <v>0</v>
      </c>
      <c r="I66" s="5">
        <f>SUMIFS('Raw Data from UFBs'!G$3:G$3000,'Raw Data from UFBs'!$A$3:$A$3000,'Summary By Town'!$A66,'Raw Data from UFBs'!$E$3:$E$3000,'Summary By Town'!$G$2)</f>
        <v>0</v>
      </c>
      <c r="J66" s="23">
        <f t="shared" si="1"/>
        <v>0</v>
      </c>
      <c r="K66" s="22">
        <f>COUNTIFS('Raw Data from UFBs'!$A$3:$A$3000,'Summary By Town'!$A66,'Raw Data from UFBs'!$E$3:$E$3000,'Summary By Town'!$K$2)</f>
        <v>0</v>
      </c>
      <c r="L66" s="5">
        <f>SUMIFS('Raw Data from UFBs'!F$3:F$3000,'Raw Data from UFBs'!$A$3:$A$3000,'Summary By Town'!$A66,'Raw Data from UFBs'!$E$3:$E$3000,'Summary By Town'!$K$2)</f>
        <v>0</v>
      </c>
      <c r="M66" s="5">
        <f>SUMIFS('Raw Data from UFBs'!G$3:G$3000,'Raw Data from UFBs'!$A$3:$A$3000,'Summary By Town'!$A66,'Raw Data from UFBs'!$E$3:$E$3000,'Summary By Town'!$K$2)</f>
        <v>0</v>
      </c>
      <c r="N66" s="23">
        <f t="shared" si="2"/>
        <v>0</v>
      </c>
      <c r="O66" s="22">
        <f>COUNTIFS('Raw Data from UFBs'!$A$3:$A$3000,'Summary By Town'!$A66,'Raw Data from UFBs'!$E$3:$E$3000,'Summary By Town'!$O$2)</f>
        <v>0</v>
      </c>
      <c r="P66" s="5">
        <f>SUMIFS('Raw Data from UFBs'!F$3:F$3000,'Raw Data from UFBs'!$A$3:$A$3000,'Summary By Town'!$A66,'Raw Data from UFBs'!$E$3:$E$3000,'Summary By Town'!$O$2)</f>
        <v>0</v>
      </c>
      <c r="Q66" s="5">
        <f>SUMIFS('Raw Data from UFBs'!G$3:G$3000,'Raw Data from UFBs'!$A$3:$A$3000,'Summary By Town'!$A66,'Raw Data from UFBs'!$E$3:$E$3000,'Summary By Town'!$O$2)</f>
        <v>0</v>
      </c>
      <c r="R66" s="23">
        <f t="shared" si="8"/>
        <v>0</v>
      </c>
      <c r="S66" s="22">
        <f t="shared" si="3"/>
        <v>0</v>
      </c>
      <c r="T66" s="5">
        <f t="shared" si="4"/>
        <v>0</v>
      </c>
      <c r="U66" s="5">
        <f t="shared" si="5"/>
        <v>0</v>
      </c>
      <c r="V66" s="23">
        <f t="shared" si="6"/>
        <v>0</v>
      </c>
      <c r="W66" s="62">
        <v>3306694243</v>
      </c>
      <c r="X66" s="63">
        <v>2.3738039545583076</v>
      </c>
      <c r="Y66" s="64">
        <v>0.24910111106909841</v>
      </c>
      <c r="Z66" s="5">
        <f t="shared" si="9"/>
        <v>0</v>
      </c>
      <c r="AA66" s="9">
        <f t="shared" si="10"/>
        <v>0</v>
      </c>
      <c r="AB66" s="62">
        <v>22611278</v>
      </c>
      <c r="AC66" s="7">
        <f t="shared" si="7"/>
        <v>0</v>
      </c>
      <c r="AE66" s="6" t="s">
        <v>1195</v>
      </c>
      <c r="AF66" s="6" t="s">
        <v>1191</v>
      </c>
      <c r="AG66" s="6" t="s">
        <v>943</v>
      </c>
      <c r="AH66" s="6" t="s">
        <v>625</v>
      </c>
      <c r="AI66" s="6" t="s">
        <v>950</v>
      </c>
      <c r="AJ66" s="6" t="s">
        <v>1193</v>
      </c>
      <c r="AK66" s="6" t="s">
        <v>1857</v>
      </c>
      <c r="AL66" s="6" t="s">
        <v>1857</v>
      </c>
      <c r="AM66" s="6" t="s">
        <v>1857</v>
      </c>
      <c r="AN66" s="6" t="s">
        <v>1857</v>
      </c>
      <c r="AO66" s="6" t="s">
        <v>1857</v>
      </c>
      <c r="AP66" s="6" t="s">
        <v>1857</v>
      </c>
      <c r="AQ66" s="6" t="s">
        <v>1857</v>
      </c>
      <c r="AR66" s="6" t="s">
        <v>1857</v>
      </c>
      <c r="AS66" s="6" t="s">
        <v>1857</v>
      </c>
      <c r="AT66" s="6" t="s">
        <v>1857</v>
      </c>
    </row>
    <row r="67" spans="1:46" ht="17.25" customHeight="1" x14ac:dyDescent="0.3">
      <c r="A67" t="s">
        <v>958</v>
      </c>
      <c r="B67" t="s">
        <v>1333</v>
      </c>
      <c r="C67" t="s">
        <v>936</v>
      </c>
      <c r="D67" t="str">
        <f t="shared" si="0"/>
        <v>Old Tappan borough, Bergen County</v>
      </c>
      <c r="E67" t="s">
        <v>1828</v>
      </c>
      <c r="F67" t="s">
        <v>1817</v>
      </c>
      <c r="G67" s="22">
        <f>COUNTIFS('Raw Data from UFBs'!$A$3:$A$3000,'Summary By Town'!$A67,'Raw Data from UFBs'!$E$3:$E$3000,'Summary By Town'!$G$2)</f>
        <v>0</v>
      </c>
      <c r="H67" s="5">
        <f>SUMIFS('Raw Data from UFBs'!F$3:F$3000,'Raw Data from UFBs'!$A$3:$A$3000,'Summary By Town'!$A67,'Raw Data from UFBs'!$E$3:$E$3000,'Summary By Town'!$G$2)</f>
        <v>0</v>
      </c>
      <c r="I67" s="5">
        <f>SUMIFS('Raw Data from UFBs'!G$3:G$3000,'Raw Data from UFBs'!$A$3:$A$3000,'Summary By Town'!$A67,'Raw Data from UFBs'!$E$3:$E$3000,'Summary By Town'!$G$2)</f>
        <v>0</v>
      </c>
      <c r="J67" s="23">
        <f t="shared" si="1"/>
        <v>0</v>
      </c>
      <c r="K67" s="22">
        <f>COUNTIFS('Raw Data from UFBs'!$A$3:$A$3000,'Summary By Town'!$A67,'Raw Data from UFBs'!$E$3:$E$3000,'Summary By Town'!$K$2)</f>
        <v>0</v>
      </c>
      <c r="L67" s="5">
        <f>SUMIFS('Raw Data from UFBs'!F$3:F$3000,'Raw Data from UFBs'!$A$3:$A$3000,'Summary By Town'!$A67,'Raw Data from UFBs'!$E$3:$E$3000,'Summary By Town'!$K$2)</f>
        <v>0</v>
      </c>
      <c r="M67" s="5">
        <f>SUMIFS('Raw Data from UFBs'!G$3:G$3000,'Raw Data from UFBs'!$A$3:$A$3000,'Summary By Town'!$A67,'Raw Data from UFBs'!$E$3:$E$3000,'Summary By Town'!$K$2)</f>
        <v>0</v>
      </c>
      <c r="N67" s="23">
        <f t="shared" si="2"/>
        <v>0</v>
      </c>
      <c r="O67" s="22">
        <f>COUNTIFS('Raw Data from UFBs'!$A$3:$A$3000,'Summary By Town'!$A67,'Raw Data from UFBs'!$E$3:$E$3000,'Summary By Town'!$O$2)</f>
        <v>0</v>
      </c>
      <c r="P67" s="5">
        <f>SUMIFS('Raw Data from UFBs'!F$3:F$3000,'Raw Data from UFBs'!$A$3:$A$3000,'Summary By Town'!$A67,'Raw Data from UFBs'!$E$3:$E$3000,'Summary By Town'!$O$2)</f>
        <v>0</v>
      </c>
      <c r="Q67" s="5">
        <f>SUMIFS('Raw Data from UFBs'!G$3:G$3000,'Raw Data from UFBs'!$A$3:$A$3000,'Summary By Town'!$A67,'Raw Data from UFBs'!$E$3:$E$3000,'Summary By Town'!$O$2)</f>
        <v>0</v>
      </c>
      <c r="R67" s="23">
        <f t="shared" si="8"/>
        <v>0</v>
      </c>
      <c r="S67" s="22">
        <f t="shared" si="3"/>
        <v>0</v>
      </c>
      <c r="T67" s="5">
        <f t="shared" si="4"/>
        <v>0</v>
      </c>
      <c r="U67" s="5">
        <f t="shared" si="5"/>
        <v>0</v>
      </c>
      <c r="V67" s="23">
        <f t="shared" si="6"/>
        <v>0</v>
      </c>
      <c r="W67" s="62">
        <v>1866843190</v>
      </c>
      <c r="X67" s="63">
        <v>2.1533944600114481</v>
      </c>
      <c r="Y67" s="64">
        <v>0.16920512970361976</v>
      </c>
      <c r="Z67" s="5">
        <f t="shared" si="9"/>
        <v>0</v>
      </c>
      <c r="AA67" s="9">
        <f t="shared" si="10"/>
        <v>0</v>
      </c>
      <c r="AB67" s="62">
        <v>12052843</v>
      </c>
      <c r="AC67" s="7">
        <f t="shared" si="7"/>
        <v>0</v>
      </c>
      <c r="AE67" s="6" t="s">
        <v>945</v>
      </c>
      <c r="AF67" s="6" t="s">
        <v>956</v>
      </c>
      <c r="AG67" s="6" t="s">
        <v>955</v>
      </c>
      <c r="AH67" s="6" t="s">
        <v>83</v>
      </c>
      <c r="AI67" s="6" t="s">
        <v>1857</v>
      </c>
      <c r="AJ67" s="6" t="s">
        <v>1857</v>
      </c>
      <c r="AK67" s="6" t="s">
        <v>1857</v>
      </c>
      <c r="AL67" s="6" t="s">
        <v>1857</v>
      </c>
      <c r="AM67" s="6" t="s">
        <v>1857</v>
      </c>
      <c r="AN67" s="6" t="s">
        <v>1857</v>
      </c>
      <c r="AO67" s="6" t="s">
        <v>1857</v>
      </c>
      <c r="AP67" s="6" t="s">
        <v>1857</v>
      </c>
      <c r="AQ67" s="6" t="s">
        <v>1857</v>
      </c>
      <c r="AR67" s="6" t="s">
        <v>1857</v>
      </c>
      <c r="AS67" s="6" t="s">
        <v>1857</v>
      </c>
      <c r="AT67" s="6" t="s">
        <v>1857</v>
      </c>
    </row>
    <row r="68" spans="1:46" ht="17.25" customHeight="1" x14ac:dyDescent="0.3">
      <c r="A68" t="s">
        <v>959</v>
      </c>
      <c r="B68" t="s">
        <v>1334</v>
      </c>
      <c r="C68" t="s">
        <v>936</v>
      </c>
      <c r="D68" t="str">
        <f t="shared" si="0"/>
        <v>Oradell borough, Bergen County</v>
      </c>
      <c r="E68" t="s">
        <v>1828</v>
      </c>
      <c r="F68" t="s">
        <v>1815</v>
      </c>
      <c r="G68" s="22">
        <f>COUNTIFS('Raw Data from UFBs'!$A$3:$A$3000,'Summary By Town'!$A68,'Raw Data from UFBs'!$E$3:$E$3000,'Summary By Town'!$G$2)</f>
        <v>0</v>
      </c>
      <c r="H68" s="5">
        <f>SUMIFS('Raw Data from UFBs'!F$3:F$3000,'Raw Data from UFBs'!$A$3:$A$3000,'Summary By Town'!$A68,'Raw Data from UFBs'!$E$3:$E$3000,'Summary By Town'!$G$2)</f>
        <v>0</v>
      </c>
      <c r="I68" s="5">
        <f>SUMIFS('Raw Data from UFBs'!G$3:G$3000,'Raw Data from UFBs'!$A$3:$A$3000,'Summary By Town'!$A68,'Raw Data from UFBs'!$E$3:$E$3000,'Summary By Town'!$G$2)</f>
        <v>0</v>
      </c>
      <c r="J68" s="23">
        <f t="shared" si="1"/>
        <v>0</v>
      </c>
      <c r="K68" s="22">
        <f>COUNTIFS('Raw Data from UFBs'!$A$3:$A$3000,'Summary By Town'!$A68,'Raw Data from UFBs'!$E$3:$E$3000,'Summary By Town'!$K$2)</f>
        <v>0</v>
      </c>
      <c r="L68" s="5">
        <f>SUMIFS('Raw Data from UFBs'!F$3:F$3000,'Raw Data from UFBs'!$A$3:$A$3000,'Summary By Town'!$A68,'Raw Data from UFBs'!$E$3:$E$3000,'Summary By Town'!$K$2)</f>
        <v>0</v>
      </c>
      <c r="M68" s="5">
        <f>SUMIFS('Raw Data from UFBs'!G$3:G$3000,'Raw Data from UFBs'!$A$3:$A$3000,'Summary By Town'!$A68,'Raw Data from UFBs'!$E$3:$E$3000,'Summary By Town'!$K$2)</f>
        <v>0</v>
      </c>
      <c r="N68" s="23">
        <f t="shared" si="2"/>
        <v>0</v>
      </c>
      <c r="O68" s="22">
        <f>COUNTIFS('Raw Data from UFBs'!$A$3:$A$3000,'Summary By Town'!$A68,'Raw Data from UFBs'!$E$3:$E$3000,'Summary By Town'!$O$2)</f>
        <v>0</v>
      </c>
      <c r="P68" s="5">
        <f>SUMIFS('Raw Data from UFBs'!F$3:F$3000,'Raw Data from UFBs'!$A$3:$A$3000,'Summary By Town'!$A68,'Raw Data from UFBs'!$E$3:$E$3000,'Summary By Town'!$O$2)</f>
        <v>0</v>
      </c>
      <c r="Q68" s="5">
        <f>SUMIFS('Raw Data from UFBs'!G$3:G$3000,'Raw Data from UFBs'!$A$3:$A$3000,'Summary By Town'!$A68,'Raw Data from UFBs'!$E$3:$E$3000,'Summary By Town'!$O$2)</f>
        <v>0</v>
      </c>
      <c r="R68" s="23">
        <f t="shared" si="8"/>
        <v>0</v>
      </c>
      <c r="S68" s="22">
        <f t="shared" si="3"/>
        <v>0</v>
      </c>
      <c r="T68" s="5">
        <f t="shared" si="4"/>
        <v>0</v>
      </c>
      <c r="U68" s="5">
        <f t="shared" si="5"/>
        <v>0</v>
      </c>
      <c r="V68" s="23">
        <f t="shared" si="6"/>
        <v>0</v>
      </c>
      <c r="W68" s="62">
        <v>2056350100</v>
      </c>
      <c r="X68" s="63">
        <v>2.6675143224412836</v>
      </c>
      <c r="Y68" s="64">
        <v>0.30963215558277335</v>
      </c>
      <c r="Z68" s="5">
        <f t="shared" si="9"/>
        <v>0</v>
      </c>
      <c r="AA68" s="9">
        <f t="shared" si="10"/>
        <v>0</v>
      </c>
      <c r="AB68" s="62">
        <v>18925306.82</v>
      </c>
      <c r="AC68" s="7">
        <f t="shared" si="7"/>
        <v>0</v>
      </c>
      <c r="AE68" s="6" t="s">
        <v>965</v>
      </c>
      <c r="AF68" s="6" t="s">
        <v>953</v>
      </c>
      <c r="AG68" s="6" t="s">
        <v>54</v>
      </c>
      <c r="AH68" s="6" t="s">
        <v>71</v>
      </c>
      <c r="AI68" s="6" t="s">
        <v>961</v>
      </c>
      <c r="AJ68" s="6" t="s">
        <v>61</v>
      </c>
      <c r="AK68" s="6" t="s">
        <v>1857</v>
      </c>
      <c r="AL68" s="6" t="s">
        <v>1857</v>
      </c>
      <c r="AM68" s="6" t="s">
        <v>1857</v>
      </c>
      <c r="AN68" s="6" t="s">
        <v>1857</v>
      </c>
      <c r="AO68" s="6" t="s">
        <v>1857</v>
      </c>
      <c r="AP68" s="6" t="s">
        <v>1857</v>
      </c>
      <c r="AQ68" s="6" t="s">
        <v>1857</v>
      </c>
      <c r="AR68" s="6" t="s">
        <v>1857</v>
      </c>
      <c r="AS68" s="6" t="s">
        <v>1857</v>
      </c>
      <c r="AT68" s="6" t="s">
        <v>1857</v>
      </c>
    </row>
    <row r="69" spans="1:46" ht="17.25" customHeight="1" x14ac:dyDescent="0.3">
      <c r="A69" t="s">
        <v>960</v>
      </c>
      <c r="B69" t="s">
        <v>1335</v>
      </c>
      <c r="C69" t="s">
        <v>936</v>
      </c>
      <c r="D69" t="str">
        <f t="shared" ref="D69:D132" si="11">B69&amp;", "&amp;C69&amp;" County"</f>
        <v>Palisades Park borough, Bergen County</v>
      </c>
      <c r="E69" t="s">
        <v>1828</v>
      </c>
      <c r="F69" t="s">
        <v>1819</v>
      </c>
      <c r="G69" s="22">
        <f>COUNTIFS('Raw Data from UFBs'!$A$3:$A$3000,'Summary By Town'!$A69,'Raw Data from UFBs'!$E$3:$E$3000,'Summary By Town'!$G$2)</f>
        <v>0</v>
      </c>
      <c r="H69" s="5">
        <f>SUMIFS('Raw Data from UFBs'!F$3:F$3000,'Raw Data from UFBs'!$A$3:$A$3000,'Summary By Town'!$A69,'Raw Data from UFBs'!$E$3:$E$3000,'Summary By Town'!$G$2)</f>
        <v>0</v>
      </c>
      <c r="I69" s="5">
        <f>SUMIFS('Raw Data from UFBs'!G$3:G$3000,'Raw Data from UFBs'!$A$3:$A$3000,'Summary By Town'!$A69,'Raw Data from UFBs'!$E$3:$E$3000,'Summary By Town'!$G$2)</f>
        <v>0</v>
      </c>
      <c r="J69" s="23">
        <f t="shared" ref="J69:J132" si="12">IFERROR((I69/100)*$X69,"--")</f>
        <v>0</v>
      </c>
      <c r="K69" s="22">
        <f>COUNTIFS('Raw Data from UFBs'!$A$3:$A$3000,'Summary By Town'!$A69,'Raw Data from UFBs'!$E$3:$E$3000,'Summary By Town'!$K$2)</f>
        <v>0</v>
      </c>
      <c r="L69" s="5">
        <f>SUMIFS('Raw Data from UFBs'!F$3:F$3000,'Raw Data from UFBs'!$A$3:$A$3000,'Summary By Town'!$A69,'Raw Data from UFBs'!$E$3:$E$3000,'Summary By Town'!$K$2)</f>
        <v>0</v>
      </c>
      <c r="M69" s="5">
        <f>SUMIFS('Raw Data from UFBs'!G$3:G$3000,'Raw Data from UFBs'!$A$3:$A$3000,'Summary By Town'!$A69,'Raw Data from UFBs'!$E$3:$E$3000,'Summary By Town'!$K$2)</f>
        <v>0</v>
      </c>
      <c r="N69" s="23">
        <f t="shared" ref="N69:N132" si="13">IFERROR((M69/100)*$X69,"--")</f>
        <v>0</v>
      </c>
      <c r="O69" s="22">
        <f>COUNTIFS('Raw Data from UFBs'!$A$3:$A$3000,'Summary By Town'!$A69,'Raw Data from UFBs'!$E$3:$E$3000,'Summary By Town'!$O$2)</f>
        <v>0</v>
      </c>
      <c r="P69" s="5">
        <f>SUMIFS('Raw Data from UFBs'!F$3:F$3000,'Raw Data from UFBs'!$A$3:$A$3000,'Summary By Town'!$A69,'Raw Data from UFBs'!$E$3:$E$3000,'Summary By Town'!$O$2)</f>
        <v>0</v>
      </c>
      <c r="Q69" s="5">
        <f>SUMIFS('Raw Data from UFBs'!G$3:G$3000,'Raw Data from UFBs'!$A$3:$A$3000,'Summary By Town'!$A69,'Raw Data from UFBs'!$E$3:$E$3000,'Summary By Town'!$O$2)</f>
        <v>0</v>
      </c>
      <c r="R69" s="23">
        <f t="shared" ref="R69:R132" si="14">IFERROR((Q69/100)*$X69,"--")</f>
        <v>0</v>
      </c>
      <c r="S69" s="22">
        <f t="shared" ref="S69:S132" si="15">O69+K69+G69</f>
        <v>0</v>
      </c>
      <c r="T69" s="5">
        <f t="shared" ref="T69:T132" si="16">P69+L69+H69</f>
        <v>0</v>
      </c>
      <c r="U69" s="5">
        <f t="shared" ref="U69:U132" si="17">Q69+M69+I69</f>
        <v>0</v>
      </c>
      <c r="V69" s="23">
        <f t="shared" ref="V69:V132" si="18">R69+N69+J69</f>
        <v>0</v>
      </c>
      <c r="W69" s="62">
        <v>3906027601</v>
      </c>
      <c r="X69" s="63">
        <v>1.4789595429341023</v>
      </c>
      <c r="Y69" s="64">
        <v>0.3635434452056055</v>
      </c>
      <c r="Z69" s="5">
        <f t="shared" ref="Z69:Z132" si="19">(V69-T69)*Y69</f>
        <v>0</v>
      </c>
      <c r="AA69" s="9">
        <f t="shared" ref="AA69:AA132" si="20">U69/W69</f>
        <v>0</v>
      </c>
      <c r="AB69" s="62">
        <v>26572640.310000002</v>
      </c>
      <c r="AC69" s="7">
        <f t="shared" ref="AC69:AC132" si="21">Z69/AB69</f>
        <v>0</v>
      </c>
      <c r="AE69" s="6" t="s">
        <v>962</v>
      </c>
      <c r="AF69" s="6" t="s">
        <v>963</v>
      </c>
      <c r="AG69" s="6" t="s">
        <v>68</v>
      </c>
      <c r="AH69" s="6" t="s">
        <v>73</v>
      </c>
      <c r="AI69" s="6" t="s">
        <v>1857</v>
      </c>
      <c r="AJ69" s="6" t="s">
        <v>1857</v>
      </c>
      <c r="AK69" s="6" t="s">
        <v>1857</v>
      </c>
      <c r="AL69" s="6" t="s">
        <v>1857</v>
      </c>
      <c r="AM69" s="6" t="s">
        <v>1857</v>
      </c>
      <c r="AN69" s="6" t="s">
        <v>1857</v>
      </c>
      <c r="AO69" s="6" t="s">
        <v>1857</v>
      </c>
      <c r="AP69" s="6" t="s">
        <v>1857</v>
      </c>
      <c r="AQ69" s="6" t="s">
        <v>1857</v>
      </c>
      <c r="AR69" s="6" t="s">
        <v>1857</v>
      </c>
      <c r="AS69" s="6" t="s">
        <v>1857</v>
      </c>
      <c r="AT69" s="6" t="s">
        <v>1857</v>
      </c>
    </row>
    <row r="70" spans="1:46" ht="17.25" customHeight="1" x14ac:dyDescent="0.3">
      <c r="A70" t="s">
        <v>961</v>
      </c>
      <c r="B70" t="s">
        <v>1336</v>
      </c>
      <c r="C70" t="s">
        <v>936</v>
      </c>
      <c r="D70" t="str">
        <f t="shared" si="11"/>
        <v>Paramus borough, Bergen County</v>
      </c>
      <c r="E70" t="s">
        <v>1828</v>
      </c>
      <c r="F70" t="s">
        <v>1815</v>
      </c>
      <c r="G70" s="22">
        <f>COUNTIFS('Raw Data from UFBs'!$A$3:$A$3000,'Summary By Town'!$A70,'Raw Data from UFBs'!$E$3:$E$3000,'Summary By Town'!$G$2)</f>
        <v>0</v>
      </c>
      <c r="H70" s="5">
        <f>SUMIFS('Raw Data from UFBs'!F$3:F$3000,'Raw Data from UFBs'!$A$3:$A$3000,'Summary By Town'!$A70,'Raw Data from UFBs'!$E$3:$E$3000,'Summary By Town'!$G$2)</f>
        <v>0</v>
      </c>
      <c r="I70" s="5">
        <f>SUMIFS('Raw Data from UFBs'!G$3:G$3000,'Raw Data from UFBs'!$A$3:$A$3000,'Summary By Town'!$A70,'Raw Data from UFBs'!$E$3:$E$3000,'Summary By Town'!$G$2)</f>
        <v>0</v>
      </c>
      <c r="J70" s="23">
        <f t="shared" si="12"/>
        <v>0</v>
      </c>
      <c r="K70" s="22">
        <f>COUNTIFS('Raw Data from UFBs'!$A$3:$A$3000,'Summary By Town'!$A70,'Raw Data from UFBs'!$E$3:$E$3000,'Summary By Town'!$K$2)</f>
        <v>0</v>
      </c>
      <c r="L70" s="5">
        <f>SUMIFS('Raw Data from UFBs'!F$3:F$3000,'Raw Data from UFBs'!$A$3:$A$3000,'Summary By Town'!$A70,'Raw Data from UFBs'!$E$3:$E$3000,'Summary By Town'!$K$2)</f>
        <v>0</v>
      </c>
      <c r="M70" s="5">
        <f>SUMIFS('Raw Data from UFBs'!G$3:G$3000,'Raw Data from UFBs'!$A$3:$A$3000,'Summary By Town'!$A70,'Raw Data from UFBs'!$E$3:$E$3000,'Summary By Town'!$K$2)</f>
        <v>0</v>
      </c>
      <c r="N70" s="23">
        <f t="shared" si="13"/>
        <v>0</v>
      </c>
      <c r="O70" s="22">
        <f>COUNTIFS('Raw Data from UFBs'!$A$3:$A$3000,'Summary By Town'!$A70,'Raw Data from UFBs'!$E$3:$E$3000,'Summary By Town'!$O$2)</f>
        <v>0</v>
      </c>
      <c r="P70" s="5">
        <f>SUMIFS('Raw Data from UFBs'!F$3:F$3000,'Raw Data from UFBs'!$A$3:$A$3000,'Summary By Town'!$A70,'Raw Data from UFBs'!$E$3:$E$3000,'Summary By Town'!$O$2)</f>
        <v>0</v>
      </c>
      <c r="Q70" s="5">
        <f>SUMIFS('Raw Data from UFBs'!G$3:G$3000,'Raw Data from UFBs'!$A$3:$A$3000,'Summary By Town'!$A70,'Raw Data from UFBs'!$E$3:$E$3000,'Summary By Town'!$O$2)</f>
        <v>0</v>
      </c>
      <c r="R70" s="23">
        <f t="shared" si="14"/>
        <v>0</v>
      </c>
      <c r="S70" s="22">
        <f t="shared" si="15"/>
        <v>0</v>
      </c>
      <c r="T70" s="5">
        <f t="shared" si="16"/>
        <v>0</v>
      </c>
      <c r="U70" s="5">
        <f t="shared" si="17"/>
        <v>0</v>
      </c>
      <c r="V70" s="23">
        <f t="shared" si="18"/>
        <v>0</v>
      </c>
      <c r="W70" s="62">
        <v>13385141020</v>
      </c>
      <c r="X70" s="63">
        <v>1.5331821953225366</v>
      </c>
      <c r="Y70" s="64">
        <v>0.35932495729550396</v>
      </c>
      <c r="Z70" s="5">
        <f t="shared" si="19"/>
        <v>0</v>
      </c>
      <c r="AA70" s="9">
        <f t="shared" si="20"/>
        <v>0</v>
      </c>
      <c r="AB70" s="62">
        <v>80065531</v>
      </c>
      <c r="AC70" s="7">
        <f t="shared" si="21"/>
        <v>0</v>
      </c>
      <c r="AE70" s="6" t="s">
        <v>70</v>
      </c>
      <c r="AF70" s="6" t="s">
        <v>951</v>
      </c>
      <c r="AG70" s="6" t="s">
        <v>966</v>
      </c>
      <c r="AH70" s="6" t="s">
        <v>965</v>
      </c>
      <c r="AI70" s="6" t="s">
        <v>941</v>
      </c>
      <c r="AJ70" s="6" t="s">
        <v>959</v>
      </c>
      <c r="AK70" s="6" t="s">
        <v>944</v>
      </c>
      <c r="AL70" s="6" t="s">
        <v>61</v>
      </c>
      <c r="AM70" s="6" t="s">
        <v>974</v>
      </c>
      <c r="AN70" s="6" t="s">
        <v>964</v>
      </c>
      <c r="AO70" s="6" t="s">
        <v>1857</v>
      </c>
      <c r="AP70" s="6" t="s">
        <v>1857</v>
      </c>
      <c r="AQ70" s="6" t="s">
        <v>1857</v>
      </c>
      <c r="AR70" s="6" t="s">
        <v>1857</v>
      </c>
      <c r="AS70" s="6" t="s">
        <v>1857</v>
      </c>
      <c r="AT70" s="6" t="s">
        <v>1857</v>
      </c>
    </row>
    <row r="71" spans="1:46" ht="17.25" customHeight="1" x14ac:dyDescent="0.3">
      <c r="A71" t="s">
        <v>77</v>
      </c>
      <c r="B71" t="s">
        <v>1337</v>
      </c>
      <c r="C71" t="s">
        <v>936</v>
      </c>
      <c r="D71" t="str">
        <f t="shared" si="11"/>
        <v>Park Ridge borough, Bergen County</v>
      </c>
      <c r="E71" t="s">
        <v>1828</v>
      </c>
      <c r="F71" t="s">
        <v>1815</v>
      </c>
      <c r="G71" s="22">
        <f>COUNTIFS('Raw Data from UFBs'!$A$3:$A$3000,'Summary By Town'!$A71,'Raw Data from UFBs'!$E$3:$E$3000,'Summary By Town'!$G$2)</f>
        <v>0</v>
      </c>
      <c r="H71" s="5">
        <f>SUMIFS('Raw Data from UFBs'!F$3:F$3000,'Raw Data from UFBs'!$A$3:$A$3000,'Summary By Town'!$A71,'Raw Data from UFBs'!$E$3:$E$3000,'Summary By Town'!$G$2)</f>
        <v>0</v>
      </c>
      <c r="I71" s="5">
        <f>SUMIFS('Raw Data from UFBs'!G$3:G$3000,'Raw Data from UFBs'!$A$3:$A$3000,'Summary By Town'!$A71,'Raw Data from UFBs'!$E$3:$E$3000,'Summary By Town'!$G$2)</f>
        <v>0</v>
      </c>
      <c r="J71" s="23">
        <f t="shared" si="12"/>
        <v>0</v>
      </c>
      <c r="K71" s="22">
        <f>COUNTIFS('Raw Data from UFBs'!$A$3:$A$3000,'Summary By Town'!$A71,'Raw Data from UFBs'!$E$3:$E$3000,'Summary By Town'!$K$2)</f>
        <v>0</v>
      </c>
      <c r="L71" s="5">
        <f>SUMIFS('Raw Data from UFBs'!F$3:F$3000,'Raw Data from UFBs'!$A$3:$A$3000,'Summary By Town'!$A71,'Raw Data from UFBs'!$E$3:$E$3000,'Summary By Town'!$K$2)</f>
        <v>0</v>
      </c>
      <c r="M71" s="5">
        <f>SUMIFS('Raw Data from UFBs'!G$3:G$3000,'Raw Data from UFBs'!$A$3:$A$3000,'Summary By Town'!$A71,'Raw Data from UFBs'!$E$3:$E$3000,'Summary By Town'!$K$2)</f>
        <v>0</v>
      </c>
      <c r="N71" s="23">
        <f t="shared" si="13"/>
        <v>0</v>
      </c>
      <c r="O71" s="22">
        <f>COUNTIFS('Raw Data from UFBs'!$A$3:$A$3000,'Summary By Town'!$A71,'Raw Data from UFBs'!$E$3:$E$3000,'Summary By Town'!$O$2)</f>
        <v>2</v>
      </c>
      <c r="P71" s="5">
        <f>SUMIFS('Raw Data from UFBs'!F$3:F$3000,'Raw Data from UFBs'!$A$3:$A$3000,'Summary By Town'!$A71,'Raw Data from UFBs'!$E$3:$E$3000,'Summary By Town'!$O$2)</f>
        <v>587007</v>
      </c>
      <c r="Q71" s="5">
        <f>SUMIFS('Raw Data from UFBs'!G$3:G$3000,'Raw Data from UFBs'!$A$3:$A$3000,'Summary By Town'!$A71,'Raw Data from UFBs'!$E$3:$E$3000,'Summary By Town'!$O$2)</f>
        <v>55844400</v>
      </c>
      <c r="R71" s="23">
        <f t="shared" si="14"/>
        <v>1778161.263971817</v>
      </c>
      <c r="S71" s="22">
        <f t="shared" si="15"/>
        <v>2</v>
      </c>
      <c r="T71" s="5">
        <f t="shared" si="16"/>
        <v>587007</v>
      </c>
      <c r="U71" s="5">
        <f t="shared" si="17"/>
        <v>55844400</v>
      </c>
      <c r="V71" s="23">
        <f t="shared" si="18"/>
        <v>1778161.263971817</v>
      </c>
      <c r="W71" s="62">
        <v>1695307908</v>
      </c>
      <c r="X71" s="63">
        <v>3.184135318799767</v>
      </c>
      <c r="Y71" s="64">
        <v>0.24015018554272904</v>
      </c>
      <c r="Z71" s="5">
        <f t="shared" si="19"/>
        <v>286055.91750284471</v>
      </c>
      <c r="AA71" s="9">
        <f t="shared" si="20"/>
        <v>3.2940564800338322E-2</v>
      </c>
      <c r="AB71" s="62">
        <v>16635809</v>
      </c>
      <c r="AC71" s="7">
        <f t="shared" si="21"/>
        <v>1.7195191258979031E-2</v>
      </c>
      <c r="AE71" s="6" t="s">
        <v>72</v>
      </c>
      <c r="AF71" s="6" t="s">
        <v>83</v>
      </c>
      <c r="AG71" s="6" t="s">
        <v>92</v>
      </c>
      <c r="AH71" s="6" t="s">
        <v>952</v>
      </c>
      <c r="AI71" s="6" t="s">
        <v>1857</v>
      </c>
      <c r="AJ71" s="6" t="s">
        <v>1857</v>
      </c>
      <c r="AK71" s="6" t="s">
        <v>1857</v>
      </c>
      <c r="AL71" s="6" t="s">
        <v>1857</v>
      </c>
      <c r="AM71" s="6" t="s">
        <v>1857</v>
      </c>
      <c r="AN71" s="6" t="s">
        <v>1857</v>
      </c>
      <c r="AO71" s="6" t="s">
        <v>1857</v>
      </c>
      <c r="AP71" s="6" t="s">
        <v>1857</v>
      </c>
      <c r="AQ71" s="6" t="s">
        <v>1857</v>
      </c>
      <c r="AR71" s="6" t="s">
        <v>1857</v>
      </c>
      <c r="AS71" s="6" t="s">
        <v>1857</v>
      </c>
      <c r="AT71" s="6" t="s">
        <v>1857</v>
      </c>
    </row>
    <row r="72" spans="1:46" ht="17.25" customHeight="1" x14ac:dyDescent="0.3">
      <c r="A72" t="s">
        <v>79</v>
      </c>
      <c r="B72" t="s">
        <v>1338</v>
      </c>
      <c r="C72" t="s">
        <v>936</v>
      </c>
      <c r="D72" t="str">
        <f t="shared" si="11"/>
        <v>Ramsey borough, Bergen County</v>
      </c>
      <c r="E72" t="s">
        <v>1828</v>
      </c>
      <c r="F72" t="s">
        <v>1815</v>
      </c>
      <c r="G72" s="22">
        <f>COUNTIFS('Raw Data from UFBs'!$A$3:$A$3000,'Summary By Town'!$A72,'Raw Data from UFBs'!$E$3:$E$3000,'Summary By Town'!$G$2)</f>
        <v>1</v>
      </c>
      <c r="H72" s="5">
        <f>SUMIFS('Raw Data from UFBs'!F$3:F$3000,'Raw Data from UFBs'!$A$3:$A$3000,'Summary By Town'!$A72,'Raw Data from UFBs'!$E$3:$E$3000,'Summary By Town'!$G$2)</f>
        <v>8640</v>
      </c>
      <c r="I72" s="5">
        <f>SUMIFS('Raw Data from UFBs'!G$3:G$3000,'Raw Data from UFBs'!$A$3:$A$3000,'Summary By Town'!$A72,'Raw Data from UFBs'!$E$3:$E$3000,'Summary By Town'!$G$2)</f>
        <v>2412100</v>
      </c>
      <c r="J72" s="23">
        <f t="shared" si="12"/>
        <v>66010.518375369618</v>
      </c>
      <c r="K72" s="22">
        <f>COUNTIFS('Raw Data from UFBs'!$A$3:$A$3000,'Summary By Town'!$A72,'Raw Data from UFBs'!$E$3:$E$3000,'Summary By Town'!$K$2)</f>
        <v>0</v>
      </c>
      <c r="L72" s="5">
        <f>SUMIFS('Raw Data from UFBs'!F$3:F$3000,'Raw Data from UFBs'!$A$3:$A$3000,'Summary By Town'!$A72,'Raw Data from UFBs'!$E$3:$E$3000,'Summary By Town'!$K$2)</f>
        <v>0</v>
      </c>
      <c r="M72" s="5">
        <f>SUMIFS('Raw Data from UFBs'!G$3:G$3000,'Raw Data from UFBs'!$A$3:$A$3000,'Summary By Town'!$A72,'Raw Data from UFBs'!$E$3:$E$3000,'Summary By Town'!$K$2)</f>
        <v>0</v>
      </c>
      <c r="N72" s="23">
        <f t="shared" si="13"/>
        <v>0</v>
      </c>
      <c r="O72" s="22">
        <f>COUNTIFS('Raw Data from UFBs'!$A$3:$A$3000,'Summary By Town'!$A72,'Raw Data from UFBs'!$E$3:$E$3000,'Summary By Town'!$O$2)</f>
        <v>0</v>
      </c>
      <c r="P72" s="5">
        <f>SUMIFS('Raw Data from UFBs'!F$3:F$3000,'Raw Data from UFBs'!$A$3:$A$3000,'Summary By Town'!$A72,'Raw Data from UFBs'!$E$3:$E$3000,'Summary By Town'!$O$2)</f>
        <v>0</v>
      </c>
      <c r="Q72" s="5">
        <f>SUMIFS('Raw Data from UFBs'!G$3:G$3000,'Raw Data from UFBs'!$A$3:$A$3000,'Summary By Town'!$A72,'Raw Data from UFBs'!$E$3:$E$3000,'Summary By Town'!$O$2)</f>
        <v>0</v>
      </c>
      <c r="R72" s="23">
        <f t="shared" si="14"/>
        <v>0</v>
      </c>
      <c r="S72" s="22">
        <f t="shared" si="15"/>
        <v>1</v>
      </c>
      <c r="T72" s="5">
        <f t="shared" si="16"/>
        <v>8640</v>
      </c>
      <c r="U72" s="5">
        <f t="shared" si="17"/>
        <v>2412100</v>
      </c>
      <c r="V72" s="23">
        <f t="shared" si="18"/>
        <v>66010.518375369618</v>
      </c>
      <c r="W72" s="62">
        <v>3746326100</v>
      </c>
      <c r="X72" s="63">
        <v>2.7366410337618516</v>
      </c>
      <c r="Y72" s="64">
        <v>0.21738689480417378</v>
      </c>
      <c r="Z72" s="5">
        <f t="shared" si="19"/>
        <v>12471.598842927395</v>
      </c>
      <c r="AA72" s="9">
        <f t="shared" si="20"/>
        <v>6.4385745811076087E-4</v>
      </c>
      <c r="AB72" s="62">
        <v>26776954.07</v>
      </c>
      <c r="AC72" s="7">
        <f t="shared" si="21"/>
        <v>4.6575868227298321E-4</v>
      </c>
      <c r="AE72" s="6" t="s">
        <v>43</v>
      </c>
      <c r="AF72" s="6" t="s">
        <v>968</v>
      </c>
      <c r="AG72" s="6" t="s">
        <v>971</v>
      </c>
      <c r="AH72" s="6" t="s">
        <v>950</v>
      </c>
      <c r="AI72" s="6" t="s">
        <v>1857</v>
      </c>
      <c r="AJ72" s="6" t="s">
        <v>1857</v>
      </c>
      <c r="AK72" s="6" t="s">
        <v>1857</v>
      </c>
      <c r="AL72" s="6" t="s">
        <v>1857</v>
      </c>
      <c r="AM72" s="6" t="s">
        <v>1857</v>
      </c>
      <c r="AN72" s="6" t="s">
        <v>1857</v>
      </c>
      <c r="AO72" s="6" t="s">
        <v>1857</v>
      </c>
      <c r="AP72" s="6" t="s">
        <v>1857</v>
      </c>
      <c r="AQ72" s="6" t="s">
        <v>1857</v>
      </c>
      <c r="AR72" s="6" t="s">
        <v>1857</v>
      </c>
      <c r="AS72" s="6" t="s">
        <v>1857</v>
      </c>
      <c r="AT72" s="6" t="s">
        <v>1857</v>
      </c>
    </row>
    <row r="73" spans="1:46" ht="17.25" customHeight="1" x14ac:dyDescent="0.3">
      <c r="A73" t="s">
        <v>962</v>
      </c>
      <c r="B73" t="s">
        <v>1339</v>
      </c>
      <c r="C73" t="s">
        <v>936</v>
      </c>
      <c r="D73" t="str">
        <f t="shared" si="11"/>
        <v>Ridgefield borough, Bergen County</v>
      </c>
      <c r="E73" t="s">
        <v>1828</v>
      </c>
      <c r="F73" t="s">
        <v>1819</v>
      </c>
      <c r="G73" s="22">
        <f>COUNTIFS('Raw Data from UFBs'!$A$3:$A$3000,'Summary By Town'!$A73,'Raw Data from UFBs'!$E$3:$E$3000,'Summary By Town'!$G$2)</f>
        <v>0</v>
      </c>
      <c r="H73" s="5">
        <f>SUMIFS('Raw Data from UFBs'!F$3:F$3000,'Raw Data from UFBs'!$A$3:$A$3000,'Summary By Town'!$A73,'Raw Data from UFBs'!$E$3:$E$3000,'Summary By Town'!$G$2)</f>
        <v>0</v>
      </c>
      <c r="I73" s="5">
        <f>SUMIFS('Raw Data from UFBs'!G$3:G$3000,'Raw Data from UFBs'!$A$3:$A$3000,'Summary By Town'!$A73,'Raw Data from UFBs'!$E$3:$E$3000,'Summary By Town'!$G$2)</f>
        <v>0</v>
      </c>
      <c r="J73" s="23">
        <f t="shared" si="12"/>
        <v>0</v>
      </c>
      <c r="K73" s="22">
        <f>COUNTIFS('Raw Data from UFBs'!$A$3:$A$3000,'Summary By Town'!$A73,'Raw Data from UFBs'!$E$3:$E$3000,'Summary By Town'!$K$2)</f>
        <v>0</v>
      </c>
      <c r="L73" s="5">
        <f>SUMIFS('Raw Data from UFBs'!F$3:F$3000,'Raw Data from UFBs'!$A$3:$A$3000,'Summary By Town'!$A73,'Raw Data from UFBs'!$E$3:$E$3000,'Summary By Town'!$K$2)</f>
        <v>0</v>
      </c>
      <c r="M73" s="5">
        <f>SUMIFS('Raw Data from UFBs'!G$3:G$3000,'Raw Data from UFBs'!$A$3:$A$3000,'Summary By Town'!$A73,'Raw Data from UFBs'!$E$3:$E$3000,'Summary By Town'!$K$2)</f>
        <v>0</v>
      </c>
      <c r="N73" s="23">
        <f t="shared" si="13"/>
        <v>0</v>
      </c>
      <c r="O73" s="22">
        <f>COUNTIFS('Raw Data from UFBs'!$A$3:$A$3000,'Summary By Town'!$A73,'Raw Data from UFBs'!$E$3:$E$3000,'Summary By Town'!$O$2)</f>
        <v>0</v>
      </c>
      <c r="P73" s="5">
        <f>SUMIFS('Raw Data from UFBs'!F$3:F$3000,'Raw Data from UFBs'!$A$3:$A$3000,'Summary By Town'!$A73,'Raw Data from UFBs'!$E$3:$E$3000,'Summary By Town'!$O$2)</f>
        <v>0</v>
      </c>
      <c r="Q73" s="5">
        <f>SUMIFS('Raw Data from UFBs'!G$3:G$3000,'Raw Data from UFBs'!$A$3:$A$3000,'Summary By Town'!$A73,'Raw Data from UFBs'!$E$3:$E$3000,'Summary By Town'!$O$2)</f>
        <v>0</v>
      </c>
      <c r="R73" s="23">
        <f t="shared" si="14"/>
        <v>0</v>
      </c>
      <c r="S73" s="22">
        <f t="shared" si="15"/>
        <v>0</v>
      </c>
      <c r="T73" s="5">
        <f t="shared" si="16"/>
        <v>0</v>
      </c>
      <c r="U73" s="5">
        <f t="shared" si="17"/>
        <v>0</v>
      </c>
      <c r="V73" s="23">
        <f t="shared" si="18"/>
        <v>0</v>
      </c>
      <c r="W73" s="62">
        <v>2757679697</v>
      </c>
      <c r="X73" s="63">
        <v>1.6720315927042075</v>
      </c>
      <c r="Y73" s="64">
        <v>0.29434018998048439</v>
      </c>
      <c r="Z73" s="5">
        <f t="shared" si="19"/>
        <v>0</v>
      </c>
      <c r="AA73" s="9">
        <f t="shared" si="20"/>
        <v>0</v>
      </c>
      <c r="AB73" s="62">
        <v>24326850.949999999</v>
      </c>
      <c r="AC73" s="7">
        <f t="shared" si="21"/>
        <v>0</v>
      </c>
      <c r="AE73" s="6" t="s">
        <v>339</v>
      </c>
      <c r="AF73" s="6" t="s">
        <v>942</v>
      </c>
      <c r="AG73" s="6" t="s">
        <v>47</v>
      </c>
      <c r="AH73" s="6" t="s">
        <v>938</v>
      </c>
      <c r="AI73" s="6" t="s">
        <v>960</v>
      </c>
      <c r="AJ73" s="6" t="s">
        <v>948</v>
      </c>
      <c r="AK73" s="6" t="s">
        <v>963</v>
      </c>
      <c r="AL73" s="6" t="s">
        <v>68</v>
      </c>
      <c r="AM73" s="6" t="s">
        <v>969</v>
      </c>
      <c r="AN73" s="6" t="s">
        <v>1857</v>
      </c>
      <c r="AO73" s="6" t="s">
        <v>1857</v>
      </c>
      <c r="AP73" s="6" t="s">
        <v>1857</v>
      </c>
      <c r="AQ73" s="6" t="s">
        <v>1857</v>
      </c>
      <c r="AR73" s="6" t="s">
        <v>1857</v>
      </c>
      <c r="AS73" s="6" t="s">
        <v>1857</v>
      </c>
      <c r="AT73" s="6" t="s">
        <v>1857</v>
      </c>
    </row>
    <row r="74" spans="1:46" ht="17.25" customHeight="1" x14ac:dyDescent="0.3">
      <c r="A74" t="s">
        <v>963</v>
      </c>
      <c r="B74" t="s">
        <v>1340</v>
      </c>
      <c r="C74" t="s">
        <v>936</v>
      </c>
      <c r="D74" t="str">
        <f t="shared" si="11"/>
        <v>Ridgefield Park village, Bergen County</v>
      </c>
      <c r="E74" t="s">
        <v>1828</v>
      </c>
      <c r="F74" t="s">
        <v>1819</v>
      </c>
      <c r="G74" s="22">
        <f>COUNTIFS('Raw Data from UFBs'!$A$3:$A$3000,'Summary By Town'!$A74,'Raw Data from UFBs'!$E$3:$E$3000,'Summary By Town'!$G$2)</f>
        <v>0</v>
      </c>
      <c r="H74" s="5">
        <f>SUMIFS('Raw Data from UFBs'!F$3:F$3000,'Raw Data from UFBs'!$A$3:$A$3000,'Summary By Town'!$A74,'Raw Data from UFBs'!$E$3:$E$3000,'Summary By Town'!$G$2)</f>
        <v>0</v>
      </c>
      <c r="I74" s="5">
        <f>SUMIFS('Raw Data from UFBs'!G$3:G$3000,'Raw Data from UFBs'!$A$3:$A$3000,'Summary By Town'!$A74,'Raw Data from UFBs'!$E$3:$E$3000,'Summary By Town'!$G$2)</f>
        <v>0</v>
      </c>
      <c r="J74" s="23">
        <f t="shared" si="12"/>
        <v>0</v>
      </c>
      <c r="K74" s="22">
        <f>COUNTIFS('Raw Data from UFBs'!$A$3:$A$3000,'Summary By Town'!$A74,'Raw Data from UFBs'!$E$3:$E$3000,'Summary By Town'!$K$2)</f>
        <v>0</v>
      </c>
      <c r="L74" s="5">
        <f>SUMIFS('Raw Data from UFBs'!F$3:F$3000,'Raw Data from UFBs'!$A$3:$A$3000,'Summary By Town'!$A74,'Raw Data from UFBs'!$E$3:$E$3000,'Summary By Town'!$K$2)</f>
        <v>0</v>
      </c>
      <c r="M74" s="5">
        <f>SUMIFS('Raw Data from UFBs'!G$3:G$3000,'Raw Data from UFBs'!$A$3:$A$3000,'Summary By Town'!$A74,'Raw Data from UFBs'!$E$3:$E$3000,'Summary By Town'!$K$2)</f>
        <v>0</v>
      </c>
      <c r="N74" s="23">
        <f t="shared" si="13"/>
        <v>0</v>
      </c>
      <c r="O74" s="22">
        <f>COUNTIFS('Raw Data from UFBs'!$A$3:$A$3000,'Summary By Town'!$A74,'Raw Data from UFBs'!$E$3:$E$3000,'Summary By Town'!$O$2)</f>
        <v>0</v>
      </c>
      <c r="P74" s="5">
        <f>SUMIFS('Raw Data from UFBs'!F$3:F$3000,'Raw Data from UFBs'!$A$3:$A$3000,'Summary By Town'!$A74,'Raw Data from UFBs'!$E$3:$E$3000,'Summary By Town'!$O$2)</f>
        <v>0</v>
      </c>
      <c r="Q74" s="5">
        <f>SUMIFS('Raw Data from UFBs'!G$3:G$3000,'Raw Data from UFBs'!$A$3:$A$3000,'Summary By Town'!$A74,'Raw Data from UFBs'!$E$3:$E$3000,'Summary By Town'!$O$2)</f>
        <v>0</v>
      </c>
      <c r="R74" s="23">
        <f t="shared" si="14"/>
        <v>0</v>
      </c>
      <c r="S74" s="22">
        <f t="shared" si="15"/>
        <v>0</v>
      </c>
      <c r="T74" s="5">
        <f t="shared" si="16"/>
        <v>0</v>
      </c>
      <c r="U74" s="5">
        <f t="shared" si="17"/>
        <v>0</v>
      </c>
      <c r="V74" s="23">
        <f t="shared" si="18"/>
        <v>0</v>
      </c>
      <c r="W74" s="62">
        <v>1942922300</v>
      </c>
      <c r="X74" s="63">
        <v>2.9452463983326216</v>
      </c>
      <c r="Y74" s="64">
        <v>0.36077293334805216</v>
      </c>
      <c r="Z74" s="5">
        <f t="shared" si="19"/>
        <v>0</v>
      </c>
      <c r="AA74" s="9">
        <f t="shared" si="20"/>
        <v>0</v>
      </c>
      <c r="AB74" s="62">
        <v>24762530.899999999</v>
      </c>
      <c r="AC74" s="7">
        <f t="shared" si="21"/>
        <v>0</v>
      </c>
      <c r="AE74" s="6" t="s">
        <v>962</v>
      </c>
      <c r="AF74" s="6" t="s">
        <v>960</v>
      </c>
      <c r="AG74" s="6" t="s">
        <v>948</v>
      </c>
      <c r="AH74" s="6" t="s">
        <v>73</v>
      </c>
      <c r="AI74" s="6" t="s">
        <v>937</v>
      </c>
      <c r="AJ74" s="6" t="s">
        <v>70</v>
      </c>
      <c r="AK74" s="6" t="s">
        <v>87</v>
      </c>
      <c r="AL74" s="6" t="s">
        <v>1857</v>
      </c>
      <c r="AM74" s="6" t="s">
        <v>1857</v>
      </c>
      <c r="AN74" s="6" t="s">
        <v>1857</v>
      </c>
      <c r="AO74" s="6" t="s">
        <v>1857</v>
      </c>
      <c r="AP74" s="6" t="s">
        <v>1857</v>
      </c>
      <c r="AQ74" s="6" t="s">
        <v>1857</v>
      </c>
      <c r="AR74" s="6" t="s">
        <v>1857</v>
      </c>
      <c r="AS74" s="6" t="s">
        <v>1857</v>
      </c>
      <c r="AT74" s="6" t="s">
        <v>1857</v>
      </c>
    </row>
    <row r="75" spans="1:46" ht="17.25" customHeight="1" x14ac:dyDescent="0.3">
      <c r="A75" t="s">
        <v>964</v>
      </c>
      <c r="B75" t="s">
        <v>1341</v>
      </c>
      <c r="C75" t="s">
        <v>936</v>
      </c>
      <c r="D75" t="str">
        <f t="shared" si="11"/>
        <v>Ridgewood village, Bergen County</v>
      </c>
      <c r="E75" t="s">
        <v>1828</v>
      </c>
      <c r="F75" t="s">
        <v>1815</v>
      </c>
      <c r="G75" s="22">
        <f>COUNTIFS('Raw Data from UFBs'!$A$3:$A$3000,'Summary By Town'!$A75,'Raw Data from UFBs'!$E$3:$E$3000,'Summary By Town'!$G$2)</f>
        <v>0</v>
      </c>
      <c r="H75" s="5">
        <f>SUMIFS('Raw Data from UFBs'!F$3:F$3000,'Raw Data from UFBs'!$A$3:$A$3000,'Summary By Town'!$A75,'Raw Data from UFBs'!$E$3:$E$3000,'Summary By Town'!$G$2)</f>
        <v>0</v>
      </c>
      <c r="I75" s="5">
        <f>SUMIFS('Raw Data from UFBs'!G$3:G$3000,'Raw Data from UFBs'!$A$3:$A$3000,'Summary By Town'!$A75,'Raw Data from UFBs'!$E$3:$E$3000,'Summary By Town'!$G$2)</f>
        <v>0</v>
      </c>
      <c r="J75" s="23">
        <f t="shared" si="12"/>
        <v>0</v>
      </c>
      <c r="K75" s="22">
        <f>COUNTIFS('Raw Data from UFBs'!$A$3:$A$3000,'Summary By Town'!$A75,'Raw Data from UFBs'!$E$3:$E$3000,'Summary By Town'!$K$2)</f>
        <v>0</v>
      </c>
      <c r="L75" s="5">
        <f>SUMIFS('Raw Data from UFBs'!F$3:F$3000,'Raw Data from UFBs'!$A$3:$A$3000,'Summary By Town'!$A75,'Raw Data from UFBs'!$E$3:$E$3000,'Summary By Town'!$K$2)</f>
        <v>0</v>
      </c>
      <c r="M75" s="5">
        <f>SUMIFS('Raw Data from UFBs'!G$3:G$3000,'Raw Data from UFBs'!$A$3:$A$3000,'Summary By Town'!$A75,'Raw Data from UFBs'!$E$3:$E$3000,'Summary By Town'!$K$2)</f>
        <v>0</v>
      </c>
      <c r="N75" s="23">
        <f t="shared" si="13"/>
        <v>0</v>
      </c>
      <c r="O75" s="22">
        <f>COUNTIFS('Raw Data from UFBs'!$A$3:$A$3000,'Summary By Town'!$A75,'Raw Data from UFBs'!$E$3:$E$3000,'Summary By Town'!$O$2)</f>
        <v>0</v>
      </c>
      <c r="P75" s="5">
        <f>SUMIFS('Raw Data from UFBs'!F$3:F$3000,'Raw Data from UFBs'!$A$3:$A$3000,'Summary By Town'!$A75,'Raw Data from UFBs'!$E$3:$E$3000,'Summary By Town'!$O$2)</f>
        <v>0</v>
      </c>
      <c r="Q75" s="5">
        <f>SUMIFS('Raw Data from UFBs'!G$3:G$3000,'Raw Data from UFBs'!$A$3:$A$3000,'Summary By Town'!$A75,'Raw Data from UFBs'!$E$3:$E$3000,'Summary By Town'!$O$2)</f>
        <v>0</v>
      </c>
      <c r="R75" s="23">
        <f t="shared" si="14"/>
        <v>0</v>
      </c>
      <c r="S75" s="22">
        <f t="shared" si="15"/>
        <v>0</v>
      </c>
      <c r="T75" s="5">
        <f t="shared" si="16"/>
        <v>0</v>
      </c>
      <c r="U75" s="5">
        <f t="shared" si="17"/>
        <v>0</v>
      </c>
      <c r="V75" s="23">
        <f t="shared" si="18"/>
        <v>0</v>
      </c>
      <c r="W75" s="62">
        <v>6605007400</v>
      </c>
      <c r="X75" s="63">
        <v>2.8039295551638759</v>
      </c>
      <c r="Y75" s="64">
        <v>0.2495560106979603</v>
      </c>
      <c r="Z75" s="5">
        <f t="shared" si="19"/>
        <v>0</v>
      </c>
      <c r="AA75" s="9">
        <f t="shared" si="20"/>
        <v>0</v>
      </c>
      <c r="AB75" s="62">
        <v>55075182.619999997</v>
      </c>
      <c r="AC75" s="7">
        <f t="shared" si="21"/>
        <v>0</v>
      </c>
      <c r="AE75" s="6" t="s">
        <v>941</v>
      </c>
      <c r="AF75" s="6" t="s">
        <v>944</v>
      </c>
      <c r="AG75" s="6" t="s">
        <v>961</v>
      </c>
      <c r="AH75" s="6" t="s">
        <v>1187</v>
      </c>
      <c r="AI75" s="6" t="s">
        <v>974</v>
      </c>
      <c r="AJ75" s="6" t="s">
        <v>75</v>
      </c>
      <c r="AK75" s="6" t="s">
        <v>947</v>
      </c>
      <c r="AL75" s="6" t="s">
        <v>972</v>
      </c>
      <c r="AM75" s="6" t="s">
        <v>975</v>
      </c>
      <c r="AN75" s="6" t="s">
        <v>1857</v>
      </c>
      <c r="AO75" s="6" t="s">
        <v>1857</v>
      </c>
      <c r="AP75" s="6" t="s">
        <v>1857</v>
      </c>
      <c r="AQ75" s="6" t="s">
        <v>1857</v>
      </c>
      <c r="AR75" s="6" t="s">
        <v>1857</v>
      </c>
      <c r="AS75" s="6" t="s">
        <v>1857</v>
      </c>
      <c r="AT75" s="6" t="s">
        <v>1857</v>
      </c>
    </row>
    <row r="76" spans="1:46" ht="17.25" customHeight="1" x14ac:dyDescent="0.3">
      <c r="A76" t="s">
        <v>965</v>
      </c>
      <c r="B76" t="s">
        <v>1342</v>
      </c>
      <c r="C76" t="s">
        <v>936</v>
      </c>
      <c r="D76" t="str">
        <f t="shared" si="11"/>
        <v>River Edge borough, Bergen County</v>
      </c>
      <c r="E76" t="s">
        <v>1828</v>
      </c>
      <c r="F76" t="s">
        <v>1815</v>
      </c>
      <c r="G76" s="22">
        <f>COUNTIFS('Raw Data from UFBs'!$A$3:$A$3000,'Summary By Town'!$A76,'Raw Data from UFBs'!$E$3:$E$3000,'Summary By Town'!$G$2)</f>
        <v>0</v>
      </c>
      <c r="H76" s="5">
        <f>SUMIFS('Raw Data from UFBs'!F$3:F$3000,'Raw Data from UFBs'!$A$3:$A$3000,'Summary By Town'!$A76,'Raw Data from UFBs'!$E$3:$E$3000,'Summary By Town'!$G$2)</f>
        <v>0</v>
      </c>
      <c r="I76" s="5">
        <f>SUMIFS('Raw Data from UFBs'!G$3:G$3000,'Raw Data from UFBs'!$A$3:$A$3000,'Summary By Town'!$A76,'Raw Data from UFBs'!$E$3:$E$3000,'Summary By Town'!$G$2)</f>
        <v>0</v>
      </c>
      <c r="J76" s="23">
        <f t="shared" si="12"/>
        <v>0</v>
      </c>
      <c r="K76" s="22">
        <f>COUNTIFS('Raw Data from UFBs'!$A$3:$A$3000,'Summary By Town'!$A76,'Raw Data from UFBs'!$E$3:$E$3000,'Summary By Town'!$K$2)</f>
        <v>0</v>
      </c>
      <c r="L76" s="5">
        <f>SUMIFS('Raw Data from UFBs'!F$3:F$3000,'Raw Data from UFBs'!$A$3:$A$3000,'Summary By Town'!$A76,'Raw Data from UFBs'!$E$3:$E$3000,'Summary By Town'!$K$2)</f>
        <v>0</v>
      </c>
      <c r="M76" s="5">
        <f>SUMIFS('Raw Data from UFBs'!G$3:G$3000,'Raw Data from UFBs'!$A$3:$A$3000,'Summary By Town'!$A76,'Raw Data from UFBs'!$E$3:$E$3000,'Summary By Town'!$K$2)</f>
        <v>0</v>
      </c>
      <c r="N76" s="23">
        <f t="shared" si="13"/>
        <v>0</v>
      </c>
      <c r="O76" s="22">
        <f>COUNTIFS('Raw Data from UFBs'!$A$3:$A$3000,'Summary By Town'!$A76,'Raw Data from UFBs'!$E$3:$E$3000,'Summary By Town'!$O$2)</f>
        <v>0</v>
      </c>
      <c r="P76" s="5">
        <f>SUMIFS('Raw Data from UFBs'!F$3:F$3000,'Raw Data from UFBs'!$A$3:$A$3000,'Summary By Town'!$A76,'Raw Data from UFBs'!$E$3:$E$3000,'Summary By Town'!$O$2)</f>
        <v>0</v>
      </c>
      <c r="Q76" s="5">
        <f>SUMIFS('Raw Data from UFBs'!G$3:G$3000,'Raw Data from UFBs'!$A$3:$A$3000,'Summary By Town'!$A76,'Raw Data from UFBs'!$E$3:$E$3000,'Summary By Town'!$O$2)</f>
        <v>0</v>
      </c>
      <c r="R76" s="23">
        <f t="shared" si="14"/>
        <v>0</v>
      </c>
      <c r="S76" s="22">
        <f t="shared" si="15"/>
        <v>0</v>
      </c>
      <c r="T76" s="5">
        <f t="shared" si="16"/>
        <v>0</v>
      </c>
      <c r="U76" s="5">
        <f t="shared" si="17"/>
        <v>0</v>
      </c>
      <c r="V76" s="23">
        <f t="shared" si="18"/>
        <v>0</v>
      </c>
      <c r="W76" s="62">
        <v>1632949526</v>
      </c>
      <c r="X76" s="63">
        <v>3.8651524105397406</v>
      </c>
      <c r="Y76" s="64">
        <v>0.26983370333488038</v>
      </c>
      <c r="Z76" s="5">
        <f t="shared" si="19"/>
        <v>0</v>
      </c>
      <c r="AA76" s="9">
        <f t="shared" si="20"/>
        <v>0</v>
      </c>
      <c r="AB76" s="62">
        <v>18949280.629999999</v>
      </c>
      <c r="AC76" s="7">
        <f t="shared" si="21"/>
        <v>0</v>
      </c>
      <c r="AE76" s="6" t="s">
        <v>70</v>
      </c>
      <c r="AF76" s="6" t="s">
        <v>87</v>
      </c>
      <c r="AG76" s="6" t="s">
        <v>953</v>
      </c>
      <c r="AH76" s="6" t="s">
        <v>959</v>
      </c>
      <c r="AI76" s="6" t="s">
        <v>961</v>
      </c>
      <c r="AJ76" s="6" t="s">
        <v>1857</v>
      </c>
      <c r="AK76" s="6" t="s">
        <v>1857</v>
      </c>
      <c r="AL76" s="6" t="s">
        <v>1857</v>
      </c>
      <c r="AM76" s="6" t="s">
        <v>1857</v>
      </c>
      <c r="AN76" s="6" t="s">
        <v>1857</v>
      </c>
      <c r="AO76" s="6" t="s">
        <v>1857</v>
      </c>
      <c r="AP76" s="6" t="s">
        <v>1857</v>
      </c>
      <c r="AQ76" s="6" t="s">
        <v>1857</v>
      </c>
      <c r="AR76" s="6" t="s">
        <v>1857</v>
      </c>
      <c r="AS76" s="6" t="s">
        <v>1857</v>
      </c>
      <c r="AT76" s="6" t="s">
        <v>1857</v>
      </c>
    </row>
    <row r="77" spans="1:46" ht="17.25" customHeight="1" x14ac:dyDescent="0.3">
      <c r="A77" t="s">
        <v>84</v>
      </c>
      <c r="B77" t="s">
        <v>1343</v>
      </c>
      <c r="C77" t="s">
        <v>936</v>
      </c>
      <c r="D77" t="str">
        <f t="shared" si="11"/>
        <v>Rockleigh borough, Bergen County</v>
      </c>
      <c r="E77" t="s">
        <v>1828</v>
      </c>
      <c r="F77" t="s">
        <v>1815</v>
      </c>
      <c r="G77" s="22">
        <f>COUNTIFS('Raw Data from UFBs'!$A$3:$A$3000,'Summary By Town'!$A77,'Raw Data from UFBs'!$E$3:$E$3000,'Summary By Town'!$G$2)</f>
        <v>0</v>
      </c>
      <c r="H77" s="5">
        <f>SUMIFS('Raw Data from UFBs'!F$3:F$3000,'Raw Data from UFBs'!$A$3:$A$3000,'Summary By Town'!$A77,'Raw Data from UFBs'!$E$3:$E$3000,'Summary By Town'!$G$2)</f>
        <v>0</v>
      </c>
      <c r="I77" s="5">
        <f>SUMIFS('Raw Data from UFBs'!G$3:G$3000,'Raw Data from UFBs'!$A$3:$A$3000,'Summary By Town'!$A77,'Raw Data from UFBs'!$E$3:$E$3000,'Summary By Town'!$G$2)</f>
        <v>0</v>
      </c>
      <c r="J77" s="23">
        <f t="shared" si="12"/>
        <v>0</v>
      </c>
      <c r="K77" s="22">
        <f>COUNTIFS('Raw Data from UFBs'!$A$3:$A$3000,'Summary By Town'!$A77,'Raw Data from UFBs'!$E$3:$E$3000,'Summary By Town'!$K$2)</f>
        <v>0</v>
      </c>
      <c r="L77" s="5">
        <f>SUMIFS('Raw Data from UFBs'!F$3:F$3000,'Raw Data from UFBs'!$A$3:$A$3000,'Summary By Town'!$A77,'Raw Data from UFBs'!$E$3:$E$3000,'Summary By Town'!$K$2)</f>
        <v>0</v>
      </c>
      <c r="M77" s="5">
        <f>SUMIFS('Raw Data from UFBs'!G$3:G$3000,'Raw Data from UFBs'!$A$3:$A$3000,'Summary By Town'!$A77,'Raw Data from UFBs'!$E$3:$E$3000,'Summary By Town'!$K$2)</f>
        <v>0</v>
      </c>
      <c r="N77" s="23">
        <f t="shared" si="13"/>
        <v>0</v>
      </c>
      <c r="O77" s="22">
        <f>COUNTIFS('Raw Data from UFBs'!$A$3:$A$3000,'Summary By Town'!$A77,'Raw Data from UFBs'!$E$3:$E$3000,'Summary By Town'!$O$2)</f>
        <v>1</v>
      </c>
      <c r="P77" s="5">
        <f>SUMIFS('Raw Data from UFBs'!F$3:F$3000,'Raw Data from UFBs'!$A$3:$A$3000,'Summary By Town'!$A77,'Raw Data from UFBs'!$E$3:$E$3000,'Summary By Town'!$O$2)</f>
        <v>35000</v>
      </c>
      <c r="Q77" s="5">
        <f>SUMIFS('Raw Data from UFBs'!G$3:G$3000,'Raw Data from UFBs'!$A$3:$A$3000,'Summary By Town'!$A77,'Raw Data from UFBs'!$E$3:$E$3000,'Summary By Town'!$O$2)</f>
        <v>23061600</v>
      </c>
      <c r="R77" s="23">
        <f t="shared" si="14"/>
        <v>178650.24459973426</v>
      </c>
      <c r="S77" s="22">
        <f t="shared" si="15"/>
        <v>1</v>
      </c>
      <c r="T77" s="5">
        <f t="shared" si="16"/>
        <v>35000</v>
      </c>
      <c r="U77" s="5">
        <f t="shared" si="17"/>
        <v>23061600</v>
      </c>
      <c r="V77" s="23">
        <f t="shared" si="18"/>
        <v>178650.24459973426</v>
      </c>
      <c r="W77" s="62">
        <v>298571772</v>
      </c>
      <c r="X77" s="63">
        <v>0.77466543778286956</v>
      </c>
      <c r="Y77" s="64">
        <v>0.40234682239607195</v>
      </c>
      <c r="Z77" s="5">
        <f t="shared" si="19"/>
        <v>57797.219451121571</v>
      </c>
      <c r="AA77" s="9">
        <f t="shared" si="20"/>
        <v>7.723971976828406E-2</v>
      </c>
      <c r="AB77" s="62">
        <v>1237136</v>
      </c>
      <c r="AC77" s="7">
        <f t="shared" si="21"/>
        <v>4.6718565663857146E-2</v>
      </c>
      <c r="AE77" s="6" t="s">
        <v>44</v>
      </c>
      <c r="AF77" s="6" t="s">
        <v>956</v>
      </c>
      <c r="AG77" s="6" t="s">
        <v>955</v>
      </c>
      <c r="AH77" s="6" t="s">
        <v>1857</v>
      </c>
      <c r="AI77" s="6" t="s">
        <v>1857</v>
      </c>
      <c r="AJ77" s="6" t="s">
        <v>1857</v>
      </c>
      <c r="AK77" s="6" t="s">
        <v>1857</v>
      </c>
      <c r="AL77" s="6" t="s">
        <v>1857</v>
      </c>
      <c r="AM77" s="6" t="s">
        <v>1857</v>
      </c>
      <c r="AN77" s="6" t="s">
        <v>1857</v>
      </c>
      <c r="AO77" s="6" t="s">
        <v>1857</v>
      </c>
      <c r="AP77" s="6" t="s">
        <v>1857</v>
      </c>
      <c r="AQ77" s="6" t="s">
        <v>1857</v>
      </c>
      <c r="AR77" s="6" t="s">
        <v>1857</v>
      </c>
      <c r="AS77" s="6" t="s">
        <v>1857</v>
      </c>
      <c r="AT77" s="6" t="s">
        <v>1857</v>
      </c>
    </row>
    <row r="78" spans="1:46" ht="17.25" customHeight="1" x14ac:dyDescent="0.3">
      <c r="A78" t="s">
        <v>85</v>
      </c>
      <c r="B78" t="s">
        <v>1344</v>
      </c>
      <c r="C78" t="s">
        <v>936</v>
      </c>
      <c r="D78" t="str">
        <f t="shared" si="11"/>
        <v>Rutherford borough, Bergen County</v>
      </c>
      <c r="E78" t="s">
        <v>1828</v>
      </c>
      <c r="F78" t="s">
        <v>1815</v>
      </c>
      <c r="G78" s="22">
        <f>COUNTIFS('Raw Data from UFBs'!$A$3:$A$3000,'Summary By Town'!$A78,'Raw Data from UFBs'!$E$3:$E$3000,'Summary By Town'!$G$2)</f>
        <v>1</v>
      </c>
      <c r="H78" s="5">
        <f>SUMIFS('Raw Data from UFBs'!F$3:F$3000,'Raw Data from UFBs'!$A$3:$A$3000,'Summary By Town'!$A78,'Raw Data from UFBs'!$E$3:$E$3000,'Summary By Town'!$G$2)</f>
        <v>27340.62</v>
      </c>
      <c r="I78" s="5">
        <f>SUMIFS('Raw Data from UFBs'!G$3:G$3000,'Raw Data from UFBs'!$A$3:$A$3000,'Summary By Town'!$A78,'Raw Data from UFBs'!$E$3:$E$3000,'Summary By Town'!$G$2)</f>
        <v>5612700</v>
      </c>
      <c r="J78" s="23">
        <f t="shared" si="12"/>
        <v>170685.28195717846</v>
      </c>
      <c r="K78" s="22">
        <f>COUNTIFS('Raw Data from UFBs'!$A$3:$A$3000,'Summary By Town'!$A78,'Raw Data from UFBs'!$E$3:$E$3000,'Summary By Town'!$K$2)</f>
        <v>0</v>
      </c>
      <c r="L78" s="5">
        <f>SUMIFS('Raw Data from UFBs'!F$3:F$3000,'Raw Data from UFBs'!$A$3:$A$3000,'Summary By Town'!$A78,'Raw Data from UFBs'!$E$3:$E$3000,'Summary By Town'!$K$2)</f>
        <v>0</v>
      </c>
      <c r="M78" s="5">
        <f>SUMIFS('Raw Data from UFBs'!G$3:G$3000,'Raw Data from UFBs'!$A$3:$A$3000,'Summary By Town'!$A78,'Raw Data from UFBs'!$E$3:$E$3000,'Summary By Town'!$K$2)</f>
        <v>0</v>
      </c>
      <c r="N78" s="23">
        <f t="shared" si="13"/>
        <v>0</v>
      </c>
      <c r="O78" s="22">
        <f>COUNTIFS('Raw Data from UFBs'!$A$3:$A$3000,'Summary By Town'!$A78,'Raw Data from UFBs'!$E$3:$E$3000,'Summary By Town'!$O$2)</f>
        <v>1</v>
      </c>
      <c r="P78" s="5">
        <f>SUMIFS('Raw Data from UFBs'!F$3:F$3000,'Raw Data from UFBs'!$A$3:$A$3000,'Summary By Town'!$A78,'Raw Data from UFBs'!$E$3:$E$3000,'Summary By Town'!$O$2)</f>
        <v>166097.04</v>
      </c>
      <c r="Q78" s="5">
        <f>SUMIFS('Raw Data from UFBs'!G$3:G$3000,'Raw Data from UFBs'!$A$3:$A$3000,'Summary By Town'!$A78,'Raw Data from UFBs'!$E$3:$E$3000,'Summary By Town'!$O$2)</f>
        <v>14913900</v>
      </c>
      <c r="R78" s="23">
        <f t="shared" si="14"/>
        <v>453539.86968502932</v>
      </c>
      <c r="S78" s="22">
        <f t="shared" si="15"/>
        <v>2</v>
      </c>
      <c r="T78" s="5">
        <f t="shared" si="16"/>
        <v>193437.66</v>
      </c>
      <c r="U78" s="5">
        <f t="shared" si="17"/>
        <v>20526600</v>
      </c>
      <c r="V78" s="23">
        <f t="shared" si="18"/>
        <v>624225.15164220775</v>
      </c>
      <c r="W78" s="62">
        <v>2927085503</v>
      </c>
      <c r="X78" s="63">
        <v>3.0410547857034667</v>
      </c>
      <c r="Y78" s="64">
        <v>0.31223010423581515</v>
      </c>
      <c r="Z78" s="5">
        <f t="shared" si="19"/>
        <v>134504.82341893186</v>
      </c>
      <c r="AA78" s="9">
        <f t="shared" si="20"/>
        <v>7.012641065306113E-3</v>
      </c>
      <c r="AB78" s="62">
        <v>36141695.920000002</v>
      </c>
      <c r="AC78" s="7">
        <f t="shared" si="21"/>
        <v>3.7215968978506048E-3</v>
      </c>
      <c r="AE78" s="6" t="s">
        <v>344</v>
      </c>
      <c r="AF78" s="6" t="s">
        <v>74</v>
      </c>
      <c r="AG78" s="6" t="s">
        <v>56</v>
      </c>
      <c r="AH78" s="6" t="s">
        <v>614</v>
      </c>
      <c r="AI78" s="6" t="s">
        <v>613</v>
      </c>
      <c r="AJ78" s="6" t="s">
        <v>1857</v>
      </c>
      <c r="AK78" s="6" t="s">
        <v>1857</v>
      </c>
      <c r="AL78" s="6" t="s">
        <v>1857</v>
      </c>
      <c r="AM78" s="6" t="s">
        <v>1857</v>
      </c>
      <c r="AN78" s="6" t="s">
        <v>1857</v>
      </c>
      <c r="AO78" s="6" t="s">
        <v>1857</v>
      </c>
      <c r="AP78" s="6" t="s">
        <v>1857</v>
      </c>
      <c r="AQ78" s="6" t="s">
        <v>1857</v>
      </c>
      <c r="AR78" s="6" t="s">
        <v>1857</v>
      </c>
      <c r="AS78" s="6" t="s">
        <v>1857</v>
      </c>
      <c r="AT78" s="6" t="s">
        <v>1857</v>
      </c>
    </row>
    <row r="79" spans="1:46" ht="17.25" customHeight="1" x14ac:dyDescent="0.3">
      <c r="A79" t="s">
        <v>968</v>
      </c>
      <c r="B79" t="s">
        <v>1345</v>
      </c>
      <c r="C79" t="s">
        <v>936</v>
      </c>
      <c r="D79" t="str">
        <f t="shared" si="11"/>
        <v>Saddle River borough, Bergen County</v>
      </c>
      <c r="E79" t="s">
        <v>1828</v>
      </c>
      <c r="F79" t="s">
        <v>1817</v>
      </c>
      <c r="G79" s="22">
        <f>COUNTIFS('Raw Data from UFBs'!$A$3:$A$3000,'Summary By Town'!$A79,'Raw Data from UFBs'!$E$3:$E$3000,'Summary By Town'!$G$2)</f>
        <v>0</v>
      </c>
      <c r="H79" s="5">
        <f>SUMIFS('Raw Data from UFBs'!F$3:F$3000,'Raw Data from UFBs'!$A$3:$A$3000,'Summary By Town'!$A79,'Raw Data from UFBs'!$E$3:$E$3000,'Summary By Town'!$G$2)</f>
        <v>0</v>
      </c>
      <c r="I79" s="5">
        <f>SUMIFS('Raw Data from UFBs'!G$3:G$3000,'Raw Data from UFBs'!$A$3:$A$3000,'Summary By Town'!$A79,'Raw Data from UFBs'!$E$3:$E$3000,'Summary By Town'!$G$2)</f>
        <v>0</v>
      </c>
      <c r="J79" s="23">
        <f t="shared" si="12"/>
        <v>0</v>
      </c>
      <c r="K79" s="22">
        <f>COUNTIFS('Raw Data from UFBs'!$A$3:$A$3000,'Summary By Town'!$A79,'Raw Data from UFBs'!$E$3:$E$3000,'Summary By Town'!$K$2)</f>
        <v>0</v>
      </c>
      <c r="L79" s="5">
        <f>SUMIFS('Raw Data from UFBs'!F$3:F$3000,'Raw Data from UFBs'!$A$3:$A$3000,'Summary By Town'!$A79,'Raw Data from UFBs'!$E$3:$E$3000,'Summary By Town'!$K$2)</f>
        <v>0</v>
      </c>
      <c r="M79" s="5">
        <f>SUMIFS('Raw Data from UFBs'!G$3:G$3000,'Raw Data from UFBs'!$A$3:$A$3000,'Summary By Town'!$A79,'Raw Data from UFBs'!$E$3:$E$3000,'Summary By Town'!$K$2)</f>
        <v>0</v>
      </c>
      <c r="N79" s="23">
        <f t="shared" si="13"/>
        <v>0</v>
      </c>
      <c r="O79" s="22">
        <f>COUNTIFS('Raw Data from UFBs'!$A$3:$A$3000,'Summary By Town'!$A79,'Raw Data from UFBs'!$E$3:$E$3000,'Summary By Town'!$O$2)</f>
        <v>0</v>
      </c>
      <c r="P79" s="5">
        <f>SUMIFS('Raw Data from UFBs'!F$3:F$3000,'Raw Data from UFBs'!$A$3:$A$3000,'Summary By Town'!$A79,'Raw Data from UFBs'!$E$3:$E$3000,'Summary By Town'!$O$2)</f>
        <v>0</v>
      </c>
      <c r="Q79" s="5">
        <f>SUMIFS('Raw Data from UFBs'!G$3:G$3000,'Raw Data from UFBs'!$A$3:$A$3000,'Summary By Town'!$A79,'Raw Data from UFBs'!$E$3:$E$3000,'Summary By Town'!$O$2)</f>
        <v>0</v>
      </c>
      <c r="R79" s="23">
        <f t="shared" si="14"/>
        <v>0</v>
      </c>
      <c r="S79" s="22">
        <f t="shared" si="15"/>
        <v>0</v>
      </c>
      <c r="T79" s="5">
        <f t="shared" si="16"/>
        <v>0</v>
      </c>
      <c r="U79" s="5">
        <f t="shared" si="17"/>
        <v>0</v>
      </c>
      <c r="V79" s="23">
        <f t="shared" si="18"/>
        <v>0</v>
      </c>
      <c r="W79" s="62">
        <v>2634727856</v>
      </c>
      <c r="X79" s="63">
        <v>1.0201615721729496</v>
      </c>
      <c r="Y79" s="64">
        <v>0.39786522082599912</v>
      </c>
      <c r="Z79" s="5">
        <f t="shared" si="19"/>
        <v>0</v>
      </c>
      <c r="AA79" s="9">
        <f t="shared" si="20"/>
        <v>0</v>
      </c>
      <c r="AB79" s="62">
        <v>15059779.899999999</v>
      </c>
      <c r="AC79" s="7">
        <f t="shared" si="21"/>
        <v>0</v>
      </c>
      <c r="AE79" s="6" t="s">
        <v>974</v>
      </c>
      <c r="AF79" s="6" t="s">
        <v>947</v>
      </c>
      <c r="AG79" s="6" t="s">
        <v>72</v>
      </c>
      <c r="AH79" s="6" t="s">
        <v>972</v>
      </c>
      <c r="AI79" s="6" t="s">
        <v>43</v>
      </c>
      <c r="AJ79" s="6" t="s">
        <v>92</v>
      </c>
      <c r="AK79" s="6" t="s">
        <v>79</v>
      </c>
      <c r="AL79" s="6" t="s">
        <v>971</v>
      </c>
      <c r="AM79" s="6" t="s">
        <v>1857</v>
      </c>
      <c r="AN79" s="6" t="s">
        <v>1857</v>
      </c>
      <c r="AO79" s="6" t="s">
        <v>1857</v>
      </c>
      <c r="AP79" s="6" t="s">
        <v>1857</v>
      </c>
      <c r="AQ79" s="6" t="s">
        <v>1857</v>
      </c>
      <c r="AR79" s="6" t="s">
        <v>1857</v>
      </c>
      <c r="AS79" s="6" t="s">
        <v>1857</v>
      </c>
      <c r="AT79" s="6" t="s">
        <v>1857</v>
      </c>
    </row>
    <row r="80" spans="1:46" ht="17.25" customHeight="1" x14ac:dyDescent="0.3">
      <c r="A80" t="s">
        <v>708</v>
      </c>
      <c r="B80" t="s">
        <v>1346</v>
      </c>
      <c r="C80" t="s">
        <v>936</v>
      </c>
      <c r="D80" t="str">
        <f t="shared" si="11"/>
        <v>Tenafly borough, Bergen County</v>
      </c>
      <c r="E80" t="s">
        <v>1828</v>
      </c>
      <c r="F80" t="s">
        <v>1815</v>
      </c>
      <c r="G80" s="22">
        <f>COUNTIFS('Raw Data from UFBs'!$A$3:$A$3000,'Summary By Town'!$A80,'Raw Data from UFBs'!$E$3:$E$3000,'Summary By Town'!$G$2)</f>
        <v>0</v>
      </c>
      <c r="H80" s="5">
        <f>SUMIFS('Raw Data from UFBs'!F$3:F$3000,'Raw Data from UFBs'!$A$3:$A$3000,'Summary By Town'!$A80,'Raw Data from UFBs'!$E$3:$E$3000,'Summary By Town'!$G$2)</f>
        <v>0</v>
      </c>
      <c r="I80" s="5">
        <f>SUMIFS('Raw Data from UFBs'!G$3:G$3000,'Raw Data from UFBs'!$A$3:$A$3000,'Summary By Town'!$A80,'Raw Data from UFBs'!$E$3:$E$3000,'Summary By Town'!$G$2)</f>
        <v>0</v>
      </c>
      <c r="J80" s="23">
        <f t="shared" si="12"/>
        <v>0</v>
      </c>
      <c r="K80" s="22">
        <f>COUNTIFS('Raw Data from UFBs'!$A$3:$A$3000,'Summary By Town'!$A80,'Raw Data from UFBs'!$E$3:$E$3000,'Summary By Town'!$K$2)</f>
        <v>0</v>
      </c>
      <c r="L80" s="5">
        <f>SUMIFS('Raw Data from UFBs'!F$3:F$3000,'Raw Data from UFBs'!$A$3:$A$3000,'Summary By Town'!$A80,'Raw Data from UFBs'!$E$3:$E$3000,'Summary By Town'!$K$2)</f>
        <v>0</v>
      </c>
      <c r="M80" s="5">
        <f>SUMIFS('Raw Data from UFBs'!G$3:G$3000,'Raw Data from UFBs'!$A$3:$A$3000,'Summary By Town'!$A80,'Raw Data from UFBs'!$E$3:$E$3000,'Summary By Town'!$K$2)</f>
        <v>0</v>
      </c>
      <c r="N80" s="23">
        <f t="shared" si="13"/>
        <v>0</v>
      </c>
      <c r="O80" s="22">
        <f>COUNTIFS('Raw Data from UFBs'!$A$3:$A$3000,'Summary By Town'!$A80,'Raw Data from UFBs'!$E$3:$E$3000,'Summary By Town'!$O$2)</f>
        <v>2</v>
      </c>
      <c r="P80" s="5">
        <f>SUMIFS('Raw Data from UFBs'!F$3:F$3000,'Raw Data from UFBs'!$A$3:$A$3000,'Summary By Town'!$A80,'Raw Data from UFBs'!$E$3:$E$3000,'Summary By Town'!$O$2)</f>
        <v>26800</v>
      </c>
      <c r="Q80" s="5">
        <f>SUMIFS('Raw Data from UFBs'!G$3:G$3000,'Raw Data from UFBs'!$A$3:$A$3000,'Summary By Town'!$A80,'Raw Data from UFBs'!$E$3:$E$3000,'Summary By Town'!$O$2)</f>
        <v>4649200</v>
      </c>
      <c r="R80" s="23">
        <f t="shared" si="14"/>
        <v>128844.56921120003</v>
      </c>
      <c r="S80" s="22">
        <f t="shared" si="15"/>
        <v>2</v>
      </c>
      <c r="T80" s="5">
        <f t="shared" si="16"/>
        <v>26800</v>
      </c>
      <c r="U80" s="5">
        <f t="shared" si="17"/>
        <v>4649200</v>
      </c>
      <c r="V80" s="23">
        <f t="shared" si="18"/>
        <v>128844.56921120003</v>
      </c>
      <c r="W80" s="62">
        <v>4554949700</v>
      </c>
      <c r="X80" s="63">
        <v>2.7713277383463826</v>
      </c>
      <c r="Y80" s="64">
        <v>0.24179224717736439</v>
      </c>
      <c r="Z80" s="5">
        <f t="shared" si="19"/>
        <v>24673.585701822143</v>
      </c>
      <c r="AA80" s="9">
        <f t="shared" si="20"/>
        <v>1.020691842107499E-3</v>
      </c>
      <c r="AB80" s="62">
        <v>31848724</v>
      </c>
      <c r="AC80" s="7">
        <f t="shared" si="21"/>
        <v>7.7471190688274173E-4</v>
      </c>
      <c r="AE80" s="6" t="s">
        <v>940</v>
      </c>
      <c r="AF80" s="6" t="s">
        <v>64</v>
      </c>
      <c r="AG80" s="6" t="s">
        <v>45</v>
      </c>
      <c r="AH80" s="6" t="s">
        <v>52</v>
      </c>
      <c r="AI80" s="6" t="s">
        <v>44</v>
      </c>
      <c r="AJ80" s="6" t="s">
        <v>1857</v>
      </c>
      <c r="AK80" s="6" t="s">
        <v>1857</v>
      </c>
      <c r="AL80" s="6" t="s">
        <v>1857</v>
      </c>
      <c r="AM80" s="6" t="s">
        <v>1857</v>
      </c>
      <c r="AN80" s="6" t="s">
        <v>1857</v>
      </c>
      <c r="AO80" s="6" t="s">
        <v>1857</v>
      </c>
      <c r="AP80" s="6" t="s">
        <v>1857</v>
      </c>
      <c r="AQ80" s="6" t="s">
        <v>1857</v>
      </c>
      <c r="AR80" s="6" t="s">
        <v>1857</v>
      </c>
      <c r="AS80" s="6" t="s">
        <v>1857</v>
      </c>
      <c r="AT80" s="6" t="s">
        <v>1857</v>
      </c>
    </row>
    <row r="81" spans="1:46" ht="17.25" customHeight="1" x14ac:dyDescent="0.3">
      <c r="A81" t="s">
        <v>970</v>
      </c>
      <c r="B81" s="17" t="s">
        <v>1347</v>
      </c>
      <c r="C81" t="s">
        <v>936</v>
      </c>
      <c r="D81" t="str">
        <f t="shared" si="11"/>
        <v>Teterboro borough, Bergen County</v>
      </c>
      <c r="E81" t="s">
        <v>1828</v>
      </c>
      <c r="F81" t="s">
        <v>1819</v>
      </c>
      <c r="G81" s="22">
        <f>COUNTIFS('Raw Data from UFBs'!$A$3:$A$3000,'Summary By Town'!$A81,'Raw Data from UFBs'!$E$3:$E$3000,'Summary By Town'!$G$2)</f>
        <v>0</v>
      </c>
      <c r="H81" s="5">
        <f>SUMIFS('Raw Data from UFBs'!F$3:F$3000,'Raw Data from UFBs'!$A$3:$A$3000,'Summary By Town'!$A81,'Raw Data from UFBs'!$E$3:$E$3000,'Summary By Town'!$G$2)</f>
        <v>0</v>
      </c>
      <c r="I81" s="5">
        <f>SUMIFS('Raw Data from UFBs'!G$3:G$3000,'Raw Data from UFBs'!$A$3:$A$3000,'Summary By Town'!$A81,'Raw Data from UFBs'!$E$3:$E$3000,'Summary By Town'!$G$2)</f>
        <v>0</v>
      </c>
      <c r="J81" s="23">
        <f t="shared" si="12"/>
        <v>0</v>
      </c>
      <c r="K81" s="22">
        <f>COUNTIFS('Raw Data from UFBs'!$A$3:$A$3000,'Summary By Town'!$A81,'Raw Data from UFBs'!$E$3:$E$3000,'Summary By Town'!$K$2)</f>
        <v>0</v>
      </c>
      <c r="L81" s="5">
        <f>SUMIFS('Raw Data from UFBs'!F$3:F$3000,'Raw Data from UFBs'!$A$3:$A$3000,'Summary By Town'!$A81,'Raw Data from UFBs'!$E$3:$E$3000,'Summary By Town'!$K$2)</f>
        <v>0</v>
      </c>
      <c r="M81" s="5">
        <f>SUMIFS('Raw Data from UFBs'!G$3:G$3000,'Raw Data from UFBs'!$A$3:$A$3000,'Summary By Town'!$A81,'Raw Data from UFBs'!$E$3:$E$3000,'Summary By Town'!$K$2)</f>
        <v>0</v>
      </c>
      <c r="N81" s="23">
        <f t="shared" si="13"/>
        <v>0</v>
      </c>
      <c r="O81" s="22">
        <f>COUNTIFS('Raw Data from UFBs'!$A$3:$A$3000,'Summary By Town'!$A81,'Raw Data from UFBs'!$E$3:$E$3000,'Summary By Town'!$O$2)</f>
        <v>0</v>
      </c>
      <c r="P81" s="5">
        <f>SUMIFS('Raw Data from UFBs'!F$3:F$3000,'Raw Data from UFBs'!$A$3:$A$3000,'Summary By Town'!$A81,'Raw Data from UFBs'!$E$3:$E$3000,'Summary By Town'!$O$2)</f>
        <v>0</v>
      </c>
      <c r="Q81" s="5">
        <f>SUMIFS('Raw Data from UFBs'!G$3:G$3000,'Raw Data from UFBs'!$A$3:$A$3000,'Summary By Town'!$A81,'Raw Data from UFBs'!$E$3:$E$3000,'Summary By Town'!$O$2)</f>
        <v>0</v>
      </c>
      <c r="R81" s="23">
        <f t="shared" si="14"/>
        <v>0</v>
      </c>
      <c r="S81" s="22">
        <f t="shared" si="15"/>
        <v>0</v>
      </c>
      <c r="T81" s="5">
        <f t="shared" si="16"/>
        <v>0</v>
      </c>
      <c r="U81" s="5">
        <f t="shared" si="17"/>
        <v>0</v>
      </c>
      <c r="V81" s="23">
        <f t="shared" si="18"/>
        <v>0</v>
      </c>
      <c r="W81" s="62">
        <v>1002160300</v>
      </c>
      <c r="X81" s="63">
        <v>1.1770764315158868</v>
      </c>
      <c r="Y81" s="64">
        <v>0.68724161742000189</v>
      </c>
      <c r="Z81" s="5">
        <f t="shared" si="19"/>
        <v>0</v>
      </c>
      <c r="AA81" s="9">
        <f t="shared" si="20"/>
        <v>0</v>
      </c>
      <c r="AB81" s="62">
        <v>6139076.1500000004</v>
      </c>
      <c r="AC81" s="7">
        <f t="shared" si="21"/>
        <v>0</v>
      </c>
      <c r="AE81" s="6" t="s">
        <v>707</v>
      </c>
      <c r="AF81" s="6" t="s">
        <v>948</v>
      </c>
      <c r="AG81" s="6" t="s">
        <v>969</v>
      </c>
      <c r="AH81" s="6" t="s">
        <v>946</v>
      </c>
      <c r="AI81" s="6" t="s">
        <v>70</v>
      </c>
      <c r="AJ81" s="6" t="s">
        <v>1857</v>
      </c>
      <c r="AK81" s="6" t="s">
        <v>1857</v>
      </c>
      <c r="AL81" s="6" t="s">
        <v>1857</v>
      </c>
      <c r="AM81" s="6" t="s">
        <v>1857</v>
      </c>
      <c r="AN81" s="6" t="s">
        <v>1857</v>
      </c>
      <c r="AO81" s="6" t="s">
        <v>1857</v>
      </c>
      <c r="AP81" s="6" t="s">
        <v>1857</v>
      </c>
      <c r="AQ81" s="6" t="s">
        <v>1857</v>
      </c>
      <c r="AR81" s="6" t="s">
        <v>1857</v>
      </c>
      <c r="AS81" s="6" t="s">
        <v>1857</v>
      </c>
      <c r="AT81" s="6" t="s">
        <v>1857</v>
      </c>
    </row>
    <row r="82" spans="1:46" ht="17.25" customHeight="1" x14ac:dyDescent="0.3">
      <c r="A82" t="s">
        <v>971</v>
      </c>
      <c r="B82" t="s">
        <v>1348</v>
      </c>
      <c r="C82" t="s">
        <v>936</v>
      </c>
      <c r="D82" t="str">
        <f t="shared" si="11"/>
        <v>Upper Saddle River borough, Bergen County</v>
      </c>
      <c r="E82" t="s">
        <v>1828</v>
      </c>
      <c r="F82" t="s">
        <v>1815</v>
      </c>
      <c r="G82" s="22">
        <f>COUNTIFS('Raw Data from UFBs'!$A$3:$A$3000,'Summary By Town'!$A82,'Raw Data from UFBs'!$E$3:$E$3000,'Summary By Town'!$G$2)</f>
        <v>0</v>
      </c>
      <c r="H82" s="5">
        <f>SUMIFS('Raw Data from UFBs'!F$3:F$3000,'Raw Data from UFBs'!$A$3:$A$3000,'Summary By Town'!$A82,'Raw Data from UFBs'!$E$3:$E$3000,'Summary By Town'!$G$2)</f>
        <v>0</v>
      </c>
      <c r="I82" s="5">
        <f>SUMIFS('Raw Data from UFBs'!G$3:G$3000,'Raw Data from UFBs'!$A$3:$A$3000,'Summary By Town'!$A82,'Raw Data from UFBs'!$E$3:$E$3000,'Summary By Town'!$G$2)</f>
        <v>0</v>
      </c>
      <c r="J82" s="23">
        <f t="shared" si="12"/>
        <v>0</v>
      </c>
      <c r="K82" s="22">
        <f>COUNTIFS('Raw Data from UFBs'!$A$3:$A$3000,'Summary By Town'!$A82,'Raw Data from UFBs'!$E$3:$E$3000,'Summary By Town'!$K$2)</f>
        <v>0</v>
      </c>
      <c r="L82" s="5">
        <f>SUMIFS('Raw Data from UFBs'!F$3:F$3000,'Raw Data from UFBs'!$A$3:$A$3000,'Summary By Town'!$A82,'Raw Data from UFBs'!$E$3:$E$3000,'Summary By Town'!$K$2)</f>
        <v>0</v>
      </c>
      <c r="M82" s="5">
        <f>SUMIFS('Raw Data from UFBs'!G$3:G$3000,'Raw Data from UFBs'!$A$3:$A$3000,'Summary By Town'!$A82,'Raw Data from UFBs'!$E$3:$E$3000,'Summary By Town'!$K$2)</f>
        <v>0</v>
      </c>
      <c r="N82" s="23">
        <f t="shared" si="13"/>
        <v>0</v>
      </c>
      <c r="O82" s="22">
        <f>COUNTIFS('Raw Data from UFBs'!$A$3:$A$3000,'Summary By Town'!$A82,'Raw Data from UFBs'!$E$3:$E$3000,'Summary By Town'!$O$2)</f>
        <v>0</v>
      </c>
      <c r="P82" s="5">
        <f>SUMIFS('Raw Data from UFBs'!F$3:F$3000,'Raw Data from UFBs'!$A$3:$A$3000,'Summary By Town'!$A82,'Raw Data from UFBs'!$E$3:$E$3000,'Summary By Town'!$O$2)</f>
        <v>0</v>
      </c>
      <c r="Q82" s="5">
        <f>SUMIFS('Raw Data from UFBs'!G$3:G$3000,'Raw Data from UFBs'!$A$3:$A$3000,'Summary By Town'!$A82,'Raw Data from UFBs'!$E$3:$E$3000,'Summary By Town'!$O$2)</f>
        <v>0</v>
      </c>
      <c r="R82" s="23">
        <f t="shared" si="14"/>
        <v>0</v>
      </c>
      <c r="S82" s="22">
        <f t="shared" si="15"/>
        <v>0</v>
      </c>
      <c r="T82" s="5">
        <f t="shared" si="16"/>
        <v>0</v>
      </c>
      <c r="U82" s="5">
        <f t="shared" si="17"/>
        <v>0</v>
      </c>
      <c r="V82" s="23">
        <f t="shared" si="18"/>
        <v>0</v>
      </c>
      <c r="W82" s="62">
        <v>2405949802</v>
      </c>
      <c r="X82" s="63">
        <v>2.4792427384104423</v>
      </c>
      <c r="Y82" s="64">
        <v>0.1933212482583081</v>
      </c>
      <c r="Z82" s="5">
        <f t="shared" si="19"/>
        <v>0</v>
      </c>
      <c r="AA82" s="9">
        <f t="shared" si="20"/>
        <v>0</v>
      </c>
      <c r="AB82" s="62">
        <v>14359177.33</v>
      </c>
      <c r="AC82" s="7">
        <f t="shared" si="21"/>
        <v>0</v>
      </c>
      <c r="AE82" s="6" t="s">
        <v>92</v>
      </c>
      <c r="AF82" s="6" t="s">
        <v>968</v>
      </c>
      <c r="AG82" s="6" t="s">
        <v>952</v>
      </c>
      <c r="AH82" s="6" t="s">
        <v>79</v>
      </c>
      <c r="AI82" s="6" t="s">
        <v>950</v>
      </c>
      <c r="AJ82" s="6" t="s">
        <v>1857</v>
      </c>
      <c r="AK82" s="6" t="s">
        <v>1857</v>
      </c>
      <c r="AL82" s="6" t="s">
        <v>1857</v>
      </c>
      <c r="AM82" s="6" t="s">
        <v>1857</v>
      </c>
      <c r="AN82" s="6" t="s">
        <v>1857</v>
      </c>
      <c r="AO82" s="6" t="s">
        <v>1857</v>
      </c>
      <c r="AP82" s="6" t="s">
        <v>1857</v>
      </c>
      <c r="AQ82" s="6" t="s">
        <v>1857</v>
      </c>
      <c r="AR82" s="6" t="s">
        <v>1857</v>
      </c>
      <c r="AS82" s="6" t="s">
        <v>1857</v>
      </c>
      <c r="AT82" s="6" t="s">
        <v>1857</v>
      </c>
    </row>
    <row r="83" spans="1:46" ht="17.25" customHeight="1" x14ac:dyDescent="0.3">
      <c r="A83" t="s">
        <v>972</v>
      </c>
      <c r="B83" t="s">
        <v>1349</v>
      </c>
      <c r="C83" t="s">
        <v>936</v>
      </c>
      <c r="D83" t="str">
        <f t="shared" si="11"/>
        <v>Waldwick borough, Bergen County</v>
      </c>
      <c r="E83" t="s">
        <v>1828</v>
      </c>
      <c r="F83" t="s">
        <v>1815</v>
      </c>
      <c r="G83" s="22">
        <f>COUNTIFS('Raw Data from UFBs'!$A$3:$A$3000,'Summary By Town'!$A83,'Raw Data from UFBs'!$E$3:$E$3000,'Summary By Town'!$G$2)</f>
        <v>0</v>
      </c>
      <c r="H83" s="5">
        <f>SUMIFS('Raw Data from UFBs'!F$3:F$3000,'Raw Data from UFBs'!$A$3:$A$3000,'Summary By Town'!$A83,'Raw Data from UFBs'!$E$3:$E$3000,'Summary By Town'!$G$2)</f>
        <v>0</v>
      </c>
      <c r="I83" s="5">
        <f>SUMIFS('Raw Data from UFBs'!G$3:G$3000,'Raw Data from UFBs'!$A$3:$A$3000,'Summary By Town'!$A83,'Raw Data from UFBs'!$E$3:$E$3000,'Summary By Town'!$G$2)</f>
        <v>0</v>
      </c>
      <c r="J83" s="23">
        <f t="shared" si="12"/>
        <v>0</v>
      </c>
      <c r="K83" s="22">
        <f>COUNTIFS('Raw Data from UFBs'!$A$3:$A$3000,'Summary By Town'!$A83,'Raw Data from UFBs'!$E$3:$E$3000,'Summary By Town'!$K$2)</f>
        <v>0</v>
      </c>
      <c r="L83" s="5">
        <f>SUMIFS('Raw Data from UFBs'!F$3:F$3000,'Raw Data from UFBs'!$A$3:$A$3000,'Summary By Town'!$A83,'Raw Data from UFBs'!$E$3:$E$3000,'Summary By Town'!$K$2)</f>
        <v>0</v>
      </c>
      <c r="M83" s="5">
        <f>SUMIFS('Raw Data from UFBs'!G$3:G$3000,'Raw Data from UFBs'!$A$3:$A$3000,'Summary By Town'!$A83,'Raw Data from UFBs'!$E$3:$E$3000,'Summary By Town'!$K$2)</f>
        <v>0</v>
      </c>
      <c r="N83" s="23">
        <f t="shared" si="13"/>
        <v>0</v>
      </c>
      <c r="O83" s="22">
        <f>COUNTIFS('Raw Data from UFBs'!$A$3:$A$3000,'Summary By Town'!$A83,'Raw Data from UFBs'!$E$3:$E$3000,'Summary By Town'!$O$2)</f>
        <v>0</v>
      </c>
      <c r="P83" s="5">
        <f>SUMIFS('Raw Data from UFBs'!F$3:F$3000,'Raw Data from UFBs'!$A$3:$A$3000,'Summary By Town'!$A83,'Raw Data from UFBs'!$E$3:$E$3000,'Summary By Town'!$O$2)</f>
        <v>0</v>
      </c>
      <c r="Q83" s="5">
        <f>SUMIFS('Raw Data from UFBs'!G$3:G$3000,'Raw Data from UFBs'!$A$3:$A$3000,'Summary By Town'!$A83,'Raw Data from UFBs'!$E$3:$E$3000,'Summary By Town'!$O$2)</f>
        <v>0</v>
      </c>
      <c r="R83" s="23">
        <f t="shared" si="14"/>
        <v>0</v>
      </c>
      <c r="S83" s="22">
        <f t="shared" si="15"/>
        <v>0</v>
      </c>
      <c r="T83" s="5">
        <f t="shared" si="16"/>
        <v>0</v>
      </c>
      <c r="U83" s="5">
        <f t="shared" si="17"/>
        <v>0</v>
      </c>
      <c r="V83" s="23">
        <f t="shared" si="18"/>
        <v>0</v>
      </c>
      <c r="W83" s="62">
        <v>1741864700</v>
      </c>
      <c r="X83" s="63">
        <v>2.9079749087110915</v>
      </c>
      <c r="Y83" s="64">
        <v>0.20067345557766467</v>
      </c>
      <c r="Z83" s="5">
        <f t="shared" si="19"/>
        <v>0</v>
      </c>
      <c r="AA83" s="9">
        <f t="shared" si="20"/>
        <v>0</v>
      </c>
      <c r="AB83" s="62">
        <v>15583337</v>
      </c>
      <c r="AC83" s="7">
        <f t="shared" si="21"/>
        <v>0</v>
      </c>
      <c r="AE83" s="6" t="s">
        <v>964</v>
      </c>
      <c r="AF83" s="6" t="s">
        <v>75</v>
      </c>
      <c r="AG83" s="6" t="s">
        <v>947</v>
      </c>
      <c r="AH83" s="6" t="s">
        <v>975</v>
      </c>
      <c r="AI83" s="6" t="s">
        <v>43</v>
      </c>
      <c r="AJ83" s="6" t="s">
        <v>968</v>
      </c>
      <c r="AK83" s="6" t="s">
        <v>1857</v>
      </c>
      <c r="AL83" s="6" t="s">
        <v>1857</v>
      </c>
      <c r="AM83" s="6" t="s">
        <v>1857</v>
      </c>
      <c r="AN83" s="6" t="s">
        <v>1857</v>
      </c>
      <c r="AO83" s="6" t="s">
        <v>1857</v>
      </c>
      <c r="AP83" s="6" t="s">
        <v>1857</v>
      </c>
      <c r="AQ83" s="6" t="s">
        <v>1857</v>
      </c>
      <c r="AR83" s="6" t="s">
        <v>1857</v>
      </c>
      <c r="AS83" s="6" t="s">
        <v>1857</v>
      </c>
      <c r="AT83" s="6" t="s">
        <v>1857</v>
      </c>
    </row>
    <row r="84" spans="1:46" ht="17.25" customHeight="1" x14ac:dyDescent="0.3">
      <c r="A84" t="s">
        <v>973</v>
      </c>
      <c r="B84" t="s">
        <v>1350</v>
      </c>
      <c r="C84" t="s">
        <v>936</v>
      </c>
      <c r="D84" t="str">
        <f t="shared" si="11"/>
        <v>Wallington borough, Bergen County</v>
      </c>
      <c r="E84" t="s">
        <v>1828</v>
      </c>
      <c r="F84" t="s">
        <v>1819</v>
      </c>
      <c r="G84" s="22">
        <f>COUNTIFS('Raw Data from UFBs'!$A$3:$A$3000,'Summary By Town'!$A84,'Raw Data from UFBs'!$E$3:$E$3000,'Summary By Town'!$G$2)</f>
        <v>0</v>
      </c>
      <c r="H84" s="5">
        <f>SUMIFS('Raw Data from UFBs'!F$3:F$3000,'Raw Data from UFBs'!$A$3:$A$3000,'Summary By Town'!$A84,'Raw Data from UFBs'!$E$3:$E$3000,'Summary By Town'!$G$2)</f>
        <v>0</v>
      </c>
      <c r="I84" s="5">
        <f>SUMIFS('Raw Data from UFBs'!G$3:G$3000,'Raw Data from UFBs'!$A$3:$A$3000,'Summary By Town'!$A84,'Raw Data from UFBs'!$E$3:$E$3000,'Summary By Town'!$G$2)</f>
        <v>0</v>
      </c>
      <c r="J84" s="23">
        <f t="shared" si="12"/>
        <v>0</v>
      </c>
      <c r="K84" s="22">
        <f>COUNTIFS('Raw Data from UFBs'!$A$3:$A$3000,'Summary By Town'!$A84,'Raw Data from UFBs'!$E$3:$E$3000,'Summary By Town'!$K$2)</f>
        <v>0</v>
      </c>
      <c r="L84" s="5">
        <f>SUMIFS('Raw Data from UFBs'!F$3:F$3000,'Raw Data from UFBs'!$A$3:$A$3000,'Summary By Town'!$A84,'Raw Data from UFBs'!$E$3:$E$3000,'Summary By Town'!$K$2)</f>
        <v>0</v>
      </c>
      <c r="M84" s="5">
        <f>SUMIFS('Raw Data from UFBs'!G$3:G$3000,'Raw Data from UFBs'!$A$3:$A$3000,'Summary By Town'!$A84,'Raw Data from UFBs'!$E$3:$E$3000,'Summary By Town'!$K$2)</f>
        <v>0</v>
      </c>
      <c r="N84" s="23">
        <f t="shared" si="13"/>
        <v>0</v>
      </c>
      <c r="O84" s="22">
        <f>COUNTIFS('Raw Data from UFBs'!$A$3:$A$3000,'Summary By Town'!$A84,'Raw Data from UFBs'!$E$3:$E$3000,'Summary By Town'!$O$2)</f>
        <v>0</v>
      </c>
      <c r="P84" s="5">
        <f>SUMIFS('Raw Data from UFBs'!F$3:F$3000,'Raw Data from UFBs'!$A$3:$A$3000,'Summary By Town'!$A84,'Raw Data from UFBs'!$E$3:$E$3000,'Summary By Town'!$O$2)</f>
        <v>0</v>
      </c>
      <c r="Q84" s="5">
        <f>SUMIFS('Raw Data from UFBs'!G$3:G$3000,'Raw Data from UFBs'!$A$3:$A$3000,'Summary By Town'!$A84,'Raw Data from UFBs'!$E$3:$E$3000,'Summary By Town'!$O$2)</f>
        <v>0</v>
      </c>
      <c r="R84" s="23">
        <f t="shared" si="14"/>
        <v>0</v>
      </c>
      <c r="S84" s="22">
        <f t="shared" si="15"/>
        <v>0</v>
      </c>
      <c r="T84" s="5">
        <f t="shared" si="16"/>
        <v>0</v>
      </c>
      <c r="U84" s="5">
        <f t="shared" si="17"/>
        <v>0</v>
      </c>
      <c r="V84" s="23">
        <f t="shared" si="18"/>
        <v>0</v>
      </c>
      <c r="W84" s="62">
        <v>1044534158</v>
      </c>
      <c r="X84" s="63">
        <v>3.2712601917307933</v>
      </c>
      <c r="Y84" s="64">
        <v>0.3369968717951029</v>
      </c>
      <c r="Z84" s="5">
        <f t="shared" si="19"/>
        <v>0</v>
      </c>
      <c r="AA84" s="9">
        <f t="shared" si="20"/>
        <v>0</v>
      </c>
      <c r="AB84" s="62">
        <v>14752226.939999999</v>
      </c>
      <c r="AC84" s="7">
        <f t="shared" si="21"/>
        <v>0</v>
      </c>
      <c r="AE84" s="6" t="s">
        <v>938</v>
      </c>
      <c r="AF84" s="6" t="s">
        <v>56</v>
      </c>
      <c r="AG84" s="6" t="s">
        <v>93</v>
      </c>
      <c r="AH84" s="6" t="s">
        <v>969</v>
      </c>
      <c r="AI84" s="6" t="s">
        <v>614</v>
      </c>
      <c r="AJ84" s="6" t="s">
        <v>69</v>
      </c>
      <c r="AK84" s="6" t="s">
        <v>1857</v>
      </c>
      <c r="AL84" s="6" t="s">
        <v>1857</v>
      </c>
      <c r="AM84" s="6" t="s">
        <v>1857</v>
      </c>
      <c r="AN84" s="6" t="s">
        <v>1857</v>
      </c>
      <c r="AO84" s="6" t="s">
        <v>1857</v>
      </c>
      <c r="AP84" s="6" t="s">
        <v>1857</v>
      </c>
      <c r="AQ84" s="6" t="s">
        <v>1857</v>
      </c>
      <c r="AR84" s="6" t="s">
        <v>1857</v>
      </c>
      <c r="AS84" s="6" t="s">
        <v>1857</v>
      </c>
      <c r="AT84" s="6" t="s">
        <v>1857</v>
      </c>
    </row>
    <row r="85" spans="1:46" ht="17.25" customHeight="1" x14ac:dyDescent="0.3">
      <c r="A85" t="s">
        <v>90</v>
      </c>
      <c r="B85" t="s">
        <v>1351</v>
      </c>
      <c r="C85" t="s">
        <v>936</v>
      </c>
      <c r="D85" t="str">
        <f t="shared" si="11"/>
        <v>Westwood borough, Bergen County</v>
      </c>
      <c r="E85" t="s">
        <v>1828</v>
      </c>
      <c r="F85" t="s">
        <v>1815</v>
      </c>
      <c r="G85" s="22">
        <f>COUNTIFS('Raw Data from UFBs'!$A$3:$A$3000,'Summary By Town'!$A85,'Raw Data from UFBs'!$E$3:$E$3000,'Summary By Town'!$G$2)</f>
        <v>1</v>
      </c>
      <c r="H85" s="5">
        <f>SUMIFS('Raw Data from UFBs'!F$3:F$3000,'Raw Data from UFBs'!$A$3:$A$3000,'Summary By Town'!$A85,'Raw Data from UFBs'!$E$3:$E$3000,'Summary By Town'!$G$2)</f>
        <v>111471</v>
      </c>
      <c r="I85" s="5">
        <f>SUMIFS('Raw Data from UFBs'!G$3:G$3000,'Raw Data from UFBs'!$A$3:$A$3000,'Summary By Town'!$A85,'Raw Data from UFBs'!$E$3:$E$3000,'Summary By Town'!$G$2)</f>
        <v>16102000</v>
      </c>
      <c r="J85" s="23">
        <f t="shared" si="12"/>
        <v>369169.88397941669</v>
      </c>
      <c r="K85" s="22">
        <f>COUNTIFS('Raw Data from UFBs'!$A$3:$A$3000,'Summary By Town'!$A85,'Raw Data from UFBs'!$E$3:$E$3000,'Summary By Town'!$K$2)</f>
        <v>0</v>
      </c>
      <c r="L85" s="5">
        <f>SUMIFS('Raw Data from UFBs'!F$3:F$3000,'Raw Data from UFBs'!$A$3:$A$3000,'Summary By Town'!$A85,'Raw Data from UFBs'!$E$3:$E$3000,'Summary By Town'!$K$2)</f>
        <v>0</v>
      </c>
      <c r="M85" s="5">
        <f>SUMIFS('Raw Data from UFBs'!G$3:G$3000,'Raw Data from UFBs'!$A$3:$A$3000,'Summary By Town'!$A85,'Raw Data from UFBs'!$E$3:$E$3000,'Summary By Town'!$K$2)</f>
        <v>0</v>
      </c>
      <c r="N85" s="23">
        <f t="shared" si="13"/>
        <v>0</v>
      </c>
      <c r="O85" s="22">
        <f>COUNTIFS('Raw Data from UFBs'!$A$3:$A$3000,'Summary By Town'!$A85,'Raw Data from UFBs'!$E$3:$E$3000,'Summary By Town'!$O$2)</f>
        <v>0</v>
      </c>
      <c r="P85" s="5">
        <f>SUMIFS('Raw Data from UFBs'!F$3:F$3000,'Raw Data from UFBs'!$A$3:$A$3000,'Summary By Town'!$A85,'Raw Data from UFBs'!$E$3:$E$3000,'Summary By Town'!$O$2)</f>
        <v>0</v>
      </c>
      <c r="Q85" s="5">
        <f>SUMIFS('Raw Data from UFBs'!G$3:G$3000,'Raw Data from UFBs'!$A$3:$A$3000,'Summary By Town'!$A85,'Raw Data from UFBs'!$E$3:$E$3000,'Summary By Town'!$O$2)</f>
        <v>0</v>
      </c>
      <c r="R85" s="23">
        <f t="shared" si="14"/>
        <v>0</v>
      </c>
      <c r="S85" s="22">
        <f t="shared" si="15"/>
        <v>1</v>
      </c>
      <c r="T85" s="5">
        <f t="shared" si="16"/>
        <v>111471</v>
      </c>
      <c r="U85" s="5">
        <f t="shared" si="17"/>
        <v>16102000</v>
      </c>
      <c r="V85" s="23">
        <f t="shared" si="18"/>
        <v>369169.88397941669</v>
      </c>
      <c r="W85" s="62">
        <v>2432560400</v>
      </c>
      <c r="X85" s="63">
        <v>2.2926958388983771</v>
      </c>
      <c r="Y85" s="64">
        <v>0.30724666362357145</v>
      </c>
      <c r="Z85" s="5">
        <f t="shared" si="19"/>
        <v>79177.122322193609</v>
      </c>
      <c r="AA85" s="9">
        <f t="shared" si="20"/>
        <v>6.6193628737851685E-3</v>
      </c>
      <c r="AB85" s="62">
        <v>20275144</v>
      </c>
      <c r="AC85" s="7">
        <f t="shared" si="21"/>
        <v>3.9051324282675186E-3</v>
      </c>
      <c r="AE85" s="6" t="s">
        <v>61</v>
      </c>
      <c r="AF85" s="6" t="s">
        <v>974</v>
      </c>
      <c r="AG85" s="6" t="s">
        <v>72</v>
      </c>
      <c r="AH85" s="6" t="s">
        <v>83</v>
      </c>
      <c r="AI85" s="6" t="s">
        <v>1857</v>
      </c>
      <c r="AJ85" s="6" t="s">
        <v>1857</v>
      </c>
      <c r="AK85" s="6" t="s">
        <v>1857</v>
      </c>
      <c r="AL85" s="6" t="s">
        <v>1857</v>
      </c>
      <c r="AM85" s="6" t="s">
        <v>1857</v>
      </c>
      <c r="AN85" s="6" t="s">
        <v>1857</v>
      </c>
      <c r="AO85" s="6" t="s">
        <v>1857</v>
      </c>
      <c r="AP85" s="6" t="s">
        <v>1857</v>
      </c>
      <c r="AQ85" s="6" t="s">
        <v>1857</v>
      </c>
      <c r="AR85" s="6" t="s">
        <v>1857</v>
      </c>
      <c r="AS85" s="6" t="s">
        <v>1857</v>
      </c>
      <c r="AT85" s="6" t="s">
        <v>1857</v>
      </c>
    </row>
    <row r="86" spans="1:46" ht="17.25" customHeight="1" x14ac:dyDescent="0.3">
      <c r="A86" t="s">
        <v>92</v>
      </c>
      <c r="B86" t="s">
        <v>1352</v>
      </c>
      <c r="C86" t="s">
        <v>936</v>
      </c>
      <c r="D86" t="str">
        <f t="shared" si="11"/>
        <v>Woodcliff Lake borough, Bergen County</v>
      </c>
      <c r="E86" t="s">
        <v>1828</v>
      </c>
      <c r="F86" t="s">
        <v>1815</v>
      </c>
      <c r="G86" s="22">
        <f>COUNTIFS('Raw Data from UFBs'!$A$3:$A$3000,'Summary By Town'!$A86,'Raw Data from UFBs'!$E$3:$E$3000,'Summary By Town'!$G$2)</f>
        <v>0</v>
      </c>
      <c r="H86" s="5">
        <f>SUMIFS('Raw Data from UFBs'!F$3:F$3000,'Raw Data from UFBs'!$A$3:$A$3000,'Summary By Town'!$A86,'Raw Data from UFBs'!$E$3:$E$3000,'Summary By Town'!$G$2)</f>
        <v>0</v>
      </c>
      <c r="I86" s="5">
        <f>SUMIFS('Raw Data from UFBs'!G$3:G$3000,'Raw Data from UFBs'!$A$3:$A$3000,'Summary By Town'!$A86,'Raw Data from UFBs'!$E$3:$E$3000,'Summary By Town'!$G$2)</f>
        <v>0</v>
      </c>
      <c r="J86" s="23">
        <f t="shared" si="12"/>
        <v>0</v>
      </c>
      <c r="K86" s="22">
        <f>COUNTIFS('Raw Data from UFBs'!$A$3:$A$3000,'Summary By Town'!$A86,'Raw Data from UFBs'!$E$3:$E$3000,'Summary By Town'!$K$2)</f>
        <v>0</v>
      </c>
      <c r="L86" s="5">
        <f>SUMIFS('Raw Data from UFBs'!F$3:F$3000,'Raw Data from UFBs'!$A$3:$A$3000,'Summary By Town'!$A86,'Raw Data from UFBs'!$E$3:$E$3000,'Summary By Town'!$K$2)</f>
        <v>0</v>
      </c>
      <c r="M86" s="5">
        <f>SUMIFS('Raw Data from UFBs'!G$3:G$3000,'Raw Data from UFBs'!$A$3:$A$3000,'Summary By Town'!$A86,'Raw Data from UFBs'!$E$3:$E$3000,'Summary By Town'!$K$2)</f>
        <v>0</v>
      </c>
      <c r="N86" s="23">
        <f t="shared" si="13"/>
        <v>0</v>
      </c>
      <c r="O86" s="22">
        <f>COUNTIFS('Raw Data from UFBs'!$A$3:$A$3000,'Summary By Town'!$A86,'Raw Data from UFBs'!$E$3:$E$3000,'Summary By Town'!$O$2)</f>
        <v>0</v>
      </c>
      <c r="P86" s="5">
        <f>SUMIFS('Raw Data from UFBs'!F$3:F$3000,'Raw Data from UFBs'!$A$3:$A$3000,'Summary By Town'!$A86,'Raw Data from UFBs'!$E$3:$E$3000,'Summary By Town'!$O$2)</f>
        <v>0</v>
      </c>
      <c r="Q86" s="5">
        <f>SUMIFS('Raw Data from UFBs'!G$3:G$3000,'Raw Data from UFBs'!$A$3:$A$3000,'Summary By Town'!$A86,'Raw Data from UFBs'!$E$3:$E$3000,'Summary By Town'!$O$2)</f>
        <v>0</v>
      </c>
      <c r="R86" s="23">
        <f t="shared" si="14"/>
        <v>0</v>
      </c>
      <c r="S86" s="22">
        <f t="shared" si="15"/>
        <v>0</v>
      </c>
      <c r="T86" s="5">
        <f t="shared" si="16"/>
        <v>0</v>
      </c>
      <c r="U86" s="5">
        <f t="shared" si="17"/>
        <v>0</v>
      </c>
      <c r="V86" s="23">
        <f t="shared" si="18"/>
        <v>0</v>
      </c>
      <c r="W86" s="62">
        <v>2369999400</v>
      </c>
      <c r="X86" s="63">
        <v>2.1649122126141553</v>
      </c>
      <c r="Y86" s="64">
        <v>0.24124593023726215</v>
      </c>
      <c r="Z86" s="5">
        <f t="shared" si="19"/>
        <v>0</v>
      </c>
      <c r="AA86" s="9">
        <f t="shared" si="20"/>
        <v>0</v>
      </c>
      <c r="AB86" s="62">
        <v>15696161</v>
      </c>
      <c r="AC86" s="7">
        <f t="shared" si="21"/>
        <v>0</v>
      </c>
      <c r="AE86" s="6" t="s">
        <v>72</v>
      </c>
      <c r="AF86" s="6" t="s">
        <v>77</v>
      </c>
      <c r="AG86" s="6" t="s">
        <v>968</v>
      </c>
      <c r="AH86" s="6" t="s">
        <v>952</v>
      </c>
      <c r="AI86" s="6" t="s">
        <v>971</v>
      </c>
      <c r="AJ86" s="6" t="s">
        <v>1857</v>
      </c>
      <c r="AK86" s="6" t="s">
        <v>1857</v>
      </c>
      <c r="AL86" s="6" t="s">
        <v>1857</v>
      </c>
      <c r="AM86" s="6" t="s">
        <v>1857</v>
      </c>
      <c r="AN86" s="6" t="s">
        <v>1857</v>
      </c>
      <c r="AO86" s="6" t="s">
        <v>1857</v>
      </c>
      <c r="AP86" s="6" t="s">
        <v>1857</v>
      </c>
      <c r="AQ86" s="6" t="s">
        <v>1857</v>
      </c>
      <c r="AR86" s="6" t="s">
        <v>1857</v>
      </c>
      <c r="AS86" s="6" t="s">
        <v>1857</v>
      </c>
      <c r="AT86" s="6" t="s">
        <v>1857</v>
      </c>
    </row>
    <row r="87" spans="1:46" ht="17.25" customHeight="1" x14ac:dyDescent="0.3">
      <c r="A87" t="s">
        <v>93</v>
      </c>
      <c r="B87" t="s">
        <v>1353</v>
      </c>
      <c r="C87" t="s">
        <v>936</v>
      </c>
      <c r="D87" t="str">
        <f t="shared" si="11"/>
        <v>Wood-Ridge borough, Bergen County</v>
      </c>
      <c r="E87" t="s">
        <v>1828</v>
      </c>
      <c r="F87" t="s">
        <v>1815</v>
      </c>
      <c r="G87" s="22">
        <f>COUNTIFS('Raw Data from UFBs'!$A$3:$A$3000,'Summary By Town'!$A87,'Raw Data from UFBs'!$E$3:$E$3000,'Summary By Town'!$G$2)</f>
        <v>0</v>
      </c>
      <c r="H87" s="5">
        <f>SUMIFS('Raw Data from UFBs'!F$3:F$3000,'Raw Data from UFBs'!$A$3:$A$3000,'Summary By Town'!$A87,'Raw Data from UFBs'!$E$3:$E$3000,'Summary By Town'!$G$2)</f>
        <v>0</v>
      </c>
      <c r="I87" s="5">
        <f>SUMIFS('Raw Data from UFBs'!G$3:G$3000,'Raw Data from UFBs'!$A$3:$A$3000,'Summary By Town'!$A87,'Raw Data from UFBs'!$E$3:$E$3000,'Summary By Town'!$G$2)</f>
        <v>0</v>
      </c>
      <c r="J87" s="23">
        <f t="shared" si="12"/>
        <v>0</v>
      </c>
      <c r="K87" s="22">
        <f>COUNTIFS('Raw Data from UFBs'!$A$3:$A$3000,'Summary By Town'!$A87,'Raw Data from UFBs'!$E$3:$E$3000,'Summary By Town'!$K$2)</f>
        <v>0</v>
      </c>
      <c r="L87" s="5">
        <f>SUMIFS('Raw Data from UFBs'!F$3:F$3000,'Raw Data from UFBs'!$A$3:$A$3000,'Summary By Town'!$A87,'Raw Data from UFBs'!$E$3:$E$3000,'Summary By Town'!$K$2)</f>
        <v>0</v>
      </c>
      <c r="M87" s="5">
        <f>SUMIFS('Raw Data from UFBs'!G$3:G$3000,'Raw Data from UFBs'!$A$3:$A$3000,'Summary By Town'!$A87,'Raw Data from UFBs'!$E$3:$E$3000,'Summary By Town'!$K$2)</f>
        <v>0</v>
      </c>
      <c r="N87" s="23">
        <f t="shared" si="13"/>
        <v>0</v>
      </c>
      <c r="O87" s="22">
        <f>COUNTIFS('Raw Data from UFBs'!$A$3:$A$3000,'Summary By Town'!$A87,'Raw Data from UFBs'!$E$3:$E$3000,'Summary By Town'!$O$2)</f>
        <v>1</v>
      </c>
      <c r="P87" s="5">
        <f>SUMIFS('Raw Data from UFBs'!F$3:F$3000,'Raw Data from UFBs'!$A$3:$A$3000,'Summary By Town'!$A87,'Raw Data from UFBs'!$E$3:$E$3000,'Summary By Town'!$O$2)</f>
        <v>839049.39</v>
      </c>
      <c r="Q87" s="5">
        <f>SUMIFS('Raw Data from UFBs'!G$3:G$3000,'Raw Data from UFBs'!$A$3:$A$3000,'Summary By Town'!$A87,'Raw Data from UFBs'!$E$3:$E$3000,'Summary By Town'!$O$2)</f>
        <v>44321600</v>
      </c>
      <c r="R87" s="23">
        <f t="shared" si="14"/>
        <v>1251998.4022956803</v>
      </c>
      <c r="S87" s="22">
        <f t="shared" si="15"/>
        <v>1</v>
      </c>
      <c r="T87" s="5">
        <f t="shared" si="16"/>
        <v>839049.39</v>
      </c>
      <c r="U87" s="5">
        <f t="shared" si="17"/>
        <v>44321600</v>
      </c>
      <c r="V87" s="23">
        <f t="shared" si="18"/>
        <v>1251998.4022956803</v>
      </c>
      <c r="W87" s="62">
        <v>1610689599</v>
      </c>
      <c r="X87" s="63">
        <v>2.8248041638742292</v>
      </c>
      <c r="Y87" s="64">
        <v>0.39215298407594856</v>
      </c>
      <c r="Z87" s="5">
        <f t="shared" si="19"/>
        <v>161939.18744296659</v>
      </c>
      <c r="AA87" s="9">
        <f t="shared" si="20"/>
        <v>2.7517157885366093E-2</v>
      </c>
      <c r="AB87" s="62">
        <v>36321097</v>
      </c>
      <c r="AC87" s="7">
        <f t="shared" si="21"/>
        <v>4.4585434036578412E-3</v>
      </c>
      <c r="AE87" s="6" t="s">
        <v>938</v>
      </c>
      <c r="AF87" s="6" t="s">
        <v>707</v>
      </c>
      <c r="AG87" s="6" t="s">
        <v>973</v>
      </c>
      <c r="AH87" s="6" t="s">
        <v>969</v>
      </c>
      <c r="AI87" s="6" t="s">
        <v>946</v>
      </c>
      <c r="AJ87" s="6" t="s">
        <v>949</v>
      </c>
      <c r="AK87" s="6" t="s">
        <v>1857</v>
      </c>
      <c r="AL87" s="6" t="s">
        <v>1857</v>
      </c>
      <c r="AM87" s="6" t="s">
        <v>1857</v>
      </c>
      <c r="AN87" s="6" t="s">
        <v>1857</v>
      </c>
      <c r="AO87" s="6" t="s">
        <v>1857</v>
      </c>
      <c r="AP87" s="6" t="s">
        <v>1857</v>
      </c>
      <c r="AQ87" s="6" t="s">
        <v>1857</v>
      </c>
      <c r="AR87" s="6" t="s">
        <v>1857</v>
      </c>
      <c r="AS87" s="6" t="s">
        <v>1857</v>
      </c>
      <c r="AT87" s="6" t="s">
        <v>1857</v>
      </c>
    </row>
    <row r="88" spans="1:46" ht="17.25" customHeight="1" x14ac:dyDescent="0.3">
      <c r="A88" t="s">
        <v>74</v>
      </c>
      <c r="B88" t="s">
        <v>1354</v>
      </c>
      <c r="C88" t="s">
        <v>936</v>
      </c>
      <c r="D88" t="str">
        <f t="shared" si="11"/>
        <v>Lyndhurst township, Bergen County</v>
      </c>
      <c r="E88" t="s">
        <v>1828</v>
      </c>
      <c r="F88" t="s">
        <v>1819</v>
      </c>
      <c r="G88" s="22">
        <f>COUNTIFS('Raw Data from UFBs'!$A$3:$A$3000,'Summary By Town'!$A88,'Raw Data from UFBs'!$E$3:$E$3000,'Summary By Town'!$G$2)</f>
        <v>0</v>
      </c>
      <c r="H88" s="5">
        <f>SUMIFS('Raw Data from UFBs'!F$3:F$3000,'Raw Data from UFBs'!$A$3:$A$3000,'Summary By Town'!$A88,'Raw Data from UFBs'!$E$3:$E$3000,'Summary By Town'!$G$2)</f>
        <v>0</v>
      </c>
      <c r="I88" s="5">
        <f>SUMIFS('Raw Data from UFBs'!G$3:G$3000,'Raw Data from UFBs'!$A$3:$A$3000,'Summary By Town'!$A88,'Raw Data from UFBs'!$E$3:$E$3000,'Summary By Town'!$G$2)</f>
        <v>0</v>
      </c>
      <c r="J88" s="23">
        <f t="shared" si="12"/>
        <v>0</v>
      </c>
      <c r="K88" s="22">
        <f>COUNTIFS('Raw Data from UFBs'!$A$3:$A$3000,'Summary By Town'!$A88,'Raw Data from UFBs'!$E$3:$E$3000,'Summary By Town'!$K$2)</f>
        <v>0</v>
      </c>
      <c r="L88" s="5">
        <f>SUMIFS('Raw Data from UFBs'!F$3:F$3000,'Raw Data from UFBs'!$A$3:$A$3000,'Summary By Town'!$A88,'Raw Data from UFBs'!$E$3:$E$3000,'Summary By Town'!$K$2)</f>
        <v>0</v>
      </c>
      <c r="M88" s="5">
        <f>SUMIFS('Raw Data from UFBs'!G$3:G$3000,'Raw Data from UFBs'!$A$3:$A$3000,'Summary By Town'!$A88,'Raw Data from UFBs'!$E$3:$E$3000,'Summary By Town'!$K$2)</f>
        <v>0</v>
      </c>
      <c r="N88" s="23">
        <f t="shared" si="13"/>
        <v>0</v>
      </c>
      <c r="O88" s="22">
        <f>COUNTIFS('Raw Data from UFBs'!$A$3:$A$3000,'Summary By Town'!$A88,'Raw Data from UFBs'!$E$3:$E$3000,'Summary By Town'!$O$2)</f>
        <v>0</v>
      </c>
      <c r="P88" s="5">
        <f>SUMIFS('Raw Data from UFBs'!F$3:F$3000,'Raw Data from UFBs'!$A$3:$A$3000,'Summary By Town'!$A88,'Raw Data from UFBs'!$E$3:$E$3000,'Summary By Town'!$O$2)</f>
        <v>0</v>
      </c>
      <c r="Q88" s="5">
        <f>SUMIFS('Raw Data from UFBs'!G$3:G$3000,'Raw Data from UFBs'!$A$3:$A$3000,'Summary By Town'!$A88,'Raw Data from UFBs'!$E$3:$E$3000,'Summary By Town'!$O$2)</f>
        <v>0</v>
      </c>
      <c r="R88" s="23">
        <f t="shared" si="14"/>
        <v>0</v>
      </c>
      <c r="S88" s="22">
        <f t="shared" si="15"/>
        <v>0</v>
      </c>
      <c r="T88" s="5">
        <f t="shared" si="16"/>
        <v>0</v>
      </c>
      <c r="U88" s="5">
        <f t="shared" si="17"/>
        <v>0</v>
      </c>
      <c r="V88" s="23">
        <f t="shared" si="18"/>
        <v>0</v>
      </c>
      <c r="W88" s="62">
        <v>5102133037</v>
      </c>
      <c r="X88" s="63">
        <v>2.0319516302434431</v>
      </c>
      <c r="Y88" s="64">
        <v>0.40485828960755815</v>
      </c>
      <c r="Z88" s="5">
        <f t="shared" si="19"/>
        <v>0</v>
      </c>
      <c r="AA88" s="9">
        <f t="shared" si="20"/>
        <v>0</v>
      </c>
      <c r="AB88" s="62">
        <v>45448499.130000003</v>
      </c>
      <c r="AC88" s="7">
        <f t="shared" si="21"/>
        <v>0</v>
      </c>
      <c r="AE88" s="6" t="s">
        <v>1068</v>
      </c>
      <c r="AF88" s="6" t="s">
        <v>954</v>
      </c>
      <c r="AG88" s="6" t="s">
        <v>344</v>
      </c>
      <c r="AH88" s="6" t="s">
        <v>1036</v>
      </c>
      <c r="AI88" s="6" t="s">
        <v>238</v>
      </c>
      <c r="AJ88" s="6" t="s">
        <v>85</v>
      </c>
      <c r="AK88" s="6" t="s">
        <v>613</v>
      </c>
      <c r="AL88" s="6" t="s">
        <v>1857</v>
      </c>
      <c r="AM88" s="6" t="s">
        <v>1857</v>
      </c>
      <c r="AN88" s="6" t="s">
        <v>1857</v>
      </c>
      <c r="AO88" s="6" t="s">
        <v>1857</v>
      </c>
      <c r="AP88" s="6" t="s">
        <v>1857</v>
      </c>
      <c r="AQ88" s="6" t="s">
        <v>1857</v>
      </c>
      <c r="AR88" s="6" t="s">
        <v>1857</v>
      </c>
      <c r="AS88" s="6" t="s">
        <v>1857</v>
      </c>
      <c r="AT88" s="6" t="s">
        <v>1857</v>
      </c>
    </row>
    <row r="89" spans="1:46" ht="17.25" customHeight="1" x14ac:dyDescent="0.3">
      <c r="A89" t="s">
        <v>950</v>
      </c>
      <c r="B89" t="s">
        <v>1355</v>
      </c>
      <c r="C89" t="s">
        <v>936</v>
      </c>
      <c r="D89" t="str">
        <f t="shared" si="11"/>
        <v>Mahwah township, Bergen County</v>
      </c>
      <c r="E89" t="s">
        <v>1828</v>
      </c>
      <c r="F89" t="s">
        <v>1819</v>
      </c>
      <c r="G89" s="22">
        <f>COUNTIFS('Raw Data from UFBs'!$A$3:$A$3000,'Summary By Town'!$A89,'Raw Data from UFBs'!$E$3:$E$3000,'Summary By Town'!$G$2)</f>
        <v>0</v>
      </c>
      <c r="H89" s="5">
        <f>SUMIFS('Raw Data from UFBs'!F$3:F$3000,'Raw Data from UFBs'!$A$3:$A$3000,'Summary By Town'!$A89,'Raw Data from UFBs'!$E$3:$E$3000,'Summary By Town'!$G$2)</f>
        <v>0</v>
      </c>
      <c r="I89" s="5">
        <f>SUMIFS('Raw Data from UFBs'!G$3:G$3000,'Raw Data from UFBs'!$A$3:$A$3000,'Summary By Town'!$A89,'Raw Data from UFBs'!$E$3:$E$3000,'Summary By Town'!$G$2)</f>
        <v>0</v>
      </c>
      <c r="J89" s="23">
        <f t="shared" si="12"/>
        <v>0</v>
      </c>
      <c r="K89" s="22">
        <f>COUNTIFS('Raw Data from UFBs'!$A$3:$A$3000,'Summary By Town'!$A89,'Raw Data from UFBs'!$E$3:$E$3000,'Summary By Town'!$K$2)</f>
        <v>0</v>
      </c>
      <c r="L89" s="5">
        <f>SUMIFS('Raw Data from UFBs'!F$3:F$3000,'Raw Data from UFBs'!$A$3:$A$3000,'Summary By Town'!$A89,'Raw Data from UFBs'!$E$3:$E$3000,'Summary By Town'!$K$2)</f>
        <v>0</v>
      </c>
      <c r="M89" s="5">
        <f>SUMIFS('Raw Data from UFBs'!G$3:G$3000,'Raw Data from UFBs'!$A$3:$A$3000,'Summary By Town'!$A89,'Raw Data from UFBs'!$E$3:$E$3000,'Summary By Town'!$K$2)</f>
        <v>0</v>
      </c>
      <c r="N89" s="23">
        <f t="shared" si="13"/>
        <v>0</v>
      </c>
      <c r="O89" s="22">
        <f>COUNTIFS('Raw Data from UFBs'!$A$3:$A$3000,'Summary By Town'!$A89,'Raw Data from UFBs'!$E$3:$E$3000,'Summary By Town'!$O$2)</f>
        <v>0</v>
      </c>
      <c r="P89" s="5">
        <f>SUMIFS('Raw Data from UFBs'!F$3:F$3000,'Raw Data from UFBs'!$A$3:$A$3000,'Summary By Town'!$A89,'Raw Data from UFBs'!$E$3:$E$3000,'Summary By Town'!$O$2)</f>
        <v>0</v>
      </c>
      <c r="Q89" s="5">
        <f>SUMIFS('Raw Data from UFBs'!G$3:G$3000,'Raw Data from UFBs'!$A$3:$A$3000,'Summary By Town'!$A89,'Raw Data from UFBs'!$E$3:$E$3000,'Summary By Town'!$O$2)</f>
        <v>0</v>
      </c>
      <c r="R89" s="23">
        <f t="shared" si="14"/>
        <v>0</v>
      </c>
      <c r="S89" s="22">
        <f t="shared" si="15"/>
        <v>0</v>
      </c>
      <c r="T89" s="5">
        <f t="shared" si="16"/>
        <v>0</v>
      </c>
      <c r="U89" s="5">
        <f t="shared" si="17"/>
        <v>0</v>
      </c>
      <c r="V89" s="23">
        <f t="shared" si="18"/>
        <v>0</v>
      </c>
      <c r="W89" s="62">
        <v>6324096740</v>
      </c>
      <c r="X89" s="63">
        <v>2.0365310908380794</v>
      </c>
      <c r="Y89" s="64">
        <v>0.26427857481639777</v>
      </c>
      <c r="Z89" s="5">
        <f t="shared" si="19"/>
        <v>0</v>
      </c>
      <c r="AA89" s="9">
        <f t="shared" si="20"/>
        <v>0</v>
      </c>
      <c r="AB89" s="62">
        <v>44364367.539999999</v>
      </c>
      <c r="AC89" s="7">
        <f t="shared" si="21"/>
        <v>0</v>
      </c>
      <c r="AE89" s="6" t="s">
        <v>975</v>
      </c>
      <c r="AF89" s="6" t="s">
        <v>943</v>
      </c>
      <c r="AG89" s="6" t="s">
        <v>43</v>
      </c>
      <c r="AH89" s="6" t="s">
        <v>957</v>
      </c>
      <c r="AI89" s="6" t="s">
        <v>79</v>
      </c>
      <c r="AJ89" s="6" t="s">
        <v>971</v>
      </c>
      <c r="AK89" s="6" t="s">
        <v>1193</v>
      </c>
      <c r="AL89" s="6" t="s">
        <v>1857</v>
      </c>
      <c r="AM89" s="6" t="s">
        <v>1857</v>
      </c>
      <c r="AN89" s="6" t="s">
        <v>1857</v>
      </c>
      <c r="AO89" s="6" t="s">
        <v>1857</v>
      </c>
      <c r="AP89" s="6" t="s">
        <v>1857</v>
      </c>
      <c r="AQ89" s="6" t="s">
        <v>1857</v>
      </c>
      <c r="AR89" s="6" t="s">
        <v>1857</v>
      </c>
      <c r="AS89" s="6" t="s">
        <v>1857</v>
      </c>
      <c r="AT89" s="6" t="s">
        <v>1857</v>
      </c>
    </row>
    <row r="90" spans="1:46" ht="17.25" customHeight="1" x14ac:dyDescent="0.3">
      <c r="A90" t="s">
        <v>83</v>
      </c>
      <c r="B90" t="s">
        <v>1356</v>
      </c>
      <c r="C90" t="s">
        <v>936</v>
      </c>
      <c r="D90" t="str">
        <f t="shared" si="11"/>
        <v>River Vale township, Bergen County</v>
      </c>
      <c r="E90" t="s">
        <v>1828</v>
      </c>
      <c r="F90" t="s">
        <v>1815</v>
      </c>
      <c r="G90" s="22">
        <f>COUNTIFS('Raw Data from UFBs'!$A$3:$A$3000,'Summary By Town'!$A90,'Raw Data from UFBs'!$E$3:$E$3000,'Summary By Town'!$G$2)</f>
        <v>1</v>
      </c>
      <c r="H90" s="5">
        <f>SUMIFS('Raw Data from UFBs'!F$3:F$3000,'Raw Data from UFBs'!$A$3:$A$3000,'Summary By Town'!$A90,'Raw Data from UFBs'!$E$3:$E$3000,'Summary By Town'!$G$2)</f>
        <v>47007.199999999997</v>
      </c>
      <c r="I90" s="5">
        <f>SUMIFS('Raw Data from UFBs'!G$3:G$3000,'Raw Data from UFBs'!$A$3:$A$3000,'Summary By Town'!$A90,'Raw Data from UFBs'!$E$3:$E$3000,'Summary By Town'!$G$2)</f>
        <v>3976900</v>
      </c>
      <c r="J90" s="23">
        <f t="shared" si="12"/>
        <v>107906.01226884517</v>
      </c>
      <c r="K90" s="22">
        <f>COUNTIFS('Raw Data from UFBs'!$A$3:$A$3000,'Summary By Town'!$A90,'Raw Data from UFBs'!$E$3:$E$3000,'Summary By Town'!$K$2)</f>
        <v>0</v>
      </c>
      <c r="L90" s="5">
        <f>SUMIFS('Raw Data from UFBs'!F$3:F$3000,'Raw Data from UFBs'!$A$3:$A$3000,'Summary By Town'!$A90,'Raw Data from UFBs'!$E$3:$E$3000,'Summary By Town'!$K$2)</f>
        <v>0</v>
      </c>
      <c r="M90" s="5">
        <f>SUMIFS('Raw Data from UFBs'!G$3:G$3000,'Raw Data from UFBs'!$A$3:$A$3000,'Summary By Town'!$A90,'Raw Data from UFBs'!$E$3:$E$3000,'Summary By Town'!$K$2)</f>
        <v>0</v>
      </c>
      <c r="N90" s="23">
        <f t="shared" si="13"/>
        <v>0</v>
      </c>
      <c r="O90" s="22">
        <f>COUNTIFS('Raw Data from UFBs'!$A$3:$A$3000,'Summary By Town'!$A90,'Raw Data from UFBs'!$E$3:$E$3000,'Summary By Town'!$O$2)</f>
        <v>1</v>
      </c>
      <c r="P90" s="5">
        <f>SUMIFS('Raw Data from UFBs'!F$3:F$3000,'Raw Data from UFBs'!$A$3:$A$3000,'Summary By Town'!$A90,'Raw Data from UFBs'!$E$3:$E$3000,'Summary By Town'!$O$2)</f>
        <v>68000</v>
      </c>
      <c r="Q90" s="5">
        <f>SUMIFS('Raw Data from UFBs'!G$3:G$3000,'Raw Data from UFBs'!$A$3:$A$3000,'Summary By Town'!$A90,'Raw Data from UFBs'!$E$3:$E$3000,'Summary By Town'!$O$2)</f>
        <v>11520000</v>
      </c>
      <c r="R90" s="23">
        <f t="shared" si="14"/>
        <v>312574.4326830185</v>
      </c>
      <c r="S90" s="22">
        <f t="shared" si="15"/>
        <v>2</v>
      </c>
      <c r="T90" s="5">
        <f t="shared" si="16"/>
        <v>115007.2</v>
      </c>
      <c r="U90" s="5">
        <f t="shared" si="17"/>
        <v>15496900</v>
      </c>
      <c r="V90" s="23">
        <f t="shared" si="18"/>
        <v>420480.44495186367</v>
      </c>
      <c r="W90" s="62">
        <v>2281777568</v>
      </c>
      <c r="X90" s="63">
        <v>2.7133197281512023</v>
      </c>
      <c r="Y90" s="64">
        <v>0.23571184351391866</v>
      </c>
      <c r="Z90" s="5">
        <f t="shared" si="19"/>
        <v>72003.661711782624</v>
      </c>
      <c r="AA90" s="9">
        <f t="shared" si="20"/>
        <v>6.7915910022654756E-3</v>
      </c>
      <c r="AB90" s="62">
        <v>20364339</v>
      </c>
      <c r="AC90" s="7">
        <f t="shared" si="21"/>
        <v>3.535772101995681E-3</v>
      </c>
      <c r="AE90" s="6" t="s">
        <v>61</v>
      </c>
      <c r="AF90" s="6" t="s">
        <v>90</v>
      </c>
      <c r="AG90" s="6" t="s">
        <v>945</v>
      </c>
      <c r="AH90" s="6" t="s">
        <v>72</v>
      </c>
      <c r="AI90" s="6" t="s">
        <v>958</v>
      </c>
      <c r="AJ90" s="6" t="s">
        <v>77</v>
      </c>
      <c r="AK90" s="6" t="s">
        <v>952</v>
      </c>
      <c r="AL90" s="6" t="s">
        <v>1857</v>
      </c>
      <c r="AM90" s="6" t="s">
        <v>1857</v>
      </c>
      <c r="AN90" s="6" t="s">
        <v>1857</v>
      </c>
      <c r="AO90" s="6" t="s">
        <v>1857</v>
      </c>
      <c r="AP90" s="6" t="s">
        <v>1857</v>
      </c>
      <c r="AQ90" s="6" t="s">
        <v>1857</v>
      </c>
      <c r="AR90" s="6" t="s">
        <v>1857</v>
      </c>
      <c r="AS90" s="6" t="s">
        <v>1857</v>
      </c>
      <c r="AT90" s="6" t="s">
        <v>1857</v>
      </c>
    </row>
    <row r="91" spans="1:46" ht="17.25" customHeight="1" x14ac:dyDescent="0.3">
      <c r="A91" t="s">
        <v>966</v>
      </c>
      <c r="B91" t="s">
        <v>1357</v>
      </c>
      <c r="C91" t="s">
        <v>936</v>
      </c>
      <c r="D91" t="str">
        <f t="shared" si="11"/>
        <v>Rochelle Park township, Bergen County</v>
      </c>
      <c r="E91" t="s">
        <v>1828</v>
      </c>
      <c r="F91" t="s">
        <v>1815</v>
      </c>
      <c r="G91" s="22">
        <f>COUNTIFS('Raw Data from UFBs'!$A$3:$A$3000,'Summary By Town'!$A91,'Raw Data from UFBs'!$E$3:$E$3000,'Summary By Town'!$G$2)</f>
        <v>0</v>
      </c>
      <c r="H91" s="5">
        <f>SUMIFS('Raw Data from UFBs'!F$3:F$3000,'Raw Data from UFBs'!$A$3:$A$3000,'Summary By Town'!$A91,'Raw Data from UFBs'!$E$3:$E$3000,'Summary By Town'!$G$2)</f>
        <v>0</v>
      </c>
      <c r="I91" s="5">
        <f>SUMIFS('Raw Data from UFBs'!G$3:G$3000,'Raw Data from UFBs'!$A$3:$A$3000,'Summary By Town'!$A91,'Raw Data from UFBs'!$E$3:$E$3000,'Summary By Town'!$G$2)</f>
        <v>0</v>
      </c>
      <c r="J91" s="23">
        <f t="shared" si="12"/>
        <v>0</v>
      </c>
      <c r="K91" s="22">
        <f>COUNTIFS('Raw Data from UFBs'!$A$3:$A$3000,'Summary By Town'!$A91,'Raw Data from UFBs'!$E$3:$E$3000,'Summary By Town'!$K$2)</f>
        <v>1</v>
      </c>
      <c r="L91" s="5">
        <f>SUMIFS('Raw Data from UFBs'!F$3:F$3000,'Raw Data from UFBs'!$A$3:$A$3000,'Summary By Town'!$A91,'Raw Data from UFBs'!$E$3:$E$3000,'Summary By Town'!$K$2)</f>
        <v>105000</v>
      </c>
      <c r="M91" s="5">
        <f>SUMIFS('Raw Data from UFBs'!G$3:G$3000,'Raw Data from UFBs'!$A$3:$A$3000,'Summary By Town'!$A91,'Raw Data from UFBs'!$E$3:$E$3000,'Summary By Town'!$K$2)</f>
        <v>2250000</v>
      </c>
      <c r="N91" s="23">
        <f t="shared" si="13"/>
        <v>62426.64604020783</v>
      </c>
      <c r="O91" s="22">
        <f>COUNTIFS('Raw Data from UFBs'!$A$3:$A$3000,'Summary By Town'!$A91,'Raw Data from UFBs'!$E$3:$E$3000,'Summary By Town'!$O$2)</f>
        <v>0</v>
      </c>
      <c r="P91" s="5">
        <f>SUMIFS('Raw Data from UFBs'!F$3:F$3000,'Raw Data from UFBs'!$A$3:$A$3000,'Summary By Town'!$A91,'Raw Data from UFBs'!$E$3:$E$3000,'Summary By Town'!$O$2)</f>
        <v>0</v>
      </c>
      <c r="Q91" s="5">
        <f>SUMIFS('Raw Data from UFBs'!G$3:G$3000,'Raw Data from UFBs'!$A$3:$A$3000,'Summary By Town'!$A91,'Raw Data from UFBs'!$E$3:$E$3000,'Summary By Town'!$O$2)</f>
        <v>0</v>
      </c>
      <c r="R91" s="23">
        <f t="shared" si="14"/>
        <v>0</v>
      </c>
      <c r="S91" s="22">
        <f t="shared" si="15"/>
        <v>1</v>
      </c>
      <c r="T91" s="5">
        <f t="shared" si="16"/>
        <v>105000</v>
      </c>
      <c r="U91" s="5">
        <f t="shared" si="17"/>
        <v>2250000</v>
      </c>
      <c r="V91" s="23">
        <f t="shared" si="18"/>
        <v>62426.64604020783</v>
      </c>
      <c r="W91" s="62">
        <v>1030767200</v>
      </c>
      <c r="X91" s="63">
        <v>2.7745176017870148</v>
      </c>
      <c r="Y91" s="64">
        <v>0.38005911833827927</v>
      </c>
      <c r="Z91" s="5">
        <f t="shared" si="19"/>
        <v>-16180.391370662102</v>
      </c>
      <c r="AA91" s="9">
        <f t="shared" si="20"/>
        <v>2.1828401214163584E-3</v>
      </c>
      <c r="AB91" s="62">
        <v>14382058</v>
      </c>
      <c r="AC91" s="7">
        <f t="shared" si="21"/>
        <v>-1.1250400582908304E-3</v>
      </c>
      <c r="AE91" s="6" t="s">
        <v>949</v>
      </c>
      <c r="AF91" s="6" t="s">
        <v>951</v>
      </c>
      <c r="AG91" s="6" t="s">
        <v>967</v>
      </c>
      <c r="AH91" s="6" t="s">
        <v>941</v>
      </c>
      <c r="AI91" s="6" t="s">
        <v>961</v>
      </c>
      <c r="AJ91" s="6" t="s">
        <v>1857</v>
      </c>
      <c r="AK91" s="6" t="s">
        <v>1857</v>
      </c>
      <c r="AL91" s="6" t="s">
        <v>1857</v>
      </c>
      <c r="AM91" s="6" t="s">
        <v>1857</v>
      </c>
      <c r="AN91" s="6" t="s">
        <v>1857</v>
      </c>
      <c r="AO91" s="6" t="s">
        <v>1857</v>
      </c>
      <c r="AP91" s="6" t="s">
        <v>1857</v>
      </c>
      <c r="AQ91" s="6" t="s">
        <v>1857</v>
      </c>
      <c r="AR91" s="6" t="s">
        <v>1857</v>
      </c>
      <c r="AS91" s="6" t="s">
        <v>1857</v>
      </c>
      <c r="AT91" s="6" t="s">
        <v>1857</v>
      </c>
    </row>
    <row r="92" spans="1:46" ht="17.25" customHeight="1" x14ac:dyDescent="0.3">
      <c r="A92" t="s">
        <v>967</v>
      </c>
      <c r="B92" t="s">
        <v>1358</v>
      </c>
      <c r="C92" t="s">
        <v>936</v>
      </c>
      <c r="D92" t="str">
        <f t="shared" si="11"/>
        <v>Saddle Brook township, Bergen County</v>
      </c>
      <c r="E92" t="s">
        <v>1828</v>
      </c>
      <c r="F92" t="s">
        <v>1815</v>
      </c>
      <c r="G92" s="22">
        <f>COUNTIFS('Raw Data from UFBs'!$A$3:$A$3000,'Summary By Town'!$A92,'Raw Data from UFBs'!$E$3:$E$3000,'Summary By Town'!$G$2)</f>
        <v>0</v>
      </c>
      <c r="H92" s="5">
        <f>SUMIFS('Raw Data from UFBs'!F$3:F$3000,'Raw Data from UFBs'!$A$3:$A$3000,'Summary By Town'!$A92,'Raw Data from UFBs'!$E$3:$E$3000,'Summary By Town'!$G$2)</f>
        <v>0</v>
      </c>
      <c r="I92" s="5">
        <f>SUMIFS('Raw Data from UFBs'!G$3:G$3000,'Raw Data from UFBs'!$A$3:$A$3000,'Summary By Town'!$A92,'Raw Data from UFBs'!$E$3:$E$3000,'Summary By Town'!$G$2)</f>
        <v>0</v>
      </c>
      <c r="J92" s="23">
        <f t="shared" si="12"/>
        <v>0</v>
      </c>
      <c r="K92" s="22">
        <f>COUNTIFS('Raw Data from UFBs'!$A$3:$A$3000,'Summary By Town'!$A92,'Raw Data from UFBs'!$E$3:$E$3000,'Summary By Town'!$K$2)</f>
        <v>0</v>
      </c>
      <c r="L92" s="5">
        <f>SUMIFS('Raw Data from UFBs'!F$3:F$3000,'Raw Data from UFBs'!$A$3:$A$3000,'Summary By Town'!$A92,'Raw Data from UFBs'!$E$3:$E$3000,'Summary By Town'!$K$2)</f>
        <v>0</v>
      </c>
      <c r="M92" s="5">
        <f>SUMIFS('Raw Data from UFBs'!G$3:G$3000,'Raw Data from UFBs'!$A$3:$A$3000,'Summary By Town'!$A92,'Raw Data from UFBs'!$E$3:$E$3000,'Summary By Town'!$K$2)</f>
        <v>0</v>
      </c>
      <c r="N92" s="23">
        <f t="shared" si="13"/>
        <v>0</v>
      </c>
      <c r="O92" s="22">
        <f>COUNTIFS('Raw Data from UFBs'!$A$3:$A$3000,'Summary By Town'!$A92,'Raw Data from UFBs'!$E$3:$E$3000,'Summary By Town'!$O$2)</f>
        <v>0</v>
      </c>
      <c r="P92" s="5">
        <f>SUMIFS('Raw Data from UFBs'!F$3:F$3000,'Raw Data from UFBs'!$A$3:$A$3000,'Summary By Town'!$A92,'Raw Data from UFBs'!$E$3:$E$3000,'Summary By Town'!$O$2)</f>
        <v>0</v>
      </c>
      <c r="Q92" s="5">
        <f>SUMIFS('Raw Data from UFBs'!G$3:G$3000,'Raw Data from UFBs'!$A$3:$A$3000,'Summary By Town'!$A92,'Raw Data from UFBs'!$E$3:$E$3000,'Summary By Town'!$O$2)</f>
        <v>0</v>
      </c>
      <c r="R92" s="23">
        <f t="shared" si="14"/>
        <v>0</v>
      </c>
      <c r="S92" s="22">
        <f t="shared" si="15"/>
        <v>0</v>
      </c>
      <c r="T92" s="5">
        <f t="shared" si="16"/>
        <v>0</v>
      </c>
      <c r="U92" s="5">
        <f t="shared" si="17"/>
        <v>0</v>
      </c>
      <c r="V92" s="23">
        <f t="shared" si="18"/>
        <v>0</v>
      </c>
      <c r="W92" s="62">
        <v>3004794100</v>
      </c>
      <c r="X92" s="63">
        <v>2.3358595121524113</v>
      </c>
      <c r="Y92" s="64">
        <v>0.33682331997128012</v>
      </c>
      <c r="Z92" s="5">
        <f t="shared" si="19"/>
        <v>0</v>
      </c>
      <c r="AA92" s="9">
        <f t="shared" si="20"/>
        <v>0</v>
      </c>
      <c r="AB92" s="62">
        <v>28122353.189999998</v>
      </c>
      <c r="AC92" s="7">
        <f t="shared" si="21"/>
        <v>0</v>
      </c>
      <c r="AE92" s="6" t="s">
        <v>69</v>
      </c>
      <c r="AF92" s="6" t="s">
        <v>949</v>
      </c>
      <c r="AG92" s="6" t="s">
        <v>966</v>
      </c>
      <c r="AH92" s="6" t="s">
        <v>939</v>
      </c>
      <c r="AI92" s="6" t="s">
        <v>941</v>
      </c>
      <c r="AJ92" s="6" t="s">
        <v>1857</v>
      </c>
      <c r="AK92" s="6" t="s">
        <v>1857</v>
      </c>
      <c r="AL92" s="6" t="s">
        <v>1857</v>
      </c>
      <c r="AM92" s="6" t="s">
        <v>1857</v>
      </c>
      <c r="AN92" s="6" t="s">
        <v>1857</v>
      </c>
      <c r="AO92" s="6" t="s">
        <v>1857</v>
      </c>
      <c r="AP92" s="6" t="s">
        <v>1857</v>
      </c>
      <c r="AQ92" s="6" t="s">
        <v>1857</v>
      </c>
      <c r="AR92" s="6" t="s">
        <v>1857</v>
      </c>
      <c r="AS92" s="6" t="s">
        <v>1857</v>
      </c>
      <c r="AT92" s="6" t="s">
        <v>1857</v>
      </c>
    </row>
    <row r="93" spans="1:46" ht="17.25" customHeight="1" x14ac:dyDescent="0.3">
      <c r="A93" t="s">
        <v>969</v>
      </c>
      <c r="B93" t="s">
        <v>1359</v>
      </c>
      <c r="C93" t="s">
        <v>936</v>
      </c>
      <c r="D93" t="str">
        <f t="shared" si="11"/>
        <v>South Hackensack township, Bergen County</v>
      </c>
      <c r="E93" t="s">
        <v>1828</v>
      </c>
      <c r="F93" t="s">
        <v>1819</v>
      </c>
      <c r="G93" s="22">
        <f>COUNTIFS('Raw Data from UFBs'!$A$3:$A$3000,'Summary By Town'!$A93,'Raw Data from UFBs'!$E$3:$E$3000,'Summary By Town'!$G$2)</f>
        <v>0</v>
      </c>
      <c r="H93" s="5">
        <f>SUMIFS('Raw Data from UFBs'!F$3:F$3000,'Raw Data from UFBs'!$A$3:$A$3000,'Summary By Town'!$A93,'Raw Data from UFBs'!$E$3:$E$3000,'Summary By Town'!$G$2)</f>
        <v>0</v>
      </c>
      <c r="I93" s="5">
        <f>SUMIFS('Raw Data from UFBs'!G$3:G$3000,'Raw Data from UFBs'!$A$3:$A$3000,'Summary By Town'!$A93,'Raw Data from UFBs'!$E$3:$E$3000,'Summary By Town'!$G$2)</f>
        <v>0</v>
      </c>
      <c r="J93" s="23">
        <f t="shared" si="12"/>
        <v>0</v>
      </c>
      <c r="K93" s="22">
        <f>COUNTIFS('Raw Data from UFBs'!$A$3:$A$3000,'Summary By Town'!$A93,'Raw Data from UFBs'!$E$3:$E$3000,'Summary By Town'!$K$2)</f>
        <v>0</v>
      </c>
      <c r="L93" s="5">
        <f>SUMIFS('Raw Data from UFBs'!F$3:F$3000,'Raw Data from UFBs'!$A$3:$A$3000,'Summary By Town'!$A93,'Raw Data from UFBs'!$E$3:$E$3000,'Summary By Town'!$K$2)</f>
        <v>0</v>
      </c>
      <c r="M93" s="5">
        <f>SUMIFS('Raw Data from UFBs'!G$3:G$3000,'Raw Data from UFBs'!$A$3:$A$3000,'Summary By Town'!$A93,'Raw Data from UFBs'!$E$3:$E$3000,'Summary By Town'!$K$2)</f>
        <v>0</v>
      </c>
      <c r="N93" s="23">
        <f t="shared" si="13"/>
        <v>0</v>
      </c>
      <c r="O93" s="22">
        <f>COUNTIFS('Raw Data from UFBs'!$A$3:$A$3000,'Summary By Town'!$A93,'Raw Data from UFBs'!$E$3:$E$3000,'Summary By Town'!$O$2)</f>
        <v>0</v>
      </c>
      <c r="P93" s="5">
        <f>SUMIFS('Raw Data from UFBs'!F$3:F$3000,'Raw Data from UFBs'!$A$3:$A$3000,'Summary By Town'!$A93,'Raw Data from UFBs'!$E$3:$E$3000,'Summary By Town'!$O$2)</f>
        <v>0</v>
      </c>
      <c r="Q93" s="5">
        <f>SUMIFS('Raw Data from UFBs'!G$3:G$3000,'Raw Data from UFBs'!$A$3:$A$3000,'Summary By Town'!$A93,'Raw Data from UFBs'!$E$3:$E$3000,'Summary By Town'!$O$2)</f>
        <v>0</v>
      </c>
      <c r="R93" s="23">
        <f t="shared" si="14"/>
        <v>0</v>
      </c>
      <c r="S93" s="22">
        <f t="shared" si="15"/>
        <v>0</v>
      </c>
      <c r="T93" s="5">
        <f t="shared" si="16"/>
        <v>0</v>
      </c>
      <c r="U93" s="5">
        <f t="shared" si="17"/>
        <v>0</v>
      </c>
      <c r="V93" s="23">
        <f t="shared" si="18"/>
        <v>0</v>
      </c>
      <c r="W93" s="62">
        <v>1001722600</v>
      </c>
      <c r="X93" s="63">
        <v>2.1300029932701823</v>
      </c>
      <c r="Y93" s="64">
        <v>0.44482942338773712</v>
      </c>
      <c r="Z93" s="5">
        <f t="shared" si="19"/>
        <v>0</v>
      </c>
      <c r="AA93" s="9">
        <f t="shared" si="20"/>
        <v>0</v>
      </c>
      <c r="AB93" s="62">
        <v>11624780</v>
      </c>
      <c r="AC93" s="7">
        <f t="shared" si="21"/>
        <v>0</v>
      </c>
      <c r="AE93" s="6" t="s">
        <v>962</v>
      </c>
      <c r="AF93" s="6" t="s">
        <v>938</v>
      </c>
      <c r="AG93" s="6" t="s">
        <v>707</v>
      </c>
      <c r="AH93" s="6" t="s">
        <v>948</v>
      </c>
      <c r="AI93" s="6" t="s">
        <v>973</v>
      </c>
      <c r="AJ93" s="6" t="s">
        <v>93</v>
      </c>
      <c r="AK93" s="6" t="s">
        <v>69</v>
      </c>
      <c r="AL93" s="6" t="s">
        <v>949</v>
      </c>
      <c r="AM93" s="6" t="s">
        <v>70</v>
      </c>
      <c r="AN93" s="6" t="s">
        <v>970</v>
      </c>
      <c r="AO93" s="6" t="s">
        <v>1857</v>
      </c>
      <c r="AP93" s="6" t="s">
        <v>1857</v>
      </c>
      <c r="AQ93" s="6" t="s">
        <v>1857</v>
      </c>
      <c r="AR93" s="6" t="s">
        <v>1857</v>
      </c>
      <c r="AS93" s="6" t="s">
        <v>1857</v>
      </c>
      <c r="AT93" s="6" t="s">
        <v>1857</v>
      </c>
    </row>
    <row r="94" spans="1:46" ht="17.25" customHeight="1" x14ac:dyDescent="0.3">
      <c r="A94" t="s">
        <v>87</v>
      </c>
      <c r="B94" t="s">
        <v>1360</v>
      </c>
      <c r="C94" t="s">
        <v>936</v>
      </c>
      <c r="D94" t="str">
        <f t="shared" si="11"/>
        <v>Teaneck township, Bergen County</v>
      </c>
      <c r="E94" t="s">
        <v>1828</v>
      </c>
      <c r="F94" t="s">
        <v>1815</v>
      </c>
      <c r="G94" s="22">
        <f>COUNTIFS('Raw Data from UFBs'!$A$3:$A$3000,'Summary By Town'!$A94,'Raw Data from UFBs'!$E$3:$E$3000,'Summary By Town'!$G$2)</f>
        <v>0</v>
      </c>
      <c r="H94" s="5">
        <f>SUMIFS('Raw Data from UFBs'!F$3:F$3000,'Raw Data from UFBs'!$A$3:$A$3000,'Summary By Town'!$A94,'Raw Data from UFBs'!$E$3:$E$3000,'Summary By Town'!$G$2)</f>
        <v>0</v>
      </c>
      <c r="I94" s="5">
        <f>SUMIFS('Raw Data from UFBs'!G$3:G$3000,'Raw Data from UFBs'!$A$3:$A$3000,'Summary By Town'!$A94,'Raw Data from UFBs'!$E$3:$E$3000,'Summary By Town'!$G$2)</f>
        <v>0</v>
      </c>
      <c r="J94" s="23">
        <f t="shared" si="12"/>
        <v>0</v>
      </c>
      <c r="K94" s="22">
        <f>COUNTIFS('Raw Data from UFBs'!$A$3:$A$3000,'Summary By Town'!$A94,'Raw Data from UFBs'!$E$3:$E$3000,'Summary By Town'!$K$2)</f>
        <v>0</v>
      </c>
      <c r="L94" s="5">
        <f>SUMIFS('Raw Data from UFBs'!F$3:F$3000,'Raw Data from UFBs'!$A$3:$A$3000,'Summary By Town'!$A94,'Raw Data from UFBs'!$E$3:$E$3000,'Summary By Town'!$K$2)</f>
        <v>0</v>
      </c>
      <c r="M94" s="5">
        <f>SUMIFS('Raw Data from UFBs'!G$3:G$3000,'Raw Data from UFBs'!$A$3:$A$3000,'Summary By Town'!$A94,'Raw Data from UFBs'!$E$3:$E$3000,'Summary By Town'!$K$2)</f>
        <v>0</v>
      </c>
      <c r="N94" s="23">
        <f t="shared" si="13"/>
        <v>0</v>
      </c>
      <c r="O94" s="22">
        <f>COUNTIFS('Raw Data from UFBs'!$A$3:$A$3000,'Summary By Town'!$A94,'Raw Data from UFBs'!$E$3:$E$3000,'Summary By Town'!$O$2)</f>
        <v>2</v>
      </c>
      <c r="P94" s="5">
        <f>SUMIFS('Raw Data from UFBs'!F$3:F$3000,'Raw Data from UFBs'!$A$3:$A$3000,'Summary By Town'!$A94,'Raw Data from UFBs'!$E$3:$E$3000,'Summary By Town'!$O$2)</f>
        <v>138819</v>
      </c>
      <c r="Q94" s="5">
        <f>SUMIFS('Raw Data from UFBs'!G$3:G$3000,'Raw Data from UFBs'!$A$3:$A$3000,'Summary By Town'!$A94,'Raw Data from UFBs'!$E$3:$E$3000,'Summary By Town'!$O$2)</f>
        <v>17700000</v>
      </c>
      <c r="R94" s="23">
        <f t="shared" si="14"/>
        <v>584328.78307405114</v>
      </c>
      <c r="S94" s="22">
        <f t="shared" si="15"/>
        <v>2</v>
      </c>
      <c r="T94" s="5">
        <f t="shared" si="16"/>
        <v>138819</v>
      </c>
      <c r="U94" s="5">
        <f t="shared" si="17"/>
        <v>17700000</v>
      </c>
      <c r="V94" s="23">
        <f t="shared" si="18"/>
        <v>584328.78307405114</v>
      </c>
      <c r="W94" s="62">
        <v>5839828700</v>
      </c>
      <c r="X94" s="63">
        <v>3.3012925597404021</v>
      </c>
      <c r="Y94" s="64">
        <v>0.3456857660963199</v>
      </c>
      <c r="Z94" s="5">
        <f t="shared" si="19"/>
        <v>154006.39066535866</v>
      </c>
      <c r="AA94" s="9">
        <f t="shared" si="20"/>
        <v>3.0309108210656932E-3</v>
      </c>
      <c r="AB94" s="62">
        <v>77430745.859999999</v>
      </c>
      <c r="AC94" s="7">
        <f t="shared" si="21"/>
        <v>1.9889565695752507E-3</v>
      </c>
      <c r="AE94" s="6" t="s">
        <v>963</v>
      </c>
      <c r="AF94" s="6" t="s">
        <v>73</v>
      </c>
      <c r="AG94" s="6" t="s">
        <v>937</v>
      </c>
      <c r="AH94" s="6" t="s">
        <v>70</v>
      </c>
      <c r="AI94" s="6" t="s">
        <v>64</v>
      </c>
      <c r="AJ94" s="6" t="s">
        <v>45</v>
      </c>
      <c r="AK94" s="6" t="s">
        <v>965</v>
      </c>
      <c r="AL94" s="6" t="s">
        <v>953</v>
      </c>
      <c r="AM94" s="6" t="s">
        <v>1857</v>
      </c>
      <c r="AN94" s="6" t="s">
        <v>1857</v>
      </c>
      <c r="AO94" s="6" t="s">
        <v>1857</v>
      </c>
      <c r="AP94" s="6" t="s">
        <v>1857</v>
      </c>
      <c r="AQ94" s="6" t="s">
        <v>1857</v>
      </c>
      <c r="AR94" s="6" t="s">
        <v>1857</v>
      </c>
      <c r="AS94" s="6" t="s">
        <v>1857</v>
      </c>
      <c r="AT94" s="6" t="s">
        <v>1857</v>
      </c>
    </row>
    <row r="95" spans="1:46" ht="17.25" customHeight="1" x14ac:dyDescent="0.3">
      <c r="A95" t="s">
        <v>974</v>
      </c>
      <c r="B95" t="s">
        <v>1361</v>
      </c>
      <c r="C95" t="s">
        <v>936</v>
      </c>
      <c r="D95" t="str">
        <f t="shared" si="11"/>
        <v>Washington township, Bergen County</v>
      </c>
      <c r="E95" t="s">
        <v>1828</v>
      </c>
      <c r="F95" t="s">
        <v>1815</v>
      </c>
      <c r="G95" s="22">
        <f>COUNTIFS('Raw Data from UFBs'!$A$3:$A$3000,'Summary By Town'!$A95,'Raw Data from UFBs'!$E$3:$E$3000,'Summary By Town'!$G$2)</f>
        <v>0</v>
      </c>
      <c r="H95" s="5">
        <f>SUMIFS('Raw Data from UFBs'!F$3:F$3000,'Raw Data from UFBs'!$A$3:$A$3000,'Summary By Town'!$A95,'Raw Data from UFBs'!$E$3:$E$3000,'Summary By Town'!$G$2)</f>
        <v>0</v>
      </c>
      <c r="I95" s="5">
        <f>SUMIFS('Raw Data from UFBs'!G$3:G$3000,'Raw Data from UFBs'!$A$3:$A$3000,'Summary By Town'!$A95,'Raw Data from UFBs'!$E$3:$E$3000,'Summary By Town'!$G$2)</f>
        <v>0</v>
      </c>
      <c r="J95" s="23">
        <f t="shared" si="12"/>
        <v>0</v>
      </c>
      <c r="K95" s="22">
        <f>COUNTIFS('Raw Data from UFBs'!$A$3:$A$3000,'Summary By Town'!$A95,'Raw Data from UFBs'!$E$3:$E$3000,'Summary By Town'!$K$2)</f>
        <v>0</v>
      </c>
      <c r="L95" s="5">
        <f>SUMIFS('Raw Data from UFBs'!F$3:F$3000,'Raw Data from UFBs'!$A$3:$A$3000,'Summary By Town'!$A95,'Raw Data from UFBs'!$E$3:$E$3000,'Summary By Town'!$K$2)</f>
        <v>0</v>
      </c>
      <c r="M95" s="5">
        <f>SUMIFS('Raw Data from UFBs'!G$3:G$3000,'Raw Data from UFBs'!$A$3:$A$3000,'Summary By Town'!$A95,'Raw Data from UFBs'!$E$3:$E$3000,'Summary By Town'!$K$2)</f>
        <v>0</v>
      </c>
      <c r="N95" s="23">
        <f t="shared" si="13"/>
        <v>0</v>
      </c>
      <c r="O95" s="22">
        <f>COUNTIFS('Raw Data from UFBs'!$A$3:$A$3000,'Summary By Town'!$A95,'Raw Data from UFBs'!$E$3:$E$3000,'Summary By Town'!$O$2)</f>
        <v>0</v>
      </c>
      <c r="P95" s="5">
        <f>SUMIFS('Raw Data from UFBs'!F$3:F$3000,'Raw Data from UFBs'!$A$3:$A$3000,'Summary By Town'!$A95,'Raw Data from UFBs'!$E$3:$E$3000,'Summary By Town'!$O$2)</f>
        <v>0</v>
      </c>
      <c r="Q95" s="5">
        <f>SUMIFS('Raw Data from UFBs'!G$3:G$3000,'Raw Data from UFBs'!$A$3:$A$3000,'Summary By Town'!$A95,'Raw Data from UFBs'!$E$3:$E$3000,'Summary By Town'!$O$2)</f>
        <v>0</v>
      </c>
      <c r="R95" s="23">
        <f t="shared" si="14"/>
        <v>0</v>
      </c>
      <c r="S95" s="22">
        <f t="shared" si="15"/>
        <v>0</v>
      </c>
      <c r="T95" s="5">
        <f t="shared" si="16"/>
        <v>0</v>
      </c>
      <c r="U95" s="5">
        <f t="shared" si="17"/>
        <v>0</v>
      </c>
      <c r="V95" s="23">
        <f t="shared" si="18"/>
        <v>0</v>
      </c>
      <c r="W95" s="62">
        <v>1819830074</v>
      </c>
      <c r="X95" s="63">
        <v>2.7057653585330579</v>
      </c>
      <c r="Y95" s="64">
        <v>0.25843001113447545</v>
      </c>
      <c r="Z95" s="5">
        <f t="shared" si="19"/>
        <v>0</v>
      </c>
      <c r="AA95" s="9">
        <f t="shared" si="20"/>
        <v>0</v>
      </c>
      <c r="AB95" s="62">
        <v>14914686</v>
      </c>
      <c r="AC95" s="7">
        <f t="shared" si="21"/>
        <v>0</v>
      </c>
      <c r="AE95" s="6" t="s">
        <v>961</v>
      </c>
      <c r="AF95" s="6" t="s">
        <v>61</v>
      </c>
      <c r="AG95" s="6" t="s">
        <v>90</v>
      </c>
      <c r="AH95" s="6" t="s">
        <v>964</v>
      </c>
      <c r="AI95" s="6" t="s">
        <v>947</v>
      </c>
      <c r="AJ95" s="6" t="s">
        <v>72</v>
      </c>
      <c r="AK95" s="6" t="s">
        <v>968</v>
      </c>
      <c r="AL95" s="6" t="s">
        <v>1857</v>
      </c>
      <c r="AM95" s="6" t="s">
        <v>1857</v>
      </c>
      <c r="AN95" s="6" t="s">
        <v>1857</v>
      </c>
      <c r="AO95" s="6" t="s">
        <v>1857</v>
      </c>
      <c r="AP95" s="6" t="s">
        <v>1857</v>
      </c>
      <c r="AQ95" s="6" t="s">
        <v>1857</v>
      </c>
      <c r="AR95" s="6" t="s">
        <v>1857</v>
      </c>
      <c r="AS95" s="6" t="s">
        <v>1857</v>
      </c>
      <c r="AT95" s="6" t="s">
        <v>1857</v>
      </c>
    </row>
    <row r="96" spans="1:46" ht="17.25" customHeight="1" x14ac:dyDescent="0.3">
      <c r="A96" t="s">
        <v>975</v>
      </c>
      <c r="B96" t="s">
        <v>1362</v>
      </c>
      <c r="C96" t="s">
        <v>936</v>
      </c>
      <c r="D96" t="str">
        <f t="shared" si="11"/>
        <v>Wyckoff township, Bergen County</v>
      </c>
      <c r="E96" t="s">
        <v>1828</v>
      </c>
      <c r="F96" t="s">
        <v>1815</v>
      </c>
      <c r="G96" s="22">
        <f>COUNTIFS('Raw Data from UFBs'!$A$3:$A$3000,'Summary By Town'!$A96,'Raw Data from UFBs'!$E$3:$E$3000,'Summary By Town'!$G$2)</f>
        <v>0</v>
      </c>
      <c r="H96" s="5">
        <f>SUMIFS('Raw Data from UFBs'!F$3:F$3000,'Raw Data from UFBs'!$A$3:$A$3000,'Summary By Town'!$A96,'Raw Data from UFBs'!$E$3:$E$3000,'Summary By Town'!$G$2)</f>
        <v>0</v>
      </c>
      <c r="I96" s="5">
        <f>SUMIFS('Raw Data from UFBs'!G$3:G$3000,'Raw Data from UFBs'!$A$3:$A$3000,'Summary By Town'!$A96,'Raw Data from UFBs'!$E$3:$E$3000,'Summary By Town'!$G$2)</f>
        <v>0</v>
      </c>
      <c r="J96" s="23">
        <f t="shared" si="12"/>
        <v>0</v>
      </c>
      <c r="K96" s="22">
        <f>COUNTIFS('Raw Data from UFBs'!$A$3:$A$3000,'Summary By Town'!$A96,'Raw Data from UFBs'!$E$3:$E$3000,'Summary By Town'!$K$2)</f>
        <v>0</v>
      </c>
      <c r="L96" s="5">
        <f>SUMIFS('Raw Data from UFBs'!F$3:F$3000,'Raw Data from UFBs'!$A$3:$A$3000,'Summary By Town'!$A96,'Raw Data from UFBs'!$E$3:$E$3000,'Summary By Town'!$K$2)</f>
        <v>0</v>
      </c>
      <c r="M96" s="5">
        <f>SUMIFS('Raw Data from UFBs'!G$3:G$3000,'Raw Data from UFBs'!$A$3:$A$3000,'Summary By Town'!$A96,'Raw Data from UFBs'!$E$3:$E$3000,'Summary By Town'!$K$2)</f>
        <v>0</v>
      </c>
      <c r="N96" s="23">
        <f t="shared" si="13"/>
        <v>0</v>
      </c>
      <c r="O96" s="22">
        <f>COUNTIFS('Raw Data from UFBs'!$A$3:$A$3000,'Summary By Town'!$A96,'Raw Data from UFBs'!$E$3:$E$3000,'Summary By Town'!$O$2)</f>
        <v>0</v>
      </c>
      <c r="P96" s="5">
        <f>SUMIFS('Raw Data from UFBs'!F$3:F$3000,'Raw Data from UFBs'!$A$3:$A$3000,'Summary By Town'!$A96,'Raw Data from UFBs'!$E$3:$E$3000,'Summary By Town'!$O$2)</f>
        <v>0</v>
      </c>
      <c r="Q96" s="5">
        <f>SUMIFS('Raw Data from UFBs'!G$3:G$3000,'Raw Data from UFBs'!$A$3:$A$3000,'Summary By Town'!$A96,'Raw Data from UFBs'!$E$3:$E$3000,'Summary By Town'!$O$2)</f>
        <v>0</v>
      </c>
      <c r="R96" s="23">
        <f t="shared" si="14"/>
        <v>0</v>
      </c>
      <c r="S96" s="22">
        <f t="shared" si="15"/>
        <v>0</v>
      </c>
      <c r="T96" s="5">
        <f t="shared" si="16"/>
        <v>0</v>
      </c>
      <c r="U96" s="5">
        <f t="shared" si="17"/>
        <v>0</v>
      </c>
      <c r="V96" s="23">
        <f t="shared" si="18"/>
        <v>0</v>
      </c>
      <c r="W96" s="62">
        <v>5168084400</v>
      </c>
      <c r="X96" s="63">
        <v>1.8920428885334011</v>
      </c>
      <c r="Y96" s="64">
        <v>0.17267962218121241</v>
      </c>
      <c r="Z96" s="5">
        <f t="shared" si="19"/>
        <v>0</v>
      </c>
      <c r="AA96" s="9">
        <f t="shared" si="20"/>
        <v>0</v>
      </c>
      <c r="AB96" s="62">
        <v>21607857</v>
      </c>
      <c r="AC96" s="7">
        <f t="shared" si="21"/>
        <v>0</v>
      </c>
      <c r="AE96" s="6" t="s">
        <v>1189</v>
      </c>
      <c r="AF96" s="6" t="s">
        <v>1187</v>
      </c>
      <c r="AG96" s="6" t="s">
        <v>964</v>
      </c>
      <c r="AH96" s="6" t="s">
        <v>75</v>
      </c>
      <c r="AI96" s="6" t="s">
        <v>972</v>
      </c>
      <c r="AJ96" s="6" t="s">
        <v>943</v>
      </c>
      <c r="AK96" s="6" t="s">
        <v>43</v>
      </c>
      <c r="AL96" s="6" t="s">
        <v>950</v>
      </c>
      <c r="AM96" s="6" t="s">
        <v>1857</v>
      </c>
      <c r="AN96" s="6" t="s">
        <v>1857</v>
      </c>
      <c r="AO96" s="6" t="s">
        <v>1857</v>
      </c>
      <c r="AP96" s="6" t="s">
        <v>1857</v>
      </c>
      <c r="AQ96" s="6" t="s">
        <v>1857</v>
      </c>
      <c r="AR96" s="6" t="s">
        <v>1857</v>
      </c>
      <c r="AS96" s="6" t="s">
        <v>1857</v>
      </c>
      <c r="AT96" s="6" t="s">
        <v>1857</v>
      </c>
    </row>
    <row r="97" spans="1:46" ht="17.25" customHeight="1" x14ac:dyDescent="0.3">
      <c r="A97" t="s">
        <v>95</v>
      </c>
      <c r="B97" t="s">
        <v>1363</v>
      </c>
      <c r="C97" t="s">
        <v>977</v>
      </c>
      <c r="D97" t="str">
        <f t="shared" si="11"/>
        <v>Beverly city, Burlington County</v>
      </c>
      <c r="E97" t="s">
        <v>1830</v>
      </c>
      <c r="F97" t="s">
        <v>1815</v>
      </c>
      <c r="G97" s="22">
        <f>COUNTIFS('Raw Data from UFBs'!$A$3:$A$3000,'Summary By Town'!$A97,'Raw Data from UFBs'!$E$3:$E$3000,'Summary By Town'!$G$2)</f>
        <v>1</v>
      </c>
      <c r="H97" s="5">
        <f>SUMIFS('Raw Data from UFBs'!F$3:F$3000,'Raw Data from UFBs'!$A$3:$A$3000,'Summary By Town'!$A97,'Raw Data from UFBs'!$E$3:$E$3000,'Summary By Town'!$G$2)</f>
        <v>0</v>
      </c>
      <c r="I97" s="5">
        <f>SUMIFS('Raw Data from UFBs'!G$3:G$3000,'Raw Data from UFBs'!$A$3:$A$3000,'Summary By Town'!$A97,'Raw Data from UFBs'!$E$3:$E$3000,'Summary By Town'!$G$2)</f>
        <v>628900</v>
      </c>
      <c r="J97" s="23">
        <f t="shared" si="12"/>
        <v>30182.720138999259</v>
      </c>
      <c r="K97" s="22">
        <f>COUNTIFS('Raw Data from UFBs'!$A$3:$A$3000,'Summary By Town'!$A97,'Raw Data from UFBs'!$E$3:$E$3000,'Summary By Town'!$K$2)</f>
        <v>0</v>
      </c>
      <c r="L97" s="5">
        <f>SUMIFS('Raw Data from UFBs'!F$3:F$3000,'Raw Data from UFBs'!$A$3:$A$3000,'Summary By Town'!$A97,'Raw Data from UFBs'!$E$3:$E$3000,'Summary By Town'!$K$2)</f>
        <v>0</v>
      </c>
      <c r="M97" s="5">
        <f>SUMIFS('Raw Data from UFBs'!G$3:G$3000,'Raw Data from UFBs'!$A$3:$A$3000,'Summary By Town'!$A97,'Raw Data from UFBs'!$E$3:$E$3000,'Summary By Town'!$K$2)</f>
        <v>0</v>
      </c>
      <c r="N97" s="23">
        <f t="shared" si="13"/>
        <v>0</v>
      </c>
      <c r="O97" s="22">
        <f>COUNTIFS('Raw Data from UFBs'!$A$3:$A$3000,'Summary By Town'!$A97,'Raw Data from UFBs'!$E$3:$E$3000,'Summary By Town'!$O$2)</f>
        <v>0</v>
      </c>
      <c r="P97" s="5">
        <f>SUMIFS('Raw Data from UFBs'!F$3:F$3000,'Raw Data from UFBs'!$A$3:$A$3000,'Summary By Town'!$A97,'Raw Data from UFBs'!$E$3:$E$3000,'Summary By Town'!$O$2)</f>
        <v>0</v>
      </c>
      <c r="Q97" s="5">
        <f>SUMIFS('Raw Data from UFBs'!G$3:G$3000,'Raw Data from UFBs'!$A$3:$A$3000,'Summary By Town'!$A97,'Raw Data from UFBs'!$E$3:$E$3000,'Summary By Town'!$O$2)</f>
        <v>0</v>
      </c>
      <c r="R97" s="23">
        <f t="shared" si="14"/>
        <v>0</v>
      </c>
      <c r="S97" s="22">
        <f t="shared" si="15"/>
        <v>1</v>
      </c>
      <c r="T97" s="5">
        <f t="shared" si="16"/>
        <v>0</v>
      </c>
      <c r="U97" s="5">
        <f t="shared" si="17"/>
        <v>628900</v>
      </c>
      <c r="V97" s="23">
        <f t="shared" si="18"/>
        <v>30182.720138999259</v>
      </c>
      <c r="W97" s="62">
        <v>138219248</v>
      </c>
      <c r="X97" s="63">
        <v>4.799287667196575</v>
      </c>
      <c r="Y97" s="64">
        <v>0.38382988907279481</v>
      </c>
      <c r="Z97" s="5">
        <f t="shared" si="19"/>
        <v>11585.030122867296</v>
      </c>
      <c r="AA97" s="9">
        <f t="shared" si="20"/>
        <v>4.5500175199911378E-3</v>
      </c>
      <c r="AB97" s="62">
        <v>3941199.41</v>
      </c>
      <c r="AC97" s="7">
        <f t="shared" si="21"/>
        <v>2.9394681460350913E-3</v>
      </c>
      <c r="AE97" s="6" t="s">
        <v>104</v>
      </c>
      <c r="AF97" s="6" t="s">
        <v>107</v>
      </c>
      <c r="AG97" s="6" t="s">
        <v>1857</v>
      </c>
      <c r="AH97" s="6" t="s">
        <v>1857</v>
      </c>
      <c r="AI97" s="6" t="s">
        <v>1857</v>
      </c>
      <c r="AJ97" s="6" t="s">
        <v>1857</v>
      </c>
      <c r="AK97" s="6" t="s">
        <v>1857</v>
      </c>
      <c r="AL97" s="6" t="s">
        <v>1857</v>
      </c>
      <c r="AM97" s="6" t="s">
        <v>1857</v>
      </c>
      <c r="AN97" s="6" t="s">
        <v>1857</v>
      </c>
      <c r="AO97" s="6" t="s">
        <v>1857</v>
      </c>
      <c r="AP97" s="6" t="s">
        <v>1857</v>
      </c>
      <c r="AQ97" s="6" t="s">
        <v>1857</v>
      </c>
      <c r="AR97" s="6" t="s">
        <v>1857</v>
      </c>
      <c r="AS97" s="6" t="s">
        <v>1857</v>
      </c>
      <c r="AT97" s="6" t="s">
        <v>1857</v>
      </c>
    </row>
    <row r="98" spans="1:46" ht="17.25" customHeight="1" x14ac:dyDescent="0.3">
      <c r="A98" t="s">
        <v>96</v>
      </c>
      <c r="B98" t="s">
        <v>1364</v>
      </c>
      <c r="C98" t="s">
        <v>977</v>
      </c>
      <c r="D98" t="str">
        <f t="shared" si="11"/>
        <v>Bordentown city, Burlington County</v>
      </c>
      <c r="E98" t="s">
        <v>1830</v>
      </c>
      <c r="F98" t="s">
        <v>1819</v>
      </c>
      <c r="G98" s="22">
        <f>COUNTIFS('Raw Data from UFBs'!$A$3:$A$3000,'Summary By Town'!$A98,'Raw Data from UFBs'!$E$3:$E$3000,'Summary By Town'!$G$2)</f>
        <v>2</v>
      </c>
      <c r="H98" s="5">
        <f>SUMIFS('Raw Data from UFBs'!F$3:F$3000,'Raw Data from UFBs'!$A$3:$A$3000,'Summary By Town'!$A98,'Raw Data from UFBs'!$E$3:$E$3000,'Summary By Town'!$G$2)</f>
        <v>144048.24</v>
      </c>
      <c r="I98" s="5">
        <f>SUMIFS('Raw Data from UFBs'!G$3:G$3000,'Raw Data from UFBs'!$A$3:$A$3000,'Summary By Town'!$A98,'Raw Data from UFBs'!$E$3:$E$3000,'Summary By Town'!$G$2)</f>
        <v>11320000</v>
      </c>
      <c r="J98" s="23">
        <f t="shared" si="12"/>
        <v>399702.69020978146</v>
      </c>
      <c r="K98" s="22">
        <f>COUNTIFS('Raw Data from UFBs'!$A$3:$A$3000,'Summary By Town'!$A98,'Raw Data from UFBs'!$E$3:$E$3000,'Summary By Town'!$K$2)</f>
        <v>1</v>
      </c>
      <c r="L98" s="5">
        <f>SUMIFS('Raw Data from UFBs'!F$3:F$3000,'Raw Data from UFBs'!$A$3:$A$3000,'Summary By Town'!$A98,'Raw Data from UFBs'!$E$3:$E$3000,'Summary By Town'!$K$2)</f>
        <v>142000</v>
      </c>
      <c r="M98" s="5">
        <f>SUMIFS('Raw Data from UFBs'!G$3:G$3000,'Raw Data from UFBs'!$A$3:$A$3000,'Summary By Town'!$A98,'Raw Data from UFBs'!$E$3:$E$3000,'Summary By Town'!$K$2)</f>
        <v>13274000</v>
      </c>
      <c r="N98" s="23">
        <f t="shared" si="13"/>
        <v>468697.30652337801</v>
      </c>
      <c r="O98" s="22">
        <f>COUNTIFS('Raw Data from UFBs'!$A$3:$A$3000,'Summary By Town'!$A98,'Raw Data from UFBs'!$E$3:$E$3000,'Summary By Town'!$O$2)</f>
        <v>0</v>
      </c>
      <c r="P98" s="5">
        <f>SUMIFS('Raw Data from UFBs'!F$3:F$3000,'Raw Data from UFBs'!$A$3:$A$3000,'Summary By Town'!$A98,'Raw Data from UFBs'!$E$3:$E$3000,'Summary By Town'!$O$2)</f>
        <v>0</v>
      </c>
      <c r="Q98" s="5">
        <f>SUMIFS('Raw Data from UFBs'!G$3:G$3000,'Raw Data from UFBs'!$A$3:$A$3000,'Summary By Town'!$A98,'Raw Data from UFBs'!$E$3:$E$3000,'Summary By Town'!$O$2)</f>
        <v>0</v>
      </c>
      <c r="R98" s="23">
        <f t="shared" si="14"/>
        <v>0</v>
      </c>
      <c r="S98" s="22">
        <f t="shared" si="15"/>
        <v>3</v>
      </c>
      <c r="T98" s="5">
        <f t="shared" si="16"/>
        <v>286048.24</v>
      </c>
      <c r="U98" s="5">
        <f t="shared" si="17"/>
        <v>24594000</v>
      </c>
      <c r="V98" s="23">
        <f t="shared" si="18"/>
        <v>868399.99673315953</v>
      </c>
      <c r="W98" s="62">
        <v>421619580</v>
      </c>
      <c r="X98" s="63">
        <v>3.5309424930192708</v>
      </c>
      <c r="Y98" s="64">
        <v>0.34130412954146094</v>
      </c>
      <c r="Z98" s="5">
        <f t="shared" si="19"/>
        <v>198759.05941875163</v>
      </c>
      <c r="AA98" s="9">
        <f t="shared" si="20"/>
        <v>5.8332205539410667E-2</v>
      </c>
      <c r="AB98" s="62">
        <v>7332637</v>
      </c>
      <c r="AC98" s="7">
        <f t="shared" si="21"/>
        <v>2.7106081948247488E-2</v>
      </c>
      <c r="AE98" s="6" t="s">
        <v>99</v>
      </c>
      <c r="AF98" s="6" t="s">
        <v>368</v>
      </c>
      <c r="AG98" s="6" t="s">
        <v>1857</v>
      </c>
      <c r="AH98" s="6" t="s">
        <v>1857</v>
      </c>
      <c r="AI98" s="6" t="s">
        <v>1857</v>
      </c>
      <c r="AJ98" s="6" t="s">
        <v>1857</v>
      </c>
      <c r="AK98" s="6" t="s">
        <v>1857</v>
      </c>
      <c r="AL98" s="6" t="s">
        <v>1857</v>
      </c>
      <c r="AM98" s="6" t="s">
        <v>1857</v>
      </c>
      <c r="AN98" s="6" t="s">
        <v>1857</v>
      </c>
      <c r="AO98" s="6" t="s">
        <v>1857</v>
      </c>
      <c r="AP98" s="6" t="s">
        <v>1857</v>
      </c>
      <c r="AQ98" s="6" t="s">
        <v>1857</v>
      </c>
      <c r="AR98" s="6" t="s">
        <v>1857</v>
      </c>
      <c r="AS98" s="6" t="s">
        <v>1857</v>
      </c>
      <c r="AT98" s="6" t="s">
        <v>1857</v>
      </c>
    </row>
    <row r="99" spans="1:46" ht="17.25" customHeight="1" x14ac:dyDescent="0.3">
      <c r="A99" t="s">
        <v>100</v>
      </c>
      <c r="B99" t="s">
        <v>1365</v>
      </c>
      <c r="C99" t="s">
        <v>977</v>
      </c>
      <c r="D99" t="str">
        <f t="shared" si="11"/>
        <v>Burlington city, Burlington County</v>
      </c>
      <c r="E99" t="s">
        <v>1830</v>
      </c>
      <c r="F99" t="s">
        <v>1819</v>
      </c>
      <c r="G99" s="22">
        <f>COUNTIFS('Raw Data from UFBs'!$A$3:$A$3000,'Summary By Town'!$A99,'Raw Data from UFBs'!$E$3:$E$3000,'Summary By Town'!$G$2)</f>
        <v>2</v>
      </c>
      <c r="H99" s="5">
        <f>SUMIFS('Raw Data from UFBs'!F$3:F$3000,'Raw Data from UFBs'!$A$3:$A$3000,'Summary By Town'!$A99,'Raw Data from UFBs'!$E$3:$E$3000,'Summary By Town'!$G$2)</f>
        <v>61169</v>
      </c>
      <c r="I99" s="5">
        <f>SUMIFS('Raw Data from UFBs'!G$3:G$3000,'Raw Data from UFBs'!$A$3:$A$3000,'Summary By Town'!$A99,'Raw Data from UFBs'!$E$3:$E$3000,'Summary By Town'!$G$2)</f>
        <v>192000</v>
      </c>
      <c r="J99" s="23">
        <f t="shared" si="12"/>
        <v>8167.6790115653157</v>
      </c>
      <c r="K99" s="22">
        <f>COUNTIFS('Raw Data from UFBs'!$A$3:$A$3000,'Summary By Town'!$A99,'Raw Data from UFBs'!$E$3:$E$3000,'Summary By Town'!$K$2)</f>
        <v>2</v>
      </c>
      <c r="L99" s="5">
        <f>SUMIFS('Raw Data from UFBs'!F$3:F$3000,'Raw Data from UFBs'!$A$3:$A$3000,'Summary By Town'!$A99,'Raw Data from UFBs'!$E$3:$E$3000,'Summary By Town'!$K$2)</f>
        <v>1078460.3</v>
      </c>
      <c r="M99" s="5">
        <f>SUMIFS('Raw Data from UFBs'!G$3:G$3000,'Raw Data from UFBs'!$A$3:$A$3000,'Summary By Town'!$A99,'Raw Data from UFBs'!$E$3:$E$3000,'Summary By Town'!$K$2)</f>
        <v>21315200</v>
      </c>
      <c r="N99" s="23">
        <f t="shared" si="13"/>
        <v>906748.49826727621</v>
      </c>
      <c r="O99" s="22">
        <f>COUNTIFS('Raw Data from UFBs'!$A$3:$A$3000,'Summary By Town'!$A99,'Raw Data from UFBs'!$E$3:$E$3000,'Summary By Town'!$O$2)</f>
        <v>0</v>
      </c>
      <c r="P99" s="5">
        <f>SUMIFS('Raw Data from UFBs'!F$3:F$3000,'Raw Data from UFBs'!$A$3:$A$3000,'Summary By Town'!$A99,'Raw Data from UFBs'!$E$3:$E$3000,'Summary By Town'!$O$2)</f>
        <v>0</v>
      </c>
      <c r="Q99" s="5">
        <f>SUMIFS('Raw Data from UFBs'!G$3:G$3000,'Raw Data from UFBs'!$A$3:$A$3000,'Summary By Town'!$A99,'Raw Data from UFBs'!$E$3:$E$3000,'Summary By Town'!$O$2)</f>
        <v>0</v>
      </c>
      <c r="R99" s="23">
        <f t="shared" si="14"/>
        <v>0</v>
      </c>
      <c r="S99" s="22">
        <f t="shared" si="15"/>
        <v>4</v>
      </c>
      <c r="T99" s="5">
        <f t="shared" si="16"/>
        <v>1139629.3</v>
      </c>
      <c r="U99" s="5">
        <f t="shared" si="17"/>
        <v>21507200</v>
      </c>
      <c r="V99" s="23">
        <f t="shared" si="18"/>
        <v>914916.1772788415</v>
      </c>
      <c r="W99" s="62">
        <v>827272465</v>
      </c>
      <c r="X99" s="63">
        <v>4.2539994851902687</v>
      </c>
      <c r="Y99" s="64">
        <v>0.35010882052265879</v>
      </c>
      <c r="Z99" s="5">
        <f t="shared" si="19"/>
        <v>-78674.046351868295</v>
      </c>
      <c r="AA99" s="9">
        <f t="shared" si="20"/>
        <v>2.5997722527849394E-2</v>
      </c>
      <c r="AB99" s="62">
        <v>20367109.960000001</v>
      </c>
      <c r="AC99" s="7">
        <f t="shared" si="21"/>
        <v>-3.8627987233525148E-3</v>
      </c>
      <c r="AE99" s="6" t="s">
        <v>101</v>
      </c>
      <c r="AF99" s="6" t="s">
        <v>1857</v>
      </c>
      <c r="AG99" s="6" t="s">
        <v>1857</v>
      </c>
      <c r="AH99" s="6" t="s">
        <v>1857</v>
      </c>
      <c r="AI99" s="6" t="s">
        <v>1857</v>
      </c>
      <c r="AJ99" s="6" t="s">
        <v>1857</v>
      </c>
      <c r="AK99" s="6" t="s">
        <v>1857</v>
      </c>
      <c r="AL99" s="6" t="s">
        <v>1857</v>
      </c>
      <c r="AM99" s="6" t="s">
        <v>1857</v>
      </c>
      <c r="AN99" s="6" t="s">
        <v>1857</v>
      </c>
      <c r="AO99" s="6" t="s">
        <v>1857</v>
      </c>
      <c r="AP99" s="6" t="s">
        <v>1857</v>
      </c>
      <c r="AQ99" s="6" t="s">
        <v>1857</v>
      </c>
      <c r="AR99" s="6" t="s">
        <v>1857</v>
      </c>
      <c r="AS99" s="6" t="s">
        <v>1857</v>
      </c>
      <c r="AT99" s="6" t="s">
        <v>1857</v>
      </c>
    </row>
    <row r="100" spans="1:46" ht="17.25" customHeight="1" x14ac:dyDescent="0.3">
      <c r="A100" t="s">
        <v>980</v>
      </c>
      <c r="B100" t="s">
        <v>1366</v>
      </c>
      <c r="C100" t="s">
        <v>977</v>
      </c>
      <c r="D100" t="str">
        <f t="shared" si="11"/>
        <v>Fieldsboro borough, Burlington County</v>
      </c>
      <c r="E100" t="s">
        <v>1830</v>
      </c>
      <c r="F100" t="s">
        <v>1815</v>
      </c>
      <c r="G100" s="22">
        <f>COUNTIFS('Raw Data from UFBs'!$A$3:$A$3000,'Summary By Town'!$A100,'Raw Data from UFBs'!$E$3:$E$3000,'Summary By Town'!$G$2)</f>
        <v>0</v>
      </c>
      <c r="H100" s="5">
        <f>SUMIFS('Raw Data from UFBs'!F$3:F$3000,'Raw Data from UFBs'!$A$3:$A$3000,'Summary By Town'!$A100,'Raw Data from UFBs'!$E$3:$E$3000,'Summary By Town'!$G$2)</f>
        <v>0</v>
      </c>
      <c r="I100" s="5">
        <f>SUMIFS('Raw Data from UFBs'!G$3:G$3000,'Raw Data from UFBs'!$A$3:$A$3000,'Summary By Town'!$A100,'Raw Data from UFBs'!$E$3:$E$3000,'Summary By Town'!$G$2)</f>
        <v>0</v>
      </c>
      <c r="J100" s="23">
        <f t="shared" si="12"/>
        <v>0</v>
      </c>
      <c r="K100" s="22">
        <f>COUNTIFS('Raw Data from UFBs'!$A$3:$A$3000,'Summary By Town'!$A100,'Raw Data from UFBs'!$E$3:$E$3000,'Summary By Town'!$K$2)</f>
        <v>0</v>
      </c>
      <c r="L100" s="5">
        <f>SUMIFS('Raw Data from UFBs'!F$3:F$3000,'Raw Data from UFBs'!$A$3:$A$3000,'Summary By Town'!$A100,'Raw Data from UFBs'!$E$3:$E$3000,'Summary By Town'!$K$2)</f>
        <v>0</v>
      </c>
      <c r="M100" s="5">
        <f>SUMIFS('Raw Data from UFBs'!G$3:G$3000,'Raw Data from UFBs'!$A$3:$A$3000,'Summary By Town'!$A100,'Raw Data from UFBs'!$E$3:$E$3000,'Summary By Town'!$K$2)</f>
        <v>0</v>
      </c>
      <c r="N100" s="23">
        <f t="shared" si="13"/>
        <v>0</v>
      </c>
      <c r="O100" s="22">
        <f>COUNTIFS('Raw Data from UFBs'!$A$3:$A$3000,'Summary By Town'!$A100,'Raw Data from UFBs'!$E$3:$E$3000,'Summary By Town'!$O$2)</f>
        <v>0</v>
      </c>
      <c r="P100" s="5">
        <f>SUMIFS('Raw Data from UFBs'!F$3:F$3000,'Raw Data from UFBs'!$A$3:$A$3000,'Summary By Town'!$A100,'Raw Data from UFBs'!$E$3:$E$3000,'Summary By Town'!$O$2)</f>
        <v>0</v>
      </c>
      <c r="Q100" s="5">
        <f>SUMIFS('Raw Data from UFBs'!G$3:G$3000,'Raw Data from UFBs'!$A$3:$A$3000,'Summary By Town'!$A100,'Raw Data from UFBs'!$E$3:$E$3000,'Summary By Town'!$O$2)</f>
        <v>0</v>
      </c>
      <c r="R100" s="23">
        <f t="shared" si="14"/>
        <v>0</v>
      </c>
      <c r="S100" s="22">
        <f t="shared" si="15"/>
        <v>0</v>
      </c>
      <c r="T100" s="5">
        <f t="shared" si="16"/>
        <v>0</v>
      </c>
      <c r="U100" s="5">
        <f t="shared" si="17"/>
        <v>0</v>
      </c>
      <c r="V100" s="23">
        <f t="shared" si="18"/>
        <v>0</v>
      </c>
      <c r="W100" s="62">
        <v>56249100</v>
      </c>
      <c r="X100" s="63">
        <v>2.909476275277564</v>
      </c>
      <c r="Y100" s="64">
        <v>0.20966628490153477</v>
      </c>
      <c r="Z100" s="5">
        <f t="shared" si="19"/>
        <v>0</v>
      </c>
      <c r="AA100" s="9">
        <f t="shared" si="20"/>
        <v>0</v>
      </c>
      <c r="AB100" s="62">
        <v>801513</v>
      </c>
      <c r="AC100" s="7">
        <f t="shared" si="21"/>
        <v>0</v>
      </c>
      <c r="AE100" s="6" t="s">
        <v>99</v>
      </c>
      <c r="AF100" s="6" t="s">
        <v>1857</v>
      </c>
      <c r="AG100" s="6" t="s">
        <v>1857</v>
      </c>
      <c r="AH100" s="6" t="s">
        <v>1857</v>
      </c>
      <c r="AI100" s="6" t="s">
        <v>1857</v>
      </c>
      <c r="AJ100" s="6" t="s">
        <v>1857</v>
      </c>
      <c r="AK100" s="6" t="s">
        <v>1857</v>
      </c>
      <c r="AL100" s="6" t="s">
        <v>1857</v>
      </c>
      <c r="AM100" s="6" t="s">
        <v>1857</v>
      </c>
      <c r="AN100" s="6" t="s">
        <v>1857</v>
      </c>
      <c r="AO100" s="6" t="s">
        <v>1857</v>
      </c>
      <c r="AP100" s="6" t="s">
        <v>1857</v>
      </c>
      <c r="AQ100" s="6" t="s">
        <v>1857</v>
      </c>
      <c r="AR100" s="6" t="s">
        <v>1857</v>
      </c>
      <c r="AS100" s="6" t="s">
        <v>1857</v>
      </c>
      <c r="AT100" s="6" t="s">
        <v>1857</v>
      </c>
    </row>
    <row r="101" spans="1:46" ht="17.25" customHeight="1" x14ac:dyDescent="0.3">
      <c r="A101" t="s">
        <v>982</v>
      </c>
      <c r="B101" t="s">
        <v>1367</v>
      </c>
      <c r="C101" t="s">
        <v>977</v>
      </c>
      <c r="D101" t="str">
        <f t="shared" si="11"/>
        <v>Medford Lakes borough, Burlington County</v>
      </c>
      <c r="E101" t="s">
        <v>1830</v>
      </c>
      <c r="F101" t="s">
        <v>1815</v>
      </c>
      <c r="G101" s="22">
        <f>COUNTIFS('Raw Data from UFBs'!$A$3:$A$3000,'Summary By Town'!$A101,'Raw Data from UFBs'!$E$3:$E$3000,'Summary By Town'!$G$2)</f>
        <v>0</v>
      </c>
      <c r="H101" s="5">
        <f>SUMIFS('Raw Data from UFBs'!F$3:F$3000,'Raw Data from UFBs'!$A$3:$A$3000,'Summary By Town'!$A101,'Raw Data from UFBs'!$E$3:$E$3000,'Summary By Town'!$G$2)</f>
        <v>0</v>
      </c>
      <c r="I101" s="5">
        <f>SUMIFS('Raw Data from UFBs'!G$3:G$3000,'Raw Data from UFBs'!$A$3:$A$3000,'Summary By Town'!$A101,'Raw Data from UFBs'!$E$3:$E$3000,'Summary By Town'!$G$2)</f>
        <v>0</v>
      </c>
      <c r="J101" s="23">
        <f t="shared" si="12"/>
        <v>0</v>
      </c>
      <c r="K101" s="22">
        <f>COUNTIFS('Raw Data from UFBs'!$A$3:$A$3000,'Summary By Town'!$A101,'Raw Data from UFBs'!$E$3:$E$3000,'Summary By Town'!$K$2)</f>
        <v>0</v>
      </c>
      <c r="L101" s="5">
        <f>SUMIFS('Raw Data from UFBs'!F$3:F$3000,'Raw Data from UFBs'!$A$3:$A$3000,'Summary By Town'!$A101,'Raw Data from UFBs'!$E$3:$E$3000,'Summary By Town'!$K$2)</f>
        <v>0</v>
      </c>
      <c r="M101" s="5">
        <f>SUMIFS('Raw Data from UFBs'!G$3:G$3000,'Raw Data from UFBs'!$A$3:$A$3000,'Summary By Town'!$A101,'Raw Data from UFBs'!$E$3:$E$3000,'Summary By Town'!$K$2)</f>
        <v>0</v>
      </c>
      <c r="N101" s="23">
        <f t="shared" si="13"/>
        <v>0</v>
      </c>
      <c r="O101" s="22">
        <f>COUNTIFS('Raw Data from UFBs'!$A$3:$A$3000,'Summary By Town'!$A101,'Raw Data from UFBs'!$E$3:$E$3000,'Summary By Town'!$O$2)</f>
        <v>0</v>
      </c>
      <c r="P101" s="5">
        <f>SUMIFS('Raw Data from UFBs'!F$3:F$3000,'Raw Data from UFBs'!$A$3:$A$3000,'Summary By Town'!$A101,'Raw Data from UFBs'!$E$3:$E$3000,'Summary By Town'!$O$2)</f>
        <v>0</v>
      </c>
      <c r="Q101" s="5">
        <f>SUMIFS('Raw Data from UFBs'!G$3:G$3000,'Raw Data from UFBs'!$A$3:$A$3000,'Summary By Town'!$A101,'Raw Data from UFBs'!$E$3:$E$3000,'Summary By Town'!$O$2)</f>
        <v>0</v>
      </c>
      <c r="R101" s="23">
        <f t="shared" si="14"/>
        <v>0</v>
      </c>
      <c r="S101" s="22">
        <f t="shared" si="15"/>
        <v>0</v>
      </c>
      <c r="T101" s="5">
        <f t="shared" si="16"/>
        <v>0</v>
      </c>
      <c r="U101" s="5">
        <f t="shared" si="17"/>
        <v>0</v>
      </c>
      <c r="V101" s="23">
        <f t="shared" si="18"/>
        <v>0</v>
      </c>
      <c r="W101" s="62">
        <v>473125095</v>
      </c>
      <c r="X101" s="63">
        <v>3.594572751208803</v>
      </c>
      <c r="Y101" s="64">
        <v>0.20594681419756111</v>
      </c>
      <c r="Z101" s="5">
        <f t="shared" si="19"/>
        <v>0</v>
      </c>
      <c r="AA101" s="9">
        <f t="shared" si="20"/>
        <v>0</v>
      </c>
      <c r="AB101" s="62">
        <v>5503138.3900000006</v>
      </c>
      <c r="AC101" s="7">
        <f t="shared" si="21"/>
        <v>0</v>
      </c>
      <c r="AE101" s="6" t="s">
        <v>121</v>
      </c>
      <c r="AF101" s="6" t="s">
        <v>1857</v>
      </c>
      <c r="AG101" s="6" t="s">
        <v>1857</v>
      </c>
      <c r="AH101" s="6" t="s">
        <v>1857</v>
      </c>
      <c r="AI101" s="6" t="s">
        <v>1857</v>
      </c>
      <c r="AJ101" s="6" t="s">
        <v>1857</v>
      </c>
      <c r="AK101" s="6" t="s">
        <v>1857</v>
      </c>
      <c r="AL101" s="6" t="s">
        <v>1857</v>
      </c>
      <c r="AM101" s="6" t="s">
        <v>1857</v>
      </c>
      <c r="AN101" s="6" t="s">
        <v>1857</v>
      </c>
      <c r="AO101" s="6" t="s">
        <v>1857</v>
      </c>
      <c r="AP101" s="6" t="s">
        <v>1857</v>
      </c>
      <c r="AQ101" s="6" t="s">
        <v>1857</v>
      </c>
      <c r="AR101" s="6" t="s">
        <v>1857</v>
      </c>
      <c r="AS101" s="6" t="s">
        <v>1857</v>
      </c>
      <c r="AT101" s="6" t="s">
        <v>1857</v>
      </c>
    </row>
    <row r="102" spans="1:46" ht="17.25" customHeight="1" x14ac:dyDescent="0.3">
      <c r="A102" t="s">
        <v>986</v>
      </c>
      <c r="B102" t="s">
        <v>1368</v>
      </c>
      <c r="C102" t="s">
        <v>977</v>
      </c>
      <c r="D102" t="str">
        <f t="shared" si="11"/>
        <v>Palmyra borough, Burlington County</v>
      </c>
      <c r="E102" t="s">
        <v>1830</v>
      </c>
      <c r="F102" t="s">
        <v>1819</v>
      </c>
      <c r="G102" s="22">
        <f>COUNTIFS('Raw Data from UFBs'!$A$3:$A$3000,'Summary By Town'!$A102,'Raw Data from UFBs'!$E$3:$E$3000,'Summary By Town'!$G$2)</f>
        <v>0</v>
      </c>
      <c r="H102" s="5">
        <f>SUMIFS('Raw Data from UFBs'!F$3:F$3000,'Raw Data from UFBs'!$A$3:$A$3000,'Summary By Town'!$A102,'Raw Data from UFBs'!$E$3:$E$3000,'Summary By Town'!$G$2)</f>
        <v>0</v>
      </c>
      <c r="I102" s="5">
        <f>SUMIFS('Raw Data from UFBs'!G$3:G$3000,'Raw Data from UFBs'!$A$3:$A$3000,'Summary By Town'!$A102,'Raw Data from UFBs'!$E$3:$E$3000,'Summary By Town'!$G$2)</f>
        <v>0</v>
      </c>
      <c r="J102" s="23">
        <f t="shared" si="12"/>
        <v>0</v>
      </c>
      <c r="K102" s="22">
        <f>COUNTIFS('Raw Data from UFBs'!$A$3:$A$3000,'Summary By Town'!$A102,'Raw Data from UFBs'!$E$3:$E$3000,'Summary By Town'!$K$2)</f>
        <v>0</v>
      </c>
      <c r="L102" s="5">
        <f>SUMIFS('Raw Data from UFBs'!F$3:F$3000,'Raw Data from UFBs'!$A$3:$A$3000,'Summary By Town'!$A102,'Raw Data from UFBs'!$E$3:$E$3000,'Summary By Town'!$K$2)</f>
        <v>0</v>
      </c>
      <c r="M102" s="5">
        <f>SUMIFS('Raw Data from UFBs'!G$3:G$3000,'Raw Data from UFBs'!$A$3:$A$3000,'Summary By Town'!$A102,'Raw Data from UFBs'!$E$3:$E$3000,'Summary By Town'!$K$2)</f>
        <v>0</v>
      </c>
      <c r="N102" s="23">
        <f t="shared" si="13"/>
        <v>0</v>
      </c>
      <c r="O102" s="22">
        <f>COUNTIFS('Raw Data from UFBs'!$A$3:$A$3000,'Summary By Town'!$A102,'Raw Data from UFBs'!$E$3:$E$3000,'Summary By Town'!$O$2)</f>
        <v>0</v>
      </c>
      <c r="P102" s="5">
        <f>SUMIFS('Raw Data from UFBs'!F$3:F$3000,'Raw Data from UFBs'!$A$3:$A$3000,'Summary By Town'!$A102,'Raw Data from UFBs'!$E$3:$E$3000,'Summary By Town'!$O$2)</f>
        <v>0</v>
      </c>
      <c r="Q102" s="5">
        <f>SUMIFS('Raw Data from UFBs'!G$3:G$3000,'Raw Data from UFBs'!$A$3:$A$3000,'Summary By Town'!$A102,'Raw Data from UFBs'!$E$3:$E$3000,'Summary By Town'!$O$2)</f>
        <v>0</v>
      </c>
      <c r="R102" s="23">
        <f t="shared" si="14"/>
        <v>0</v>
      </c>
      <c r="S102" s="22">
        <f t="shared" si="15"/>
        <v>0</v>
      </c>
      <c r="T102" s="5">
        <f t="shared" si="16"/>
        <v>0</v>
      </c>
      <c r="U102" s="5">
        <f t="shared" si="17"/>
        <v>0</v>
      </c>
      <c r="V102" s="23">
        <f t="shared" si="18"/>
        <v>0</v>
      </c>
      <c r="W102" s="62">
        <v>531189576</v>
      </c>
      <c r="X102" s="63">
        <v>4.2331114587609475</v>
      </c>
      <c r="Y102" s="64">
        <v>0.32729195902463337</v>
      </c>
      <c r="Z102" s="5">
        <f t="shared" si="19"/>
        <v>0</v>
      </c>
      <c r="AA102" s="9">
        <f t="shared" si="20"/>
        <v>0</v>
      </c>
      <c r="AB102" s="62">
        <v>10223328.939999999</v>
      </c>
      <c r="AC102" s="7">
        <f t="shared" si="21"/>
        <v>0</v>
      </c>
      <c r="AE102" s="6" t="s">
        <v>177</v>
      </c>
      <c r="AF102" s="6" t="s">
        <v>989</v>
      </c>
      <c r="AG102" s="6" t="s">
        <v>103</v>
      </c>
      <c r="AH102" s="6" t="s">
        <v>1857</v>
      </c>
      <c r="AI102" s="6" t="s">
        <v>1857</v>
      </c>
      <c r="AJ102" s="6" t="s">
        <v>1857</v>
      </c>
      <c r="AK102" s="6" t="s">
        <v>1857</v>
      </c>
      <c r="AL102" s="6" t="s">
        <v>1857</v>
      </c>
      <c r="AM102" s="6" t="s">
        <v>1857</v>
      </c>
      <c r="AN102" s="6" t="s">
        <v>1857</v>
      </c>
      <c r="AO102" s="6" t="s">
        <v>1857</v>
      </c>
      <c r="AP102" s="6" t="s">
        <v>1857</v>
      </c>
      <c r="AQ102" s="6" t="s">
        <v>1857</v>
      </c>
      <c r="AR102" s="6" t="s">
        <v>1857</v>
      </c>
      <c r="AS102" s="6" t="s">
        <v>1857</v>
      </c>
      <c r="AT102" s="6" t="s">
        <v>1857</v>
      </c>
    </row>
    <row r="103" spans="1:46" ht="17.25" customHeight="1" x14ac:dyDescent="0.3">
      <c r="A103" t="s">
        <v>987</v>
      </c>
      <c r="B103" t="s">
        <v>1369</v>
      </c>
      <c r="C103" t="s">
        <v>977</v>
      </c>
      <c r="D103" t="str">
        <f t="shared" si="11"/>
        <v>Pemberton borough, Burlington County</v>
      </c>
      <c r="E103" t="s">
        <v>1830</v>
      </c>
      <c r="F103" t="s">
        <v>1820</v>
      </c>
      <c r="G103" s="22">
        <f>COUNTIFS('Raw Data from UFBs'!$A$3:$A$3000,'Summary By Town'!$A103,'Raw Data from UFBs'!$E$3:$E$3000,'Summary By Town'!$G$2)</f>
        <v>0</v>
      </c>
      <c r="H103" s="5">
        <f>SUMIFS('Raw Data from UFBs'!F$3:F$3000,'Raw Data from UFBs'!$A$3:$A$3000,'Summary By Town'!$A103,'Raw Data from UFBs'!$E$3:$E$3000,'Summary By Town'!$G$2)</f>
        <v>0</v>
      </c>
      <c r="I103" s="5">
        <f>SUMIFS('Raw Data from UFBs'!G$3:G$3000,'Raw Data from UFBs'!$A$3:$A$3000,'Summary By Town'!$A103,'Raw Data from UFBs'!$E$3:$E$3000,'Summary By Town'!$G$2)</f>
        <v>0</v>
      </c>
      <c r="J103" s="23">
        <f t="shared" si="12"/>
        <v>0</v>
      </c>
      <c r="K103" s="22">
        <f>COUNTIFS('Raw Data from UFBs'!$A$3:$A$3000,'Summary By Town'!$A103,'Raw Data from UFBs'!$E$3:$E$3000,'Summary By Town'!$K$2)</f>
        <v>0</v>
      </c>
      <c r="L103" s="5">
        <f>SUMIFS('Raw Data from UFBs'!F$3:F$3000,'Raw Data from UFBs'!$A$3:$A$3000,'Summary By Town'!$A103,'Raw Data from UFBs'!$E$3:$E$3000,'Summary By Town'!$K$2)</f>
        <v>0</v>
      </c>
      <c r="M103" s="5">
        <f>SUMIFS('Raw Data from UFBs'!G$3:G$3000,'Raw Data from UFBs'!$A$3:$A$3000,'Summary By Town'!$A103,'Raw Data from UFBs'!$E$3:$E$3000,'Summary By Town'!$K$2)</f>
        <v>0</v>
      </c>
      <c r="N103" s="23">
        <f t="shared" si="13"/>
        <v>0</v>
      </c>
      <c r="O103" s="22">
        <f>COUNTIFS('Raw Data from UFBs'!$A$3:$A$3000,'Summary By Town'!$A103,'Raw Data from UFBs'!$E$3:$E$3000,'Summary By Town'!$O$2)</f>
        <v>0</v>
      </c>
      <c r="P103" s="5">
        <f>SUMIFS('Raw Data from UFBs'!F$3:F$3000,'Raw Data from UFBs'!$A$3:$A$3000,'Summary By Town'!$A103,'Raw Data from UFBs'!$E$3:$E$3000,'Summary By Town'!$O$2)</f>
        <v>0</v>
      </c>
      <c r="Q103" s="5">
        <f>SUMIFS('Raw Data from UFBs'!G$3:G$3000,'Raw Data from UFBs'!$A$3:$A$3000,'Summary By Town'!$A103,'Raw Data from UFBs'!$E$3:$E$3000,'Summary By Town'!$O$2)</f>
        <v>0</v>
      </c>
      <c r="R103" s="23">
        <f t="shared" si="14"/>
        <v>0</v>
      </c>
      <c r="S103" s="22">
        <f t="shared" si="15"/>
        <v>0</v>
      </c>
      <c r="T103" s="5">
        <f t="shared" si="16"/>
        <v>0</v>
      </c>
      <c r="U103" s="5">
        <f t="shared" si="17"/>
        <v>0</v>
      </c>
      <c r="V103" s="23">
        <f t="shared" si="18"/>
        <v>0</v>
      </c>
      <c r="W103" s="62">
        <v>114713000</v>
      </c>
      <c r="X103" s="63">
        <v>2.5936334703514698</v>
      </c>
      <c r="Y103" s="64">
        <v>0.28318131945644393</v>
      </c>
      <c r="Z103" s="5">
        <f t="shared" si="19"/>
        <v>0</v>
      </c>
      <c r="AA103" s="9">
        <f t="shared" si="20"/>
        <v>0</v>
      </c>
      <c r="AB103" s="62">
        <v>1754000</v>
      </c>
      <c r="AC103" s="7">
        <f t="shared" si="21"/>
        <v>0</v>
      </c>
      <c r="AE103" s="6" t="s">
        <v>709</v>
      </c>
      <c r="AF103" s="6" t="s">
        <v>1857</v>
      </c>
      <c r="AG103" s="6" t="s">
        <v>1857</v>
      </c>
      <c r="AH103" s="6" t="s">
        <v>1857</v>
      </c>
      <c r="AI103" s="6" t="s">
        <v>1857</v>
      </c>
      <c r="AJ103" s="6" t="s">
        <v>1857</v>
      </c>
      <c r="AK103" s="6" t="s">
        <v>1857</v>
      </c>
      <c r="AL103" s="6" t="s">
        <v>1857</v>
      </c>
      <c r="AM103" s="6" t="s">
        <v>1857</v>
      </c>
      <c r="AN103" s="6" t="s">
        <v>1857</v>
      </c>
      <c r="AO103" s="6" t="s">
        <v>1857</v>
      </c>
      <c r="AP103" s="6" t="s">
        <v>1857</v>
      </c>
      <c r="AQ103" s="6" t="s">
        <v>1857</v>
      </c>
      <c r="AR103" s="6" t="s">
        <v>1857</v>
      </c>
      <c r="AS103" s="6" t="s">
        <v>1857</v>
      </c>
      <c r="AT103" s="6" t="s">
        <v>1857</v>
      </c>
    </row>
    <row r="104" spans="1:46" ht="17.25" customHeight="1" x14ac:dyDescent="0.3">
      <c r="A104" t="s">
        <v>989</v>
      </c>
      <c r="B104" t="s">
        <v>1370</v>
      </c>
      <c r="C104" t="s">
        <v>977</v>
      </c>
      <c r="D104" t="str">
        <f t="shared" si="11"/>
        <v>Riverton borough, Burlington County</v>
      </c>
      <c r="E104" t="s">
        <v>1830</v>
      </c>
      <c r="F104" t="s">
        <v>1815</v>
      </c>
      <c r="G104" s="22">
        <f>COUNTIFS('Raw Data from UFBs'!$A$3:$A$3000,'Summary By Town'!$A104,'Raw Data from UFBs'!$E$3:$E$3000,'Summary By Town'!$G$2)</f>
        <v>0</v>
      </c>
      <c r="H104" s="5">
        <f>SUMIFS('Raw Data from UFBs'!F$3:F$3000,'Raw Data from UFBs'!$A$3:$A$3000,'Summary By Town'!$A104,'Raw Data from UFBs'!$E$3:$E$3000,'Summary By Town'!$G$2)</f>
        <v>0</v>
      </c>
      <c r="I104" s="5">
        <f>SUMIFS('Raw Data from UFBs'!G$3:G$3000,'Raw Data from UFBs'!$A$3:$A$3000,'Summary By Town'!$A104,'Raw Data from UFBs'!$E$3:$E$3000,'Summary By Town'!$G$2)</f>
        <v>0</v>
      </c>
      <c r="J104" s="23">
        <f t="shared" si="12"/>
        <v>0</v>
      </c>
      <c r="K104" s="22">
        <f>COUNTIFS('Raw Data from UFBs'!$A$3:$A$3000,'Summary By Town'!$A104,'Raw Data from UFBs'!$E$3:$E$3000,'Summary By Town'!$K$2)</f>
        <v>0</v>
      </c>
      <c r="L104" s="5">
        <f>SUMIFS('Raw Data from UFBs'!F$3:F$3000,'Raw Data from UFBs'!$A$3:$A$3000,'Summary By Town'!$A104,'Raw Data from UFBs'!$E$3:$E$3000,'Summary By Town'!$K$2)</f>
        <v>0</v>
      </c>
      <c r="M104" s="5">
        <f>SUMIFS('Raw Data from UFBs'!G$3:G$3000,'Raw Data from UFBs'!$A$3:$A$3000,'Summary By Town'!$A104,'Raw Data from UFBs'!$E$3:$E$3000,'Summary By Town'!$K$2)</f>
        <v>0</v>
      </c>
      <c r="N104" s="23">
        <f t="shared" si="13"/>
        <v>0</v>
      </c>
      <c r="O104" s="22">
        <f>COUNTIFS('Raw Data from UFBs'!$A$3:$A$3000,'Summary By Town'!$A104,'Raw Data from UFBs'!$E$3:$E$3000,'Summary By Town'!$O$2)</f>
        <v>0</v>
      </c>
      <c r="P104" s="5">
        <f>SUMIFS('Raw Data from UFBs'!F$3:F$3000,'Raw Data from UFBs'!$A$3:$A$3000,'Summary By Town'!$A104,'Raw Data from UFBs'!$E$3:$E$3000,'Summary By Town'!$O$2)</f>
        <v>0</v>
      </c>
      <c r="Q104" s="5">
        <f>SUMIFS('Raw Data from UFBs'!G$3:G$3000,'Raw Data from UFBs'!$A$3:$A$3000,'Summary By Town'!$A104,'Raw Data from UFBs'!$E$3:$E$3000,'Summary By Town'!$O$2)</f>
        <v>0</v>
      </c>
      <c r="R104" s="23">
        <f t="shared" si="14"/>
        <v>0</v>
      </c>
      <c r="S104" s="22">
        <f t="shared" si="15"/>
        <v>0</v>
      </c>
      <c r="T104" s="5">
        <f t="shared" si="16"/>
        <v>0</v>
      </c>
      <c r="U104" s="5">
        <f t="shared" si="17"/>
        <v>0</v>
      </c>
      <c r="V104" s="23">
        <f t="shared" si="18"/>
        <v>0</v>
      </c>
      <c r="W104" s="62">
        <v>267044500</v>
      </c>
      <c r="X104" s="63">
        <v>3.7361235857831567</v>
      </c>
      <c r="Y104" s="64">
        <v>0.23489586150915287</v>
      </c>
      <c r="Z104" s="5">
        <f t="shared" si="19"/>
        <v>0</v>
      </c>
      <c r="AA104" s="9">
        <f t="shared" si="20"/>
        <v>0</v>
      </c>
      <c r="AB104" s="62">
        <v>3566122.0599999996</v>
      </c>
      <c r="AC104" s="7">
        <f t="shared" si="21"/>
        <v>0</v>
      </c>
      <c r="AE104" s="6" t="s">
        <v>986</v>
      </c>
      <c r="AF104" s="6" t="s">
        <v>103</v>
      </c>
      <c r="AG104" s="6" t="s">
        <v>1857</v>
      </c>
      <c r="AH104" s="6" t="s">
        <v>1857</v>
      </c>
      <c r="AI104" s="6" t="s">
        <v>1857</v>
      </c>
      <c r="AJ104" s="6" t="s">
        <v>1857</v>
      </c>
      <c r="AK104" s="6" t="s">
        <v>1857</v>
      </c>
      <c r="AL104" s="6" t="s">
        <v>1857</v>
      </c>
      <c r="AM104" s="6" t="s">
        <v>1857</v>
      </c>
      <c r="AN104" s="6" t="s">
        <v>1857</v>
      </c>
      <c r="AO104" s="6" t="s">
        <v>1857</v>
      </c>
      <c r="AP104" s="6" t="s">
        <v>1857</v>
      </c>
      <c r="AQ104" s="6" t="s">
        <v>1857</v>
      </c>
      <c r="AR104" s="6" t="s">
        <v>1857</v>
      </c>
      <c r="AS104" s="6" t="s">
        <v>1857</v>
      </c>
      <c r="AT104" s="6" t="s">
        <v>1857</v>
      </c>
    </row>
    <row r="105" spans="1:46" ht="17.25" customHeight="1" x14ac:dyDescent="0.3">
      <c r="A105" t="s">
        <v>134</v>
      </c>
      <c r="B105" t="s">
        <v>1371</v>
      </c>
      <c r="C105" t="s">
        <v>977</v>
      </c>
      <c r="D105" t="str">
        <f t="shared" si="11"/>
        <v>Wrightstown borough, Burlington County</v>
      </c>
      <c r="E105" t="s">
        <v>1830</v>
      </c>
      <c r="F105" t="s">
        <v>1818</v>
      </c>
      <c r="G105" s="22">
        <f>COUNTIFS('Raw Data from UFBs'!$A$3:$A$3000,'Summary By Town'!$A105,'Raw Data from UFBs'!$E$3:$E$3000,'Summary By Town'!$G$2)</f>
        <v>0</v>
      </c>
      <c r="H105" s="5">
        <f>SUMIFS('Raw Data from UFBs'!F$3:F$3000,'Raw Data from UFBs'!$A$3:$A$3000,'Summary By Town'!$A105,'Raw Data from UFBs'!$E$3:$E$3000,'Summary By Town'!$G$2)</f>
        <v>0</v>
      </c>
      <c r="I105" s="5">
        <f>SUMIFS('Raw Data from UFBs'!G$3:G$3000,'Raw Data from UFBs'!$A$3:$A$3000,'Summary By Town'!$A105,'Raw Data from UFBs'!$E$3:$E$3000,'Summary By Town'!$G$2)</f>
        <v>0</v>
      </c>
      <c r="J105" s="23">
        <f t="shared" si="12"/>
        <v>0</v>
      </c>
      <c r="K105" s="22">
        <f>COUNTIFS('Raw Data from UFBs'!$A$3:$A$3000,'Summary By Town'!$A105,'Raw Data from UFBs'!$E$3:$E$3000,'Summary By Town'!$K$2)</f>
        <v>1</v>
      </c>
      <c r="L105" s="5">
        <f>SUMIFS('Raw Data from UFBs'!F$3:F$3000,'Raw Data from UFBs'!$A$3:$A$3000,'Summary By Town'!$A105,'Raw Data from UFBs'!$E$3:$E$3000,'Summary By Town'!$K$2)</f>
        <v>70806.25</v>
      </c>
      <c r="M105" s="5">
        <f>SUMIFS('Raw Data from UFBs'!G$3:G$3000,'Raw Data from UFBs'!$A$3:$A$3000,'Summary By Town'!$A105,'Raw Data from UFBs'!$E$3:$E$3000,'Summary By Town'!$K$2)</f>
        <v>250000</v>
      </c>
      <c r="N105" s="23">
        <f t="shared" si="13"/>
        <v>8207.6224719202255</v>
      </c>
      <c r="O105" s="22">
        <f>COUNTIFS('Raw Data from UFBs'!$A$3:$A$3000,'Summary By Town'!$A105,'Raw Data from UFBs'!$E$3:$E$3000,'Summary By Town'!$O$2)</f>
        <v>0</v>
      </c>
      <c r="P105" s="5">
        <f>SUMIFS('Raw Data from UFBs'!F$3:F$3000,'Raw Data from UFBs'!$A$3:$A$3000,'Summary By Town'!$A105,'Raw Data from UFBs'!$E$3:$E$3000,'Summary By Town'!$O$2)</f>
        <v>0</v>
      </c>
      <c r="Q105" s="5">
        <f>SUMIFS('Raw Data from UFBs'!G$3:G$3000,'Raw Data from UFBs'!$A$3:$A$3000,'Summary By Town'!$A105,'Raw Data from UFBs'!$E$3:$E$3000,'Summary By Town'!$O$2)</f>
        <v>0</v>
      </c>
      <c r="R105" s="23">
        <f t="shared" si="14"/>
        <v>0</v>
      </c>
      <c r="S105" s="22">
        <f t="shared" si="15"/>
        <v>1</v>
      </c>
      <c r="T105" s="5">
        <f t="shared" si="16"/>
        <v>70806.25</v>
      </c>
      <c r="U105" s="5">
        <f t="shared" si="17"/>
        <v>250000</v>
      </c>
      <c r="V105" s="23">
        <f t="shared" si="18"/>
        <v>8207.6224719202255</v>
      </c>
      <c r="W105" s="62">
        <v>52070672</v>
      </c>
      <c r="X105" s="63">
        <v>3.2830489887680905</v>
      </c>
      <c r="Y105" s="64">
        <v>0.36056278664401936</v>
      </c>
      <c r="Z105" s="5">
        <f t="shared" si="19"/>
        <v>-22570.735581615463</v>
      </c>
      <c r="AA105" s="9">
        <f t="shared" si="20"/>
        <v>4.8011671522119014E-3</v>
      </c>
      <c r="AB105" s="62">
        <v>1461255</v>
      </c>
      <c r="AC105" s="7">
        <f t="shared" si="21"/>
        <v>-1.5446130608015345E-2</v>
      </c>
      <c r="AE105" s="6" t="s">
        <v>709</v>
      </c>
      <c r="AF105" s="6" t="s">
        <v>984</v>
      </c>
      <c r="AG105" s="6" t="s">
        <v>992</v>
      </c>
      <c r="AH105" s="6" t="s">
        <v>985</v>
      </c>
      <c r="AI105" s="6" t="s">
        <v>1857</v>
      </c>
      <c r="AJ105" s="6" t="s">
        <v>1857</v>
      </c>
      <c r="AK105" s="6" t="s">
        <v>1857</v>
      </c>
      <c r="AL105" s="6" t="s">
        <v>1857</v>
      </c>
      <c r="AM105" s="6" t="s">
        <v>1857</v>
      </c>
      <c r="AN105" s="6" t="s">
        <v>1857</v>
      </c>
      <c r="AO105" s="6" t="s">
        <v>1857</v>
      </c>
      <c r="AP105" s="6" t="s">
        <v>1857</v>
      </c>
      <c r="AQ105" s="6" t="s">
        <v>1857</v>
      </c>
      <c r="AR105" s="6" t="s">
        <v>1857</v>
      </c>
      <c r="AS105" s="6" t="s">
        <v>1857</v>
      </c>
      <c r="AT105" s="6" t="s">
        <v>1857</v>
      </c>
    </row>
    <row r="106" spans="1:46" ht="17.25" customHeight="1" x14ac:dyDescent="0.3">
      <c r="A106" t="s">
        <v>976</v>
      </c>
      <c r="B106" t="s">
        <v>1372</v>
      </c>
      <c r="C106" t="s">
        <v>977</v>
      </c>
      <c r="D106" t="str">
        <f t="shared" si="11"/>
        <v>Bass River township, Burlington County</v>
      </c>
      <c r="E106" t="s">
        <v>1830</v>
      </c>
      <c r="F106" t="s">
        <v>1818</v>
      </c>
      <c r="G106" s="22">
        <f>COUNTIFS('Raw Data from UFBs'!$A$3:$A$3000,'Summary By Town'!$A106,'Raw Data from UFBs'!$E$3:$E$3000,'Summary By Town'!$G$2)</f>
        <v>0</v>
      </c>
      <c r="H106" s="5">
        <f>SUMIFS('Raw Data from UFBs'!F$3:F$3000,'Raw Data from UFBs'!$A$3:$A$3000,'Summary By Town'!$A106,'Raw Data from UFBs'!$E$3:$E$3000,'Summary By Town'!$G$2)</f>
        <v>0</v>
      </c>
      <c r="I106" s="5">
        <f>SUMIFS('Raw Data from UFBs'!G$3:G$3000,'Raw Data from UFBs'!$A$3:$A$3000,'Summary By Town'!$A106,'Raw Data from UFBs'!$E$3:$E$3000,'Summary By Town'!$G$2)</f>
        <v>0</v>
      </c>
      <c r="J106" s="23">
        <f t="shared" si="12"/>
        <v>0</v>
      </c>
      <c r="K106" s="22">
        <f>COUNTIFS('Raw Data from UFBs'!$A$3:$A$3000,'Summary By Town'!$A106,'Raw Data from UFBs'!$E$3:$E$3000,'Summary By Town'!$K$2)</f>
        <v>0</v>
      </c>
      <c r="L106" s="5">
        <f>SUMIFS('Raw Data from UFBs'!F$3:F$3000,'Raw Data from UFBs'!$A$3:$A$3000,'Summary By Town'!$A106,'Raw Data from UFBs'!$E$3:$E$3000,'Summary By Town'!$K$2)</f>
        <v>0</v>
      </c>
      <c r="M106" s="5">
        <f>SUMIFS('Raw Data from UFBs'!G$3:G$3000,'Raw Data from UFBs'!$A$3:$A$3000,'Summary By Town'!$A106,'Raw Data from UFBs'!$E$3:$E$3000,'Summary By Town'!$K$2)</f>
        <v>0</v>
      </c>
      <c r="N106" s="23">
        <f t="shared" si="13"/>
        <v>0</v>
      </c>
      <c r="O106" s="22">
        <f>COUNTIFS('Raw Data from UFBs'!$A$3:$A$3000,'Summary By Town'!$A106,'Raw Data from UFBs'!$E$3:$E$3000,'Summary By Town'!$O$2)</f>
        <v>0</v>
      </c>
      <c r="P106" s="5">
        <f>SUMIFS('Raw Data from UFBs'!F$3:F$3000,'Raw Data from UFBs'!$A$3:$A$3000,'Summary By Town'!$A106,'Raw Data from UFBs'!$E$3:$E$3000,'Summary By Town'!$O$2)</f>
        <v>0</v>
      </c>
      <c r="Q106" s="5">
        <f>SUMIFS('Raw Data from UFBs'!G$3:G$3000,'Raw Data from UFBs'!$A$3:$A$3000,'Summary By Town'!$A106,'Raw Data from UFBs'!$E$3:$E$3000,'Summary By Town'!$O$2)</f>
        <v>0</v>
      </c>
      <c r="R106" s="23">
        <f t="shared" si="14"/>
        <v>0</v>
      </c>
      <c r="S106" s="22">
        <f t="shared" si="15"/>
        <v>0</v>
      </c>
      <c r="T106" s="5">
        <f t="shared" si="16"/>
        <v>0</v>
      </c>
      <c r="U106" s="5">
        <f t="shared" si="17"/>
        <v>0</v>
      </c>
      <c r="V106" s="23">
        <f t="shared" si="18"/>
        <v>0</v>
      </c>
      <c r="W106" s="62">
        <v>222246986</v>
      </c>
      <c r="X106" s="63">
        <v>2.1937900143873588</v>
      </c>
      <c r="Y106" s="64">
        <v>0.17082389965489597</v>
      </c>
      <c r="Z106" s="5">
        <f t="shared" si="19"/>
        <v>0</v>
      </c>
      <c r="AA106" s="9">
        <f t="shared" si="20"/>
        <v>0</v>
      </c>
      <c r="AB106" s="62">
        <v>1421498.65</v>
      </c>
      <c r="AC106" s="7">
        <f t="shared" si="21"/>
        <v>0</v>
      </c>
      <c r="AE106" s="6" t="s">
        <v>933</v>
      </c>
      <c r="AF106" s="6" t="s">
        <v>28</v>
      </c>
      <c r="AG106" s="6" t="s">
        <v>593</v>
      </c>
      <c r="AH106" s="6" t="s">
        <v>994</v>
      </c>
      <c r="AI106" s="6" t="s">
        <v>600</v>
      </c>
      <c r="AJ106" s="6" t="s">
        <v>995</v>
      </c>
      <c r="AK106" s="6" t="s">
        <v>1857</v>
      </c>
      <c r="AL106" s="6" t="s">
        <v>1857</v>
      </c>
      <c r="AM106" s="6" t="s">
        <v>1857</v>
      </c>
      <c r="AN106" s="6" t="s">
        <v>1857</v>
      </c>
      <c r="AO106" s="6" t="s">
        <v>1857</v>
      </c>
      <c r="AP106" s="6" t="s">
        <v>1857</v>
      </c>
      <c r="AQ106" s="6" t="s">
        <v>1857</v>
      </c>
      <c r="AR106" s="6" t="s">
        <v>1857</v>
      </c>
      <c r="AS106" s="6" t="s">
        <v>1857</v>
      </c>
      <c r="AT106" s="6" t="s">
        <v>1857</v>
      </c>
    </row>
    <row r="107" spans="1:46" ht="17.25" customHeight="1" x14ac:dyDescent="0.3">
      <c r="A107" t="s">
        <v>99</v>
      </c>
      <c r="B107" t="s">
        <v>1373</v>
      </c>
      <c r="C107" t="s">
        <v>977</v>
      </c>
      <c r="D107" t="str">
        <f t="shared" si="11"/>
        <v>Bordentown township, Burlington County</v>
      </c>
      <c r="E107" t="s">
        <v>1830</v>
      </c>
      <c r="F107" t="s">
        <v>1817</v>
      </c>
      <c r="G107" s="22">
        <f>COUNTIFS('Raw Data from UFBs'!$A$3:$A$3000,'Summary By Town'!$A107,'Raw Data from UFBs'!$E$3:$E$3000,'Summary By Town'!$G$2)</f>
        <v>3</v>
      </c>
      <c r="H107" s="5">
        <f>SUMIFS('Raw Data from UFBs'!F$3:F$3000,'Raw Data from UFBs'!$A$3:$A$3000,'Summary By Town'!$A107,'Raw Data from UFBs'!$E$3:$E$3000,'Summary By Town'!$G$2)</f>
        <v>430318.34</v>
      </c>
      <c r="I107" s="5">
        <f>SUMIFS('Raw Data from UFBs'!G$3:G$3000,'Raw Data from UFBs'!$A$3:$A$3000,'Summary By Town'!$A107,'Raw Data from UFBs'!$E$3:$E$3000,'Summary By Town'!$G$2)</f>
        <v>19272100</v>
      </c>
      <c r="J107" s="23">
        <f t="shared" si="12"/>
        <v>596130.19160843722</v>
      </c>
      <c r="K107" s="22">
        <f>COUNTIFS('Raw Data from UFBs'!$A$3:$A$3000,'Summary By Town'!$A107,'Raw Data from UFBs'!$E$3:$E$3000,'Summary By Town'!$K$2)</f>
        <v>3</v>
      </c>
      <c r="L107" s="5">
        <f>SUMIFS('Raw Data from UFBs'!F$3:F$3000,'Raw Data from UFBs'!$A$3:$A$3000,'Summary By Town'!$A107,'Raw Data from UFBs'!$E$3:$E$3000,'Summary By Town'!$K$2)</f>
        <v>313940.55</v>
      </c>
      <c r="M107" s="5">
        <f>SUMIFS('Raw Data from UFBs'!G$3:G$3000,'Raw Data from UFBs'!$A$3:$A$3000,'Summary By Town'!$A107,'Raw Data from UFBs'!$E$3:$E$3000,'Summary By Town'!$K$2)</f>
        <v>36929900</v>
      </c>
      <c r="N107" s="23">
        <f t="shared" si="13"/>
        <v>1142326.3870092218</v>
      </c>
      <c r="O107" s="22">
        <f>COUNTIFS('Raw Data from UFBs'!$A$3:$A$3000,'Summary By Town'!$A107,'Raw Data from UFBs'!$E$3:$E$3000,'Summary By Town'!$O$2)</f>
        <v>0</v>
      </c>
      <c r="P107" s="5">
        <f>SUMIFS('Raw Data from UFBs'!F$3:F$3000,'Raw Data from UFBs'!$A$3:$A$3000,'Summary By Town'!$A107,'Raw Data from UFBs'!$E$3:$E$3000,'Summary By Town'!$O$2)</f>
        <v>0</v>
      </c>
      <c r="Q107" s="5">
        <f>SUMIFS('Raw Data from UFBs'!G$3:G$3000,'Raw Data from UFBs'!$A$3:$A$3000,'Summary By Town'!$A107,'Raw Data from UFBs'!$E$3:$E$3000,'Summary By Town'!$O$2)</f>
        <v>0</v>
      </c>
      <c r="R107" s="23">
        <f t="shared" si="14"/>
        <v>0</v>
      </c>
      <c r="S107" s="22">
        <f t="shared" si="15"/>
        <v>6</v>
      </c>
      <c r="T107" s="5">
        <f t="shared" si="16"/>
        <v>744258.89</v>
      </c>
      <c r="U107" s="5">
        <f t="shared" si="17"/>
        <v>56202000</v>
      </c>
      <c r="V107" s="23">
        <f t="shared" si="18"/>
        <v>1738456.5786176589</v>
      </c>
      <c r="W107" s="62">
        <v>1720228949</v>
      </c>
      <c r="X107" s="63">
        <v>3.0932290285357444</v>
      </c>
      <c r="Y107" s="64">
        <v>0.19499252134587439</v>
      </c>
      <c r="Z107" s="5">
        <f t="shared" si="19"/>
        <v>193861.11401979782</v>
      </c>
      <c r="AA107" s="9">
        <f t="shared" si="20"/>
        <v>3.2671232531385562E-2</v>
      </c>
      <c r="AB107" s="62">
        <v>16500000</v>
      </c>
      <c r="AC107" s="7">
        <f t="shared" si="21"/>
        <v>1.1749158425442292E-2</v>
      </c>
      <c r="AE107" s="6" t="s">
        <v>368</v>
      </c>
      <c r="AF107" s="6" t="s">
        <v>978</v>
      </c>
      <c r="AG107" s="6" t="s">
        <v>981</v>
      </c>
      <c r="AH107" s="6" t="s">
        <v>111</v>
      </c>
      <c r="AI107" s="6" t="s">
        <v>980</v>
      </c>
      <c r="AJ107" s="6" t="s">
        <v>96</v>
      </c>
      <c r="AK107" s="6" t="s">
        <v>1857</v>
      </c>
      <c r="AL107" s="6" t="s">
        <v>1857</v>
      </c>
      <c r="AM107" s="6" t="s">
        <v>1857</v>
      </c>
      <c r="AN107" s="6" t="s">
        <v>1857</v>
      </c>
      <c r="AO107" s="6" t="s">
        <v>1857</v>
      </c>
      <c r="AP107" s="6" t="s">
        <v>1857</v>
      </c>
      <c r="AQ107" s="6" t="s">
        <v>1857</v>
      </c>
      <c r="AR107" s="6" t="s">
        <v>1857</v>
      </c>
      <c r="AS107" s="6" t="s">
        <v>1857</v>
      </c>
      <c r="AT107" s="6" t="s">
        <v>1857</v>
      </c>
    </row>
    <row r="108" spans="1:46" ht="17.25" customHeight="1" x14ac:dyDescent="0.3">
      <c r="A108" t="s">
        <v>101</v>
      </c>
      <c r="B108" t="s">
        <v>1374</v>
      </c>
      <c r="C108" t="s">
        <v>977</v>
      </c>
      <c r="D108" t="str">
        <f t="shared" si="11"/>
        <v>Burlington township, Burlington County</v>
      </c>
      <c r="E108" t="s">
        <v>1830</v>
      </c>
      <c r="F108" t="s">
        <v>1817</v>
      </c>
      <c r="G108" s="22">
        <f>COUNTIFS('Raw Data from UFBs'!$A$3:$A$3000,'Summary By Town'!$A108,'Raw Data from UFBs'!$E$3:$E$3000,'Summary By Town'!$G$2)</f>
        <v>0</v>
      </c>
      <c r="H108" s="5">
        <f>SUMIFS('Raw Data from UFBs'!F$3:F$3000,'Raw Data from UFBs'!$A$3:$A$3000,'Summary By Town'!$A108,'Raw Data from UFBs'!$E$3:$E$3000,'Summary By Town'!$G$2)</f>
        <v>0</v>
      </c>
      <c r="I108" s="5">
        <f>SUMIFS('Raw Data from UFBs'!G$3:G$3000,'Raw Data from UFBs'!$A$3:$A$3000,'Summary By Town'!$A108,'Raw Data from UFBs'!$E$3:$E$3000,'Summary By Town'!$G$2)</f>
        <v>0</v>
      </c>
      <c r="J108" s="23">
        <f t="shared" si="12"/>
        <v>0</v>
      </c>
      <c r="K108" s="22">
        <f>COUNTIFS('Raw Data from UFBs'!$A$3:$A$3000,'Summary By Town'!$A108,'Raw Data from UFBs'!$E$3:$E$3000,'Summary By Town'!$K$2)</f>
        <v>3</v>
      </c>
      <c r="L108" s="5">
        <f>SUMIFS('Raw Data from UFBs'!F$3:F$3000,'Raw Data from UFBs'!$A$3:$A$3000,'Summary By Town'!$A108,'Raw Data from UFBs'!$E$3:$E$3000,'Summary By Town'!$K$2)</f>
        <v>570436.21</v>
      </c>
      <c r="M108" s="5">
        <f>SUMIFS('Raw Data from UFBs'!G$3:G$3000,'Raw Data from UFBs'!$A$3:$A$3000,'Summary By Town'!$A108,'Raw Data from UFBs'!$E$3:$E$3000,'Summary By Town'!$K$2)</f>
        <v>48354600</v>
      </c>
      <c r="N108" s="23">
        <f t="shared" si="13"/>
        <v>1396830.9372003619</v>
      </c>
      <c r="O108" s="22">
        <f>COUNTIFS('Raw Data from UFBs'!$A$3:$A$3000,'Summary By Town'!$A108,'Raw Data from UFBs'!$E$3:$E$3000,'Summary By Town'!$O$2)</f>
        <v>1</v>
      </c>
      <c r="P108" s="5">
        <f>SUMIFS('Raw Data from UFBs'!F$3:F$3000,'Raw Data from UFBs'!$A$3:$A$3000,'Summary By Town'!$A108,'Raw Data from UFBs'!$E$3:$E$3000,'Summary By Town'!$O$2)</f>
        <v>93632</v>
      </c>
      <c r="Q108" s="5">
        <f>SUMIFS('Raw Data from UFBs'!G$3:G$3000,'Raw Data from UFBs'!$A$3:$A$3000,'Summary By Town'!$A108,'Raw Data from UFBs'!$E$3:$E$3000,'Summary By Town'!$O$2)</f>
        <v>6319300</v>
      </c>
      <c r="R108" s="23">
        <f t="shared" si="14"/>
        <v>182547.13597982915</v>
      </c>
      <c r="S108" s="22">
        <f t="shared" si="15"/>
        <v>4</v>
      </c>
      <c r="T108" s="5">
        <f t="shared" si="16"/>
        <v>664068.21</v>
      </c>
      <c r="U108" s="5">
        <f t="shared" si="17"/>
        <v>54673900</v>
      </c>
      <c r="V108" s="23">
        <f t="shared" si="18"/>
        <v>1579378.073180191</v>
      </c>
      <c r="W108" s="62">
        <v>2957334073</v>
      </c>
      <c r="X108" s="63">
        <v>2.8887240039217819</v>
      </c>
      <c r="Y108" s="64">
        <v>0.18364718643154135</v>
      </c>
      <c r="Z108" s="5">
        <f t="shared" si="19"/>
        <v>168094.08108608113</v>
      </c>
      <c r="AA108" s="9">
        <f t="shared" si="20"/>
        <v>1.8487563004519578E-2</v>
      </c>
      <c r="AB108" s="62">
        <v>26495478.609999999</v>
      </c>
      <c r="AC108" s="7">
        <f t="shared" si="21"/>
        <v>6.3442553184390703E-3</v>
      </c>
      <c r="AE108" s="6" t="s">
        <v>130</v>
      </c>
      <c r="AF108" s="6" t="s">
        <v>133</v>
      </c>
      <c r="AG108" s="6" t="s">
        <v>107</v>
      </c>
      <c r="AH108" s="6" t="s">
        <v>992</v>
      </c>
      <c r="AI108" s="6" t="s">
        <v>100</v>
      </c>
      <c r="AJ108" s="6" t="s">
        <v>111</v>
      </c>
      <c r="AK108" s="6" t="s">
        <v>1857</v>
      </c>
      <c r="AL108" s="6" t="s">
        <v>1857</v>
      </c>
      <c r="AM108" s="6" t="s">
        <v>1857</v>
      </c>
      <c r="AN108" s="6" t="s">
        <v>1857</v>
      </c>
      <c r="AO108" s="6" t="s">
        <v>1857</v>
      </c>
      <c r="AP108" s="6" t="s">
        <v>1857</v>
      </c>
      <c r="AQ108" s="6" t="s">
        <v>1857</v>
      </c>
      <c r="AR108" s="6" t="s">
        <v>1857</v>
      </c>
      <c r="AS108" s="6" t="s">
        <v>1857</v>
      </c>
      <c r="AT108" s="6" t="s">
        <v>1857</v>
      </c>
    </row>
    <row r="109" spans="1:46" ht="17.25" customHeight="1" x14ac:dyDescent="0.3">
      <c r="A109" t="s">
        <v>978</v>
      </c>
      <c r="B109" t="s">
        <v>1375</v>
      </c>
      <c r="C109" t="s">
        <v>977</v>
      </c>
      <c r="D109" t="str">
        <f t="shared" si="11"/>
        <v>Chesterfield township, Burlington County</v>
      </c>
      <c r="E109" t="s">
        <v>1830</v>
      </c>
      <c r="F109" t="s">
        <v>1818</v>
      </c>
      <c r="G109" s="22">
        <f>COUNTIFS('Raw Data from UFBs'!$A$3:$A$3000,'Summary By Town'!$A109,'Raw Data from UFBs'!$E$3:$E$3000,'Summary By Town'!$G$2)</f>
        <v>0</v>
      </c>
      <c r="H109" s="5">
        <f>SUMIFS('Raw Data from UFBs'!F$3:F$3000,'Raw Data from UFBs'!$A$3:$A$3000,'Summary By Town'!$A109,'Raw Data from UFBs'!$E$3:$E$3000,'Summary By Town'!$G$2)</f>
        <v>0</v>
      </c>
      <c r="I109" s="5">
        <f>SUMIFS('Raw Data from UFBs'!G$3:G$3000,'Raw Data from UFBs'!$A$3:$A$3000,'Summary By Town'!$A109,'Raw Data from UFBs'!$E$3:$E$3000,'Summary By Town'!$G$2)</f>
        <v>0</v>
      </c>
      <c r="J109" s="23">
        <f t="shared" si="12"/>
        <v>0</v>
      </c>
      <c r="K109" s="22">
        <f>COUNTIFS('Raw Data from UFBs'!$A$3:$A$3000,'Summary By Town'!$A109,'Raw Data from UFBs'!$E$3:$E$3000,'Summary By Town'!$K$2)</f>
        <v>0</v>
      </c>
      <c r="L109" s="5">
        <f>SUMIFS('Raw Data from UFBs'!F$3:F$3000,'Raw Data from UFBs'!$A$3:$A$3000,'Summary By Town'!$A109,'Raw Data from UFBs'!$E$3:$E$3000,'Summary By Town'!$K$2)</f>
        <v>0</v>
      </c>
      <c r="M109" s="5">
        <f>SUMIFS('Raw Data from UFBs'!G$3:G$3000,'Raw Data from UFBs'!$A$3:$A$3000,'Summary By Town'!$A109,'Raw Data from UFBs'!$E$3:$E$3000,'Summary By Town'!$K$2)</f>
        <v>0</v>
      </c>
      <c r="N109" s="23">
        <f t="shared" si="13"/>
        <v>0</v>
      </c>
      <c r="O109" s="22">
        <f>COUNTIFS('Raw Data from UFBs'!$A$3:$A$3000,'Summary By Town'!$A109,'Raw Data from UFBs'!$E$3:$E$3000,'Summary By Town'!$O$2)</f>
        <v>0</v>
      </c>
      <c r="P109" s="5">
        <f>SUMIFS('Raw Data from UFBs'!F$3:F$3000,'Raw Data from UFBs'!$A$3:$A$3000,'Summary By Town'!$A109,'Raw Data from UFBs'!$E$3:$E$3000,'Summary By Town'!$O$2)</f>
        <v>0</v>
      </c>
      <c r="Q109" s="5">
        <f>SUMIFS('Raw Data from UFBs'!G$3:G$3000,'Raw Data from UFBs'!$A$3:$A$3000,'Summary By Town'!$A109,'Raw Data from UFBs'!$E$3:$E$3000,'Summary By Town'!$O$2)</f>
        <v>0</v>
      </c>
      <c r="R109" s="23">
        <f t="shared" si="14"/>
        <v>0</v>
      </c>
      <c r="S109" s="22">
        <f t="shared" si="15"/>
        <v>0</v>
      </c>
      <c r="T109" s="5">
        <f t="shared" si="16"/>
        <v>0</v>
      </c>
      <c r="U109" s="5">
        <f t="shared" si="17"/>
        <v>0</v>
      </c>
      <c r="V109" s="23">
        <f t="shared" si="18"/>
        <v>0</v>
      </c>
      <c r="W109" s="62">
        <v>1086310537</v>
      </c>
      <c r="X109" s="63">
        <v>3.1215168697985169</v>
      </c>
      <c r="Y109" s="64">
        <v>0.13251353270871161</v>
      </c>
      <c r="Z109" s="5">
        <f t="shared" si="19"/>
        <v>0</v>
      </c>
      <c r="AA109" s="9">
        <f t="shared" si="20"/>
        <v>0</v>
      </c>
      <c r="AB109" s="62">
        <v>6061000</v>
      </c>
      <c r="AC109" s="7">
        <f t="shared" si="21"/>
        <v>0</v>
      </c>
      <c r="AE109" s="6" t="s">
        <v>99</v>
      </c>
      <c r="AF109" s="6" t="s">
        <v>368</v>
      </c>
      <c r="AG109" s="6" t="s">
        <v>992</v>
      </c>
      <c r="AH109" s="6" t="s">
        <v>981</v>
      </c>
      <c r="AI109" s="6" t="s">
        <v>985</v>
      </c>
      <c r="AJ109" s="6" t="s">
        <v>1857</v>
      </c>
      <c r="AK109" s="6" t="s">
        <v>1857</v>
      </c>
      <c r="AL109" s="6" t="s">
        <v>1857</v>
      </c>
      <c r="AM109" s="6" t="s">
        <v>1857</v>
      </c>
      <c r="AN109" s="6" t="s">
        <v>1857</v>
      </c>
      <c r="AO109" s="6" t="s">
        <v>1857</v>
      </c>
      <c r="AP109" s="6" t="s">
        <v>1857</v>
      </c>
      <c r="AQ109" s="6" t="s">
        <v>1857</v>
      </c>
      <c r="AR109" s="6" t="s">
        <v>1857</v>
      </c>
      <c r="AS109" s="6" t="s">
        <v>1857</v>
      </c>
      <c r="AT109" s="6" t="s">
        <v>1857</v>
      </c>
    </row>
    <row r="110" spans="1:46" ht="17.25" customHeight="1" x14ac:dyDescent="0.3">
      <c r="A110" t="s">
        <v>103</v>
      </c>
      <c r="B110" t="s">
        <v>1376</v>
      </c>
      <c r="C110" t="s">
        <v>977</v>
      </c>
      <c r="D110" t="str">
        <f t="shared" si="11"/>
        <v>Cinnaminson township, Burlington County</v>
      </c>
      <c r="E110" t="s">
        <v>1830</v>
      </c>
      <c r="F110" t="s">
        <v>1815</v>
      </c>
      <c r="G110" s="22">
        <f>COUNTIFS('Raw Data from UFBs'!$A$3:$A$3000,'Summary By Town'!$A110,'Raw Data from UFBs'!$E$3:$E$3000,'Summary By Town'!$G$2)</f>
        <v>0</v>
      </c>
      <c r="H110" s="5">
        <f>SUMIFS('Raw Data from UFBs'!F$3:F$3000,'Raw Data from UFBs'!$A$3:$A$3000,'Summary By Town'!$A110,'Raw Data from UFBs'!$E$3:$E$3000,'Summary By Town'!$G$2)</f>
        <v>0</v>
      </c>
      <c r="I110" s="5">
        <f>SUMIFS('Raw Data from UFBs'!G$3:G$3000,'Raw Data from UFBs'!$A$3:$A$3000,'Summary By Town'!$A110,'Raw Data from UFBs'!$E$3:$E$3000,'Summary By Town'!$G$2)</f>
        <v>0</v>
      </c>
      <c r="J110" s="23">
        <f t="shared" si="12"/>
        <v>0</v>
      </c>
      <c r="K110" s="22">
        <f>COUNTIFS('Raw Data from UFBs'!$A$3:$A$3000,'Summary By Town'!$A110,'Raw Data from UFBs'!$E$3:$E$3000,'Summary By Town'!$K$2)</f>
        <v>1</v>
      </c>
      <c r="L110" s="5">
        <f>SUMIFS('Raw Data from UFBs'!F$3:F$3000,'Raw Data from UFBs'!$A$3:$A$3000,'Summary By Town'!$A110,'Raw Data from UFBs'!$E$3:$E$3000,'Summary By Town'!$K$2)</f>
        <v>364410.9</v>
      </c>
      <c r="M110" s="5">
        <f>SUMIFS('Raw Data from UFBs'!G$3:G$3000,'Raw Data from UFBs'!$A$3:$A$3000,'Summary By Town'!$A110,'Raw Data from UFBs'!$E$3:$E$3000,'Summary By Town'!$K$2)</f>
        <v>21390300</v>
      </c>
      <c r="N110" s="23">
        <f t="shared" si="13"/>
        <v>743623.50480036763</v>
      </c>
      <c r="O110" s="22">
        <f>COUNTIFS('Raw Data from UFBs'!$A$3:$A$3000,'Summary By Town'!$A110,'Raw Data from UFBs'!$E$3:$E$3000,'Summary By Town'!$O$2)</f>
        <v>1</v>
      </c>
      <c r="P110" s="5">
        <f>SUMIFS('Raw Data from UFBs'!F$3:F$3000,'Raw Data from UFBs'!$A$3:$A$3000,'Summary By Town'!$A110,'Raw Data from UFBs'!$E$3:$E$3000,'Summary By Town'!$O$2)</f>
        <v>20880.98</v>
      </c>
      <c r="Q110" s="5">
        <f>SUMIFS('Raw Data from UFBs'!G$3:G$3000,'Raw Data from UFBs'!$A$3:$A$3000,'Summary By Town'!$A110,'Raw Data from UFBs'!$E$3:$E$3000,'Summary By Town'!$O$2)</f>
        <v>6390000</v>
      </c>
      <c r="R110" s="23">
        <f t="shared" si="14"/>
        <v>222145.28060262589</v>
      </c>
      <c r="S110" s="22">
        <f t="shared" si="15"/>
        <v>2</v>
      </c>
      <c r="T110" s="5">
        <f t="shared" si="16"/>
        <v>385291.88</v>
      </c>
      <c r="U110" s="5">
        <f t="shared" si="17"/>
        <v>27780300</v>
      </c>
      <c r="V110" s="23">
        <f t="shared" si="18"/>
        <v>965768.78540299356</v>
      </c>
      <c r="W110" s="62">
        <v>1793722271</v>
      </c>
      <c r="X110" s="63">
        <v>3.476451965612299</v>
      </c>
      <c r="Y110" s="64">
        <v>0.18213715050986251</v>
      </c>
      <c r="Z110" s="5">
        <f t="shared" si="19"/>
        <v>105726.40948688427</v>
      </c>
      <c r="AA110" s="9">
        <f t="shared" si="20"/>
        <v>1.5487514677794844E-2</v>
      </c>
      <c r="AB110" s="62">
        <v>20519401.41</v>
      </c>
      <c r="AC110" s="7">
        <f t="shared" si="21"/>
        <v>5.1525094409118179E-3</v>
      </c>
      <c r="AE110" s="6" t="s">
        <v>120</v>
      </c>
      <c r="AF110" s="6" t="s">
        <v>177</v>
      </c>
      <c r="AG110" s="6" t="s">
        <v>983</v>
      </c>
      <c r="AH110" s="6" t="s">
        <v>986</v>
      </c>
      <c r="AI110" s="6" t="s">
        <v>989</v>
      </c>
      <c r="AJ110" s="6" t="s">
        <v>979</v>
      </c>
      <c r="AK110" s="6" t="s">
        <v>1857</v>
      </c>
      <c r="AL110" s="6" t="s">
        <v>1857</v>
      </c>
      <c r="AM110" s="6" t="s">
        <v>1857</v>
      </c>
      <c r="AN110" s="6" t="s">
        <v>1857</v>
      </c>
      <c r="AO110" s="6" t="s">
        <v>1857</v>
      </c>
      <c r="AP110" s="6" t="s">
        <v>1857</v>
      </c>
      <c r="AQ110" s="6" t="s">
        <v>1857</v>
      </c>
      <c r="AR110" s="6" t="s">
        <v>1857</v>
      </c>
      <c r="AS110" s="6" t="s">
        <v>1857</v>
      </c>
      <c r="AT110" s="6" t="s">
        <v>1857</v>
      </c>
    </row>
    <row r="111" spans="1:46" ht="17.25" customHeight="1" x14ac:dyDescent="0.3">
      <c r="A111" t="s">
        <v>104</v>
      </c>
      <c r="B111" t="s">
        <v>1377</v>
      </c>
      <c r="C111" t="s">
        <v>977</v>
      </c>
      <c r="D111" t="str">
        <f t="shared" si="11"/>
        <v>Delanco township, Burlington County</v>
      </c>
      <c r="E111" t="s">
        <v>1830</v>
      </c>
      <c r="F111" t="s">
        <v>1815</v>
      </c>
      <c r="G111" s="22">
        <f>COUNTIFS('Raw Data from UFBs'!$A$3:$A$3000,'Summary By Town'!$A111,'Raw Data from UFBs'!$E$3:$E$3000,'Summary By Town'!$G$2)</f>
        <v>3</v>
      </c>
      <c r="H111" s="5">
        <f>SUMIFS('Raw Data from UFBs'!F$3:F$3000,'Raw Data from UFBs'!$A$3:$A$3000,'Summary By Town'!$A111,'Raw Data from UFBs'!$E$3:$E$3000,'Summary By Town'!$G$2)</f>
        <v>100675.34</v>
      </c>
      <c r="I111" s="5">
        <f>SUMIFS('Raw Data from UFBs'!G$3:G$3000,'Raw Data from UFBs'!$A$3:$A$3000,'Summary By Town'!$A111,'Raw Data from UFBs'!$E$3:$E$3000,'Summary By Town'!$G$2)</f>
        <v>17317300</v>
      </c>
      <c r="J111" s="23">
        <f t="shared" si="12"/>
        <v>591445.9847130155</v>
      </c>
      <c r="K111" s="22">
        <f>COUNTIFS('Raw Data from UFBs'!$A$3:$A$3000,'Summary By Town'!$A111,'Raw Data from UFBs'!$E$3:$E$3000,'Summary By Town'!$K$2)</f>
        <v>4</v>
      </c>
      <c r="L111" s="5">
        <f>SUMIFS('Raw Data from UFBs'!F$3:F$3000,'Raw Data from UFBs'!$A$3:$A$3000,'Summary By Town'!$A111,'Raw Data from UFBs'!$E$3:$E$3000,'Summary By Town'!$K$2)</f>
        <v>439834.57</v>
      </c>
      <c r="M111" s="5">
        <f>SUMIFS('Raw Data from UFBs'!G$3:G$3000,'Raw Data from UFBs'!$A$3:$A$3000,'Summary By Town'!$A111,'Raw Data from UFBs'!$E$3:$E$3000,'Summary By Town'!$K$2)</f>
        <v>27502800</v>
      </c>
      <c r="N111" s="23">
        <f t="shared" si="13"/>
        <v>939316.2114397235</v>
      </c>
      <c r="O111" s="22">
        <f>COUNTIFS('Raw Data from UFBs'!$A$3:$A$3000,'Summary By Town'!$A111,'Raw Data from UFBs'!$E$3:$E$3000,'Summary By Town'!$O$2)</f>
        <v>0</v>
      </c>
      <c r="P111" s="5">
        <f>SUMIFS('Raw Data from UFBs'!F$3:F$3000,'Raw Data from UFBs'!$A$3:$A$3000,'Summary By Town'!$A111,'Raw Data from UFBs'!$E$3:$E$3000,'Summary By Town'!$O$2)</f>
        <v>0</v>
      </c>
      <c r="Q111" s="5">
        <f>SUMIFS('Raw Data from UFBs'!G$3:G$3000,'Raw Data from UFBs'!$A$3:$A$3000,'Summary By Town'!$A111,'Raw Data from UFBs'!$E$3:$E$3000,'Summary By Town'!$O$2)</f>
        <v>0</v>
      </c>
      <c r="R111" s="23">
        <f t="shared" si="14"/>
        <v>0</v>
      </c>
      <c r="S111" s="22">
        <f t="shared" si="15"/>
        <v>7</v>
      </c>
      <c r="T111" s="5">
        <f t="shared" si="16"/>
        <v>540509.91</v>
      </c>
      <c r="U111" s="5">
        <f t="shared" si="17"/>
        <v>44820100</v>
      </c>
      <c r="V111" s="23">
        <f t="shared" si="18"/>
        <v>1530762.196152739</v>
      </c>
      <c r="W111" s="62">
        <v>514355079</v>
      </c>
      <c r="X111" s="63">
        <v>3.4153475698464284</v>
      </c>
      <c r="Y111" s="64">
        <v>0.33560259672243054</v>
      </c>
      <c r="Z111" s="5">
        <f t="shared" si="19"/>
        <v>332331.23864318256</v>
      </c>
      <c r="AA111" s="9">
        <f t="shared" si="20"/>
        <v>8.7138441574521719E-2</v>
      </c>
      <c r="AB111" s="62">
        <v>7765074.7200000007</v>
      </c>
      <c r="AC111" s="7">
        <f t="shared" si="21"/>
        <v>4.2798202287380245E-2</v>
      </c>
      <c r="AE111" s="6" t="s">
        <v>979</v>
      </c>
      <c r="AF111" s="6" t="s">
        <v>988</v>
      </c>
      <c r="AG111" s="6" t="s">
        <v>133</v>
      </c>
      <c r="AH111" s="6" t="s">
        <v>95</v>
      </c>
      <c r="AI111" s="6" t="s">
        <v>107</v>
      </c>
      <c r="AJ111" s="6" t="s">
        <v>1857</v>
      </c>
      <c r="AK111" s="6" t="s">
        <v>1857</v>
      </c>
      <c r="AL111" s="6" t="s">
        <v>1857</v>
      </c>
      <c r="AM111" s="6" t="s">
        <v>1857</v>
      </c>
      <c r="AN111" s="6" t="s">
        <v>1857</v>
      </c>
      <c r="AO111" s="6" t="s">
        <v>1857</v>
      </c>
      <c r="AP111" s="6" t="s">
        <v>1857</v>
      </c>
      <c r="AQ111" s="6" t="s">
        <v>1857</v>
      </c>
      <c r="AR111" s="6" t="s">
        <v>1857</v>
      </c>
      <c r="AS111" s="6" t="s">
        <v>1857</v>
      </c>
      <c r="AT111" s="6" t="s">
        <v>1857</v>
      </c>
    </row>
    <row r="112" spans="1:46" ht="17.25" customHeight="1" x14ac:dyDescent="0.3">
      <c r="A112" t="s">
        <v>979</v>
      </c>
      <c r="B112" t="s">
        <v>1378</v>
      </c>
      <c r="C112" t="s">
        <v>977</v>
      </c>
      <c r="D112" t="str">
        <f t="shared" si="11"/>
        <v>Delran township, Burlington County</v>
      </c>
      <c r="E112" t="s">
        <v>1830</v>
      </c>
      <c r="F112" t="s">
        <v>1817</v>
      </c>
      <c r="G112" s="22">
        <f>COUNTIFS('Raw Data from UFBs'!$A$3:$A$3000,'Summary By Town'!$A112,'Raw Data from UFBs'!$E$3:$E$3000,'Summary By Town'!$G$2)</f>
        <v>0</v>
      </c>
      <c r="H112" s="5">
        <f>SUMIFS('Raw Data from UFBs'!F$3:F$3000,'Raw Data from UFBs'!$A$3:$A$3000,'Summary By Town'!$A112,'Raw Data from UFBs'!$E$3:$E$3000,'Summary By Town'!$G$2)</f>
        <v>0</v>
      </c>
      <c r="I112" s="5">
        <f>SUMIFS('Raw Data from UFBs'!G$3:G$3000,'Raw Data from UFBs'!$A$3:$A$3000,'Summary By Town'!$A112,'Raw Data from UFBs'!$E$3:$E$3000,'Summary By Town'!$G$2)</f>
        <v>0</v>
      </c>
      <c r="J112" s="23">
        <f t="shared" si="12"/>
        <v>0</v>
      </c>
      <c r="K112" s="22">
        <f>COUNTIFS('Raw Data from UFBs'!$A$3:$A$3000,'Summary By Town'!$A112,'Raw Data from UFBs'!$E$3:$E$3000,'Summary By Town'!$K$2)</f>
        <v>0</v>
      </c>
      <c r="L112" s="5">
        <f>SUMIFS('Raw Data from UFBs'!F$3:F$3000,'Raw Data from UFBs'!$A$3:$A$3000,'Summary By Town'!$A112,'Raw Data from UFBs'!$E$3:$E$3000,'Summary By Town'!$K$2)</f>
        <v>0</v>
      </c>
      <c r="M112" s="5">
        <f>SUMIFS('Raw Data from UFBs'!G$3:G$3000,'Raw Data from UFBs'!$A$3:$A$3000,'Summary By Town'!$A112,'Raw Data from UFBs'!$E$3:$E$3000,'Summary By Town'!$K$2)</f>
        <v>0</v>
      </c>
      <c r="N112" s="23">
        <f t="shared" si="13"/>
        <v>0</v>
      </c>
      <c r="O112" s="22">
        <f>COUNTIFS('Raw Data from UFBs'!$A$3:$A$3000,'Summary By Town'!$A112,'Raw Data from UFBs'!$E$3:$E$3000,'Summary By Town'!$O$2)</f>
        <v>0</v>
      </c>
      <c r="P112" s="5">
        <f>SUMIFS('Raw Data from UFBs'!F$3:F$3000,'Raw Data from UFBs'!$A$3:$A$3000,'Summary By Town'!$A112,'Raw Data from UFBs'!$E$3:$E$3000,'Summary By Town'!$O$2)</f>
        <v>0</v>
      </c>
      <c r="Q112" s="5">
        <f>SUMIFS('Raw Data from UFBs'!G$3:G$3000,'Raw Data from UFBs'!$A$3:$A$3000,'Summary By Town'!$A112,'Raw Data from UFBs'!$E$3:$E$3000,'Summary By Town'!$O$2)</f>
        <v>0</v>
      </c>
      <c r="R112" s="23">
        <f t="shared" si="14"/>
        <v>0</v>
      </c>
      <c r="S112" s="22">
        <f t="shared" si="15"/>
        <v>0</v>
      </c>
      <c r="T112" s="5">
        <f t="shared" si="16"/>
        <v>0</v>
      </c>
      <c r="U112" s="5">
        <f t="shared" si="17"/>
        <v>0</v>
      </c>
      <c r="V112" s="23">
        <f t="shared" si="18"/>
        <v>0</v>
      </c>
      <c r="W112" s="62">
        <v>1545636173</v>
      </c>
      <c r="X112" s="63">
        <v>3.7741680423329482</v>
      </c>
      <c r="Y112" s="64">
        <v>0.21676890833575801</v>
      </c>
      <c r="Z112" s="5">
        <f t="shared" si="19"/>
        <v>0</v>
      </c>
      <c r="AA112" s="9">
        <f t="shared" si="20"/>
        <v>0</v>
      </c>
      <c r="AB112" s="62">
        <v>18717000</v>
      </c>
      <c r="AC112" s="7">
        <f t="shared" si="21"/>
        <v>0</v>
      </c>
      <c r="AE112" s="6" t="s">
        <v>983</v>
      </c>
      <c r="AF112" s="6" t="s">
        <v>103</v>
      </c>
      <c r="AG112" s="6" t="s">
        <v>988</v>
      </c>
      <c r="AH112" s="6" t="s">
        <v>133</v>
      </c>
      <c r="AI112" s="6" t="s">
        <v>104</v>
      </c>
      <c r="AJ112" s="6" t="s">
        <v>1857</v>
      </c>
      <c r="AK112" s="6" t="s">
        <v>1857</v>
      </c>
      <c r="AL112" s="6" t="s">
        <v>1857</v>
      </c>
      <c r="AM112" s="6" t="s">
        <v>1857</v>
      </c>
      <c r="AN112" s="6" t="s">
        <v>1857</v>
      </c>
      <c r="AO112" s="6" t="s">
        <v>1857</v>
      </c>
      <c r="AP112" s="6" t="s">
        <v>1857</v>
      </c>
      <c r="AQ112" s="6" t="s">
        <v>1857</v>
      </c>
      <c r="AR112" s="6" t="s">
        <v>1857</v>
      </c>
      <c r="AS112" s="6" t="s">
        <v>1857</v>
      </c>
      <c r="AT112" s="6" t="s">
        <v>1857</v>
      </c>
    </row>
    <row r="113" spans="1:46" ht="17.25" customHeight="1" x14ac:dyDescent="0.3">
      <c r="A113" t="s">
        <v>106</v>
      </c>
      <c r="B113" t="s">
        <v>1379</v>
      </c>
      <c r="C113" t="s">
        <v>977</v>
      </c>
      <c r="D113" t="str">
        <f t="shared" si="11"/>
        <v>Eastampton township, Burlington County</v>
      </c>
      <c r="E113" t="s">
        <v>1830</v>
      </c>
      <c r="F113" t="s">
        <v>1817</v>
      </c>
      <c r="G113" s="22">
        <f>COUNTIFS('Raw Data from UFBs'!$A$3:$A$3000,'Summary By Town'!$A113,'Raw Data from UFBs'!$E$3:$E$3000,'Summary By Town'!$G$2)</f>
        <v>0</v>
      </c>
      <c r="H113" s="5">
        <f>SUMIFS('Raw Data from UFBs'!F$3:F$3000,'Raw Data from UFBs'!$A$3:$A$3000,'Summary By Town'!$A113,'Raw Data from UFBs'!$E$3:$E$3000,'Summary By Town'!$G$2)</f>
        <v>0</v>
      </c>
      <c r="I113" s="5">
        <f>SUMIFS('Raw Data from UFBs'!G$3:G$3000,'Raw Data from UFBs'!$A$3:$A$3000,'Summary By Town'!$A113,'Raw Data from UFBs'!$E$3:$E$3000,'Summary By Town'!$G$2)</f>
        <v>0</v>
      </c>
      <c r="J113" s="23">
        <f t="shared" si="12"/>
        <v>0</v>
      </c>
      <c r="K113" s="22">
        <f>COUNTIFS('Raw Data from UFBs'!$A$3:$A$3000,'Summary By Town'!$A113,'Raw Data from UFBs'!$E$3:$E$3000,'Summary By Town'!$K$2)</f>
        <v>0</v>
      </c>
      <c r="L113" s="5">
        <f>SUMIFS('Raw Data from UFBs'!F$3:F$3000,'Raw Data from UFBs'!$A$3:$A$3000,'Summary By Town'!$A113,'Raw Data from UFBs'!$E$3:$E$3000,'Summary By Town'!$K$2)</f>
        <v>0</v>
      </c>
      <c r="M113" s="5">
        <f>SUMIFS('Raw Data from UFBs'!G$3:G$3000,'Raw Data from UFBs'!$A$3:$A$3000,'Summary By Town'!$A113,'Raw Data from UFBs'!$E$3:$E$3000,'Summary By Town'!$K$2)</f>
        <v>0</v>
      </c>
      <c r="N113" s="23">
        <f t="shared" si="13"/>
        <v>0</v>
      </c>
      <c r="O113" s="22">
        <f>COUNTIFS('Raw Data from UFBs'!$A$3:$A$3000,'Summary By Town'!$A113,'Raw Data from UFBs'!$E$3:$E$3000,'Summary By Town'!$O$2)</f>
        <v>0</v>
      </c>
      <c r="P113" s="5">
        <f>SUMIFS('Raw Data from UFBs'!F$3:F$3000,'Raw Data from UFBs'!$A$3:$A$3000,'Summary By Town'!$A113,'Raw Data from UFBs'!$E$3:$E$3000,'Summary By Town'!$O$2)</f>
        <v>0</v>
      </c>
      <c r="Q113" s="5">
        <f>SUMIFS('Raw Data from UFBs'!G$3:G$3000,'Raw Data from UFBs'!$A$3:$A$3000,'Summary By Town'!$A113,'Raw Data from UFBs'!$E$3:$E$3000,'Summary By Town'!$O$2)</f>
        <v>0</v>
      </c>
      <c r="R113" s="23">
        <f t="shared" si="14"/>
        <v>0</v>
      </c>
      <c r="S113" s="22">
        <f t="shared" si="15"/>
        <v>0</v>
      </c>
      <c r="T113" s="5">
        <f t="shared" si="16"/>
        <v>0</v>
      </c>
      <c r="U113" s="5">
        <f t="shared" si="17"/>
        <v>0</v>
      </c>
      <c r="V113" s="23">
        <f t="shared" si="18"/>
        <v>0</v>
      </c>
      <c r="W113" s="62">
        <v>616076829</v>
      </c>
      <c r="X113" s="63">
        <v>3.2232543571936239</v>
      </c>
      <c r="Y113" s="64">
        <v>0.32366633202502765</v>
      </c>
      <c r="Z113" s="5">
        <f t="shared" si="19"/>
        <v>0</v>
      </c>
      <c r="AA113" s="9">
        <f t="shared" si="20"/>
        <v>0</v>
      </c>
      <c r="AB113" s="62">
        <v>8171412.75</v>
      </c>
      <c r="AC113" s="7">
        <f t="shared" si="21"/>
        <v>0</v>
      </c>
      <c r="AE113" s="6" t="s">
        <v>991</v>
      </c>
      <c r="AF113" s="6" t="s">
        <v>119</v>
      </c>
      <c r="AG113" s="6" t="s">
        <v>709</v>
      </c>
      <c r="AH113" s="6" t="s">
        <v>122</v>
      </c>
      <c r="AI113" s="6" t="s">
        <v>130</v>
      </c>
      <c r="AJ113" s="6" t="s">
        <v>992</v>
      </c>
      <c r="AK113" s="6" t="s">
        <v>1857</v>
      </c>
      <c r="AL113" s="6" t="s">
        <v>1857</v>
      </c>
      <c r="AM113" s="6" t="s">
        <v>1857</v>
      </c>
      <c r="AN113" s="6" t="s">
        <v>1857</v>
      </c>
      <c r="AO113" s="6" t="s">
        <v>1857</v>
      </c>
      <c r="AP113" s="6" t="s">
        <v>1857</v>
      </c>
      <c r="AQ113" s="6" t="s">
        <v>1857</v>
      </c>
      <c r="AR113" s="6" t="s">
        <v>1857</v>
      </c>
      <c r="AS113" s="6" t="s">
        <v>1857</v>
      </c>
      <c r="AT113" s="6" t="s">
        <v>1857</v>
      </c>
    </row>
    <row r="114" spans="1:46" ht="17.25" customHeight="1" x14ac:dyDescent="0.3">
      <c r="A114" t="s">
        <v>107</v>
      </c>
      <c r="B114" t="s">
        <v>1380</v>
      </c>
      <c r="C114" t="s">
        <v>977</v>
      </c>
      <c r="D114" t="str">
        <f t="shared" si="11"/>
        <v>Edgewater Park township, Burlington County</v>
      </c>
      <c r="E114" t="s">
        <v>1830</v>
      </c>
      <c r="F114" t="s">
        <v>1819</v>
      </c>
      <c r="G114" s="22">
        <f>COUNTIFS('Raw Data from UFBs'!$A$3:$A$3000,'Summary By Town'!$A114,'Raw Data from UFBs'!$E$3:$E$3000,'Summary By Town'!$G$2)</f>
        <v>0</v>
      </c>
      <c r="H114" s="5">
        <f>SUMIFS('Raw Data from UFBs'!F$3:F$3000,'Raw Data from UFBs'!$A$3:$A$3000,'Summary By Town'!$A114,'Raw Data from UFBs'!$E$3:$E$3000,'Summary By Town'!$G$2)</f>
        <v>0</v>
      </c>
      <c r="I114" s="5">
        <f>SUMIFS('Raw Data from UFBs'!G$3:G$3000,'Raw Data from UFBs'!$A$3:$A$3000,'Summary By Town'!$A114,'Raw Data from UFBs'!$E$3:$E$3000,'Summary By Town'!$G$2)</f>
        <v>0</v>
      </c>
      <c r="J114" s="23">
        <f t="shared" si="12"/>
        <v>0</v>
      </c>
      <c r="K114" s="22">
        <f>COUNTIFS('Raw Data from UFBs'!$A$3:$A$3000,'Summary By Town'!$A114,'Raw Data from UFBs'!$E$3:$E$3000,'Summary By Town'!$K$2)</f>
        <v>2</v>
      </c>
      <c r="L114" s="5">
        <f>SUMIFS('Raw Data from UFBs'!F$3:F$3000,'Raw Data from UFBs'!$A$3:$A$3000,'Summary By Town'!$A114,'Raw Data from UFBs'!$E$3:$E$3000,'Summary By Town'!$K$2)</f>
        <v>172471.97</v>
      </c>
      <c r="M114" s="5">
        <f>SUMIFS('Raw Data from UFBs'!G$3:G$3000,'Raw Data from UFBs'!$A$3:$A$3000,'Summary By Town'!$A114,'Raw Data from UFBs'!$E$3:$E$3000,'Summary By Town'!$K$2)</f>
        <v>5224500</v>
      </c>
      <c r="N114" s="23">
        <f t="shared" si="13"/>
        <v>175142.51379520973</v>
      </c>
      <c r="O114" s="22">
        <f>COUNTIFS('Raw Data from UFBs'!$A$3:$A$3000,'Summary By Town'!$A114,'Raw Data from UFBs'!$E$3:$E$3000,'Summary By Town'!$O$2)</f>
        <v>0</v>
      </c>
      <c r="P114" s="5">
        <f>SUMIFS('Raw Data from UFBs'!F$3:F$3000,'Raw Data from UFBs'!$A$3:$A$3000,'Summary By Town'!$A114,'Raw Data from UFBs'!$E$3:$E$3000,'Summary By Town'!$O$2)</f>
        <v>0</v>
      </c>
      <c r="Q114" s="5">
        <f>SUMIFS('Raw Data from UFBs'!G$3:G$3000,'Raw Data from UFBs'!$A$3:$A$3000,'Summary By Town'!$A114,'Raw Data from UFBs'!$E$3:$E$3000,'Summary By Town'!$O$2)</f>
        <v>0</v>
      </c>
      <c r="R114" s="23">
        <f t="shared" si="14"/>
        <v>0</v>
      </c>
      <c r="S114" s="22">
        <f t="shared" si="15"/>
        <v>2</v>
      </c>
      <c r="T114" s="5">
        <f t="shared" si="16"/>
        <v>172471.97</v>
      </c>
      <c r="U114" s="5">
        <f t="shared" si="17"/>
        <v>5224500</v>
      </c>
      <c r="V114" s="23">
        <f t="shared" si="18"/>
        <v>175142.51379520973</v>
      </c>
      <c r="W114" s="62">
        <v>783951184</v>
      </c>
      <c r="X114" s="63">
        <v>3.3523306305906733</v>
      </c>
      <c r="Y114" s="64">
        <v>0.29813183199968774</v>
      </c>
      <c r="Z114" s="5">
        <f t="shared" si="19"/>
        <v>796.17411410127488</v>
      </c>
      <c r="AA114" s="9">
        <f t="shared" si="20"/>
        <v>6.6643180170259169E-3</v>
      </c>
      <c r="AB114" s="62">
        <v>10776940.190000001</v>
      </c>
      <c r="AC114" s="7">
        <f t="shared" si="21"/>
        <v>7.3877566365270395E-5</v>
      </c>
      <c r="AE114" s="6" t="s">
        <v>133</v>
      </c>
      <c r="AF114" s="6" t="s">
        <v>104</v>
      </c>
      <c r="AG114" s="6" t="s">
        <v>95</v>
      </c>
      <c r="AH114" s="6" t="s">
        <v>101</v>
      </c>
      <c r="AI114" s="6" t="s">
        <v>1857</v>
      </c>
      <c r="AJ114" s="6" t="s">
        <v>1857</v>
      </c>
      <c r="AK114" s="6" t="s">
        <v>1857</v>
      </c>
      <c r="AL114" s="6" t="s">
        <v>1857</v>
      </c>
      <c r="AM114" s="6" t="s">
        <v>1857</v>
      </c>
      <c r="AN114" s="6" t="s">
        <v>1857</v>
      </c>
      <c r="AO114" s="6" t="s">
        <v>1857</v>
      </c>
      <c r="AP114" s="6" t="s">
        <v>1857</v>
      </c>
      <c r="AQ114" s="6" t="s">
        <v>1857</v>
      </c>
      <c r="AR114" s="6" t="s">
        <v>1857</v>
      </c>
      <c r="AS114" s="6" t="s">
        <v>1857</v>
      </c>
      <c r="AT114" s="6" t="s">
        <v>1857</v>
      </c>
    </row>
    <row r="115" spans="1:46" ht="17.25" customHeight="1" x14ac:dyDescent="0.3">
      <c r="A115" t="s">
        <v>109</v>
      </c>
      <c r="B115" t="s">
        <v>1381</v>
      </c>
      <c r="C115" t="s">
        <v>977</v>
      </c>
      <c r="D115" t="str">
        <f t="shared" si="11"/>
        <v>Evesham township, Burlington County</v>
      </c>
      <c r="E115" t="s">
        <v>1830</v>
      </c>
      <c r="F115" t="s">
        <v>1817</v>
      </c>
      <c r="G115" s="22">
        <f>COUNTIFS('Raw Data from UFBs'!$A$3:$A$3000,'Summary By Town'!$A115,'Raw Data from UFBs'!$E$3:$E$3000,'Summary By Town'!$G$2)</f>
        <v>9</v>
      </c>
      <c r="H115" s="5">
        <f>SUMIFS('Raw Data from UFBs'!F$3:F$3000,'Raw Data from UFBs'!$A$3:$A$3000,'Summary By Town'!$A115,'Raw Data from UFBs'!$E$3:$E$3000,'Summary By Town'!$G$2)</f>
        <v>1995378.95</v>
      </c>
      <c r="I115" s="5">
        <f>SUMIFS('Raw Data from UFBs'!G$3:G$3000,'Raw Data from UFBs'!$A$3:$A$3000,'Summary By Town'!$A115,'Raw Data from UFBs'!$E$3:$E$3000,'Summary By Town'!$G$2)</f>
        <v>131953200</v>
      </c>
      <c r="J115" s="23">
        <f t="shared" si="12"/>
        <v>3980504.4787419946</v>
      </c>
      <c r="K115" s="22">
        <f>COUNTIFS('Raw Data from UFBs'!$A$3:$A$3000,'Summary By Town'!$A115,'Raw Data from UFBs'!$E$3:$E$3000,'Summary By Town'!$K$2)</f>
        <v>0</v>
      </c>
      <c r="L115" s="5">
        <f>SUMIFS('Raw Data from UFBs'!F$3:F$3000,'Raw Data from UFBs'!$A$3:$A$3000,'Summary By Town'!$A115,'Raw Data from UFBs'!$E$3:$E$3000,'Summary By Town'!$K$2)</f>
        <v>0</v>
      </c>
      <c r="M115" s="5">
        <f>SUMIFS('Raw Data from UFBs'!G$3:G$3000,'Raw Data from UFBs'!$A$3:$A$3000,'Summary By Town'!$A115,'Raw Data from UFBs'!$E$3:$E$3000,'Summary By Town'!$K$2)</f>
        <v>0</v>
      </c>
      <c r="N115" s="23">
        <f t="shared" si="13"/>
        <v>0</v>
      </c>
      <c r="O115" s="22">
        <f>COUNTIFS('Raw Data from UFBs'!$A$3:$A$3000,'Summary By Town'!$A115,'Raw Data from UFBs'!$E$3:$E$3000,'Summary By Town'!$O$2)</f>
        <v>0</v>
      </c>
      <c r="P115" s="5">
        <f>SUMIFS('Raw Data from UFBs'!F$3:F$3000,'Raw Data from UFBs'!$A$3:$A$3000,'Summary By Town'!$A115,'Raw Data from UFBs'!$E$3:$E$3000,'Summary By Town'!$O$2)</f>
        <v>0</v>
      </c>
      <c r="Q115" s="5">
        <f>SUMIFS('Raw Data from UFBs'!G$3:G$3000,'Raw Data from UFBs'!$A$3:$A$3000,'Summary By Town'!$A115,'Raw Data from UFBs'!$E$3:$E$3000,'Summary By Town'!$O$2)</f>
        <v>0</v>
      </c>
      <c r="R115" s="23">
        <f t="shared" si="14"/>
        <v>0</v>
      </c>
      <c r="S115" s="22">
        <f t="shared" si="15"/>
        <v>9</v>
      </c>
      <c r="T115" s="5">
        <f t="shared" si="16"/>
        <v>1995378.95</v>
      </c>
      <c r="U115" s="5">
        <f t="shared" si="17"/>
        <v>131953200</v>
      </c>
      <c r="V115" s="23">
        <f t="shared" si="18"/>
        <v>3980504.4787419946</v>
      </c>
      <c r="W115" s="62">
        <v>5910640257</v>
      </c>
      <c r="X115" s="63">
        <v>3.0166032189761176</v>
      </c>
      <c r="Y115" s="64">
        <v>0.18583947303775905</v>
      </c>
      <c r="Z115" s="5">
        <f t="shared" si="19"/>
        <v>368914.6821752151</v>
      </c>
      <c r="AA115" s="9">
        <f t="shared" si="20"/>
        <v>2.2324688064668998E-2</v>
      </c>
      <c r="AB115" s="62">
        <v>45282488.269999996</v>
      </c>
      <c r="AC115" s="7">
        <f t="shared" si="21"/>
        <v>8.1469613590034098E-3</v>
      </c>
      <c r="AE115" s="6" t="s">
        <v>1010</v>
      </c>
      <c r="AF115" s="6" t="s">
        <v>142</v>
      </c>
      <c r="AG115" s="6" t="s">
        <v>188</v>
      </c>
      <c r="AH115" s="6" t="s">
        <v>121</v>
      </c>
      <c r="AI115" s="6" t="s">
        <v>145</v>
      </c>
      <c r="AJ115" s="6" t="s">
        <v>128</v>
      </c>
      <c r="AK115" s="6" t="s">
        <v>1857</v>
      </c>
      <c r="AL115" s="6" t="s">
        <v>1857</v>
      </c>
      <c r="AM115" s="6" t="s">
        <v>1857</v>
      </c>
      <c r="AN115" s="6" t="s">
        <v>1857</v>
      </c>
      <c r="AO115" s="6" t="s">
        <v>1857</v>
      </c>
      <c r="AP115" s="6" t="s">
        <v>1857</v>
      </c>
      <c r="AQ115" s="6" t="s">
        <v>1857</v>
      </c>
      <c r="AR115" s="6" t="s">
        <v>1857</v>
      </c>
      <c r="AS115" s="6" t="s">
        <v>1857</v>
      </c>
      <c r="AT115" s="6" t="s">
        <v>1857</v>
      </c>
    </row>
    <row r="116" spans="1:46" ht="17.25" customHeight="1" x14ac:dyDescent="0.3">
      <c r="A116" t="s">
        <v>111</v>
      </c>
      <c r="B116" t="s">
        <v>1382</v>
      </c>
      <c r="C116" t="s">
        <v>977</v>
      </c>
      <c r="D116" t="str">
        <f t="shared" si="11"/>
        <v>Florence township, Burlington County</v>
      </c>
      <c r="E116" t="s">
        <v>1830</v>
      </c>
      <c r="F116" t="s">
        <v>1819</v>
      </c>
      <c r="G116" s="22">
        <f>COUNTIFS('Raw Data from UFBs'!$A$3:$A$3000,'Summary By Town'!$A116,'Raw Data from UFBs'!$E$3:$E$3000,'Summary By Town'!$G$2)</f>
        <v>0</v>
      </c>
      <c r="H116" s="5">
        <f>SUMIFS('Raw Data from UFBs'!F$3:F$3000,'Raw Data from UFBs'!$A$3:$A$3000,'Summary By Town'!$A116,'Raw Data from UFBs'!$E$3:$E$3000,'Summary By Town'!$G$2)</f>
        <v>0</v>
      </c>
      <c r="I116" s="5">
        <f>SUMIFS('Raw Data from UFBs'!G$3:G$3000,'Raw Data from UFBs'!$A$3:$A$3000,'Summary By Town'!$A116,'Raw Data from UFBs'!$E$3:$E$3000,'Summary By Town'!$G$2)</f>
        <v>0</v>
      </c>
      <c r="J116" s="23">
        <f t="shared" si="12"/>
        <v>0</v>
      </c>
      <c r="K116" s="22">
        <f>COUNTIFS('Raw Data from UFBs'!$A$3:$A$3000,'Summary By Town'!$A116,'Raw Data from UFBs'!$E$3:$E$3000,'Summary By Town'!$K$2)</f>
        <v>7</v>
      </c>
      <c r="L116" s="5">
        <f>SUMIFS('Raw Data from UFBs'!F$3:F$3000,'Raw Data from UFBs'!$A$3:$A$3000,'Summary By Town'!$A116,'Raw Data from UFBs'!$E$3:$E$3000,'Summary By Town'!$K$2)</f>
        <v>2016327.2199999997</v>
      </c>
      <c r="M116" s="5">
        <f>SUMIFS('Raw Data from UFBs'!G$3:G$3000,'Raw Data from UFBs'!$A$3:$A$3000,'Summary By Town'!$A116,'Raw Data from UFBs'!$E$3:$E$3000,'Summary By Town'!$K$2)</f>
        <v>189766100</v>
      </c>
      <c r="N116" s="23">
        <f t="shared" si="13"/>
        <v>4559735.9545607576</v>
      </c>
      <c r="O116" s="22">
        <f>COUNTIFS('Raw Data from UFBs'!$A$3:$A$3000,'Summary By Town'!$A116,'Raw Data from UFBs'!$E$3:$E$3000,'Summary By Town'!$O$2)</f>
        <v>0</v>
      </c>
      <c r="P116" s="5">
        <f>SUMIFS('Raw Data from UFBs'!F$3:F$3000,'Raw Data from UFBs'!$A$3:$A$3000,'Summary By Town'!$A116,'Raw Data from UFBs'!$E$3:$E$3000,'Summary By Town'!$O$2)</f>
        <v>0</v>
      </c>
      <c r="Q116" s="5">
        <f>SUMIFS('Raw Data from UFBs'!G$3:G$3000,'Raw Data from UFBs'!$A$3:$A$3000,'Summary By Town'!$A116,'Raw Data from UFBs'!$E$3:$E$3000,'Summary By Town'!$O$2)</f>
        <v>0</v>
      </c>
      <c r="R116" s="23">
        <f t="shared" si="14"/>
        <v>0</v>
      </c>
      <c r="S116" s="22">
        <f t="shared" si="15"/>
        <v>7</v>
      </c>
      <c r="T116" s="5">
        <f t="shared" si="16"/>
        <v>2016327.2199999997</v>
      </c>
      <c r="U116" s="5">
        <f t="shared" si="17"/>
        <v>189766100</v>
      </c>
      <c r="V116" s="23">
        <f t="shared" si="18"/>
        <v>4559735.9545607576</v>
      </c>
      <c r="W116" s="62">
        <v>1780271700</v>
      </c>
      <c r="X116" s="63">
        <v>2.4028190254006154</v>
      </c>
      <c r="Y116" s="64">
        <v>0.19799943446788931</v>
      </c>
      <c r="Z116" s="5">
        <f t="shared" si="19"/>
        <v>503593.49106372008</v>
      </c>
      <c r="AA116" s="9">
        <f t="shared" si="20"/>
        <v>0.10659389799882793</v>
      </c>
      <c r="AB116" s="62">
        <v>14509022.699999999</v>
      </c>
      <c r="AC116" s="7">
        <f t="shared" si="21"/>
        <v>3.4708987743448778E-2</v>
      </c>
      <c r="AE116" s="6" t="s">
        <v>99</v>
      </c>
      <c r="AF116" s="6" t="s">
        <v>992</v>
      </c>
      <c r="AG116" s="6" t="s">
        <v>101</v>
      </c>
      <c r="AH116" s="6" t="s">
        <v>981</v>
      </c>
      <c r="AI116" s="6" t="s">
        <v>1857</v>
      </c>
      <c r="AJ116" s="6" t="s">
        <v>1857</v>
      </c>
      <c r="AK116" s="6" t="s">
        <v>1857</v>
      </c>
      <c r="AL116" s="6" t="s">
        <v>1857</v>
      </c>
      <c r="AM116" s="6" t="s">
        <v>1857</v>
      </c>
      <c r="AN116" s="6" t="s">
        <v>1857</v>
      </c>
      <c r="AO116" s="6" t="s">
        <v>1857</v>
      </c>
      <c r="AP116" s="6" t="s">
        <v>1857</v>
      </c>
      <c r="AQ116" s="6" t="s">
        <v>1857</v>
      </c>
      <c r="AR116" s="6" t="s">
        <v>1857</v>
      </c>
      <c r="AS116" s="6" t="s">
        <v>1857</v>
      </c>
      <c r="AT116" s="6" t="s">
        <v>1857</v>
      </c>
    </row>
    <row r="117" spans="1:46" ht="17.25" customHeight="1" x14ac:dyDescent="0.3">
      <c r="A117" t="s">
        <v>118</v>
      </c>
      <c r="B117" t="s">
        <v>1383</v>
      </c>
      <c r="C117" t="s">
        <v>977</v>
      </c>
      <c r="D117" t="str">
        <f t="shared" si="11"/>
        <v>Hainesport township, Burlington County</v>
      </c>
      <c r="E117" t="s">
        <v>1830</v>
      </c>
      <c r="F117" t="s">
        <v>1817</v>
      </c>
      <c r="G117" s="22">
        <f>COUNTIFS('Raw Data from UFBs'!$A$3:$A$3000,'Summary By Town'!$A117,'Raw Data from UFBs'!$E$3:$E$3000,'Summary By Town'!$G$2)</f>
        <v>1</v>
      </c>
      <c r="H117" s="5">
        <f>SUMIFS('Raw Data from UFBs'!F$3:F$3000,'Raw Data from UFBs'!$A$3:$A$3000,'Summary By Town'!$A117,'Raw Data from UFBs'!$E$3:$E$3000,'Summary By Town'!$G$2)</f>
        <v>66725.55</v>
      </c>
      <c r="I117" s="5">
        <f>SUMIFS('Raw Data from UFBs'!G$3:G$3000,'Raw Data from UFBs'!$A$3:$A$3000,'Summary By Town'!$A117,'Raw Data from UFBs'!$E$3:$E$3000,'Summary By Town'!$G$2)</f>
        <v>2789400</v>
      </c>
      <c r="J117" s="23">
        <f t="shared" si="12"/>
        <v>71205.573703791699</v>
      </c>
      <c r="K117" s="22">
        <f>COUNTIFS('Raw Data from UFBs'!$A$3:$A$3000,'Summary By Town'!$A117,'Raw Data from UFBs'!$E$3:$E$3000,'Summary By Town'!$K$2)</f>
        <v>1</v>
      </c>
      <c r="L117" s="5">
        <f>SUMIFS('Raw Data from UFBs'!F$3:F$3000,'Raw Data from UFBs'!$A$3:$A$3000,'Summary By Town'!$A117,'Raw Data from UFBs'!$E$3:$E$3000,'Summary By Town'!$K$2)</f>
        <v>318943.87</v>
      </c>
      <c r="M117" s="5">
        <f>SUMIFS('Raw Data from UFBs'!G$3:G$3000,'Raw Data from UFBs'!$A$3:$A$3000,'Summary By Town'!$A117,'Raw Data from UFBs'!$E$3:$E$3000,'Summary By Town'!$K$2)</f>
        <v>31116475</v>
      </c>
      <c r="N117" s="23">
        <f t="shared" si="13"/>
        <v>794316.50319591723</v>
      </c>
      <c r="O117" s="22">
        <f>COUNTIFS('Raw Data from UFBs'!$A$3:$A$3000,'Summary By Town'!$A117,'Raw Data from UFBs'!$E$3:$E$3000,'Summary By Town'!$O$2)</f>
        <v>1</v>
      </c>
      <c r="P117" s="5">
        <f>SUMIFS('Raw Data from UFBs'!F$3:F$3000,'Raw Data from UFBs'!$A$3:$A$3000,'Summary By Town'!$A117,'Raw Data from UFBs'!$E$3:$E$3000,'Summary By Town'!$O$2)</f>
        <v>2000</v>
      </c>
      <c r="Q117" s="5">
        <f>SUMIFS('Raw Data from UFBs'!G$3:G$3000,'Raw Data from UFBs'!$A$3:$A$3000,'Summary By Town'!$A117,'Raw Data from UFBs'!$E$3:$E$3000,'Summary By Town'!$O$2)</f>
        <v>293400</v>
      </c>
      <c r="R117" s="23">
        <f t="shared" si="14"/>
        <v>7489.6806928703245</v>
      </c>
      <c r="S117" s="22">
        <f t="shared" si="15"/>
        <v>3</v>
      </c>
      <c r="T117" s="5">
        <f t="shared" si="16"/>
        <v>387669.42</v>
      </c>
      <c r="U117" s="5">
        <f t="shared" si="17"/>
        <v>34199275</v>
      </c>
      <c r="V117" s="23">
        <f t="shared" si="18"/>
        <v>873011.75759257923</v>
      </c>
      <c r="W117" s="62">
        <v>862419801</v>
      </c>
      <c r="X117" s="63">
        <v>2.5527200725529395</v>
      </c>
      <c r="Y117" s="64">
        <v>0.14544418687100197</v>
      </c>
      <c r="Z117" s="5">
        <f t="shared" si="19"/>
        <v>70590.221645224025</v>
      </c>
      <c r="AA117" s="9">
        <f t="shared" si="20"/>
        <v>3.9655020629564601E-2</v>
      </c>
      <c r="AB117" s="62">
        <v>4882010.1400000006</v>
      </c>
      <c r="AC117" s="7">
        <f t="shared" si="21"/>
        <v>1.4459253385578592E-2</v>
      </c>
      <c r="AE117" s="6" t="s">
        <v>119</v>
      </c>
      <c r="AF117" s="6" t="s">
        <v>128</v>
      </c>
      <c r="AG117" s="6" t="s">
        <v>122</v>
      </c>
      <c r="AH117" s="6" t="s">
        <v>130</v>
      </c>
      <c r="AI117" s="6" t="s">
        <v>1857</v>
      </c>
      <c r="AJ117" s="6" t="s">
        <v>1857</v>
      </c>
      <c r="AK117" s="6" t="s">
        <v>1857</v>
      </c>
      <c r="AL117" s="6" t="s">
        <v>1857</v>
      </c>
      <c r="AM117" s="6" t="s">
        <v>1857</v>
      </c>
      <c r="AN117" s="6" t="s">
        <v>1857</v>
      </c>
      <c r="AO117" s="6" t="s">
        <v>1857</v>
      </c>
      <c r="AP117" s="6" t="s">
        <v>1857</v>
      </c>
      <c r="AQ117" s="6" t="s">
        <v>1857</v>
      </c>
      <c r="AR117" s="6" t="s">
        <v>1857</v>
      </c>
      <c r="AS117" s="6" t="s">
        <v>1857</v>
      </c>
      <c r="AT117" s="6" t="s">
        <v>1857</v>
      </c>
    </row>
    <row r="118" spans="1:46" ht="17.25" customHeight="1" x14ac:dyDescent="0.3">
      <c r="A118" t="s">
        <v>119</v>
      </c>
      <c r="B118" t="s">
        <v>1384</v>
      </c>
      <c r="C118" t="s">
        <v>977</v>
      </c>
      <c r="D118" t="str">
        <f t="shared" si="11"/>
        <v>Lumberton township, Burlington County</v>
      </c>
      <c r="E118" t="s">
        <v>1830</v>
      </c>
      <c r="F118" t="s">
        <v>1817</v>
      </c>
      <c r="G118" s="22">
        <f>COUNTIFS('Raw Data from UFBs'!$A$3:$A$3000,'Summary By Town'!$A118,'Raw Data from UFBs'!$E$3:$E$3000,'Summary By Town'!$G$2)</f>
        <v>3</v>
      </c>
      <c r="H118" s="5">
        <f>SUMIFS('Raw Data from UFBs'!F$3:F$3000,'Raw Data from UFBs'!$A$3:$A$3000,'Summary By Town'!$A118,'Raw Data from UFBs'!$E$3:$E$3000,'Summary By Town'!$G$2)</f>
        <v>145574.88999999998</v>
      </c>
      <c r="I118" s="5">
        <f>SUMIFS('Raw Data from UFBs'!G$3:G$3000,'Raw Data from UFBs'!$A$3:$A$3000,'Summary By Town'!$A118,'Raw Data from UFBs'!$E$3:$E$3000,'Summary By Town'!$G$2)</f>
        <v>11557500</v>
      </c>
      <c r="J118" s="23">
        <f t="shared" si="12"/>
        <v>288584.61110362178</v>
      </c>
      <c r="K118" s="22">
        <f>COUNTIFS('Raw Data from UFBs'!$A$3:$A$3000,'Summary By Town'!$A118,'Raw Data from UFBs'!$E$3:$E$3000,'Summary By Town'!$K$2)</f>
        <v>0</v>
      </c>
      <c r="L118" s="5">
        <f>SUMIFS('Raw Data from UFBs'!F$3:F$3000,'Raw Data from UFBs'!$A$3:$A$3000,'Summary By Town'!$A118,'Raw Data from UFBs'!$E$3:$E$3000,'Summary By Town'!$K$2)</f>
        <v>0</v>
      </c>
      <c r="M118" s="5">
        <f>SUMIFS('Raw Data from UFBs'!G$3:G$3000,'Raw Data from UFBs'!$A$3:$A$3000,'Summary By Town'!$A118,'Raw Data from UFBs'!$E$3:$E$3000,'Summary By Town'!$K$2)</f>
        <v>0</v>
      </c>
      <c r="N118" s="23">
        <f t="shared" si="13"/>
        <v>0</v>
      </c>
      <c r="O118" s="22">
        <f>COUNTIFS('Raw Data from UFBs'!$A$3:$A$3000,'Summary By Town'!$A118,'Raw Data from UFBs'!$E$3:$E$3000,'Summary By Town'!$O$2)</f>
        <v>0</v>
      </c>
      <c r="P118" s="5">
        <f>SUMIFS('Raw Data from UFBs'!F$3:F$3000,'Raw Data from UFBs'!$A$3:$A$3000,'Summary By Town'!$A118,'Raw Data from UFBs'!$E$3:$E$3000,'Summary By Town'!$O$2)</f>
        <v>0</v>
      </c>
      <c r="Q118" s="5">
        <f>SUMIFS('Raw Data from UFBs'!G$3:G$3000,'Raw Data from UFBs'!$A$3:$A$3000,'Summary By Town'!$A118,'Raw Data from UFBs'!$E$3:$E$3000,'Summary By Town'!$O$2)</f>
        <v>0</v>
      </c>
      <c r="R118" s="23">
        <f t="shared" si="14"/>
        <v>0</v>
      </c>
      <c r="S118" s="22">
        <f t="shared" si="15"/>
        <v>3</v>
      </c>
      <c r="T118" s="5">
        <f t="shared" si="16"/>
        <v>145574.88999999998</v>
      </c>
      <c r="U118" s="5">
        <f t="shared" si="17"/>
        <v>11557500</v>
      </c>
      <c r="V118" s="23">
        <f t="shared" si="18"/>
        <v>288584.61110362178</v>
      </c>
      <c r="W118" s="62">
        <v>1500965200</v>
      </c>
      <c r="X118" s="63">
        <v>2.4969466675632428</v>
      </c>
      <c r="Y118" s="64">
        <v>0.17385424880808514</v>
      </c>
      <c r="Z118" s="5">
        <f t="shared" si="19"/>
        <v>24862.847634723927</v>
      </c>
      <c r="AA118" s="9">
        <f t="shared" si="20"/>
        <v>7.7000452775320841E-3</v>
      </c>
      <c r="AB118" s="62">
        <v>10347281.059999999</v>
      </c>
      <c r="AC118" s="7">
        <f t="shared" si="21"/>
        <v>2.4028387255119106E-3</v>
      </c>
      <c r="AE118" s="6" t="s">
        <v>121</v>
      </c>
      <c r="AF118" s="6" t="s">
        <v>991</v>
      </c>
      <c r="AG118" s="6" t="s">
        <v>118</v>
      </c>
      <c r="AH118" s="6" t="s">
        <v>128</v>
      </c>
      <c r="AI118" s="6" t="s">
        <v>122</v>
      </c>
      <c r="AJ118" s="6" t="s">
        <v>106</v>
      </c>
      <c r="AK118" s="6" t="s">
        <v>1857</v>
      </c>
      <c r="AL118" s="6" t="s">
        <v>1857</v>
      </c>
      <c r="AM118" s="6" t="s">
        <v>1857</v>
      </c>
      <c r="AN118" s="6" t="s">
        <v>1857</v>
      </c>
      <c r="AO118" s="6" t="s">
        <v>1857</v>
      </c>
      <c r="AP118" s="6" t="s">
        <v>1857</v>
      </c>
      <c r="AQ118" s="6" t="s">
        <v>1857</v>
      </c>
      <c r="AR118" s="6" t="s">
        <v>1857</v>
      </c>
      <c r="AS118" s="6" t="s">
        <v>1857</v>
      </c>
      <c r="AT118" s="6" t="s">
        <v>1857</v>
      </c>
    </row>
    <row r="119" spans="1:46" ht="17.25" customHeight="1" x14ac:dyDescent="0.3">
      <c r="A119" t="s">
        <v>981</v>
      </c>
      <c r="B119" t="s">
        <v>1385</v>
      </c>
      <c r="C119" t="s">
        <v>977</v>
      </c>
      <c r="D119" t="str">
        <f t="shared" si="11"/>
        <v>Mansfield township, Burlington County</v>
      </c>
      <c r="E119" t="s">
        <v>1830</v>
      </c>
      <c r="F119" t="s">
        <v>1818</v>
      </c>
      <c r="G119" s="22">
        <f>COUNTIFS('Raw Data from UFBs'!$A$3:$A$3000,'Summary By Town'!$A119,'Raw Data from UFBs'!$E$3:$E$3000,'Summary By Town'!$G$2)</f>
        <v>0</v>
      </c>
      <c r="H119" s="5">
        <f>SUMIFS('Raw Data from UFBs'!F$3:F$3000,'Raw Data from UFBs'!$A$3:$A$3000,'Summary By Town'!$A119,'Raw Data from UFBs'!$E$3:$E$3000,'Summary By Town'!$G$2)</f>
        <v>0</v>
      </c>
      <c r="I119" s="5">
        <f>SUMIFS('Raw Data from UFBs'!G$3:G$3000,'Raw Data from UFBs'!$A$3:$A$3000,'Summary By Town'!$A119,'Raw Data from UFBs'!$E$3:$E$3000,'Summary By Town'!$G$2)</f>
        <v>0</v>
      </c>
      <c r="J119" s="23">
        <f t="shared" si="12"/>
        <v>0</v>
      </c>
      <c r="K119" s="22">
        <f>COUNTIFS('Raw Data from UFBs'!$A$3:$A$3000,'Summary By Town'!$A119,'Raw Data from UFBs'!$E$3:$E$3000,'Summary By Town'!$K$2)</f>
        <v>2</v>
      </c>
      <c r="L119" s="5">
        <f>SUMIFS('Raw Data from UFBs'!F$3:F$3000,'Raw Data from UFBs'!$A$3:$A$3000,'Summary By Town'!$A119,'Raw Data from UFBs'!$E$3:$E$3000,'Summary By Town'!$K$2)</f>
        <v>774957.1</v>
      </c>
      <c r="M119" s="5">
        <f>SUMIFS('Raw Data from UFBs'!G$3:G$3000,'Raw Data from UFBs'!$A$3:$A$3000,'Summary By Town'!$A119,'Raw Data from UFBs'!$E$3:$E$3000,'Summary By Town'!$K$2)</f>
        <v>98791000</v>
      </c>
      <c r="N119" s="23">
        <f t="shared" si="13"/>
        <v>3228476.2337958491</v>
      </c>
      <c r="O119" s="22">
        <f>COUNTIFS('Raw Data from UFBs'!$A$3:$A$3000,'Summary By Town'!$A119,'Raw Data from UFBs'!$E$3:$E$3000,'Summary By Town'!$O$2)</f>
        <v>0</v>
      </c>
      <c r="P119" s="5">
        <f>SUMIFS('Raw Data from UFBs'!F$3:F$3000,'Raw Data from UFBs'!$A$3:$A$3000,'Summary By Town'!$A119,'Raw Data from UFBs'!$E$3:$E$3000,'Summary By Town'!$O$2)</f>
        <v>0</v>
      </c>
      <c r="Q119" s="5">
        <f>SUMIFS('Raw Data from UFBs'!G$3:G$3000,'Raw Data from UFBs'!$A$3:$A$3000,'Summary By Town'!$A119,'Raw Data from UFBs'!$E$3:$E$3000,'Summary By Town'!$O$2)</f>
        <v>0</v>
      </c>
      <c r="R119" s="23">
        <f t="shared" si="14"/>
        <v>0</v>
      </c>
      <c r="S119" s="22">
        <f t="shared" si="15"/>
        <v>2</v>
      </c>
      <c r="T119" s="5">
        <f t="shared" si="16"/>
        <v>774957.1</v>
      </c>
      <c r="U119" s="5">
        <f t="shared" si="17"/>
        <v>98791000</v>
      </c>
      <c r="V119" s="23">
        <f t="shared" si="18"/>
        <v>3228476.2337958491</v>
      </c>
      <c r="W119" s="62">
        <v>1258376385</v>
      </c>
      <c r="X119" s="63">
        <v>3.2679861867941908</v>
      </c>
      <c r="Y119" s="64">
        <v>0.15760011349722458</v>
      </c>
      <c r="Z119" s="5">
        <f t="shared" si="19"/>
        <v>386674.89395383798</v>
      </c>
      <c r="AA119" s="9">
        <f t="shared" si="20"/>
        <v>7.8506718003930123E-2</v>
      </c>
      <c r="AB119" s="62">
        <v>14005986.620000001</v>
      </c>
      <c r="AC119" s="7">
        <f t="shared" si="21"/>
        <v>2.7607829740582599E-2</v>
      </c>
      <c r="AE119" s="6" t="s">
        <v>99</v>
      </c>
      <c r="AF119" s="6" t="s">
        <v>992</v>
      </c>
      <c r="AG119" s="6" t="s">
        <v>978</v>
      </c>
      <c r="AH119" s="6" t="s">
        <v>111</v>
      </c>
      <c r="AI119" s="6" t="s">
        <v>1857</v>
      </c>
      <c r="AJ119" s="6" t="s">
        <v>1857</v>
      </c>
      <c r="AK119" s="6" t="s">
        <v>1857</v>
      </c>
      <c r="AL119" s="6" t="s">
        <v>1857</v>
      </c>
      <c r="AM119" s="6" t="s">
        <v>1857</v>
      </c>
      <c r="AN119" s="6" t="s">
        <v>1857</v>
      </c>
      <c r="AO119" s="6" t="s">
        <v>1857</v>
      </c>
      <c r="AP119" s="6" t="s">
        <v>1857</v>
      </c>
      <c r="AQ119" s="6" t="s">
        <v>1857</v>
      </c>
      <c r="AR119" s="6" t="s">
        <v>1857</v>
      </c>
      <c r="AS119" s="6" t="s">
        <v>1857</v>
      </c>
      <c r="AT119" s="6" t="s">
        <v>1857</v>
      </c>
    </row>
    <row r="120" spans="1:46" ht="17.25" customHeight="1" x14ac:dyDescent="0.3">
      <c r="A120" t="s">
        <v>120</v>
      </c>
      <c r="B120" t="s">
        <v>1386</v>
      </c>
      <c r="C120" t="s">
        <v>977</v>
      </c>
      <c r="D120" t="str">
        <f t="shared" si="11"/>
        <v>Maple Shade township, Burlington County</v>
      </c>
      <c r="E120" t="s">
        <v>1830</v>
      </c>
      <c r="F120" t="s">
        <v>1819</v>
      </c>
      <c r="G120" s="22">
        <f>COUNTIFS('Raw Data from UFBs'!$A$3:$A$3000,'Summary By Town'!$A120,'Raw Data from UFBs'!$E$3:$E$3000,'Summary By Town'!$G$2)</f>
        <v>1</v>
      </c>
      <c r="H120" s="5">
        <f>SUMIFS('Raw Data from UFBs'!F$3:F$3000,'Raw Data from UFBs'!$A$3:$A$3000,'Summary By Town'!$A120,'Raw Data from UFBs'!$E$3:$E$3000,'Summary By Town'!$G$2)</f>
        <v>60590.7</v>
      </c>
      <c r="I120" s="5">
        <f>SUMIFS('Raw Data from UFBs'!G$3:G$3000,'Raw Data from UFBs'!$A$3:$A$3000,'Summary By Town'!$A120,'Raw Data from UFBs'!$E$3:$E$3000,'Summary By Town'!$G$2)</f>
        <v>6338600</v>
      </c>
      <c r="J120" s="23">
        <f t="shared" si="12"/>
        <v>233597.87676432263</v>
      </c>
      <c r="K120" s="22">
        <f>COUNTIFS('Raw Data from UFBs'!$A$3:$A$3000,'Summary By Town'!$A120,'Raw Data from UFBs'!$E$3:$E$3000,'Summary By Town'!$K$2)</f>
        <v>0</v>
      </c>
      <c r="L120" s="5">
        <f>SUMIFS('Raw Data from UFBs'!F$3:F$3000,'Raw Data from UFBs'!$A$3:$A$3000,'Summary By Town'!$A120,'Raw Data from UFBs'!$E$3:$E$3000,'Summary By Town'!$K$2)</f>
        <v>0</v>
      </c>
      <c r="M120" s="5">
        <f>SUMIFS('Raw Data from UFBs'!G$3:G$3000,'Raw Data from UFBs'!$A$3:$A$3000,'Summary By Town'!$A120,'Raw Data from UFBs'!$E$3:$E$3000,'Summary By Town'!$K$2)</f>
        <v>0</v>
      </c>
      <c r="N120" s="23">
        <f t="shared" si="13"/>
        <v>0</v>
      </c>
      <c r="O120" s="22">
        <f>COUNTIFS('Raw Data from UFBs'!$A$3:$A$3000,'Summary By Town'!$A120,'Raw Data from UFBs'!$E$3:$E$3000,'Summary By Town'!$O$2)</f>
        <v>0</v>
      </c>
      <c r="P120" s="5">
        <f>SUMIFS('Raw Data from UFBs'!F$3:F$3000,'Raw Data from UFBs'!$A$3:$A$3000,'Summary By Town'!$A120,'Raw Data from UFBs'!$E$3:$E$3000,'Summary By Town'!$O$2)</f>
        <v>0</v>
      </c>
      <c r="Q120" s="5">
        <f>SUMIFS('Raw Data from UFBs'!G$3:G$3000,'Raw Data from UFBs'!$A$3:$A$3000,'Summary By Town'!$A120,'Raw Data from UFBs'!$E$3:$E$3000,'Summary By Town'!$O$2)</f>
        <v>0</v>
      </c>
      <c r="R120" s="23">
        <f t="shared" si="14"/>
        <v>0</v>
      </c>
      <c r="S120" s="22">
        <f t="shared" si="15"/>
        <v>1</v>
      </c>
      <c r="T120" s="5">
        <f t="shared" si="16"/>
        <v>60590.7</v>
      </c>
      <c r="U120" s="5">
        <f t="shared" si="17"/>
        <v>6338600</v>
      </c>
      <c r="V120" s="23">
        <f t="shared" si="18"/>
        <v>233597.87676432263</v>
      </c>
      <c r="W120" s="62">
        <v>1442594250</v>
      </c>
      <c r="X120" s="63">
        <v>3.6853228909273756</v>
      </c>
      <c r="Y120" s="64">
        <v>0.2510370152552151</v>
      </c>
      <c r="Z120" s="5">
        <f t="shared" si="19"/>
        <v>43431.205272646956</v>
      </c>
      <c r="AA120" s="9">
        <f t="shared" si="20"/>
        <v>4.3938896886633232E-3</v>
      </c>
      <c r="AB120" s="62">
        <v>19887462</v>
      </c>
      <c r="AC120" s="7">
        <f t="shared" si="21"/>
        <v>2.183848561100806E-3</v>
      </c>
      <c r="AE120" s="6" t="s">
        <v>145</v>
      </c>
      <c r="AF120" s="6" t="s">
        <v>177</v>
      </c>
      <c r="AG120" s="6" t="s">
        <v>128</v>
      </c>
      <c r="AH120" s="6" t="s">
        <v>983</v>
      </c>
      <c r="AI120" s="6" t="s">
        <v>103</v>
      </c>
      <c r="AJ120" s="6" t="s">
        <v>1857</v>
      </c>
      <c r="AK120" s="6" t="s">
        <v>1857</v>
      </c>
      <c r="AL120" s="6" t="s">
        <v>1857</v>
      </c>
      <c r="AM120" s="6" t="s">
        <v>1857</v>
      </c>
      <c r="AN120" s="6" t="s">
        <v>1857</v>
      </c>
      <c r="AO120" s="6" t="s">
        <v>1857</v>
      </c>
      <c r="AP120" s="6" t="s">
        <v>1857</v>
      </c>
      <c r="AQ120" s="6" t="s">
        <v>1857</v>
      </c>
      <c r="AR120" s="6" t="s">
        <v>1857</v>
      </c>
      <c r="AS120" s="6" t="s">
        <v>1857</v>
      </c>
      <c r="AT120" s="6" t="s">
        <v>1857</v>
      </c>
    </row>
    <row r="121" spans="1:46" ht="17.25" customHeight="1" x14ac:dyDescent="0.3">
      <c r="A121" t="s">
        <v>121</v>
      </c>
      <c r="B121" t="s">
        <v>1387</v>
      </c>
      <c r="C121" t="s">
        <v>977</v>
      </c>
      <c r="D121" t="str">
        <f t="shared" si="11"/>
        <v>Medford township, Burlington County</v>
      </c>
      <c r="E121" t="s">
        <v>1830</v>
      </c>
      <c r="F121" t="s">
        <v>1817</v>
      </c>
      <c r="G121" s="22">
        <f>COUNTIFS('Raw Data from UFBs'!$A$3:$A$3000,'Summary By Town'!$A121,'Raw Data from UFBs'!$E$3:$E$3000,'Summary By Town'!$G$2)</f>
        <v>3</v>
      </c>
      <c r="H121" s="5">
        <f>SUMIFS('Raw Data from UFBs'!F$3:F$3000,'Raw Data from UFBs'!$A$3:$A$3000,'Summary By Town'!$A121,'Raw Data from UFBs'!$E$3:$E$3000,'Summary By Town'!$G$2)</f>
        <v>66727.760000000009</v>
      </c>
      <c r="I121" s="5">
        <f>SUMIFS('Raw Data from UFBs'!G$3:G$3000,'Raw Data from UFBs'!$A$3:$A$3000,'Summary By Town'!$A121,'Raw Data from UFBs'!$E$3:$E$3000,'Summary By Town'!$G$2)</f>
        <v>8555300</v>
      </c>
      <c r="J121" s="23">
        <f t="shared" si="12"/>
        <v>283779.92088575248</v>
      </c>
      <c r="K121" s="22">
        <f>COUNTIFS('Raw Data from UFBs'!$A$3:$A$3000,'Summary By Town'!$A121,'Raw Data from UFBs'!$E$3:$E$3000,'Summary By Town'!$K$2)</f>
        <v>2</v>
      </c>
      <c r="L121" s="5">
        <f>SUMIFS('Raw Data from UFBs'!F$3:F$3000,'Raw Data from UFBs'!$A$3:$A$3000,'Summary By Town'!$A121,'Raw Data from UFBs'!$E$3:$E$3000,'Summary By Town'!$K$2)</f>
        <v>177833.4</v>
      </c>
      <c r="M121" s="5">
        <f>SUMIFS('Raw Data from UFBs'!G$3:G$3000,'Raw Data from UFBs'!$A$3:$A$3000,'Summary By Town'!$A121,'Raw Data from UFBs'!$E$3:$E$3000,'Summary By Town'!$K$2)</f>
        <v>12000000</v>
      </c>
      <c r="N121" s="23">
        <f t="shared" si="13"/>
        <v>398040.86947611766</v>
      </c>
      <c r="O121" s="22">
        <f>COUNTIFS('Raw Data from UFBs'!$A$3:$A$3000,'Summary By Town'!$A121,'Raw Data from UFBs'!$E$3:$E$3000,'Summary By Town'!$O$2)</f>
        <v>0</v>
      </c>
      <c r="P121" s="5">
        <f>SUMIFS('Raw Data from UFBs'!F$3:F$3000,'Raw Data from UFBs'!$A$3:$A$3000,'Summary By Town'!$A121,'Raw Data from UFBs'!$E$3:$E$3000,'Summary By Town'!$O$2)</f>
        <v>0</v>
      </c>
      <c r="Q121" s="5">
        <f>SUMIFS('Raw Data from UFBs'!G$3:G$3000,'Raw Data from UFBs'!$A$3:$A$3000,'Summary By Town'!$A121,'Raw Data from UFBs'!$E$3:$E$3000,'Summary By Town'!$O$2)</f>
        <v>0</v>
      </c>
      <c r="R121" s="23">
        <f t="shared" si="14"/>
        <v>0</v>
      </c>
      <c r="S121" s="22">
        <f t="shared" si="15"/>
        <v>5</v>
      </c>
      <c r="T121" s="5">
        <f t="shared" si="16"/>
        <v>244561.16</v>
      </c>
      <c r="U121" s="5">
        <f t="shared" si="17"/>
        <v>20555300</v>
      </c>
      <c r="V121" s="23">
        <f t="shared" si="18"/>
        <v>681820.79036187008</v>
      </c>
      <c r="W121" s="62">
        <v>3566343717</v>
      </c>
      <c r="X121" s="63">
        <v>3.317007245634314</v>
      </c>
      <c r="Y121" s="64">
        <v>0.13267655199155157</v>
      </c>
      <c r="Z121" s="5">
        <f t="shared" si="19"/>
        <v>58014.100081513272</v>
      </c>
      <c r="AA121" s="9">
        <f t="shared" si="20"/>
        <v>5.763690107046404E-3</v>
      </c>
      <c r="AB121" s="62">
        <v>23972471.899999999</v>
      </c>
      <c r="AC121" s="7">
        <f t="shared" si="21"/>
        <v>2.4200299545043278E-3</v>
      </c>
      <c r="AE121" s="6" t="s">
        <v>1010</v>
      </c>
      <c r="AF121" s="6" t="s">
        <v>990</v>
      </c>
      <c r="AG121" s="6" t="s">
        <v>982</v>
      </c>
      <c r="AH121" s="6" t="s">
        <v>993</v>
      </c>
      <c r="AI121" s="6" t="s">
        <v>109</v>
      </c>
      <c r="AJ121" s="6" t="s">
        <v>991</v>
      </c>
      <c r="AK121" s="6" t="s">
        <v>119</v>
      </c>
      <c r="AL121" s="6" t="s">
        <v>128</v>
      </c>
      <c r="AM121" s="6" t="s">
        <v>1857</v>
      </c>
      <c r="AN121" s="6" t="s">
        <v>1857</v>
      </c>
      <c r="AO121" s="6" t="s">
        <v>1857</v>
      </c>
      <c r="AP121" s="6" t="s">
        <v>1857</v>
      </c>
      <c r="AQ121" s="6" t="s">
        <v>1857</v>
      </c>
      <c r="AR121" s="6" t="s">
        <v>1857</v>
      </c>
      <c r="AS121" s="6" t="s">
        <v>1857</v>
      </c>
      <c r="AT121" s="6" t="s">
        <v>1857</v>
      </c>
    </row>
    <row r="122" spans="1:46" ht="17.25" customHeight="1" x14ac:dyDescent="0.3">
      <c r="A122" t="s">
        <v>983</v>
      </c>
      <c r="B122" t="s">
        <v>1388</v>
      </c>
      <c r="C122" t="s">
        <v>977</v>
      </c>
      <c r="D122" t="str">
        <f t="shared" si="11"/>
        <v>Moorestown township, Burlington County</v>
      </c>
      <c r="E122" t="s">
        <v>1830</v>
      </c>
      <c r="F122" t="s">
        <v>1815</v>
      </c>
      <c r="G122" s="22">
        <f>COUNTIFS('Raw Data from UFBs'!$A$3:$A$3000,'Summary By Town'!$A122,'Raw Data from UFBs'!$E$3:$E$3000,'Summary By Town'!$G$2)</f>
        <v>0</v>
      </c>
      <c r="H122" s="5">
        <f>SUMIFS('Raw Data from UFBs'!F$3:F$3000,'Raw Data from UFBs'!$A$3:$A$3000,'Summary By Town'!$A122,'Raw Data from UFBs'!$E$3:$E$3000,'Summary By Town'!$G$2)</f>
        <v>0</v>
      </c>
      <c r="I122" s="5">
        <f>SUMIFS('Raw Data from UFBs'!G$3:G$3000,'Raw Data from UFBs'!$A$3:$A$3000,'Summary By Town'!$A122,'Raw Data from UFBs'!$E$3:$E$3000,'Summary By Town'!$G$2)</f>
        <v>0</v>
      </c>
      <c r="J122" s="23">
        <f t="shared" si="12"/>
        <v>0</v>
      </c>
      <c r="K122" s="22">
        <f>COUNTIFS('Raw Data from UFBs'!$A$3:$A$3000,'Summary By Town'!$A122,'Raw Data from UFBs'!$E$3:$E$3000,'Summary By Town'!$K$2)</f>
        <v>0</v>
      </c>
      <c r="L122" s="5">
        <f>SUMIFS('Raw Data from UFBs'!F$3:F$3000,'Raw Data from UFBs'!$A$3:$A$3000,'Summary By Town'!$A122,'Raw Data from UFBs'!$E$3:$E$3000,'Summary By Town'!$K$2)</f>
        <v>0</v>
      </c>
      <c r="M122" s="5">
        <f>SUMIFS('Raw Data from UFBs'!G$3:G$3000,'Raw Data from UFBs'!$A$3:$A$3000,'Summary By Town'!$A122,'Raw Data from UFBs'!$E$3:$E$3000,'Summary By Town'!$K$2)</f>
        <v>0</v>
      </c>
      <c r="N122" s="23">
        <f t="shared" si="13"/>
        <v>0</v>
      </c>
      <c r="O122" s="22">
        <f>COUNTIFS('Raw Data from UFBs'!$A$3:$A$3000,'Summary By Town'!$A122,'Raw Data from UFBs'!$E$3:$E$3000,'Summary By Town'!$O$2)</f>
        <v>0</v>
      </c>
      <c r="P122" s="5">
        <f>SUMIFS('Raw Data from UFBs'!F$3:F$3000,'Raw Data from UFBs'!$A$3:$A$3000,'Summary By Town'!$A122,'Raw Data from UFBs'!$E$3:$E$3000,'Summary By Town'!$O$2)</f>
        <v>0</v>
      </c>
      <c r="Q122" s="5">
        <f>SUMIFS('Raw Data from UFBs'!G$3:G$3000,'Raw Data from UFBs'!$A$3:$A$3000,'Summary By Town'!$A122,'Raw Data from UFBs'!$E$3:$E$3000,'Summary By Town'!$O$2)</f>
        <v>0</v>
      </c>
      <c r="R122" s="23">
        <f t="shared" si="14"/>
        <v>0</v>
      </c>
      <c r="S122" s="22">
        <f t="shared" si="15"/>
        <v>0</v>
      </c>
      <c r="T122" s="5">
        <f t="shared" si="16"/>
        <v>0</v>
      </c>
      <c r="U122" s="5">
        <f t="shared" si="17"/>
        <v>0</v>
      </c>
      <c r="V122" s="23">
        <f t="shared" si="18"/>
        <v>0</v>
      </c>
      <c r="W122" s="62">
        <v>4382587710</v>
      </c>
      <c r="X122" s="63">
        <v>2.6759774366443176</v>
      </c>
      <c r="Y122" s="64">
        <v>0.16511427899210626</v>
      </c>
      <c r="Z122" s="5">
        <f t="shared" si="19"/>
        <v>0</v>
      </c>
      <c r="AA122" s="9">
        <f t="shared" si="20"/>
        <v>0</v>
      </c>
      <c r="AB122" s="62">
        <v>25707538</v>
      </c>
      <c r="AC122" s="7">
        <f t="shared" si="21"/>
        <v>0</v>
      </c>
      <c r="AE122" s="6" t="s">
        <v>120</v>
      </c>
      <c r="AF122" s="6" t="s">
        <v>128</v>
      </c>
      <c r="AG122" s="6" t="s">
        <v>103</v>
      </c>
      <c r="AH122" s="6" t="s">
        <v>979</v>
      </c>
      <c r="AI122" s="6" t="s">
        <v>133</v>
      </c>
      <c r="AJ122" s="6" t="s">
        <v>1857</v>
      </c>
      <c r="AK122" s="6" t="s">
        <v>1857</v>
      </c>
      <c r="AL122" s="6" t="s">
        <v>1857</v>
      </c>
      <c r="AM122" s="6" t="s">
        <v>1857</v>
      </c>
      <c r="AN122" s="6" t="s">
        <v>1857</v>
      </c>
      <c r="AO122" s="6" t="s">
        <v>1857</v>
      </c>
      <c r="AP122" s="6" t="s">
        <v>1857</v>
      </c>
      <c r="AQ122" s="6" t="s">
        <v>1857</v>
      </c>
      <c r="AR122" s="6" t="s">
        <v>1857</v>
      </c>
      <c r="AS122" s="6" t="s">
        <v>1857</v>
      </c>
      <c r="AT122" s="6" t="s">
        <v>1857</v>
      </c>
    </row>
    <row r="123" spans="1:46" ht="17.25" customHeight="1" x14ac:dyDescent="0.3">
      <c r="A123" t="s">
        <v>122</v>
      </c>
      <c r="B123" t="s">
        <v>1389</v>
      </c>
      <c r="C123" t="s">
        <v>977</v>
      </c>
      <c r="D123" t="str">
        <f t="shared" si="11"/>
        <v>Mount Holly township, Burlington County</v>
      </c>
      <c r="E123" t="s">
        <v>1830</v>
      </c>
      <c r="F123" t="s">
        <v>1815</v>
      </c>
      <c r="G123" s="22">
        <f>COUNTIFS('Raw Data from UFBs'!$A$3:$A$3000,'Summary By Town'!$A123,'Raw Data from UFBs'!$E$3:$E$3000,'Summary By Town'!$G$2)</f>
        <v>2</v>
      </c>
      <c r="H123" s="5">
        <f>SUMIFS('Raw Data from UFBs'!F$3:F$3000,'Raw Data from UFBs'!$A$3:$A$3000,'Summary By Town'!$A123,'Raw Data from UFBs'!$E$3:$E$3000,'Summary By Town'!$G$2)</f>
        <v>177981</v>
      </c>
      <c r="I123" s="5">
        <f>SUMIFS('Raw Data from UFBs'!G$3:G$3000,'Raw Data from UFBs'!$A$3:$A$3000,'Summary By Town'!$A123,'Raw Data from UFBs'!$E$3:$E$3000,'Summary By Town'!$G$2)</f>
        <v>13995400</v>
      </c>
      <c r="J123" s="23">
        <f t="shared" si="12"/>
        <v>438243.65930868208</v>
      </c>
      <c r="K123" s="22">
        <f>COUNTIFS('Raw Data from UFBs'!$A$3:$A$3000,'Summary By Town'!$A123,'Raw Data from UFBs'!$E$3:$E$3000,'Summary By Town'!$K$2)</f>
        <v>0</v>
      </c>
      <c r="L123" s="5">
        <f>SUMIFS('Raw Data from UFBs'!F$3:F$3000,'Raw Data from UFBs'!$A$3:$A$3000,'Summary By Town'!$A123,'Raw Data from UFBs'!$E$3:$E$3000,'Summary By Town'!$K$2)</f>
        <v>0</v>
      </c>
      <c r="M123" s="5">
        <f>SUMIFS('Raw Data from UFBs'!G$3:G$3000,'Raw Data from UFBs'!$A$3:$A$3000,'Summary By Town'!$A123,'Raw Data from UFBs'!$E$3:$E$3000,'Summary By Town'!$K$2)</f>
        <v>0</v>
      </c>
      <c r="N123" s="23">
        <f t="shared" si="13"/>
        <v>0</v>
      </c>
      <c r="O123" s="22">
        <f>COUNTIFS('Raw Data from UFBs'!$A$3:$A$3000,'Summary By Town'!$A123,'Raw Data from UFBs'!$E$3:$E$3000,'Summary By Town'!$O$2)</f>
        <v>5</v>
      </c>
      <c r="P123" s="5">
        <f>SUMIFS('Raw Data from UFBs'!F$3:F$3000,'Raw Data from UFBs'!$A$3:$A$3000,'Summary By Town'!$A123,'Raw Data from UFBs'!$E$3:$E$3000,'Summary By Town'!$O$2)</f>
        <v>1101755</v>
      </c>
      <c r="Q123" s="5">
        <f>SUMIFS('Raw Data from UFBs'!G$3:G$3000,'Raw Data from UFBs'!$A$3:$A$3000,'Summary By Town'!$A123,'Raw Data from UFBs'!$E$3:$E$3000,'Summary By Town'!$O$2)</f>
        <v>44503100</v>
      </c>
      <c r="R123" s="23">
        <f t="shared" si="14"/>
        <v>1393543.6925404212</v>
      </c>
      <c r="S123" s="22">
        <f t="shared" si="15"/>
        <v>7</v>
      </c>
      <c r="T123" s="5">
        <f t="shared" si="16"/>
        <v>1279736</v>
      </c>
      <c r="U123" s="5">
        <f t="shared" si="17"/>
        <v>58498500</v>
      </c>
      <c r="V123" s="23">
        <f t="shared" si="18"/>
        <v>1831787.3518491033</v>
      </c>
      <c r="W123" s="62">
        <v>977767132</v>
      </c>
      <c r="X123" s="63">
        <v>3.1313407212990132</v>
      </c>
      <c r="Y123" s="64">
        <v>0.28403735884052433</v>
      </c>
      <c r="Z123" s="5">
        <f t="shared" si="19"/>
        <v>156803.20792356032</v>
      </c>
      <c r="AA123" s="9">
        <f t="shared" si="20"/>
        <v>5.9828662761799607E-2</v>
      </c>
      <c r="AB123" s="62">
        <v>11740207</v>
      </c>
      <c r="AC123" s="7">
        <f t="shared" si="21"/>
        <v>1.3356085452629609E-2</v>
      </c>
      <c r="AE123" s="6" t="s">
        <v>119</v>
      </c>
      <c r="AF123" s="6" t="s">
        <v>118</v>
      </c>
      <c r="AG123" s="6" t="s">
        <v>106</v>
      </c>
      <c r="AH123" s="6" t="s">
        <v>130</v>
      </c>
      <c r="AI123" s="6" t="s">
        <v>1857</v>
      </c>
      <c r="AJ123" s="6" t="s">
        <v>1857</v>
      </c>
      <c r="AK123" s="6" t="s">
        <v>1857</v>
      </c>
      <c r="AL123" s="6" t="s">
        <v>1857</v>
      </c>
      <c r="AM123" s="6" t="s">
        <v>1857</v>
      </c>
      <c r="AN123" s="6" t="s">
        <v>1857</v>
      </c>
      <c r="AO123" s="6" t="s">
        <v>1857</v>
      </c>
      <c r="AP123" s="6" t="s">
        <v>1857</v>
      </c>
      <c r="AQ123" s="6" t="s">
        <v>1857</v>
      </c>
      <c r="AR123" s="6" t="s">
        <v>1857</v>
      </c>
      <c r="AS123" s="6" t="s">
        <v>1857</v>
      </c>
      <c r="AT123" s="6" t="s">
        <v>1857</v>
      </c>
    </row>
    <row r="124" spans="1:46" ht="17.25" customHeight="1" x14ac:dyDescent="0.3">
      <c r="A124" t="s">
        <v>128</v>
      </c>
      <c r="B124" t="s">
        <v>1390</v>
      </c>
      <c r="C124" t="s">
        <v>977</v>
      </c>
      <c r="D124" t="str">
        <f t="shared" si="11"/>
        <v>Mount Laurel township, Burlington County</v>
      </c>
      <c r="E124" t="s">
        <v>1830</v>
      </c>
      <c r="F124" t="s">
        <v>1819</v>
      </c>
      <c r="G124" s="22">
        <f>COUNTIFS('Raw Data from UFBs'!$A$3:$A$3000,'Summary By Town'!$A124,'Raw Data from UFBs'!$E$3:$E$3000,'Summary By Town'!$G$2)</f>
        <v>3</v>
      </c>
      <c r="H124" s="5">
        <f>SUMIFS('Raw Data from UFBs'!F$3:F$3000,'Raw Data from UFBs'!$A$3:$A$3000,'Summary By Town'!$A124,'Raw Data from UFBs'!$E$3:$E$3000,'Summary By Town'!$G$2)</f>
        <v>97718.58</v>
      </c>
      <c r="I124" s="5">
        <f>SUMIFS('Raw Data from UFBs'!G$3:G$3000,'Raw Data from UFBs'!$A$3:$A$3000,'Summary By Town'!$A124,'Raw Data from UFBs'!$E$3:$E$3000,'Summary By Town'!$G$2)</f>
        <v>8065500</v>
      </c>
      <c r="J124" s="23">
        <f t="shared" si="12"/>
        <v>226321.65551950131</v>
      </c>
      <c r="K124" s="22">
        <f>COUNTIFS('Raw Data from UFBs'!$A$3:$A$3000,'Summary By Town'!$A124,'Raw Data from UFBs'!$E$3:$E$3000,'Summary By Town'!$K$2)</f>
        <v>0</v>
      </c>
      <c r="L124" s="5">
        <f>SUMIFS('Raw Data from UFBs'!F$3:F$3000,'Raw Data from UFBs'!$A$3:$A$3000,'Summary By Town'!$A124,'Raw Data from UFBs'!$E$3:$E$3000,'Summary By Town'!$K$2)</f>
        <v>0</v>
      </c>
      <c r="M124" s="5">
        <f>SUMIFS('Raw Data from UFBs'!G$3:G$3000,'Raw Data from UFBs'!$A$3:$A$3000,'Summary By Town'!$A124,'Raw Data from UFBs'!$E$3:$E$3000,'Summary By Town'!$K$2)</f>
        <v>0</v>
      </c>
      <c r="N124" s="23">
        <f t="shared" si="13"/>
        <v>0</v>
      </c>
      <c r="O124" s="22">
        <f>COUNTIFS('Raw Data from UFBs'!$A$3:$A$3000,'Summary By Town'!$A124,'Raw Data from UFBs'!$E$3:$E$3000,'Summary By Town'!$O$2)</f>
        <v>2</v>
      </c>
      <c r="P124" s="5">
        <f>SUMIFS('Raw Data from UFBs'!F$3:F$3000,'Raw Data from UFBs'!$A$3:$A$3000,'Summary By Town'!$A124,'Raw Data from UFBs'!$E$3:$E$3000,'Summary By Town'!$O$2)</f>
        <v>106950.87</v>
      </c>
      <c r="Q124" s="5">
        <f>SUMIFS('Raw Data from UFBs'!G$3:G$3000,'Raw Data from UFBs'!$A$3:$A$3000,'Summary By Town'!$A124,'Raw Data from UFBs'!$E$3:$E$3000,'Summary By Town'!$O$2)</f>
        <v>38393900</v>
      </c>
      <c r="R124" s="23">
        <f t="shared" si="14"/>
        <v>1077350.5684520714</v>
      </c>
      <c r="S124" s="22">
        <f t="shared" si="15"/>
        <v>5</v>
      </c>
      <c r="T124" s="5">
        <f t="shared" si="16"/>
        <v>204669.45</v>
      </c>
      <c r="U124" s="5">
        <f t="shared" si="17"/>
        <v>46459400</v>
      </c>
      <c r="V124" s="23">
        <f t="shared" si="18"/>
        <v>1303672.2239715727</v>
      </c>
      <c r="W124" s="62">
        <v>6284763879</v>
      </c>
      <c r="X124" s="63">
        <v>2.8060461908065379</v>
      </c>
      <c r="Y124" s="64">
        <v>0.16277604818229227</v>
      </c>
      <c r="Z124" s="5">
        <f t="shared" si="19"/>
        <v>178891.32848846959</v>
      </c>
      <c r="AA124" s="9">
        <f t="shared" si="20"/>
        <v>7.3923859184654665E-3</v>
      </c>
      <c r="AB124" s="62">
        <v>45574966.990000002</v>
      </c>
      <c r="AC124" s="7">
        <f t="shared" si="21"/>
        <v>3.9252102700967767E-3</v>
      </c>
      <c r="AE124" s="6" t="s">
        <v>109</v>
      </c>
      <c r="AF124" s="6" t="s">
        <v>121</v>
      </c>
      <c r="AG124" s="6" t="s">
        <v>145</v>
      </c>
      <c r="AH124" s="6" t="s">
        <v>120</v>
      </c>
      <c r="AI124" s="6" t="s">
        <v>119</v>
      </c>
      <c r="AJ124" s="6" t="s">
        <v>118</v>
      </c>
      <c r="AK124" s="6" t="s">
        <v>983</v>
      </c>
      <c r="AL124" s="6" t="s">
        <v>130</v>
      </c>
      <c r="AM124" s="6" t="s">
        <v>133</v>
      </c>
      <c r="AN124" s="6" t="s">
        <v>1857</v>
      </c>
      <c r="AO124" s="6" t="s">
        <v>1857</v>
      </c>
      <c r="AP124" s="6" t="s">
        <v>1857</v>
      </c>
      <c r="AQ124" s="6" t="s">
        <v>1857</v>
      </c>
      <c r="AR124" s="6" t="s">
        <v>1857</v>
      </c>
      <c r="AS124" s="6" t="s">
        <v>1857</v>
      </c>
      <c r="AT124" s="6" t="s">
        <v>1857</v>
      </c>
    </row>
    <row r="125" spans="1:46" ht="17.25" customHeight="1" x14ac:dyDescent="0.3">
      <c r="A125" t="s">
        <v>984</v>
      </c>
      <c r="B125" t="s">
        <v>1391</v>
      </c>
      <c r="C125" t="s">
        <v>977</v>
      </c>
      <c r="D125" t="str">
        <f t="shared" si="11"/>
        <v>New Hanover township, Burlington County</v>
      </c>
      <c r="E125" t="s">
        <v>1830</v>
      </c>
      <c r="F125" t="s">
        <v>1820</v>
      </c>
      <c r="G125" s="22">
        <f>COUNTIFS('Raw Data from UFBs'!$A$3:$A$3000,'Summary By Town'!$A125,'Raw Data from UFBs'!$E$3:$E$3000,'Summary By Town'!$G$2)</f>
        <v>0</v>
      </c>
      <c r="H125" s="5">
        <f>SUMIFS('Raw Data from UFBs'!F$3:F$3000,'Raw Data from UFBs'!$A$3:$A$3000,'Summary By Town'!$A125,'Raw Data from UFBs'!$E$3:$E$3000,'Summary By Town'!$G$2)</f>
        <v>0</v>
      </c>
      <c r="I125" s="5">
        <f>SUMIFS('Raw Data from UFBs'!G$3:G$3000,'Raw Data from UFBs'!$A$3:$A$3000,'Summary By Town'!$A125,'Raw Data from UFBs'!$E$3:$E$3000,'Summary By Town'!$G$2)</f>
        <v>0</v>
      </c>
      <c r="J125" s="23">
        <f t="shared" si="12"/>
        <v>0</v>
      </c>
      <c r="K125" s="22">
        <f>COUNTIFS('Raw Data from UFBs'!$A$3:$A$3000,'Summary By Town'!$A125,'Raw Data from UFBs'!$E$3:$E$3000,'Summary By Town'!$K$2)</f>
        <v>0</v>
      </c>
      <c r="L125" s="5">
        <f>SUMIFS('Raw Data from UFBs'!F$3:F$3000,'Raw Data from UFBs'!$A$3:$A$3000,'Summary By Town'!$A125,'Raw Data from UFBs'!$E$3:$E$3000,'Summary By Town'!$K$2)</f>
        <v>0</v>
      </c>
      <c r="M125" s="5">
        <f>SUMIFS('Raw Data from UFBs'!G$3:G$3000,'Raw Data from UFBs'!$A$3:$A$3000,'Summary By Town'!$A125,'Raw Data from UFBs'!$E$3:$E$3000,'Summary By Town'!$K$2)</f>
        <v>0</v>
      </c>
      <c r="N125" s="23">
        <f t="shared" si="13"/>
        <v>0</v>
      </c>
      <c r="O125" s="22">
        <f>COUNTIFS('Raw Data from UFBs'!$A$3:$A$3000,'Summary By Town'!$A125,'Raw Data from UFBs'!$E$3:$E$3000,'Summary By Town'!$O$2)</f>
        <v>0</v>
      </c>
      <c r="P125" s="5">
        <f>SUMIFS('Raw Data from UFBs'!F$3:F$3000,'Raw Data from UFBs'!$A$3:$A$3000,'Summary By Town'!$A125,'Raw Data from UFBs'!$E$3:$E$3000,'Summary By Town'!$O$2)</f>
        <v>0</v>
      </c>
      <c r="Q125" s="5">
        <f>SUMIFS('Raw Data from UFBs'!G$3:G$3000,'Raw Data from UFBs'!$A$3:$A$3000,'Summary By Town'!$A125,'Raw Data from UFBs'!$E$3:$E$3000,'Summary By Town'!$O$2)</f>
        <v>0</v>
      </c>
      <c r="R125" s="23">
        <f t="shared" si="14"/>
        <v>0</v>
      </c>
      <c r="S125" s="22">
        <f t="shared" si="15"/>
        <v>0</v>
      </c>
      <c r="T125" s="5">
        <f t="shared" si="16"/>
        <v>0</v>
      </c>
      <c r="U125" s="5">
        <f t="shared" si="17"/>
        <v>0</v>
      </c>
      <c r="V125" s="23">
        <f t="shared" si="18"/>
        <v>0</v>
      </c>
      <c r="W125" s="62">
        <v>1117692300</v>
      </c>
      <c r="X125" s="63">
        <v>2.7812469042124612</v>
      </c>
      <c r="Y125" s="64">
        <v>3.4083209230803727E-2</v>
      </c>
      <c r="Z125" s="5">
        <f t="shared" si="19"/>
        <v>0</v>
      </c>
      <c r="AA125" s="9">
        <f t="shared" si="20"/>
        <v>0</v>
      </c>
      <c r="AB125" s="62">
        <v>2305754.84</v>
      </c>
      <c r="AC125" s="7">
        <f t="shared" si="21"/>
        <v>0</v>
      </c>
      <c r="AE125" s="6" t="s">
        <v>709</v>
      </c>
      <c r="AF125" s="6" t="s">
        <v>134</v>
      </c>
      <c r="AG125" s="6" t="s">
        <v>1176</v>
      </c>
      <c r="AH125" s="6" t="s">
        <v>985</v>
      </c>
      <c r="AI125" s="6" t="s">
        <v>1857</v>
      </c>
      <c r="AJ125" s="6" t="s">
        <v>1857</v>
      </c>
      <c r="AK125" s="6" t="s">
        <v>1857</v>
      </c>
      <c r="AL125" s="6" t="s">
        <v>1857</v>
      </c>
      <c r="AM125" s="6" t="s">
        <v>1857</v>
      </c>
      <c r="AN125" s="6" t="s">
        <v>1857</v>
      </c>
      <c r="AO125" s="6" t="s">
        <v>1857</v>
      </c>
      <c r="AP125" s="6" t="s">
        <v>1857</v>
      </c>
      <c r="AQ125" s="6" t="s">
        <v>1857</v>
      </c>
      <c r="AR125" s="6" t="s">
        <v>1857</v>
      </c>
      <c r="AS125" s="6" t="s">
        <v>1857</v>
      </c>
      <c r="AT125" s="6" t="s">
        <v>1857</v>
      </c>
    </row>
    <row r="126" spans="1:46" ht="17.25" customHeight="1" x14ac:dyDescent="0.3">
      <c r="A126" t="s">
        <v>985</v>
      </c>
      <c r="B126" t="s">
        <v>1392</v>
      </c>
      <c r="C126" t="s">
        <v>977</v>
      </c>
      <c r="D126" t="str">
        <f t="shared" si="11"/>
        <v>North Hanover township, Burlington County</v>
      </c>
      <c r="E126" t="s">
        <v>1830</v>
      </c>
      <c r="F126" t="s">
        <v>1818</v>
      </c>
      <c r="G126" s="22">
        <f>COUNTIFS('Raw Data from UFBs'!$A$3:$A$3000,'Summary By Town'!$A126,'Raw Data from UFBs'!$E$3:$E$3000,'Summary By Town'!$G$2)</f>
        <v>0</v>
      </c>
      <c r="H126" s="5">
        <f>SUMIFS('Raw Data from UFBs'!F$3:F$3000,'Raw Data from UFBs'!$A$3:$A$3000,'Summary By Town'!$A126,'Raw Data from UFBs'!$E$3:$E$3000,'Summary By Town'!$G$2)</f>
        <v>0</v>
      </c>
      <c r="I126" s="5">
        <f>SUMIFS('Raw Data from UFBs'!G$3:G$3000,'Raw Data from UFBs'!$A$3:$A$3000,'Summary By Town'!$A126,'Raw Data from UFBs'!$E$3:$E$3000,'Summary By Town'!$G$2)</f>
        <v>0</v>
      </c>
      <c r="J126" s="23">
        <f t="shared" si="12"/>
        <v>0</v>
      </c>
      <c r="K126" s="22">
        <f>COUNTIFS('Raw Data from UFBs'!$A$3:$A$3000,'Summary By Town'!$A126,'Raw Data from UFBs'!$E$3:$E$3000,'Summary By Town'!$K$2)</f>
        <v>0</v>
      </c>
      <c r="L126" s="5">
        <f>SUMIFS('Raw Data from UFBs'!F$3:F$3000,'Raw Data from UFBs'!$A$3:$A$3000,'Summary By Town'!$A126,'Raw Data from UFBs'!$E$3:$E$3000,'Summary By Town'!$K$2)</f>
        <v>0</v>
      </c>
      <c r="M126" s="5">
        <f>SUMIFS('Raw Data from UFBs'!G$3:G$3000,'Raw Data from UFBs'!$A$3:$A$3000,'Summary By Town'!$A126,'Raw Data from UFBs'!$E$3:$E$3000,'Summary By Town'!$K$2)</f>
        <v>0</v>
      </c>
      <c r="N126" s="23">
        <f t="shared" si="13"/>
        <v>0</v>
      </c>
      <c r="O126" s="22">
        <f>COUNTIFS('Raw Data from UFBs'!$A$3:$A$3000,'Summary By Town'!$A126,'Raw Data from UFBs'!$E$3:$E$3000,'Summary By Town'!$O$2)</f>
        <v>0</v>
      </c>
      <c r="P126" s="5">
        <f>SUMIFS('Raw Data from UFBs'!F$3:F$3000,'Raw Data from UFBs'!$A$3:$A$3000,'Summary By Town'!$A126,'Raw Data from UFBs'!$E$3:$E$3000,'Summary By Town'!$O$2)</f>
        <v>0</v>
      </c>
      <c r="Q126" s="5">
        <f>SUMIFS('Raw Data from UFBs'!G$3:G$3000,'Raw Data from UFBs'!$A$3:$A$3000,'Summary By Town'!$A126,'Raw Data from UFBs'!$E$3:$E$3000,'Summary By Town'!$O$2)</f>
        <v>0</v>
      </c>
      <c r="R126" s="23">
        <f t="shared" si="14"/>
        <v>0</v>
      </c>
      <c r="S126" s="22">
        <f t="shared" si="15"/>
        <v>0</v>
      </c>
      <c r="T126" s="5">
        <f t="shared" si="16"/>
        <v>0</v>
      </c>
      <c r="U126" s="5">
        <f t="shared" si="17"/>
        <v>0</v>
      </c>
      <c r="V126" s="23">
        <f t="shared" si="18"/>
        <v>0</v>
      </c>
      <c r="W126" s="62">
        <v>634199661</v>
      </c>
      <c r="X126" s="63">
        <v>2.2099943525433421</v>
      </c>
      <c r="Y126" s="64">
        <v>0.18655768670418771</v>
      </c>
      <c r="Z126" s="5">
        <f t="shared" si="19"/>
        <v>0</v>
      </c>
      <c r="AA126" s="9">
        <f t="shared" si="20"/>
        <v>0</v>
      </c>
      <c r="AB126" s="62">
        <v>4549000</v>
      </c>
      <c r="AC126" s="7">
        <f t="shared" si="21"/>
        <v>0</v>
      </c>
      <c r="AE126" s="6" t="s">
        <v>1133</v>
      </c>
      <c r="AF126" s="6" t="s">
        <v>368</v>
      </c>
      <c r="AG126" s="6" t="s">
        <v>134</v>
      </c>
      <c r="AH126" s="6" t="s">
        <v>984</v>
      </c>
      <c r="AI126" s="6" t="s">
        <v>992</v>
      </c>
      <c r="AJ126" s="6" t="s">
        <v>978</v>
      </c>
      <c r="AK126" s="6" t="s">
        <v>1176</v>
      </c>
      <c r="AL126" s="6" t="s">
        <v>1857</v>
      </c>
      <c r="AM126" s="6" t="s">
        <v>1857</v>
      </c>
      <c r="AN126" s="6" t="s">
        <v>1857</v>
      </c>
      <c r="AO126" s="6" t="s">
        <v>1857</v>
      </c>
      <c r="AP126" s="6" t="s">
        <v>1857</v>
      </c>
      <c r="AQ126" s="6" t="s">
        <v>1857</v>
      </c>
      <c r="AR126" s="6" t="s">
        <v>1857</v>
      </c>
      <c r="AS126" s="6" t="s">
        <v>1857</v>
      </c>
      <c r="AT126" s="6" t="s">
        <v>1857</v>
      </c>
    </row>
    <row r="127" spans="1:46" ht="17.25" customHeight="1" x14ac:dyDescent="0.3">
      <c r="A127" t="s">
        <v>709</v>
      </c>
      <c r="B127" t="s">
        <v>1393</v>
      </c>
      <c r="C127" t="s">
        <v>977</v>
      </c>
      <c r="D127" t="str">
        <f t="shared" si="11"/>
        <v>Pemberton township, Burlington County</v>
      </c>
      <c r="E127" t="s">
        <v>1830</v>
      </c>
      <c r="F127" t="s">
        <v>1818</v>
      </c>
      <c r="G127" s="22">
        <f>COUNTIFS('Raw Data from UFBs'!$A$3:$A$3000,'Summary By Town'!$A127,'Raw Data from UFBs'!$E$3:$E$3000,'Summary By Town'!$G$2)</f>
        <v>1</v>
      </c>
      <c r="H127" s="5">
        <f>SUMIFS('Raw Data from UFBs'!F$3:F$3000,'Raw Data from UFBs'!$A$3:$A$3000,'Summary By Town'!$A127,'Raw Data from UFBs'!$E$3:$E$3000,'Summary By Town'!$G$2)</f>
        <v>166208.70000000001</v>
      </c>
      <c r="I127" s="5">
        <f>SUMIFS('Raw Data from UFBs'!G$3:G$3000,'Raw Data from UFBs'!$A$3:$A$3000,'Summary By Town'!$A127,'Raw Data from UFBs'!$E$3:$E$3000,'Summary By Town'!$G$2)</f>
        <v>6787500</v>
      </c>
      <c r="J127" s="23">
        <f t="shared" si="12"/>
        <v>195184.71233409774</v>
      </c>
      <c r="K127" s="22">
        <f>COUNTIFS('Raw Data from UFBs'!$A$3:$A$3000,'Summary By Town'!$A127,'Raw Data from UFBs'!$E$3:$E$3000,'Summary By Town'!$K$2)</f>
        <v>0</v>
      </c>
      <c r="L127" s="5">
        <f>SUMIFS('Raw Data from UFBs'!F$3:F$3000,'Raw Data from UFBs'!$A$3:$A$3000,'Summary By Town'!$A127,'Raw Data from UFBs'!$E$3:$E$3000,'Summary By Town'!$K$2)</f>
        <v>0</v>
      </c>
      <c r="M127" s="5">
        <f>SUMIFS('Raw Data from UFBs'!G$3:G$3000,'Raw Data from UFBs'!$A$3:$A$3000,'Summary By Town'!$A127,'Raw Data from UFBs'!$E$3:$E$3000,'Summary By Town'!$K$2)</f>
        <v>0</v>
      </c>
      <c r="N127" s="23">
        <f t="shared" si="13"/>
        <v>0</v>
      </c>
      <c r="O127" s="22">
        <f>COUNTIFS('Raw Data from UFBs'!$A$3:$A$3000,'Summary By Town'!$A127,'Raw Data from UFBs'!$E$3:$E$3000,'Summary By Town'!$O$2)</f>
        <v>0</v>
      </c>
      <c r="P127" s="5">
        <f>SUMIFS('Raw Data from UFBs'!F$3:F$3000,'Raw Data from UFBs'!$A$3:$A$3000,'Summary By Town'!$A127,'Raw Data from UFBs'!$E$3:$E$3000,'Summary By Town'!$O$2)</f>
        <v>0</v>
      </c>
      <c r="Q127" s="5">
        <f>SUMIFS('Raw Data from UFBs'!G$3:G$3000,'Raw Data from UFBs'!$A$3:$A$3000,'Summary By Town'!$A127,'Raw Data from UFBs'!$E$3:$E$3000,'Summary By Town'!$O$2)</f>
        <v>0</v>
      </c>
      <c r="R127" s="23">
        <f t="shared" si="14"/>
        <v>0</v>
      </c>
      <c r="S127" s="22">
        <f t="shared" si="15"/>
        <v>1</v>
      </c>
      <c r="T127" s="5">
        <f t="shared" si="16"/>
        <v>166208.70000000001</v>
      </c>
      <c r="U127" s="5">
        <f t="shared" si="17"/>
        <v>6787500</v>
      </c>
      <c r="V127" s="23">
        <f t="shared" si="18"/>
        <v>195184.71233409774</v>
      </c>
      <c r="W127" s="62">
        <v>1966307035</v>
      </c>
      <c r="X127" s="63">
        <v>2.8756495371506112</v>
      </c>
      <c r="Y127" s="64">
        <v>0.38364239385644794</v>
      </c>
      <c r="Z127" s="5">
        <f t="shared" si="19"/>
        <v>11116.426736267214</v>
      </c>
      <c r="AA127" s="9">
        <f t="shared" si="20"/>
        <v>3.4519024136024615E-3</v>
      </c>
      <c r="AB127" s="62">
        <v>26376240.75</v>
      </c>
      <c r="AC127" s="7">
        <f t="shared" si="21"/>
        <v>4.2145606880188998E-4</v>
      </c>
      <c r="AE127" s="6" t="s">
        <v>995</v>
      </c>
      <c r="AF127" s="6" t="s">
        <v>987</v>
      </c>
      <c r="AG127" s="6" t="s">
        <v>991</v>
      </c>
      <c r="AH127" s="6" t="s">
        <v>106</v>
      </c>
      <c r="AI127" s="6" t="s">
        <v>134</v>
      </c>
      <c r="AJ127" s="6" t="s">
        <v>594</v>
      </c>
      <c r="AK127" s="6" t="s">
        <v>984</v>
      </c>
      <c r="AL127" s="6" t="s">
        <v>992</v>
      </c>
      <c r="AM127" s="6" t="s">
        <v>1176</v>
      </c>
      <c r="AN127" s="6" t="s">
        <v>1857</v>
      </c>
      <c r="AO127" s="6" t="s">
        <v>1857</v>
      </c>
      <c r="AP127" s="6" t="s">
        <v>1857</v>
      </c>
      <c r="AQ127" s="6" t="s">
        <v>1857</v>
      </c>
      <c r="AR127" s="6" t="s">
        <v>1857</v>
      </c>
      <c r="AS127" s="6" t="s">
        <v>1857</v>
      </c>
      <c r="AT127" s="6" t="s">
        <v>1857</v>
      </c>
    </row>
    <row r="128" spans="1:46" ht="17.25" customHeight="1" x14ac:dyDescent="0.3">
      <c r="A128" t="s">
        <v>988</v>
      </c>
      <c r="B128" t="s">
        <v>1394</v>
      </c>
      <c r="C128" t="s">
        <v>977</v>
      </c>
      <c r="D128" t="str">
        <f t="shared" si="11"/>
        <v>Riverside township, Burlington County</v>
      </c>
      <c r="E128" t="s">
        <v>1830</v>
      </c>
      <c r="F128" t="s">
        <v>1815</v>
      </c>
      <c r="G128" s="22">
        <f>COUNTIFS('Raw Data from UFBs'!$A$3:$A$3000,'Summary By Town'!$A128,'Raw Data from UFBs'!$E$3:$E$3000,'Summary By Town'!$G$2)</f>
        <v>0</v>
      </c>
      <c r="H128" s="5">
        <f>SUMIFS('Raw Data from UFBs'!F$3:F$3000,'Raw Data from UFBs'!$A$3:$A$3000,'Summary By Town'!$A128,'Raw Data from UFBs'!$E$3:$E$3000,'Summary By Town'!$G$2)</f>
        <v>0</v>
      </c>
      <c r="I128" s="5">
        <f>SUMIFS('Raw Data from UFBs'!G$3:G$3000,'Raw Data from UFBs'!$A$3:$A$3000,'Summary By Town'!$A128,'Raw Data from UFBs'!$E$3:$E$3000,'Summary By Town'!$G$2)</f>
        <v>0</v>
      </c>
      <c r="J128" s="23">
        <f t="shared" si="12"/>
        <v>0</v>
      </c>
      <c r="K128" s="22">
        <f>COUNTIFS('Raw Data from UFBs'!$A$3:$A$3000,'Summary By Town'!$A128,'Raw Data from UFBs'!$E$3:$E$3000,'Summary By Town'!$K$2)</f>
        <v>0</v>
      </c>
      <c r="L128" s="5">
        <f>SUMIFS('Raw Data from UFBs'!F$3:F$3000,'Raw Data from UFBs'!$A$3:$A$3000,'Summary By Town'!$A128,'Raw Data from UFBs'!$E$3:$E$3000,'Summary By Town'!$K$2)</f>
        <v>0</v>
      </c>
      <c r="M128" s="5">
        <f>SUMIFS('Raw Data from UFBs'!G$3:G$3000,'Raw Data from UFBs'!$A$3:$A$3000,'Summary By Town'!$A128,'Raw Data from UFBs'!$E$3:$E$3000,'Summary By Town'!$K$2)</f>
        <v>0</v>
      </c>
      <c r="N128" s="23">
        <f t="shared" si="13"/>
        <v>0</v>
      </c>
      <c r="O128" s="22">
        <f>COUNTIFS('Raw Data from UFBs'!$A$3:$A$3000,'Summary By Town'!$A128,'Raw Data from UFBs'!$E$3:$E$3000,'Summary By Town'!$O$2)</f>
        <v>0</v>
      </c>
      <c r="P128" s="5">
        <f>SUMIFS('Raw Data from UFBs'!F$3:F$3000,'Raw Data from UFBs'!$A$3:$A$3000,'Summary By Town'!$A128,'Raw Data from UFBs'!$E$3:$E$3000,'Summary By Town'!$O$2)</f>
        <v>0</v>
      </c>
      <c r="Q128" s="5">
        <f>SUMIFS('Raw Data from UFBs'!G$3:G$3000,'Raw Data from UFBs'!$A$3:$A$3000,'Summary By Town'!$A128,'Raw Data from UFBs'!$E$3:$E$3000,'Summary By Town'!$O$2)</f>
        <v>0</v>
      </c>
      <c r="R128" s="23">
        <f t="shared" si="14"/>
        <v>0</v>
      </c>
      <c r="S128" s="22">
        <f t="shared" si="15"/>
        <v>0</v>
      </c>
      <c r="T128" s="5">
        <f t="shared" si="16"/>
        <v>0</v>
      </c>
      <c r="U128" s="5">
        <f t="shared" si="17"/>
        <v>0</v>
      </c>
      <c r="V128" s="23">
        <f t="shared" si="18"/>
        <v>0</v>
      </c>
      <c r="W128" s="62">
        <v>543070081</v>
      </c>
      <c r="X128" s="63">
        <v>3.8434903441838384</v>
      </c>
      <c r="Y128" s="64">
        <v>0.32862084038911832</v>
      </c>
      <c r="Z128" s="5">
        <f t="shared" si="19"/>
        <v>0</v>
      </c>
      <c r="AA128" s="9">
        <f t="shared" si="20"/>
        <v>0</v>
      </c>
      <c r="AB128" s="62">
        <v>9753155</v>
      </c>
      <c r="AC128" s="7">
        <f t="shared" si="21"/>
        <v>0</v>
      </c>
      <c r="AE128" s="6" t="s">
        <v>979</v>
      </c>
      <c r="AF128" s="6" t="s">
        <v>104</v>
      </c>
      <c r="AG128" s="6" t="s">
        <v>1857</v>
      </c>
      <c r="AH128" s="6" t="s">
        <v>1857</v>
      </c>
      <c r="AI128" s="6" t="s">
        <v>1857</v>
      </c>
      <c r="AJ128" s="6" t="s">
        <v>1857</v>
      </c>
      <c r="AK128" s="6" t="s">
        <v>1857</v>
      </c>
      <c r="AL128" s="6" t="s">
        <v>1857</v>
      </c>
      <c r="AM128" s="6" t="s">
        <v>1857</v>
      </c>
      <c r="AN128" s="6" t="s">
        <v>1857</v>
      </c>
      <c r="AO128" s="6" t="s">
        <v>1857</v>
      </c>
      <c r="AP128" s="6" t="s">
        <v>1857</v>
      </c>
      <c r="AQ128" s="6" t="s">
        <v>1857</v>
      </c>
      <c r="AR128" s="6" t="s">
        <v>1857</v>
      </c>
      <c r="AS128" s="6" t="s">
        <v>1857</v>
      </c>
      <c r="AT128" s="6" t="s">
        <v>1857</v>
      </c>
    </row>
    <row r="129" spans="1:46" ht="17.25" customHeight="1" x14ac:dyDescent="0.3">
      <c r="A129" t="s">
        <v>990</v>
      </c>
      <c r="B129" t="s">
        <v>1395</v>
      </c>
      <c r="C129" t="s">
        <v>977</v>
      </c>
      <c r="D129" t="str">
        <f t="shared" si="11"/>
        <v>Shamong township, Burlington County</v>
      </c>
      <c r="E129" t="s">
        <v>1830</v>
      </c>
      <c r="F129" t="s">
        <v>1818</v>
      </c>
      <c r="G129" s="22">
        <f>COUNTIFS('Raw Data from UFBs'!$A$3:$A$3000,'Summary By Town'!$A129,'Raw Data from UFBs'!$E$3:$E$3000,'Summary By Town'!$G$2)</f>
        <v>0</v>
      </c>
      <c r="H129" s="5">
        <f>SUMIFS('Raw Data from UFBs'!F$3:F$3000,'Raw Data from UFBs'!$A$3:$A$3000,'Summary By Town'!$A129,'Raw Data from UFBs'!$E$3:$E$3000,'Summary By Town'!$G$2)</f>
        <v>0</v>
      </c>
      <c r="I129" s="5">
        <f>SUMIFS('Raw Data from UFBs'!G$3:G$3000,'Raw Data from UFBs'!$A$3:$A$3000,'Summary By Town'!$A129,'Raw Data from UFBs'!$E$3:$E$3000,'Summary By Town'!$G$2)</f>
        <v>0</v>
      </c>
      <c r="J129" s="23">
        <f t="shared" si="12"/>
        <v>0</v>
      </c>
      <c r="K129" s="22">
        <f>COUNTIFS('Raw Data from UFBs'!$A$3:$A$3000,'Summary By Town'!$A129,'Raw Data from UFBs'!$E$3:$E$3000,'Summary By Town'!$K$2)</f>
        <v>0</v>
      </c>
      <c r="L129" s="5">
        <f>SUMIFS('Raw Data from UFBs'!F$3:F$3000,'Raw Data from UFBs'!$A$3:$A$3000,'Summary By Town'!$A129,'Raw Data from UFBs'!$E$3:$E$3000,'Summary By Town'!$K$2)</f>
        <v>0</v>
      </c>
      <c r="M129" s="5">
        <f>SUMIFS('Raw Data from UFBs'!G$3:G$3000,'Raw Data from UFBs'!$A$3:$A$3000,'Summary By Town'!$A129,'Raw Data from UFBs'!$E$3:$E$3000,'Summary By Town'!$K$2)</f>
        <v>0</v>
      </c>
      <c r="N129" s="23">
        <f t="shared" si="13"/>
        <v>0</v>
      </c>
      <c r="O129" s="22">
        <f>COUNTIFS('Raw Data from UFBs'!$A$3:$A$3000,'Summary By Town'!$A129,'Raw Data from UFBs'!$E$3:$E$3000,'Summary By Town'!$O$2)</f>
        <v>0</v>
      </c>
      <c r="P129" s="5">
        <f>SUMIFS('Raw Data from UFBs'!F$3:F$3000,'Raw Data from UFBs'!$A$3:$A$3000,'Summary By Town'!$A129,'Raw Data from UFBs'!$E$3:$E$3000,'Summary By Town'!$O$2)</f>
        <v>0</v>
      </c>
      <c r="Q129" s="5">
        <f>SUMIFS('Raw Data from UFBs'!G$3:G$3000,'Raw Data from UFBs'!$A$3:$A$3000,'Summary By Town'!$A129,'Raw Data from UFBs'!$E$3:$E$3000,'Summary By Town'!$O$2)</f>
        <v>0</v>
      </c>
      <c r="R129" s="23">
        <f t="shared" si="14"/>
        <v>0</v>
      </c>
      <c r="S129" s="22">
        <f t="shared" si="15"/>
        <v>0</v>
      </c>
      <c r="T129" s="5">
        <f t="shared" si="16"/>
        <v>0</v>
      </c>
      <c r="U129" s="5">
        <f t="shared" si="17"/>
        <v>0</v>
      </c>
      <c r="V129" s="23">
        <f t="shared" si="18"/>
        <v>0</v>
      </c>
      <c r="W129" s="62">
        <v>715944999</v>
      </c>
      <c r="X129" s="63">
        <v>2.9864167993520523</v>
      </c>
      <c r="Y129" s="64">
        <v>3.8584719456053504E-2</v>
      </c>
      <c r="Z129" s="5">
        <f t="shared" si="19"/>
        <v>0</v>
      </c>
      <c r="AA129" s="9">
        <f t="shared" si="20"/>
        <v>0</v>
      </c>
      <c r="AB129" s="62">
        <v>3191423.32</v>
      </c>
      <c r="AC129" s="7">
        <f t="shared" si="21"/>
        <v>0</v>
      </c>
      <c r="AE129" s="6" t="s">
        <v>29</v>
      </c>
      <c r="AF129" s="6" t="s">
        <v>994</v>
      </c>
      <c r="AG129" s="6" t="s">
        <v>1010</v>
      </c>
      <c r="AH129" s="6" t="s">
        <v>993</v>
      </c>
      <c r="AI129" s="6" t="s">
        <v>121</v>
      </c>
      <c r="AJ129" s="6" t="s">
        <v>1857</v>
      </c>
      <c r="AK129" s="6" t="s">
        <v>1857</v>
      </c>
      <c r="AL129" s="6" t="s">
        <v>1857</v>
      </c>
      <c r="AM129" s="6" t="s">
        <v>1857</v>
      </c>
      <c r="AN129" s="6" t="s">
        <v>1857</v>
      </c>
      <c r="AO129" s="6" t="s">
        <v>1857</v>
      </c>
      <c r="AP129" s="6" t="s">
        <v>1857</v>
      </c>
      <c r="AQ129" s="6" t="s">
        <v>1857</v>
      </c>
      <c r="AR129" s="6" t="s">
        <v>1857</v>
      </c>
      <c r="AS129" s="6" t="s">
        <v>1857</v>
      </c>
      <c r="AT129" s="6" t="s">
        <v>1857</v>
      </c>
    </row>
    <row r="130" spans="1:46" ht="17.25" customHeight="1" x14ac:dyDescent="0.3">
      <c r="A130" t="s">
        <v>991</v>
      </c>
      <c r="B130" t="s">
        <v>1396</v>
      </c>
      <c r="C130" t="s">
        <v>977</v>
      </c>
      <c r="D130" t="str">
        <f t="shared" si="11"/>
        <v>Southampton township, Burlington County</v>
      </c>
      <c r="E130" t="s">
        <v>1830</v>
      </c>
      <c r="F130" t="s">
        <v>1818</v>
      </c>
      <c r="G130" s="22">
        <f>COUNTIFS('Raw Data from UFBs'!$A$3:$A$3000,'Summary By Town'!$A130,'Raw Data from UFBs'!$E$3:$E$3000,'Summary By Town'!$G$2)</f>
        <v>0</v>
      </c>
      <c r="H130" s="5">
        <f>SUMIFS('Raw Data from UFBs'!F$3:F$3000,'Raw Data from UFBs'!$A$3:$A$3000,'Summary By Town'!$A130,'Raw Data from UFBs'!$E$3:$E$3000,'Summary By Town'!$G$2)</f>
        <v>0</v>
      </c>
      <c r="I130" s="5">
        <f>SUMIFS('Raw Data from UFBs'!G$3:G$3000,'Raw Data from UFBs'!$A$3:$A$3000,'Summary By Town'!$A130,'Raw Data from UFBs'!$E$3:$E$3000,'Summary By Town'!$G$2)</f>
        <v>0</v>
      </c>
      <c r="J130" s="23">
        <f t="shared" si="12"/>
        <v>0</v>
      </c>
      <c r="K130" s="22">
        <f>COUNTIFS('Raw Data from UFBs'!$A$3:$A$3000,'Summary By Town'!$A130,'Raw Data from UFBs'!$E$3:$E$3000,'Summary By Town'!$K$2)</f>
        <v>0</v>
      </c>
      <c r="L130" s="5">
        <f>SUMIFS('Raw Data from UFBs'!F$3:F$3000,'Raw Data from UFBs'!$A$3:$A$3000,'Summary By Town'!$A130,'Raw Data from UFBs'!$E$3:$E$3000,'Summary By Town'!$K$2)</f>
        <v>0</v>
      </c>
      <c r="M130" s="5">
        <f>SUMIFS('Raw Data from UFBs'!G$3:G$3000,'Raw Data from UFBs'!$A$3:$A$3000,'Summary By Town'!$A130,'Raw Data from UFBs'!$E$3:$E$3000,'Summary By Town'!$K$2)</f>
        <v>0</v>
      </c>
      <c r="N130" s="23">
        <f t="shared" si="13"/>
        <v>0</v>
      </c>
      <c r="O130" s="22">
        <f>COUNTIFS('Raw Data from UFBs'!$A$3:$A$3000,'Summary By Town'!$A130,'Raw Data from UFBs'!$E$3:$E$3000,'Summary By Town'!$O$2)</f>
        <v>0</v>
      </c>
      <c r="P130" s="5">
        <f>SUMIFS('Raw Data from UFBs'!F$3:F$3000,'Raw Data from UFBs'!$A$3:$A$3000,'Summary By Town'!$A130,'Raw Data from UFBs'!$E$3:$E$3000,'Summary By Town'!$O$2)</f>
        <v>0</v>
      </c>
      <c r="Q130" s="5">
        <f>SUMIFS('Raw Data from UFBs'!G$3:G$3000,'Raw Data from UFBs'!$A$3:$A$3000,'Summary By Town'!$A130,'Raw Data from UFBs'!$E$3:$E$3000,'Summary By Town'!$O$2)</f>
        <v>0</v>
      </c>
      <c r="R130" s="23">
        <f t="shared" si="14"/>
        <v>0</v>
      </c>
      <c r="S130" s="22">
        <f t="shared" si="15"/>
        <v>0</v>
      </c>
      <c r="T130" s="5">
        <f t="shared" si="16"/>
        <v>0</v>
      </c>
      <c r="U130" s="5">
        <f t="shared" si="17"/>
        <v>0</v>
      </c>
      <c r="V130" s="23">
        <f t="shared" si="18"/>
        <v>0</v>
      </c>
      <c r="W130" s="62">
        <v>1053244491</v>
      </c>
      <c r="X130" s="63">
        <v>3.1765715800908678</v>
      </c>
      <c r="Y130" s="64">
        <v>0.14065586363592514</v>
      </c>
      <c r="Z130" s="5">
        <f t="shared" si="19"/>
        <v>0</v>
      </c>
      <c r="AA130" s="9">
        <f t="shared" si="20"/>
        <v>0</v>
      </c>
      <c r="AB130" s="62">
        <v>8886497.0899999999</v>
      </c>
      <c r="AC130" s="7">
        <f t="shared" si="21"/>
        <v>0</v>
      </c>
      <c r="AE130" s="6" t="s">
        <v>993</v>
      </c>
      <c r="AF130" s="6" t="s">
        <v>995</v>
      </c>
      <c r="AG130" s="6" t="s">
        <v>121</v>
      </c>
      <c r="AH130" s="6" t="s">
        <v>119</v>
      </c>
      <c r="AI130" s="6" t="s">
        <v>709</v>
      </c>
      <c r="AJ130" s="6" t="s">
        <v>106</v>
      </c>
      <c r="AK130" s="6" t="s">
        <v>1857</v>
      </c>
      <c r="AL130" s="6" t="s">
        <v>1857</v>
      </c>
      <c r="AM130" s="6" t="s">
        <v>1857</v>
      </c>
      <c r="AN130" s="6" t="s">
        <v>1857</v>
      </c>
      <c r="AO130" s="6" t="s">
        <v>1857</v>
      </c>
      <c r="AP130" s="6" t="s">
        <v>1857</v>
      </c>
      <c r="AQ130" s="6" t="s">
        <v>1857</v>
      </c>
      <c r="AR130" s="6" t="s">
        <v>1857</v>
      </c>
      <c r="AS130" s="6" t="s">
        <v>1857</v>
      </c>
      <c r="AT130" s="6" t="s">
        <v>1857</v>
      </c>
    </row>
    <row r="131" spans="1:46" ht="17.25" customHeight="1" x14ac:dyDescent="0.3">
      <c r="A131" t="s">
        <v>992</v>
      </c>
      <c r="B131" t="s">
        <v>1397</v>
      </c>
      <c r="C131" t="s">
        <v>977</v>
      </c>
      <c r="D131" t="str">
        <f t="shared" si="11"/>
        <v>Springfield township, Burlington County</v>
      </c>
      <c r="E131" t="s">
        <v>1830</v>
      </c>
      <c r="F131" t="s">
        <v>1818</v>
      </c>
      <c r="G131" s="22">
        <f>COUNTIFS('Raw Data from UFBs'!$A$3:$A$3000,'Summary By Town'!$A131,'Raw Data from UFBs'!$E$3:$E$3000,'Summary By Town'!$G$2)</f>
        <v>0</v>
      </c>
      <c r="H131" s="5">
        <f>SUMIFS('Raw Data from UFBs'!F$3:F$3000,'Raw Data from UFBs'!$A$3:$A$3000,'Summary By Town'!$A131,'Raw Data from UFBs'!$E$3:$E$3000,'Summary By Town'!$G$2)</f>
        <v>0</v>
      </c>
      <c r="I131" s="5">
        <f>SUMIFS('Raw Data from UFBs'!G$3:G$3000,'Raw Data from UFBs'!$A$3:$A$3000,'Summary By Town'!$A131,'Raw Data from UFBs'!$E$3:$E$3000,'Summary By Town'!$G$2)</f>
        <v>0</v>
      </c>
      <c r="J131" s="23">
        <f t="shared" si="12"/>
        <v>0</v>
      </c>
      <c r="K131" s="22">
        <f>COUNTIFS('Raw Data from UFBs'!$A$3:$A$3000,'Summary By Town'!$A131,'Raw Data from UFBs'!$E$3:$E$3000,'Summary By Town'!$K$2)</f>
        <v>0</v>
      </c>
      <c r="L131" s="5">
        <f>SUMIFS('Raw Data from UFBs'!F$3:F$3000,'Raw Data from UFBs'!$A$3:$A$3000,'Summary By Town'!$A131,'Raw Data from UFBs'!$E$3:$E$3000,'Summary By Town'!$K$2)</f>
        <v>0</v>
      </c>
      <c r="M131" s="5">
        <f>SUMIFS('Raw Data from UFBs'!G$3:G$3000,'Raw Data from UFBs'!$A$3:$A$3000,'Summary By Town'!$A131,'Raw Data from UFBs'!$E$3:$E$3000,'Summary By Town'!$K$2)</f>
        <v>0</v>
      </c>
      <c r="N131" s="23">
        <f t="shared" si="13"/>
        <v>0</v>
      </c>
      <c r="O131" s="22">
        <f>COUNTIFS('Raw Data from UFBs'!$A$3:$A$3000,'Summary By Town'!$A131,'Raw Data from UFBs'!$E$3:$E$3000,'Summary By Town'!$O$2)</f>
        <v>0</v>
      </c>
      <c r="P131" s="5">
        <f>SUMIFS('Raw Data from UFBs'!F$3:F$3000,'Raw Data from UFBs'!$A$3:$A$3000,'Summary By Town'!$A131,'Raw Data from UFBs'!$E$3:$E$3000,'Summary By Town'!$O$2)</f>
        <v>0</v>
      </c>
      <c r="Q131" s="5">
        <f>SUMIFS('Raw Data from UFBs'!G$3:G$3000,'Raw Data from UFBs'!$A$3:$A$3000,'Summary By Town'!$A131,'Raw Data from UFBs'!$E$3:$E$3000,'Summary By Town'!$O$2)</f>
        <v>0</v>
      </c>
      <c r="R131" s="23">
        <f t="shared" si="14"/>
        <v>0</v>
      </c>
      <c r="S131" s="22">
        <f t="shared" si="15"/>
        <v>0</v>
      </c>
      <c r="T131" s="5">
        <f t="shared" si="16"/>
        <v>0</v>
      </c>
      <c r="U131" s="5">
        <f t="shared" si="17"/>
        <v>0</v>
      </c>
      <c r="V131" s="23">
        <f t="shared" si="18"/>
        <v>0</v>
      </c>
      <c r="W131" s="62">
        <v>436307335</v>
      </c>
      <c r="X131" s="63">
        <v>3.0845326344570902</v>
      </c>
      <c r="Y131" s="64">
        <v>0.24649986841788302</v>
      </c>
      <c r="Z131" s="5">
        <f t="shared" si="19"/>
        <v>0</v>
      </c>
      <c r="AA131" s="9">
        <f t="shared" si="20"/>
        <v>0</v>
      </c>
      <c r="AB131" s="62">
        <v>4862973.1099999994</v>
      </c>
      <c r="AC131" s="7">
        <f t="shared" si="21"/>
        <v>0</v>
      </c>
      <c r="AE131" s="6" t="s">
        <v>709</v>
      </c>
      <c r="AF131" s="6" t="s">
        <v>106</v>
      </c>
      <c r="AG131" s="6" t="s">
        <v>134</v>
      </c>
      <c r="AH131" s="6" t="s">
        <v>130</v>
      </c>
      <c r="AI131" s="6" t="s">
        <v>978</v>
      </c>
      <c r="AJ131" s="6" t="s">
        <v>101</v>
      </c>
      <c r="AK131" s="6" t="s">
        <v>981</v>
      </c>
      <c r="AL131" s="6" t="s">
        <v>111</v>
      </c>
      <c r="AM131" s="6" t="s">
        <v>985</v>
      </c>
      <c r="AN131" s="6" t="s">
        <v>1857</v>
      </c>
      <c r="AO131" s="6" t="s">
        <v>1857</v>
      </c>
      <c r="AP131" s="6" t="s">
        <v>1857</v>
      </c>
      <c r="AQ131" s="6" t="s">
        <v>1857</v>
      </c>
      <c r="AR131" s="6" t="s">
        <v>1857</v>
      </c>
      <c r="AS131" s="6" t="s">
        <v>1857</v>
      </c>
      <c r="AT131" s="6" t="s">
        <v>1857</v>
      </c>
    </row>
    <row r="132" spans="1:46" ht="17.25" customHeight="1" x14ac:dyDescent="0.3">
      <c r="A132" t="s">
        <v>993</v>
      </c>
      <c r="B132" t="s">
        <v>1398</v>
      </c>
      <c r="C132" t="s">
        <v>977</v>
      </c>
      <c r="D132" t="str">
        <f t="shared" si="11"/>
        <v>Tabernacle township, Burlington County</v>
      </c>
      <c r="E132" t="s">
        <v>1830</v>
      </c>
      <c r="F132" t="s">
        <v>1818</v>
      </c>
      <c r="G132" s="22">
        <f>COUNTIFS('Raw Data from UFBs'!$A$3:$A$3000,'Summary By Town'!$A132,'Raw Data from UFBs'!$E$3:$E$3000,'Summary By Town'!$G$2)</f>
        <v>0</v>
      </c>
      <c r="H132" s="5">
        <f>SUMIFS('Raw Data from UFBs'!F$3:F$3000,'Raw Data from UFBs'!$A$3:$A$3000,'Summary By Town'!$A132,'Raw Data from UFBs'!$E$3:$E$3000,'Summary By Town'!$G$2)</f>
        <v>0</v>
      </c>
      <c r="I132" s="5">
        <f>SUMIFS('Raw Data from UFBs'!G$3:G$3000,'Raw Data from UFBs'!$A$3:$A$3000,'Summary By Town'!$A132,'Raw Data from UFBs'!$E$3:$E$3000,'Summary By Town'!$G$2)</f>
        <v>0</v>
      </c>
      <c r="J132" s="23">
        <f t="shared" si="12"/>
        <v>0</v>
      </c>
      <c r="K132" s="22">
        <f>COUNTIFS('Raw Data from UFBs'!$A$3:$A$3000,'Summary By Town'!$A132,'Raw Data from UFBs'!$E$3:$E$3000,'Summary By Town'!$K$2)</f>
        <v>0</v>
      </c>
      <c r="L132" s="5">
        <f>SUMIFS('Raw Data from UFBs'!F$3:F$3000,'Raw Data from UFBs'!$A$3:$A$3000,'Summary By Town'!$A132,'Raw Data from UFBs'!$E$3:$E$3000,'Summary By Town'!$K$2)</f>
        <v>0</v>
      </c>
      <c r="M132" s="5">
        <f>SUMIFS('Raw Data from UFBs'!G$3:G$3000,'Raw Data from UFBs'!$A$3:$A$3000,'Summary By Town'!$A132,'Raw Data from UFBs'!$E$3:$E$3000,'Summary By Town'!$K$2)</f>
        <v>0</v>
      </c>
      <c r="N132" s="23">
        <f t="shared" si="13"/>
        <v>0</v>
      </c>
      <c r="O132" s="22">
        <f>COUNTIFS('Raw Data from UFBs'!$A$3:$A$3000,'Summary By Town'!$A132,'Raw Data from UFBs'!$E$3:$E$3000,'Summary By Town'!$O$2)</f>
        <v>0</v>
      </c>
      <c r="P132" s="5">
        <f>SUMIFS('Raw Data from UFBs'!F$3:F$3000,'Raw Data from UFBs'!$A$3:$A$3000,'Summary By Town'!$A132,'Raw Data from UFBs'!$E$3:$E$3000,'Summary By Town'!$O$2)</f>
        <v>0</v>
      </c>
      <c r="Q132" s="5">
        <f>SUMIFS('Raw Data from UFBs'!G$3:G$3000,'Raw Data from UFBs'!$A$3:$A$3000,'Summary By Town'!$A132,'Raw Data from UFBs'!$E$3:$E$3000,'Summary By Town'!$O$2)</f>
        <v>0</v>
      </c>
      <c r="R132" s="23">
        <f t="shared" si="14"/>
        <v>0</v>
      </c>
      <c r="S132" s="22">
        <f t="shared" si="15"/>
        <v>0</v>
      </c>
      <c r="T132" s="5">
        <f t="shared" si="16"/>
        <v>0</v>
      </c>
      <c r="U132" s="5">
        <f t="shared" si="17"/>
        <v>0</v>
      </c>
      <c r="V132" s="23">
        <f t="shared" si="18"/>
        <v>0</v>
      </c>
      <c r="W132" s="62">
        <v>805883876</v>
      </c>
      <c r="X132" s="63">
        <v>3.0334383725798686</v>
      </c>
      <c r="Y132" s="64">
        <v>0.15875989123290979</v>
      </c>
      <c r="Z132" s="5">
        <f t="shared" si="19"/>
        <v>0</v>
      </c>
      <c r="AA132" s="9">
        <f t="shared" si="20"/>
        <v>0</v>
      </c>
      <c r="AB132" s="62">
        <v>5846053.1600000001</v>
      </c>
      <c r="AC132" s="7">
        <f t="shared" si="21"/>
        <v>0</v>
      </c>
      <c r="AE132" s="6" t="s">
        <v>994</v>
      </c>
      <c r="AF132" s="6" t="s">
        <v>990</v>
      </c>
      <c r="AG132" s="6" t="s">
        <v>995</v>
      </c>
      <c r="AH132" s="6" t="s">
        <v>121</v>
      </c>
      <c r="AI132" s="6" t="s">
        <v>991</v>
      </c>
      <c r="AJ132" s="6" t="s">
        <v>1857</v>
      </c>
      <c r="AK132" s="6" t="s">
        <v>1857</v>
      </c>
      <c r="AL132" s="6" t="s">
        <v>1857</v>
      </c>
      <c r="AM132" s="6" t="s">
        <v>1857</v>
      </c>
      <c r="AN132" s="6" t="s">
        <v>1857</v>
      </c>
      <c r="AO132" s="6" t="s">
        <v>1857</v>
      </c>
      <c r="AP132" s="6" t="s">
        <v>1857</v>
      </c>
      <c r="AQ132" s="6" t="s">
        <v>1857</v>
      </c>
      <c r="AR132" s="6" t="s">
        <v>1857</v>
      </c>
      <c r="AS132" s="6" t="s">
        <v>1857</v>
      </c>
      <c r="AT132" s="6" t="s">
        <v>1857</v>
      </c>
    </row>
    <row r="133" spans="1:46" ht="17.25" customHeight="1" x14ac:dyDescent="0.3">
      <c r="A133" t="s">
        <v>994</v>
      </c>
      <c r="B133" t="s">
        <v>1361</v>
      </c>
      <c r="C133" t="s">
        <v>977</v>
      </c>
      <c r="D133" t="str">
        <f t="shared" ref="D133:D195" si="22">B133&amp;", "&amp;C133&amp;" County"</f>
        <v>Washington township, Burlington County</v>
      </c>
      <c r="E133" t="s">
        <v>1830</v>
      </c>
      <c r="F133" t="s">
        <v>1818</v>
      </c>
      <c r="G133" s="22">
        <f>COUNTIFS('Raw Data from UFBs'!$A$3:$A$3000,'Summary By Town'!$A133,'Raw Data from UFBs'!$E$3:$E$3000,'Summary By Town'!$G$2)</f>
        <v>0</v>
      </c>
      <c r="H133" s="5">
        <f>SUMIFS('Raw Data from UFBs'!F$3:F$3000,'Raw Data from UFBs'!$A$3:$A$3000,'Summary By Town'!$A133,'Raw Data from UFBs'!$E$3:$E$3000,'Summary By Town'!$G$2)</f>
        <v>0</v>
      </c>
      <c r="I133" s="5">
        <f>SUMIFS('Raw Data from UFBs'!G$3:G$3000,'Raw Data from UFBs'!$A$3:$A$3000,'Summary By Town'!$A133,'Raw Data from UFBs'!$E$3:$E$3000,'Summary By Town'!$G$2)</f>
        <v>0</v>
      </c>
      <c r="J133" s="23">
        <f t="shared" ref="J133:J195" si="23">IFERROR((I133/100)*$X133,"--")</f>
        <v>0</v>
      </c>
      <c r="K133" s="22">
        <f>COUNTIFS('Raw Data from UFBs'!$A$3:$A$3000,'Summary By Town'!$A133,'Raw Data from UFBs'!$E$3:$E$3000,'Summary By Town'!$K$2)</f>
        <v>0</v>
      </c>
      <c r="L133" s="5">
        <f>SUMIFS('Raw Data from UFBs'!F$3:F$3000,'Raw Data from UFBs'!$A$3:$A$3000,'Summary By Town'!$A133,'Raw Data from UFBs'!$E$3:$E$3000,'Summary By Town'!$K$2)</f>
        <v>0</v>
      </c>
      <c r="M133" s="5">
        <f>SUMIFS('Raw Data from UFBs'!G$3:G$3000,'Raw Data from UFBs'!$A$3:$A$3000,'Summary By Town'!$A133,'Raw Data from UFBs'!$E$3:$E$3000,'Summary By Town'!$K$2)</f>
        <v>0</v>
      </c>
      <c r="N133" s="23">
        <f t="shared" ref="N133:N195" si="24">IFERROR((M133/100)*$X133,"--")</f>
        <v>0</v>
      </c>
      <c r="O133" s="22">
        <f>COUNTIFS('Raw Data from UFBs'!$A$3:$A$3000,'Summary By Town'!$A133,'Raw Data from UFBs'!$E$3:$E$3000,'Summary By Town'!$O$2)</f>
        <v>0</v>
      </c>
      <c r="P133" s="5">
        <f>SUMIFS('Raw Data from UFBs'!F$3:F$3000,'Raw Data from UFBs'!$A$3:$A$3000,'Summary By Town'!$A133,'Raw Data from UFBs'!$E$3:$E$3000,'Summary By Town'!$O$2)</f>
        <v>0</v>
      </c>
      <c r="Q133" s="5">
        <f>SUMIFS('Raw Data from UFBs'!G$3:G$3000,'Raw Data from UFBs'!$A$3:$A$3000,'Summary By Town'!$A133,'Raw Data from UFBs'!$E$3:$E$3000,'Summary By Town'!$O$2)</f>
        <v>0</v>
      </c>
      <c r="R133" s="23">
        <f t="shared" ref="R133:R195" si="25">IFERROR((Q133/100)*$X133,"--")</f>
        <v>0</v>
      </c>
      <c r="S133" s="22">
        <f t="shared" ref="S133:S195" si="26">O133+K133+G133</f>
        <v>0</v>
      </c>
      <c r="T133" s="5">
        <f t="shared" ref="T133:T195" si="27">P133+L133+H133</f>
        <v>0</v>
      </c>
      <c r="U133" s="5">
        <f t="shared" ref="U133:U195" si="28">Q133+M133+I133</f>
        <v>0</v>
      </c>
      <c r="V133" s="23">
        <f t="shared" ref="V133:V195" si="29">R133+N133+J133</f>
        <v>0</v>
      </c>
      <c r="W133" s="62">
        <v>167305484</v>
      </c>
      <c r="X133" s="63">
        <v>1.6614058188107221</v>
      </c>
      <c r="Y133" s="64">
        <v>0</v>
      </c>
      <c r="Z133" s="5">
        <f t="shared" ref="Z133:Z195" si="30">(V133-T133)*Y133</f>
        <v>0</v>
      </c>
      <c r="AA133" s="9">
        <f t="shared" ref="AA133:AA195" si="31">U133/W133</f>
        <v>0</v>
      </c>
      <c r="AB133" s="62">
        <v>1109283</v>
      </c>
      <c r="AC133" s="7">
        <f t="shared" ref="AC133:AC195" si="32">Z133/AB133</f>
        <v>0</v>
      </c>
      <c r="AE133" s="6" t="s">
        <v>23</v>
      </c>
      <c r="AF133" s="6" t="s">
        <v>29</v>
      </c>
      <c r="AG133" s="6" t="s">
        <v>931</v>
      </c>
      <c r="AH133" s="6" t="s">
        <v>933</v>
      </c>
      <c r="AI133" s="6" t="s">
        <v>28</v>
      </c>
      <c r="AJ133" s="6" t="s">
        <v>976</v>
      </c>
      <c r="AK133" s="6" t="s">
        <v>990</v>
      </c>
      <c r="AL133" s="6" t="s">
        <v>993</v>
      </c>
      <c r="AM133" s="6" t="s">
        <v>995</v>
      </c>
      <c r="AN133" s="6" t="s">
        <v>1857</v>
      </c>
      <c r="AO133" s="6" t="s">
        <v>1857</v>
      </c>
      <c r="AP133" s="6" t="s">
        <v>1857</v>
      </c>
      <c r="AQ133" s="6" t="s">
        <v>1857</v>
      </c>
      <c r="AR133" s="6" t="s">
        <v>1857</v>
      </c>
      <c r="AS133" s="6" t="s">
        <v>1857</v>
      </c>
      <c r="AT133" s="6" t="s">
        <v>1857</v>
      </c>
    </row>
    <row r="134" spans="1:46" ht="17.25" customHeight="1" x14ac:dyDescent="0.3">
      <c r="A134" t="s">
        <v>130</v>
      </c>
      <c r="B134" t="s">
        <v>1399</v>
      </c>
      <c r="C134" t="s">
        <v>977</v>
      </c>
      <c r="D134" t="str">
        <f t="shared" si="22"/>
        <v>Westampton township, Burlington County</v>
      </c>
      <c r="E134" t="s">
        <v>1830</v>
      </c>
      <c r="F134" t="s">
        <v>1817</v>
      </c>
      <c r="G134" s="22">
        <f>COUNTIFS('Raw Data from UFBs'!$A$3:$A$3000,'Summary By Town'!$A134,'Raw Data from UFBs'!$E$3:$E$3000,'Summary By Town'!$G$2)</f>
        <v>3</v>
      </c>
      <c r="H134" s="5">
        <f>SUMIFS('Raw Data from UFBs'!F$3:F$3000,'Raw Data from UFBs'!$A$3:$A$3000,'Summary By Town'!$A134,'Raw Data from UFBs'!$E$3:$E$3000,'Summary By Town'!$G$2)</f>
        <v>68118</v>
      </c>
      <c r="I134" s="5">
        <f>SUMIFS('Raw Data from UFBs'!G$3:G$3000,'Raw Data from UFBs'!$A$3:$A$3000,'Summary By Town'!$A134,'Raw Data from UFBs'!$E$3:$E$3000,'Summary By Town'!$G$2)</f>
        <v>12758400</v>
      </c>
      <c r="J134" s="23">
        <f t="shared" si="23"/>
        <v>344802.84702280065</v>
      </c>
      <c r="K134" s="22">
        <f>COUNTIFS('Raw Data from UFBs'!$A$3:$A$3000,'Summary By Town'!$A134,'Raw Data from UFBs'!$E$3:$E$3000,'Summary By Town'!$K$2)</f>
        <v>2</v>
      </c>
      <c r="L134" s="5">
        <f>SUMIFS('Raw Data from UFBs'!F$3:F$3000,'Raw Data from UFBs'!$A$3:$A$3000,'Summary By Town'!$A134,'Raw Data from UFBs'!$E$3:$E$3000,'Summary By Town'!$K$2)</f>
        <v>621601.58000000007</v>
      </c>
      <c r="M134" s="5">
        <f>SUMIFS('Raw Data from UFBs'!G$3:G$3000,'Raw Data from UFBs'!$A$3:$A$3000,'Summary By Town'!$A134,'Raw Data from UFBs'!$E$3:$E$3000,'Summary By Town'!$K$2)</f>
        <v>37346100</v>
      </c>
      <c r="N134" s="23">
        <f t="shared" si="24"/>
        <v>1009299.0974728975</v>
      </c>
      <c r="O134" s="22">
        <f>COUNTIFS('Raw Data from UFBs'!$A$3:$A$3000,'Summary By Town'!$A134,'Raw Data from UFBs'!$E$3:$E$3000,'Summary By Town'!$O$2)</f>
        <v>1</v>
      </c>
      <c r="P134" s="5">
        <f>SUMIFS('Raw Data from UFBs'!F$3:F$3000,'Raw Data from UFBs'!$A$3:$A$3000,'Summary By Town'!$A134,'Raw Data from UFBs'!$E$3:$E$3000,'Summary By Town'!$O$2)</f>
        <v>42764.2</v>
      </c>
      <c r="Q134" s="5">
        <f>SUMIFS('Raw Data from UFBs'!G$3:G$3000,'Raw Data from UFBs'!$A$3:$A$3000,'Summary By Town'!$A134,'Raw Data from UFBs'!$E$3:$E$3000,'Summary By Town'!$O$2)</f>
        <v>5230500</v>
      </c>
      <c r="R134" s="23">
        <f t="shared" si="25"/>
        <v>141357.16793271562</v>
      </c>
      <c r="S134" s="22">
        <f t="shared" si="26"/>
        <v>6</v>
      </c>
      <c r="T134" s="5">
        <f t="shared" si="27"/>
        <v>732483.78</v>
      </c>
      <c r="U134" s="5">
        <f t="shared" si="28"/>
        <v>55335000</v>
      </c>
      <c r="V134" s="23">
        <f t="shared" si="29"/>
        <v>1495459.1124284137</v>
      </c>
      <c r="W134" s="62">
        <v>1444215915</v>
      </c>
      <c r="X134" s="63">
        <v>2.702555547896293</v>
      </c>
      <c r="Y134" s="64">
        <v>0.28318630410222745</v>
      </c>
      <c r="Z134" s="5">
        <f t="shared" si="30"/>
        <v>216064.16451157082</v>
      </c>
      <c r="AA134" s="9">
        <f t="shared" si="31"/>
        <v>3.8314908058605629E-2</v>
      </c>
      <c r="AB134" s="62">
        <v>13963128.289999999</v>
      </c>
      <c r="AC134" s="7">
        <f t="shared" si="32"/>
        <v>1.5473908140363497E-2</v>
      </c>
      <c r="AE134" s="6" t="s">
        <v>118</v>
      </c>
      <c r="AF134" s="6" t="s">
        <v>128</v>
      </c>
      <c r="AG134" s="6" t="s">
        <v>122</v>
      </c>
      <c r="AH134" s="6" t="s">
        <v>106</v>
      </c>
      <c r="AI134" s="6" t="s">
        <v>133</v>
      </c>
      <c r="AJ134" s="6" t="s">
        <v>992</v>
      </c>
      <c r="AK134" s="6" t="s">
        <v>101</v>
      </c>
      <c r="AL134" s="6" t="s">
        <v>1857</v>
      </c>
      <c r="AM134" s="6" t="s">
        <v>1857</v>
      </c>
      <c r="AN134" s="6" t="s">
        <v>1857</v>
      </c>
      <c r="AO134" s="6" t="s">
        <v>1857</v>
      </c>
      <c r="AP134" s="6" t="s">
        <v>1857</v>
      </c>
      <c r="AQ134" s="6" t="s">
        <v>1857</v>
      </c>
      <c r="AR134" s="6" t="s">
        <v>1857</v>
      </c>
      <c r="AS134" s="6" t="s">
        <v>1857</v>
      </c>
      <c r="AT134" s="6" t="s">
        <v>1857</v>
      </c>
    </row>
    <row r="135" spans="1:46" ht="17.25" customHeight="1" x14ac:dyDescent="0.3">
      <c r="A135" t="s">
        <v>133</v>
      </c>
      <c r="B135" t="s">
        <v>1400</v>
      </c>
      <c r="C135" t="s">
        <v>977</v>
      </c>
      <c r="D135" t="str">
        <f t="shared" si="22"/>
        <v>Willingboro township, Burlington County</v>
      </c>
      <c r="E135" t="s">
        <v>1830</v>
      </c>
      <c r="F135" t="s">
        <v>1815</v>
      </c>
      <c r="G135" s="22">
        <f>COUNTIFS('Raw Data from UFBs'!$A$3:$A$3000,'Summary By Town'!$A135,'Raw Data from UFBs'!$E$3:$E$3000,'Summary By Town'!$G$2)</f>
        <v>0</v>
      </c>
      <c r="H135" s="5">
        <f>SUMIFS('Raw Data from UFBs'!F$3:F$3000,'Raw Data from UFBs'!$A$3:$A$3000,'Summary By Town'!$A135,'Raw Data from UFBs'!$E$3:$E$3000,'Summary By Town'!$G$2)</f>
        <v>0</v>
      </c>
      <c r="I135" s="5">
        <f>SUMIFS('Raw Data from UFBs'!G$3:G$3000,'Raw Data from UFBs'!$A$3:$A$3000,'Summary By Town'!$A135,'Raw Data from UFBs'!$E$3:$E$3000,'Summary By Town'!$G$2)</f>
        <v>0</v>
      </c>
      <c r="J135" s="23">
        <f t="shared" si="23"/>
        <v>0</v>
      </c>
      <c r="K135" s="22">
        <f>COUNTIFS('Raw Data from UFBs'!$A$3:$A$3000,'Summary By Town'!$A135,'Raw Data from UFBs'!$E$3:$E$3000,'Summary By Town'!$K$2)</f>
        <v>5</v>
      </c>
      <c r="L135" s="5">
        <f>SUMIFS('Raw Data from UFBs'!F$3:F$3000,'Raw Data from UFBs'!$A$3:$A$3000,'Summary By Town'!$A135,'Raw Data from UFBs'!$E$3:$E$3000,'Summary By Town'!$K$2)</f>
        <v>516724.49000000005</v>
      </c>
      <c r="M135" s="5">
        <f>SUMIFS('Raw Data from UFBs'!G$3:G$3000,'Raw Data from UFBs'!$A$3:$A$3000,'Summary By Town'!$A135,'Raw Data from UFBs'!$E$3:$E$3000,'Summary By Town'!$K$2)</f>
        <v>24728800</v>
      </c>
      <c r="N135" s="23">
        <f t="shared" si="24"/>
        <v>1059425.3213755793</v>
      </c>
      <c r="O135" s="22">
        <f>COUNTIFS('Raw Data from UFBs'!$A$3:$A$3000,'Summary By Town'!$A135,'Raw Data from UFBs'!$E$3:$E$3000,'Summary By Town'!$O$2)</f>
        <v>0</v>
      </c>
      <c r="P135" s="5">
        <f>SUMIFS('Raw Data from UFBs'!F$3:F$3000,'Raw Data from UFBs'!$A$3:$A$3000,'Summary By Town'!$A135,'Raw Data from UFBs'!$E$3:$E$3000,'Summary By Town'!$O$2)</f>
        <v>0</v>
      </c>
      <c r="Q135" s="5">
        <f>SUMIFS('Raw Data from UFBs'!G$3:G$3000,'Raw Data from UFBs'!$A$3:$A$3000,'Summary By Town'!$A135,'Raw Data from UFBs'!$E$3:$E$3000,'Summary By Town'!$O$2)</f>
        <v>0</v>
      </c>
      <c r="R135" s="23">
        <f t="shared" si="25"/>
        <v>0</v>
      </c>
      <c r="S135" s="22">
        <f t="shared" si="26"/>
        <v>5</v>
      </c>
      <c r="T135" s="5">
        <f t="shared" si="27"/>
        <v>516724.49000000005</v>
      </c>
      <c r="U135" s="5">
        <f t="shared" si="28"/>
        <v>24728800</v>
      </c>
      <c r="V135" s="23">
        <f t="shared" si="29"/>
        <v>1059425.3213755793</v>
      </c>
      <c r="W135" s="62">
        <v>2276997379</v>
      </c>
      <c r="X135" s="63">
        <v>4.2841760270436868</v>
      </c>
      <c r="Y135" s="64">
        <v>0.4239313838525095</v>
      </c>
      <c r="Z135" s="5">
        <f t="shared" si="30"/>
        <v>230067.91446295677</v>
      </c>
      <c r="AA135" s="9">
        <f t="shared" si="31"/>
        <v>1.0860267222116991E-2</v>
      </c>
      <c r="AB135" s="62">
        <v>47424847.939999998</v>
      </c>
      <c r="AC135" s="7">
        <f t="shared" si="32"/>
        <v>4.851210377185171E-3</v>
      </c>
      <c r="AE135" s="6" t="s">
        <v>128</v>
      </c>
      <c r="AF135" s="6" t="s">
        <v>983</v>
      </c>
      <c r="AG135" s="6" t="s">
        <v>979</v>
      </c>
      <c r="AH135" s="6" t="s">
        <v>130</v>
      </c>
      <c r="AI135" s="6" t="s">
        <v>104</v>
      </c>
      <c r="AJ135" s="6" t="s">
        <v>107</v>
      </c>
      <c r="AK135" s="6" t="s">
        <v>101</v>
      </c>
      <c r="AL135" s="6" t="s">
        <v>1857</v>
      </c>
      <c r="AM135" s="6" t="s">
        <v>1857</v>
      </c>
      <c r="AN135" s="6" t="s">
        <v>1857</v>
      </c>
      <c r="AO135" s="6" t="s">
        <v>1857</v>
      </c>
      <c r="AP135" s="6" t="s">
        <v>1857</v>
      </c>
      <c r="AQ135" s="6" t="s">
        <v>1857</v>
      </c>
      <c r="AR135" s="6" t="s">
        <v>1857</v>
      </c>
      <c r="AS135" s="6" t="s">
        <v>1857</v>
      </c>
      <c r="AT135" s="6" t="s">
        <v>1857</v>
      </c>
    </row>
    <row r="136" spans="1:46" ht="17.25" customHeight="1" x14ac:dyDescent="0.3">
      <c r="A136" t="s">
        <v>995</v>
      </c>
      <c r="B136" t="s">
        <v>1401</v>
      </c>
      <c r="C136" t="s">
        <v>977</v>
      </c>
      <c r="D136" t="str">
        <f t="shared" si="22"/>
        <v>Woodland township, Burlington County</v>
      </c>
      <c r="E136" t="s">
        <v>1830</v>
      </c>
      <c r="F136" t="s">
        <v>1818</v>
      </c>
      <c r="G136" s="22">
        <f>COUNTIFS('Raw Data from UFBs'!$A$3:$A$3000,'Summary By Town'!$A136,'Raw Data from UFBs'!$E$3:$E$3000,'Summary By Town'!$G$2)</f>
        <v>0</v>
      </c>
      <c r="H136" s="5">
        <f>SUMIFS('Raw Data from UFBs'!F$3:F$3000,'Raw Data from UFBs'!$A$3:$A$3000,'Summary By Town'!$A136,'Raw Data from UFBs'!$E$3:$E$3000,'Summary By Town'!$G$2)</f>
        <v>0</v>
      </c>
      <c r="I136" s="5">
        <f>SUMIFS('Raw Data from UFBs'!G$3:G$3000,'Raw Data from UFBs'!$A$3:$A$3000,'Summary By Town'!$A136,'Raw Data from UFBs'!$E$3:$E$3000,'Summary By Town'!$G$2)</f>
        <v>0</v>
      </c>
      <c r="J136" s="23">
        <f t="shared" si="23"/>
        <v>0</v>
      </c>
      <c r="K136" s="22">
        <f>COUNTIFS('Raw Data from UFBs'!$A$3:$A$3000,'Summary By Town'!$A136,'Raw Data from UFBs'!$E$3:$E$3000,'Summary By Town'!$K$2)</f>
        <v>0</v>
      </c>
      <c r="L136" s="5">
        <f>SUMIFS('Raw Data from UFBs'!F$3:F$3000,'Raw Data from UFBs'!$A$3:$A$3000,'Summary By Town'!$A136,'Raw Data from UFBs'!$E$3:$E$3000,'Summary By Town'!$K$2)</f>
        <v>0</v>
      </c>
      <c r="M136" s="5">
        <f>SUMIFS('Raw Data from UFBs'!G$3:G$3000,'Raw Data from UFBs'!$A$3:$A$3000,'Summary By Town'!$A136,'Raw Data from UFBs'!$E$3:$E$3000,'Summary By Town'!$K$2)</f>
        <v>0</v>
      </c>
      <c r="N136" s="23">
        <f t="shared" si="24"/>
        <v>0</v>
      </c>
      <c r="O136" s="22">
        <f>COUNTIFS('Raw Data from UFBs'!$A$3:$A$3000,'Summary By Town'!$A136,'Raw Data from UFBs'!$E$3:$E$3000,'Summary By Town'!$O$2)</f>
        <v>0</v>
      </c>
      <c r="P136" s="5">
        <f>SUMIFS('Raw Data from UFBs'!F$3:F$3000,'Raw Data from UFBs'!$A$3:$A$3000,'Summary By Town'!$A136,'Raw Data from UFBs'!$E$3:$E$3000,'Summary By Town'!$O$2)</f>
        <v>0</v>
      </c>
      <c r="Q136" s="5">
        <f>SUMIFS('Raw Data from UFBs'!G$3:G$3000,'Raw Data from UFBs'!$A$3:$A$3000,'Summary By Town'!$A136,'Raw Data from UFBs'!$E$3:$E$3000,'Summary By Town'!$O$2)</f>
        <v>0</v>
      </c>
      <c r="R136" s="23">
        <f t="shared" si="25"/>
        <v>0</v>
      </c>
      <c r="S136" s="22">
        <f t="shared" si="26"/>
        <v>0</v>
      </c>
      <c r="T136" s="5">
        <f t="shared" si="27"/>
        <v>0</v>
      </c>
      <c r="U136" s="5">
        <f t="shared" si="28"/>
        <v>0</v>
      </c>
      <c r="V136" s="23">
        <f t="shared" si="29"/>
        <v>0</v>
      </c>
      <c r="W136" s="62">
        <v>223220088</v>
      </c>
      <c r="X136" s="63">
        <v>2.8112886851403278</v>
      </c>
      <c r="Y136" s="64">
        <v>0.1042851493352958</v>
      </c>
      <c r="Z136" s="5">
        <f t="shared" si="30"/>
        <v>0</v>
      </c>
      <c r="AA136" s="9">
        <f t="shared" si="31"/>
        <v>0</v>
      </c>
      <c r="AB136" s="62">
        <v>1493197.8900000001</v>
      </c>
      <c r="AC136" s="7">
        <f t="shared" si="32"/>
        <v>0</v>
      </c>
      <c r="AE136" s="6" t="s">
        <v>976</v>
      </c>
      <c r="AF136" s="6" t="s">
        <v>593</v>
      </c>
      <c r="AG136" s="6" t="s">
        <v>994</v>
      </c>
      <c r="AH136" s="6" t="s">
        <v>600</v>
      </c>
      <c r="AI136" s="6" t="s">
        <v>609</v>
      </c>
      <c r="AJ136" s="6" t="s">
        <v>993</v>
      </c>
      <c r="AK136" s="6" t="s">
        <v>591</v>
      </c>
      <c r="AL136" s="6" t="s">
        <v>991</v>
      </c>
      <c r="AM136" s="6" t="s">
        <v>709</v>
      </c>
      <c r="AN136" s="6" t="s">
        <v>594</v>
      </c>
      <c r="AO136" s="6" t="s">
        <v>1857</v>
      </c>
      <c r="AP136" s="6" t="s">
        <v>1857</v>
      </c>
      <c r="AQ136" s="6" t="s">
        <v>1857</v>
      </c>
      <c r="AR136" s="6" t="s">
        <v>1857</v>
      </c>
      <c r="AS136" s="6" t="s">
        <v>1857</v>
      </c>
      <c r="AT136" s="6" t="s">
        <v>1857</v>
      </c>
    </row>
    <row r="137" spans="1:46" ht="17.25" customHeight="1" x14ac:dyDescent="0.3">
      <c r="A137" t="s">
        <v>996</v>
      </c>
      <c r="B137" t="s">
        <v>1402</v>
      </c>
      <c r="C137" t="s">
        <v>997</v>
      </c>
      <c r="D137" t="str">
        <f t="shared" si="22"/>
        <v>Audubon borough, Camden County</v>
      </c>
      <c r="E137" t="s">
        <v>1830</v>
      </c>
      <c r="F137" t="s">
        <v>1815</v>
      </c>
      <c r="G137" s="22">
        <f>COUNTIFS('Raw Data from UFBs'!$A$3:$A$3000,'Summary By Town'!$A137,'Raw Data from UFBs'!$E$3:$E$3000,'Summary By Town'!$G$2)</f>
        <v>0</v>
      </c>
      <c r="H137" s="5">
        <f>SUMIFS('Raw Data from UFBs'!F$3:F$3000,'Raw Data from UFBs'!$A$3:$A$3000,'Summary By Town'!$A137,'Raw Data from UFBs'!$E$3:$E$3000,'Summary By Town'!$G$2)</f>
        <v>0</v>
      </c>
      <c r="I137" s="5">
        <f>SUMIFS('Raw Data from UFBs'!G$3:G$3000,'Raw Data from UFBs'!$A$3:$A$3000,'Summary By Town'!$A137,'Raw Data from UFBs'!$E$3:$E$3000,'Summary By Town'!$G$2)</f>
        <v>0</v>
      </c>
      <c r="J137" s="23">
        <f t="shared" si="23"/>
        <v>0</v>
      </c>
      <c r="K137" s="22">
        <f>COUNTIFS('Raw Data from UFBs'!$A$3:$A$3000,'Summary By Town'!$A137,'Raw Data from UFBs'!$E$3:$E$3000,'Summary By Town'!$K$2)</f>
        <v>0</v>
      </c>
      <c r="L137" s="5">
        <f>SUMIFS('Raw Data from UFBs'!F$3:F$3000,'Raw Data from UFBs'!$A$3:$A$3000,'Summary By Town'!$A137,'Raw Data from UFBs'!$E$3:$E$3000,'Summary By Town'!$K$2)</f>
        <v>0</v>
      </c>
      <c r="M137" s="5">
        <f>SUMIFS('Raw Data from UFBs'!G$3:G$3000,'Raw Data from UFBs'!$A$3:$A$3000,'Summary By Town'!$A137,'Raw Data from UFBs'!$E$3:$E$3000,'Summary By Town'!$K$2)</f>
        <v>0</v>
      </c>
      <c r="N137" s="23">
        <f t="shared" si="24"/>
        <v>0</v>
      </c>
      <c r="O137" s="22">
        <f>COUNTIFS('Raw Data from UFBs'!$A$3:$A$3000,'Summary By Town'!$A137,'Raw Data from UFBs'!$E$3:$E$3000,'Summary By Town'!$O$2)</f>
        <v>0</v>
      </c>
      <c r="P137" s="5">
        <f>SUMIFS('Raw Data from UFBs'!F$3:F$3000,'Raw Data from UFBs'!$A$3:$A$3000,'Summary By Town'!$A137,'Raw Data from UFBs'!$E$3:$E$3000,'Summary By Town'!$O$2)</f>
        <v>0</v>
      </c>
      <c r="Q137" s="5">
        <f>SUMIFS('Raw Data from UFBs'!G$3:G$3000,'Raw Data from UFBs'!$A$3:$A$3000,'Summary By Town'!$A137,'Raw Data from UFBs'!$E$3:$E$3000,'Summary By Town'!$O$2)</f>
        <v>0</v>
      </c>
      <c r="R137" s="23">
        <f t="shared" si="25"/>
        <v>0</v>
      </c>
      <c r="S137" s="22">
        <f t="shared" si="26"/>
        <v>0</v>
      </c>
      <c r="T137" s="5">
        <f t="shared" si="27"/>
        <v>0</v>
      </c>
      <c r="U137" s="5">
        <f t="shared" si="28"/>
        <v>0</v>
      </c>
      <c r="V137" s="23">
        <f t="shared" si="29"/>
        <v>0</v>
      </c>
      <c r="W137" s="62">
        <v>771177604</v>
      </c>
      <c r="X137" s="63">
        <v>3.9025152596613064</v>
      </c>
      <c r="Y137" s="64">
        <v>0.25516374715092605</v>
      </c>
      <c r="Z137" s="5">
        <f t="shared" si="30"/>
        <v>0</v>
      </c>
      <c r="AA137" s="9">
        <f t="shared" si="31"/>
        <v>0</v>
      </c>
      <c r="AB137" s="62">
        <v>12929983.789999999</v>
      </c>
      <c r="AC137" s="7">
        <f t="shared" si="32"/>
        <v>0</v>
      </c>
      <c r="AE137" s="6" t="s">
        <v>168</v>
      </c>
      <c r="AF137" s="6" t="s">
        <v>176</v>
      </c>
      <c r="AG137" s="6" t="s">
        <v>998</v>
      </c>
      <c r="AH137" s="6" t="s">
        <v>1007</v>
      </c>
      <c r="AI137" s="6" t="s">
        <v>1003</v>
      </c>
      <c r="AJ137" s="6" t="s">
        <v>1002</v>
      </c>
      <c r="AK137" s="6" t="s">
        <v>1857</v>
      </c>
      <c r="AL137" s="6" t="s">
        <v>1857</v>
      </c>
      <c r="AM137" s="6" t="s">
        <v>1857</v>
      </c>
      <c r="AN137" s="6" t="s">
        <v>1857</v>
      </c>
      <c r="AO137" s="6" t="s">
        <v>1857</v>
      </c>
      <c r="AP137" s="6" t="s">
        <v>1857</v>
      </c>
      <c r="AQ137" s="6" t="s">
        <v>1857</v>
      </c>
      <c r="AR137" s="6" t="s">
        <v>1857</v>
      </c>
      <c r="AS137" s="6" t="s">
        <v>1857</v>
      </c>
      <c r="AT137" s="6" t="s">
        <v>1857</v>
      </c>
    </row>
    <row r="138" spans="1:46" ht="17.25" customHeight="1" x14ac:dyDescent="0.3">
      <c r="A138" t="s">
        <v>998</v>
      </c>
      <c r="B138" t="s">
        <v>1403</v>
      </c>
      <c r="C138" t="s">
        <v>997</v>
      </c>
      <c r="D138" t="str">
        <f t="shared" si="22"/>
        <v>Audubon Park borough, Camden County</v>
      </c>
      <c r="E138" t="s">
        <v>1830</v>
      </c>
      <c r="F138" t="s">
        <v>1819</v>
      </c>
      <c r="G138" s="22">
        <f>COUNTIFS('Raw Data from UFBs'!$A$3:$A$3000,'Summary By Town'!$A138,'Raw Data from UFBs'!$E$3:$E$3000,'Summary By Town'!$G$2)</f>
        <v>0</v>
      </c>
      <c r="H138" s="5">
        <f>SUMIFS('Raw Data from UFBs'!F$3:F$3000,'Raw Data from UFBs'!$A$3:$A$3000,'Summary By Town'!$A138,'Raw Data from UFBs'!$E$3:$E$3000,'Summary By Town'!$G$2)</f>
        <v>0</v>
      </c>
      <c r="I138" s="5">
        <f>SUMIFS('Raw Data from UFBs'!G$3:G$3000,'Raw Data from UFBs'!$A$3:$A$3000,'Summary By Town'!$A138,'Raw Data from UFBs'!$E$3:$E$3000,'Summary By Town'!$G$2)</f>
        <v>0</v>
      </c>
      <c r="J138" s="23">
        <f t="shared" si="23"/>
        <v>0</v>
      </c>
      <c r="K138" s="22">
        <f>COUNTIFS('Raw Data from UFBs'!$A$3:$A$3000,'Summary By Town'!$A138,'Raw Data from UFBs'!$E$3:$E$3000,'Summary By Town'!$K$2)</f>
        <v>0</v>
      </c>
      <c r="L138" s="5">
        <f>SUMIFS('Raw Data from UFBs'!F$3:F$3000,'Raw Data from UFBs'!$A$3:$A$3000,'Summary By Town'!$A138,'Raw Data from UFBs'!$E$3:$E$3000,'Summary By Town'!$K$2)</f>
        <v>0</v>
      </c>
      <c r="M138" s="5">
        <f>SUMIFS('Raw Data from UFBs'!G$3:G$3000,'Raw Data from UFBs'!$A$3:$A$3000,'Summary By Town'!$A138,'Raw Data from UFBs'!$E$3:$E$3000,'Summary By Town'!$K$2)</f>
        <v>0</v>
      </c>
      <c r="N138" s="23">
        <f t="shared" si="24"/>
        <v>0</v>
      </c>
      <c r="O138" s="22">
        <f>COUNTIFS('Raw Data from UFBs'!$A$3:$A$3000,'Summary By Town'!$A138,'Raw Data from UFBs'!$E$3:$E$3000,'Summary By Town'!$O$2)</f>
        <v>0</v>
      </c>
      <c r="P138" s="5">
        <f>SUMIFS('Raw Data from UFBs'!F$3:F$3000,'Raw Data from UFBs'!$A$3:$A$3000,'Summary By Town'!$A138,'Raw Data from UFBs'!$E$3:$E$3000,'Summary By Town'!$O$2)</f>
        <v>0</v>
      </c>
      <c r="Q138" s="5">
        <f>SUMIFS('Raw Data from UFBs'!G$3:G$3000,'Raw Data from UFBs'!$A$3:$A$3000,'Summary By Town'!$A138,'Raw Data from UFBs'!$E$3:$E$3000,'Summary By Town'!$O$2)</f>
        <v>0</v>
      </c>
      <c r="R138" s="23">
        <f t="shared" si="25"/>
        <v>0</v>
      </c>
      <c r="S138" s="22">
        <f t="shared" si="26"/>
        <v>0</v>
      </c>
      <c r="T138" s="5">
        <f t="shared" si="27"/>
        <v>0</v>
      </c>
      <c r="U138" s="5">
        <f t="shared" si="28"/>
        <v>0</v>
      </c>
      <c r="V138" s="23">
        <f t="shared" si="29"/>
        <v>0</v>
      </c>
      <c r="W138" s="62">
        <v>21184600</v>
      </c>
      <c r="X138" s="63">
        <v>6.666434299516907</v>
      </c>
      <c r="Y138" s="64">
        <v>0.64060203837539564</v>
      </c>
      <c r="Z138" s="5">
        <f t="shared" si="30"/>
        <v>0</v>
      </c>
      <c r="AA138" s="9">
        <f t="shared" si="31"/>
        <v>0</v>
      </c>
      <c r="AB138" s="62">
        <v>1292000</v>
      </c>
      <c r="AC138" s="7">
        <f t="shared" si="32"/>
        <v>0</v>
      </c>
      <c r="AE138" s="6" t="s">
        <v>996</v>
      </c>
      <c r="AF138" s="6" t="s">
        <v>1007</v>
      </c>
      <c r="AG138" s="6" t="s">
        <v>1002</v>
      </c>
      <c r="AH138" s="6" t="s">
        <v>1857</v>
      </c>
      <c r="AI138" s="6" t="s">
        <v>1857</v>
      </c>
      <c r="AJ138" s="6" t="s">
        <v>1857</v>
      </c>
      <c r="AK138" s="6" t="s">
        <v>1857</v>
      </c>
      <c r="AL138" s="6" t="s">
        <v>1857</v>
      </c>
      <c r="AM138" s="6" t="s">
        <v>1857</v>
      </c>
      <c r="AN138" s="6" t="s">
        <v>1857</v>
      </c>
      <c r="AO138" s="6" t="s">
        <v>1857</v>
      </c>
      <c r="AP138" s="6" t="s">
        <v>1857</v>
      </c>
      <c r="AQ138" s="6" t="s">
        <v>1857</v>
      </c>
      <c r="AR138" s="6" t="s">
        <v>1857</v>
      </c>
      <c r="AS138" s="6" t="s">
        <v>1857</v>
      </c>
      <c r="AT138" s="6" t="s">
        <v>1857</v>
      </c>
    </row>
    <row r="139" spans="1:46" ht="17.25" customHeight="1" x14ac:dyDescent="0.3">
      <c r="A139" t="s">
        <v>136</v>
      </c>
      <c r="B139" t="s">
        <v>1404</v>
      </c>
      <c r="C139" t="s">
        <v>997</v>
      </c>
      <c r="D139" t="str">
        <f t="shared" si="22"/>
        <v>Barrington borough, Camden County</v>
      </c>
      <c r="E139" t="s">
        <v>1830</v>
      </c>
      <c r="F139" t="s">
        <v>1815</v>
      </c>
      <c r="G139" s="22">
        <f>COUNTIFS('Raw Data from UFBs'!$A$3:$A$3000,'Summary By Town'!$A139,'Raw Data from UFBs'!$E$3:$E$3000,'Summary By Town'!$G$2)</f>
        <v>1</v>
      </c>
      <c r="H139" s="5">
        <f>SUMIFS('Raw Data from UFBs'!F$3:F$3000,'Raw Data from UFBs'!$A$3:$A$3000,'Summary By Town'!$A139,'Raw Data from UFBs'!$E$3:$E$3000,'Summary By Town'!$G$2)</f>
        <v>94534.11</v>
      </c>
      <c r="I139" s="5">
        <f>SUMIFS('Raw Data from UFBs'!G$3:G$3000,'Raw Data from UFBs'!$A$3:$A$3000,'Summary By Town'!$A139,'Raw Data from UFBs'!$E$3:$E$3000,'Summary By Town'!$G$2)</f>
        <v>18121400</v>
      </c>
      <c r="J139" s="23">
        <f t="shared" si="23"/>
        <v>837677.78655077878</v>
      </c>
      <c r="K139" s="22">
        <f>COUNTIFS('Raw Data from UFBs'!$A$3:$A$3000,'Summary By Town'!$A139,'Raw Data from UFBs'!$E$3:$E$3000,'Summary By Town'!$K$2)</f>
        <v>3</v>
      </c>
      <c r="L139" s="5">
        <f>SUMIFS('Raw Data from UFBs'!F$3:F$3000,'Raw Data from UFBs'!$A$3:$A$3000,'Summary By Town'!$A139,'Raw Data from UFBs'!$E$3:$E$3000,'Summary By Town'!$K$2)</f>
        <v>183894.02000000002</v>
      </c>
      <c r="M139" s="5">
        <f>SUMIFS('Raw Data from UFBs'!G$3:G$3000,'Raw Data from UFBs'!$A$3:$A$3000,'Summary By Town'!$A139,'Raw Data from UFBs'!$E$3:$E$3000,'Summary By Town'!$K$2)</f>
        <v>4460000</v>
      </c>
      <c r="N139" s="23">
        <f t="shared" si="24"/>
        <v>206167.45549551764</v>
      </c>
      <c r="O139" s="22">
        <f>COUNTIFS('Raw Data from UFBs'!$A$3:$A$3000,'Summary By Town'!$A139,'Raw Data from UFBs'!$E$3:$E$3000,'Summary By Town'!$O$2)</f>
        <v>0</v>
      </c>
      <c r="P139" s="5">
        <f>SUMIFS('Raw Data from UFBs'!F$3:F$3000,'Raw Data from UFBs'!$A$3:$A$3000,'Summary By Town'!$A139,'Raw Data from UFBs'!$E$3:$E$3000,'Summary By Town'!$O$2)</f>
        <v>0</v>
      </c>
      <c r="Q139" s="5">
        <f>SUMIFS('Raw Data from UFBs'!G$3:G$3000,'Raw Data from UFBs'!$A$3:$A$3000,'Summary By Town'!$A139,'Raw Data from UFBs'!$E$3:$E$3000,'Summary By Town'!$O$2)</f>
        <v>0</v>
      </c>
      <c r="R139" s="23">
        <f t="shared" si="25"/>
        <v>0</v>
      </c>
      <c r="S139" s="22">
        <f t="shared" si="26"/>
        <v>4</v>
      </c>
      <c r="T139" s="5">
        <f t="shared" si="27"/>
        <v>278428.13</v>
      </c>
      <c r="U139" s="5">
        <f t="shared" si="28"/>
        <v>22581400</v>
      </c>
      <c r="V139" s="23">
        <f t="shared" si="29"/>
        <v>1043845.2420462964</v>
      </c>
      <c r="W139" s="62">
        <v>644492876</v>
      </c>
      <c r="X139" s="63">
        <v>4.622588688240306</v>
      </c>
      <c r="Y139" s="64">
        <v>0.28239494905855939</v>
      </c>
      <c r="Z139" s="5">
        <f t="shared" si="30"/>
        <v>216149.9263648635</v>
      </c>
      <c r="AA139" s="9">
        <f t="shared" si="31"/>
        <v>3.5037470297809778E-2</v>
      </c>
      <c r="AB139" s="62">
        <v>9771882.290000001</v>
      </c>
      <c r="AC139" s="7">
        <f t="shared" si="32"/>
        <v>2.211957941675774E-2</v>
      </c>
      <c r="AE139" s="6" t="s">
        <v>184</v>
      </c>
      <c r="AF139" s="6" t="s">
        <v>710</v>
      </c>
      <c r="AG139" s="6" t="s">
        <v>140</v>
      </c>
      <c r="AH139" s="6" t="s">
        <v>1006</v>
      </c>
      <c r="AI139" s="6" t="s">
        <v>1009</v>
      </c>
      <c r="AJ139" s="6" t="s">
        <v>168</v>
      </c>
      <c r="AK139" s="6" t="s">
        <v>1003</v>
      </c>
      <c r="AL139" s="6" t="s">
        <v>1857</v>
      </c>
      <c r="AM139" s="6" t="s">
        <v>1857</v>
      </c>
      <c r="AN139" s="6" t="s">
        <v>1857</v>
      </c>
      <c r="AO139" s="6" t="s">
        <v>1857</v>
      </c>
      <c r="AP139" s="6" t="s">
        <v>1857</v>
      </c>
      <c r="AQ139" s="6" t="s">
        <v>1857</v>
      </c>
      <c r="AR139" s="6" t="s">
        <v>1857</v>
      </c>
      <c r="AS139" s="6" t="s">
        <v>1857</v>
      </c>
      <c r="AT139" s="6" t="s">
        <v>1857</v>
      </c>
    </row>
    <row r="140" spans="1:46" ht="17.25" customHeight="1" x14ac:dyDescent="0.3">
      <c r="A140" t="s">
        <v>140</v>
      </c>
      <c r="B140" t="s">
        <v>1405</v>
      </c>
      <c r="C140" t="s">
        <v>997</v>
      </c>
      <c r="D140" t="str">
        <f t="shared" si="22"/>
        <v>Bellmawr borough, Camden County</v>
      </c>
      <c r="E140" t="s">
        <v>1830</v>
      </c>
      <c r="F140" t="s">
        <v>1815</v>
      </c>
      <c r="G140" s="22">
        <f>COUNTIFS('Raw Data from UFBs'!$A$3:$A$3000,'Summary By Town'!$A140,'Raw Data from UFBs'!$E$3:$E$3000,'Summary By Town'!$G$2)</f>
        <v>1</v>
      </c>
      <c r="H140" s="5">
        <f>SUMIFS('Raw Data from UFBs'!F$3:F$3000,'Raw Data from UFBs'!$A$3:$A$3000,'Summary By Town'!$A140,'Raw Data from UFBs'!$E$3:$E$3000,'Summary By Town'!$G$2)</f>
        <v>25000</v>
      </c>
      <c r="I140" s="5">
        <f>SUMIFS('Raw Data from UFBs'!G$3:G$3000,'Raw Data from UFBs'!$A$3:$A$3000,'Summary By Town'!$A140,'Raw Data from UFBs'!$E$3:$E$3000,'Summary By Town'!$G$2)</f>
        <v>14013500</v>
      </c>
      <c r="J140" s="23">
        <f t="shared" si="23"/>
        <v>529063.68906099722</v>
      </c>
      <c r="K140" s="22">
        <f>COUNTIFS('Raw Data from UFBs'!$A$3:$A$3000,'Summary By Town'!$A140,'Raw Data from UFBs'!$E$3:$E$3000,'Summary By Town'!$K$2)</f>
        <v>0</v>
      </c>
      <c r="L140" s="5">
        <f>SUMIFS('Raw Data from UFBs'!F$3:F$3000,'Raw Data from UFBs'!$A$3:$A$3000,'Summary By Town'!$A140,'Raw Data from UFBs'!$E$3:$E$3000,'Summary By Town'!$K$2)</f>
        <v>0</v>
      </c>
      <c r="M140" s="5">
        <f>SUMIFS('Raw Data from UFBs'!G$3:G$3000,'Raw Data from UFBs'!$A$3:$A$3000,'Summary By Town'!$A140,'Raw Data from UFBs'!$E$3:$E$3000,'Summary By Town'!$K$2)</f>
        <v>0</v>
      </c>
      <c r="N140" s="23">
        <f t="shared" si="24"/>
        <v>0</v>
      </c>
      <c r="O140" s="22">
        <f>COUNTIFS('Raw Data from UFBs'!$A$3:$A$3000,'Summary By Town'!$A140,'Raw Data from UFBs'!$E$3:$E$3000,'Summary By Town'!$O$2)</f>
        <v>0</v>
      </c>
      <c r="P140" s="5">
        <f>SUMIFS('Raw Data from UFBs'!F$3:F$3000,'Raw Data from UFBs'!$A$3:$A$3000,'Summary By Town'!$A140,'Raw Data from UFBs'!$E$3:$E$3000,'Summary By Town'!$O$2)</f>
        <v>0</v>
      </c>
      <c r="Q140" s="5">
        <f>SUMIFS('Raw Data from UFBs'!G$3:G$3000,'Raw Data from UFBs'!$A$3:$A$3000,'Summary By Town'!$A140,'Raw Data from UFBs'!$E$3:$E$3000,'Summary By Town'!$O$2)</f>
        <v>0</v>
      </c>
      <c r="R140" s="23">
        <f t="shared" si="25"/>
        <v>0</v>
      </c>
      <c r="S140" s="22">
        <f t="shared" si="26"/>
        <v>1</v>
      </c>
      <c r="T140" s="5">
        <f t="shared" si="27"/>
        <v>25000</v>
      </c>
      <c r="U140" s="5">
        <f t="shared" si="28"/>
        <v>14013500</v>
      </c>
      <c r="V140" s="23">
        <f t="shared" si="29"/>
        <v>529063.68906099722</v>
      </c>
      <c r="W140" s="62">
        <v>942066700</v>
      </c>
      <c r="X140" s="63">
        <v>3.7753857998429883</v>
      </c>
      <c r="Y140" s="64">
        <v>0.31888926838833415</v>
      </c>
      <c r="Z140" s="5">
        <f t="shared" si="30"/>
        <v>160740.50102578616</v>
      </c>
      <c r="AA140" s="9">
        <f t="shared" si="31"/>
        <v>1.4875273693465654E-2</v>
      </c>
      <c r="AB140" s="62">
        <v>17700730.969999999</v>
      </c>
      <c r="AC140" s="7">
        <f t="shared" si="32"/>
        <v>9.0810092135865141E-3</v>
      </c>
      <c r="AE140" s="6" t="s">
        <v>184</v>
      </c>
      <c r="AF140" s="6" t="s">
        <v>253</v>
      </c>
      <c r="AG140" s="6" t="s">
        <v>136</v>
      </c>
      <c r="AH140" s="6" t="s">
        <v>999</v>
      </c>
      <c r="AI140" s="6" t="s">
        <v>1063</v>
      </c>
      <c r="AJ140" s="6" t="s">
        <v>168</v>
      </c>
      <c r="AK140" s="6" t="s">
        <v>176</v>
      </c>
      <c r="AL140" s="6" t="s">
        <v>162</v>
      </c>
      <c r="AM140" s="6" t="s">
        <v>1857</v>
      </c>
      <c r="AN140" s="6" t="s">
        <v>1857</v>
      </c>
      <c r="AO140" s="6" t="s">
        <v>1857</v>
      </c>
      <c r="AP140" s="6" t="s">
        <v>1857</v>
      </c>
      <c r="AQ140" s="6" t="s">
        <v>1857</v>
      </c>
      <c r="AR140" s="6" t="s">
        <v>1857</v>
      </c>
      <c r="AS140" s="6" t="s">
        <v>1857</v>
      </c>
      <c r="AT140" s="6" t="s">
        <v>1857</v>
      </c>
    </row>
    <row r="141" spans="1:46" ht="17.25" customHeight="1" x14ac:dyDescent="0.3">
      <c r="A141" t="s">
        <v>141</v>
      </c>
      <c r="B141" t="s">
        <v>1406</v>
      </c>
      <c r="C141" t="s">
        <v>997</v>
      </c>
      <c r="D141" t="str">
        <f t="shared" si="22"/>
        <v>Berlin borough, Camden County</v>
      </c>
      <c r="E141" t="s">
        <v>1830</v>
      </c>
      <c r="F141" t="s">
        <v>1817</v>
      </c>
      <c r="G141" s="22">
        <f>COUNTIFS('Raw Data from UFBs'!$A$3:$A$3000,'Summary By Town'!$A141,'Raw Data from UFBs'!$E$3:$E$3000,'Summary By Town'!$G$2)</f>
        <v>2</v>
      </c>
      <c r="H141" s="5">
        <f>SUMIFS('Raw Data from UFBs'!F$3:F$3000,'Raw Data from UFBs'!$A$3:$A$3000,'Summary By Town'!$A141,'Raw Data from UFBs'!$E$3:$E$3000,'Summary By Town'!$G$2)</f>
        <v>27413.15</v>
      </c>
      <c r="I141" s="5">
        <f>SUMIFS('Raw Data from UFBs'!G$3:G$3000,'Raw Data from UFBs'!$A$3:$A$3000,'Summary By Town'!$A141,'Raw Data from UFBs'!$E$3:$E$3000,'Summary By Town'!$G$2)</f>
        <v>3002300</v>
      </c>
      <c r="J141" s="23">
        <f t="shared" si="23"/>
        <v>101474.16671396552</v>
      </c>
      <c r="K141" s="22">
        <f>COUNTIFS('Raw Data from UFBs'!$A$3:$A$3000,'Summary By Town'!$A141,'Raw Data from UFBs'!$E$3:$E$3000,'Summary By Town'!$K$2)</f>
        <v>0</v>
      </c>
      <c r="L141" s="5">
        <f>SUMIFS('Raw Data from UFBs'!F$3:F$3000,'Raw Data from UFBs'!$A$3:$A$3000,'Summary By Town'!$A141,'Raw Data from UFBs'!$E$3:$E$3000,'Summary By Town'!$K$2)</f>
        <v>0</v>
      </c>
      <c r="M141" s="5">
        <f>SUMIFS('Raw Data from UFBs'!G$3:G$3000,'Raw Data from UFBs'!$A$3:$A$3000,'Summary By Town'!$A141,'Raw Data from UFBs'!$E$3:$E$3000,'Summary By Town'!$K$2)</f>
        <v>0</v>
      </c>
      <c r="N141" s="23">
        <f t="shared" si="24"/>
        <v>0</v>
      </c>
      <c r="O141" s="22">
        <f>COUNTIFS('Raw Data from UFBs'!$A$3:$A$3000,'Summary By Town'!$A141,'Raw Data from UFBs'!$E$3:$E$3000,'Summary By Town'!$O$2)</f>
        <v>0</v>
      </c>
      <c r="P141" s="5">
        <f>SUMIFS('Raw Data from UFBs'!F$3:F$3000,'Raw Data from UFBs'!$A$3:$A$3000,'Summary By Town'!$A141,'Raw Data from UFBs'!$E$3:$E$3000,'Summary By Town'!$O$2)</f>
        <v>0</v>
      </c>
      <c r="Q141" s="5">
        <f>SUMIFS('Raw Data from UFBs'!G$3:G$3000,'Raw Data from UFBs'!$A$3:$A$3000,'Summary By Town'!$A141,'Raw Data from UFBs'!$E$3:$E$3000,'Summary By Town'!$O$2)</f>
        <v>0</v>
      </c>
      <c r="R141" s="23">
        <f t="shared" si="25"/>
        <v>0</v>
      </c>
      <c r="S141" s="22">
        <f t="shared" si="26"/>
        <v>2</v>
      </c>
      <c r="T141" s="5">
        <f t="shared" si="27"/>
        <v>27413.15</v>
      </c>
      <c r="U141" s="5">
        <f t="shared" si="28"/>
        <v>3002300</v>
      </c>
      <c r="V141" s="23">
        <f t="shared" si="29"/>
        <v>101474.16671396552</v>
      </c>
      <c r="W141" s="62">
        <v>889506185</v>
      </c>
      <c r="X141" s="63">
        <v>3.3798809817128705</v>
      </c>
      <c r="Y141" s="64">
        <v>0.25463698969671178</v>
      </c>
      <c r="Z141" s="5">
        <f t="shared" si="30"/>
        <v>18858.674349922036</v>
      </c>
      <c r="AA141" s="9">
        <f t="shared" si="31"/>
        <v>3.3752435347034716E-3</v>
      </c>
      <c r="AB141" s="62">
        <v>10225518</v>
      </c>
      <c r="AC141" s="7">
        <f t="shared" si="32"/>
        <v>1.8442756982992975E-3</v>
      </c>
      <c r="AE141" s="6" t="s">
        <v>193</v>
      </c>
      <c r="AF141" s="6" t="s">
        <v>1010</v>
      </c>
      <c r="AG141" s="6" t="s">
        <v>183</v>
      </c>
      <c r="AH141" s="6" t="s">
        <v>1000</v>
      </c>
      <c r="AI141" s="6" t="s">
        <v>142</v>
      </c>
      <c r="AJ141" s="6" t="s">
        <v>169</v>
      </c>
      <c r="AK141" s="6" t="s">
        <v>1857</v>
      </c>
      <c r="AL141" s="6" t="s">
        <v>1857</v>
      </c>
      <c r="AM141" s="6" t="s">
        <v>1857</v>
      </c>
      <c r="AN141" s="6" t="s">
        <v>1857</v>
      </c>
      <c r="AO141" s="6" t="s">
        <v>1857</v>
      </c>
      <c r="AP141" s="6" t="s">
        <v>1857</v>
      </c>
      <c r="AQ141" s="6" t="s">
        <v>1857</v>
      </c>
      <c r="AR141" s="6" t="s">
        <v>1857</v>
      </c>
      <c r="AS141" s="6" t="s">
        <v>1857</v>
      </c>
      <c r="AT141" s="6" t="s">
        <v>1857</v>
      </c>
    </row>
    <row r="142" spans="1:46" ht="17.25" customHeight="1" x14ac:dyDescent="0.3">
      <c r="A142" t="s">
        <v>999</v>
      </c>
      <c r="B142" t="s">
        <v>1407</v>
      </c>
      <c r="C142" t="s">
        <v>997</v>
      </c>
      <c r="D142" t="str">
        <f t="shared" si="22"/>
        <v>Brooklawn borough, Camden County</v>
      </c>
      <c r="E142" t="s">
        <v>1830</v>
      </c>
      <c r="F142" t="s">
        <v>1815</v>
      </c>
      <c r="G142" s="22">
        <f>COUNTIFS('Raw Data from UFBs'!$A$3:$A$3000,'Summary By Town'!$A142,'Raw Data from UFBs'!$E$3:$E$3000,'Summary By Town'!$G$2)</f>
        <v>0</v>
      </c>
      <c r="H142" s="5">
        <f>SUMIFS('Raw Data from UFBs'!F$3:F$3000,'Raw Data from UFBs'!$A$3:$A$3000,'Summary By Town'!$A142,'Raw Data from UFBs'!$E$3:$E$3000,'Summary By Town'!$G$2)</f>
        <v>0</v>
      </c>
      <c r="I142" s="5">
        <f>SUMIFS('Raw Data from UFBs'!G$3:G$3000,'Raw Data from UFBs'!$A$3:$A$3000,'Summary By Town'!$A142,'Raw Data from UFBs'!$E$3:$E$3000,'Summary By Town'!$G$2)</f>
        <v>0</v>
      </c>
      <c r="J142" s="23">
        <f t="shared" si="23"/>
        <v>0</v>
      </c>
      <c r="K142" s="22">
        <f>COUNTIFS('Raw Data from UFBs'!$A$3:$A$3000,'Summary By Town'!$A142,'Raw Data from UFBs'!$E$3:$E$3000,'Summary By Town'!$K$2)</f>
        <v>0</v>
      </c>
      <c r="L142" s="5">
        <f>SUMIFS('Raw Data from UFBs'!F$3:F$3000,'Raw Data from UFBs'!$A$3:$A$3000,'Summary By Town'!$A142,'Raw Data from UFBs'!$E$3:$E$3000,'Summary By Town'!$K$2)</f>
        <v>0</v>
      </c>
      <c r="M142" s="5">
        <f>SUMIFS('Raw Data from UFBs'!G$3:G$3000,'Raw Data from UFBs'!$A$3:$A$3000,'Summary By Town'!$A142,'Raw Data from UFBs'!$E$3:$E$3000,'Summary By Town'!$K$2)</f>
        <v>0</v>
      </c>
      <c r="N142" s="23">
        <f t="shared" si="24"/>
        <v>0</v>
      </c>
      <c r="O142" s="22">
        <f>COUNTIFS('Raw Data from UFBs'!$A$3:$A$3000,'Summary By Town'!$A142,'Raw Data from UFBs'!$E$3:$E$3000,'Summary By Town'!$O$2)</f>
        <v>0</v>
      </c>
      <c r="P142" s="5">
        <f>SUMIFS('Raw Data from UFBs'!F$3:F$3000,'Raw Data from UFBs'!$A$3:$A$3000,'Summary By Town'!$A142,'Raw Data from UFBs'!$E$3:$E$3000,'Summary By Town'!$O$2)</f>
        <v>0</v>
      </c>
      <c r="Q142" s="5">
        <f>SUMIFS('Raw Data from UFBs'!G$3:G$3000,'Raw Data from UFBs'!$A$3:$A$3000,'Summary By Town'!$A142,'Raw Data from UFBs'!$E$3:$E$3000,'Summary By Town'!$O$2)</f>
        <v>0</v>
      </c>
      <c r="R142" s="23">
        <f t="shared" si="25"/>
        <v>0</v>
      </c>
      <c r="S142" s="22">
        <f t="shared" si="26"/>
        <v>0</v>
      </c>
      <c r="T142" s="5">
        <f t="shared" si="27"/>
        <v>0</v>
      </c>
      <c r="U142" s="5">
        <f t="shared" si="28"/>
        <v>0</v>
      </c>
      <c r="V142" s="23">
        <f t="shared" si="29"/>
        <v>0</v>
      </c>
      <c r="W142" s="62">
        <v>136857300</v>
      </c>
      <c r="X142" s="63">
        <v>4.1174937339391846</v>
      </c>
      <c r="Y142" s="64">
        <v>0.46478472465586912</v>
      </c>
      <c r="Z142" s="5">
        <f t="shared" si="30"/>
        <v>0</v>
      </c>
      <c r="AA142" s="9">
        <f t="shared" si="31"/>
        <v>0</v>
      </c>
      <c r="AB142" s="62">
        <v>4147703</v>
      </c>
      <c r="AC142" s="7">
        <f t="shared" si="32"/>
        <v>0</v>
      </c>
      <c r="AE142" s="6" t="s">
        <v>140</v>
      </c>
      <c r="AF142" s="6" t="s">
        <v>1063</v>
      </c>
      <c r="AG142" s="6" t="s">
        <v>176</v>
      </c>
      <c r="AH142" s="6" t="s">
        <v>162</v>
      </c>
      <c r="AI142" s="6" t="s">
        <v>1857</v>
      </c>
      <c r="AJ142" s="6" t="s">
        <v>1857</v>
      </c>
      <c r="AK142" s="6" t="s">
        <v>1857</v>
      </c>
      <c r="AL142" s="6" t="s">
        <v>1857</v>
      </c>
      <c r="AM142" s="6" t="s">
        <v>1857</v>
      </c>
      <c r="AN142" s="6" t="s">
        <v>1857</v>
      </c>
      <c r="AO142" s="6" t="s">
        <v>1857</v>
      </c>
      <c r="AP142" s="6" t="s">
        <v>1857</v>
      </c>
      <c r="AQ142" s="6" t="s">
        <v>1857</v>
      </c>
      <c r="AR142" s="6" t="s">
        <v>1857</v>
      </c>
      <c r="AS142" s="6" t="s">
        <v>1857</v>
      </c>
      <c r="AT142" s="6" t="s">
        <v>1857</v>
      </c>
    </row>
    <row r="143" spans="1:46" ht="17.25" customHeight="1" x14ac:dyDescent="0.3">
      <c r="A143" t="s">
        <v>144</v>
      </c>
      <c r="B143" t="s">
        <v>1408</v>
      </c>
      <c r="C143" t="s">
        <v>997</v>
      </c>
      <c r="D143" t="str">
        <f t="shared" si="22"/>
        <v>Camden city, Camden County</v>
      </c>
      <c r="E143" t="s">
        <v>1830</v>
      </c>
      <c r="F143" t="s">
        <v>1816</v>
      </c>
      <c r="G143" s="22">
        <f>COUNTIFS('Raw Data from UFBs'!$A$3:$A$3000,'Summary By Town'!$A143,'Raw Data from UFBs'!$E$3:$E$3000,'Summary By Town'!$G$2)</f>
        <v>33</v>
      </c>
      <c r="H143" s="5">
        <f>SUMIFS('Raw Data from UFBs'!F$3:F$3000,'Raw Data from UFBs'!$A$3:$A$3000,'Summary By Town'!$A143,'Raw Data from UFBs'!$E$3:$E$3000,'Summary By Town'!$G$2)</f>
        <v>2931439.5400000005</v>
      </c>
      <c r="I143" s="5">
        <f>SUMIFS('Raw Data from UFBs'!G$3:G$3000,'Raw Data from UFBs'!$A$3:$A$3000,'Summary By Town'!$A143,'Raw Data from UFBs'!$E$3:$E$3000,'Summary By Town'!$G$2)</f>
        <v>182621900</v>
      </c>
      <c r="J143" s="23">
        <f t="shared" si="23"/>
        <v>6253716.0634672176</v>
      </c>
      <c r="K143" s="22">
        <f>COUNTIFS('Raw Data from UFBs'!$A$3:$A$3000,'Summary By Town'!$A143,'Raw Data from UFBs'!$E$3:$E$3000,'Summary By Town'!$K$2)</f>
        <v>14</v>
      </c>
      <c r="L143" s="5">
        <f>SUMIFS('Raw Data from UFBs'!F$3:F$3000,'Raw Data from UFBs'!$A$3:$A$3000,'Summary By Town'!$A143,'Raw Data from UFBs'!$E$3:$E$3000,'Summary By Town'!$K$2)</f>
        <v>1647616.38</v>
      </c>
      <c r="M143" s="5">
        <f>SUMIFS('Raw Data from UFBs'!G$3:G$3000,'Raw Data from UFBs'!$A$3:$A$3000,'Summary By Town'!$A143,'Raw Data from UFBs'!$E$3:$E$3000,'Summary By Town'!$K$2)</f>
        <v>377915500</v>
      </c>
      <c r="N143" s="23">
        <f t="shared" si="24"/>
        <v>12941362.634948192</v>
      </c>
      <c r="O143" s="22">
        <f>COUNTIFS('Raw Data from UFBs'!$A$3:$A$3000,'Summary By Town'!$A143,'Raw Data from UFBs'!$E$3:$E$3000,'Summary By Town'!$O$2)</f>
        <v>1</v>
      </c>
      <c r="P143" s="5">
        <f>SUMIFS('Raw Data from UFBs'!F$3:F$3000,'Raw Data from UFBs'!$A$3:$A$3000,'Summary By Town'!$A143,'Raw Data from UFBs'!$E$3:$E$3000,'Summary By Town'!$O$2)</f>
        <v>99045.32</v>
      </c>
      <c r="Q143" s="5">
        <f>SUMIFS('Raw Data from UFBs'!G$3:G$3000,'Raw Data from UFBs'!$A$3:$A$3000,'Summary By Town'!$A143,'Raw Data from UFBs'!$E$3:$E$3000,'Summary By Town'!$O$2)</f>
        <v>5603600</v>
      </c>
      <c r="R143" s="23">
        <f t="shared" si="25"/>
        <v>191890.03801430663</v>
      </c>
      <c r="S143" s="22">
        <f t="shared" si="26"/>
        <v>48</v>
      </c>
      <c r="T143" s="5">
        <f t="shared" si="27"/>
        <v>4678101.24</v>
      </c>
      <c r="U143" s="5">
        <f t="shared" si="28"/>
        <v>566141000</v>
      </c>
      <c r="V143" s="23">
        <f t="shared" si="29"/>
        <v>19386968.736429714</v>
      </c>
      <c r="W143" s="62">
        <v>4527970464</v>
      </c>
      <c r="X143" s="63">
        <v>3.4244064175584734</v>
      </c>
      <c r="Y143" s="64">
        <v>0.49946190211051755</v>
      </c>
      <c r="Z143" s="5">
        <f t="shared" si="30"/>
        <v>7346518.9376583509</v>
      </c>
      <c r="AA143" s="9">
        <f t="shared" si="31"/>
        <v>0.12503195515543894</v>
      </c>
      <c r="AB143" s="62">
        <v>206235527.06</v>
      </c>
      <c r="AC143" s="7">
        <f t="shared" si="32"/>
        <v>3.5621985418259346E-2</v>
      </c>
      <c r="AE143" s="6" t="s">
        <v>162</v>
      </c>
      <c r="AF143" s="6" t="s">
        <v>1007</v>
      </c>
      <c r="AG143" s="6" t="s">
        <v>1011</v>
      </c>
      <c r="AH143" s="6" t="s">
        <v>155</v>
      </c>
      <c r="AI143" s="6" t="s">
        <v>1002</v>
      </c>
      <c r="AJ143" s="6" t="s">
        <v>177</v>
      </c>
      <c r="AK143" s="6" t="s">
        <v>1857</v>
      </c>
      <c r="AL143" s="6" t="s">
        <v>1857</v>
      </c>
      <c r="AM143" s="6" t="s">
        <v>1857</v>
      </c>
      <c r="AN143" s="6" t="s">
        <v>1857</v>
      </c>
      <c r="AO143" s="6" t="s">
        <v>1857</v>
      </c>
      <c r="AP143" s="6" t="s">
        <v>1857</v>
      </c>
      <c r="AQ143" s="6" t="s">
        <v>1857</v>
      </c>
      <c r="AR143" s="6" t="s">
        <v>1857</v>
      </c>
      <c r="AS143" s="6" t="s">
        <v>1857</v>
      </c>
      <c r="AT143" s="6" t="s">
        <v>1857</v>
      </c>
    </row>
    <row r="144" spans="1:46" ht="17.25" customHeight="1" x14ac:dyDescent="0.3">
      <c r="A144" t="s">
        <v>154</v>
      </c>
      <c r="B144" t="s">
        <v>1409</v>
      </c>
      <c r="C144" t="s">
        <v>997</v>
      </c>
      <c r="D144" t="str">
        <f t="shared" si="22"/>
        <v>Chesilhurst borough, Camden County</v>
      </c>
      <c r="E144" t="s">
        <v>1830</v>
      </c>
      <c r="F144" t="s">
        <v>1820</v>
      </c>
      <c r="G144" s="22">
        <f>COUNTIFS('Raw Data from UFBs'!$A$3:$A$3000,'Summary By Town'!$A144,'Raw Data from UFBs'!$E$3:$E$3000,'Summary By Town'!$G$2)</f>
        <v>1</v>
      </c>
      <c r="H144" s="5">
        <f>SUMIFS('Raw Data from UFBs'!F$3:F$3000,'Raw Data from UFBs'!$A$3:$A$3000,'Summary By Town'!$A144,'Raw Data from UFBs'!$E$3:$E$3000,'Summary By Town'!$G$2)</f>
        <v>106900.37</v>
      </c>
      <c r="I144" s="5">
        <f>SUMIFS('Raw Data from UFBs'!G$3:G$3000,'Raw Data from UFBs'!$A$3:$A$3000,'Summary By Town'!$A144,'Raw Data from UFBs'!$E$3:$E$3000,'Summary By Town'!$G$2)</f>
        <v>3074500</v>
      </c>
      <c r="J144" s="23">
        <f t="shared" si="23"/>
        <v>118231.34087649823</v>
      </c>
      <c r="K144" s="22">
        <f>COUNTIFS('Raw Data from UFBs'!$A$3:$A$3000,'Summary By Town'!$A144,'Raw Data from UFBs'!$E$3:$E$3000,'Summary By Town'!$K$2)</f>
        <v>0</v>
      </c>
      <c r="L144" s="5">
        <f>SUMIFS('Raw Data from UFBs'!F$3:F$3000,'Raw Data from UFBs'!$A$3:$A$3000,'Summary By Town'!$A144,'Raw Data from UFBs'!$E$3:$E$3000,'Summary By Town'!$K$2)</f>
        <v>0</v>
      </c>
      <c r="M144" s="5">
        <f>SUMIFS('Raw Data from UFBs'!G$3:G$3000,'Raw Data from UFBs'!$A$3:$A$3000,'Summary By Town'!$A144,'Raw Data from UFBs'!$E$3:$E$3000,'Summary By Town'!$K$2)</f>
        <v>0</v>
      </c>
      <c r="N144" s="23">
        <f t="shared" si="24"/>
        <v>0</v>
      </c>
      <c r="O144" s="22">
        <f>COUNTIFS('Raw Data from UFBs'!$A$3:$A$3000,'Summary By Town'!$A144,'Raw Data from UFBs'!$E$3:$E$3000,'Summary By Town'!$O$2)</f>
        <v>0</v>
      </c>
      <c r="P144" s="5">
        <f>SUMIFS('Raw Data from UFBs'!F$3:F$3000,'Raw Data from UFBs'!$A$3:$A$3000,'Summary By Town'!$A144,'Raw Data from UFBs'!$E$3:$E$3000,'Summary By Town'!$O$2)</f>
        <v>0</v>
      </c>
      <c r="Q144" s="5">
        <f>SUMIFS('Raw Data from UFBs'!G$3:G$3000,'Raw Data from UFBs'!$A$3:$A$3000,'Summary By Town'!$A144,'Raw Data from UFBs'!$E$3:$E$3000,'Summary By Town'!$O$2)</f>
        <v>0</v>
      </c>
      <c r="R144" s="23">
        <f t="shared" si="25"/>
        <v>0</v>
      </c>
      <c r="S144" s="22">
        <f t="shared" si="26"/>
        <v>1</v>
      </c>
      <c r="T144" s="5">
        <f t="shared" si="27"/>
        <v>106900.37</v>
      </c>
      <c r="U144" s="5">
        <f t="shared" si="28"/>
        <v>3074500</v>
      </c>
      <c r="V144" s="23">
        <f t="shared" si="29"/>
        <v>118231.34087649823</v>
      </c>
      <c r="W144" s="62">
        <v>108894500</v>
      </c>
      <c r="X144" s="63">
        <v>3.8455469467067238</v>
      </c>
      <c r="Y144" s="64">
        <v>0.51551018977998297</v>
      </c>
      <c r="Z144" s="5">
        <f t="shared" si="30"/>
        <v>5841.2309469350648</v>
      </c>
      <c r="AA144" s="9">
        <f t="shared" si="31"/>
        <v>2.8233749179251477E-2</v>
      </c>
      <c r="AB144" s="62">
        <v>4034937.74</v>
      </c>
      <c r="AC144" s="7">
        <f t="shared" si="32"/>
        <v>1.4476632164676386E-3</v>
      </c>
      <c r="AE144" s="6" t="s">
        <v>193</v>
      </c>
      <c r="AF144" s="6" t="s">
        <v>1010</v>
      </c>
      <c r="AG144" s="6" t="s">
        <v>1857</v>
      </c>
      <c r="AH144" s="6" t="s">
        <v>1857</v>
      </c>
      <c r="AI144" s="6" t="s">
        <v>1857</v>
      </c>
      <c r="AJ144" s="6" t="s">
        <v>1857</v>
      </c>
      <c r="AK144" s="6" t="s">
        <v>1857</v>
      </c>
      <c r="AL144" s="6" t="s">
        <v>1857</v>
      </c>
      <c r="AM144" s="6" t="s">
        <v>1857</v>
      </c>
      <c r="AN144" s="6" t="s">
        <v>1857</v>
      </c>
      <c r="AO144" s="6" t="s">
        <v>1857</v>
      </c>
      <c r="AP144" s="6" t="s">
        <v>1857</v>
      </c>
      <c r="AQ144" s="6" t="s">
        <v>1857</v>
      </c>
      <c r="AR144" s="6" t="s">
        <v>1857</v>
      </c>
      <c r="AS144" s="6" t="s">
        <v>1857</v>
      </c>
      <c r="AT144" s="6" t="s">
        <v>1857</v>
      </c>
    </row>
    <row r="145" spans="1:46" ht="17.25" customHeight="1" x14ac:dyDescent="0.3">
      <c r="A145" t="s">
        <v>1000</v>
      </c>
      <c r="B145" t="s">
        <v>1410</v>
      </c>
      <c r="C145" t="s">
        <v>997</v>
      </c>
      <c r="D145" t="str">
        <f t="shared" si="22"/>
        <v>Clementon borough, Camden County</v>
      </c>
      <c r="E145" t="s">
        <v>1830</v>
      </c>
      <c r="F145" t="s">
        <v>1815</v>
      </c>
      <c r="G145" s="22">
        <f>COUNTIFS('Raw Data from UFBs'!$A$3:$A$3000,'Summary By Town'!$A145,'Raw Data from UFBs'!$E$3:$E$3000,'Summary By Town'!$G$2)</f>
        <v>0</v>
      </c>
      <c r="H145" s="5">
        <f>SUMIFS('Raw Data from UFBs'!F$3:F$3000,'Raw Data from UFBs'!$A$3:$A$3000,'Summary By Town'!$A145,'Raw Data from UFBs'!$E$3:$E$3000,'Summary By Town'!$G$2)</f>
        <v>0</v>
      </c>
      <c r="I145" s="5">
        <f>SUMIFS('Raw Data from UFBs'!G$3:G$3000,'Raw Data from UFBs'!$A$3:$A$3000,'Summary By Town'!$A145,'Raw Data from UFBs'!$E$3:$E$3000,'Summary By Town'!$G$2)</f>
        <v>0</v>
      </c>
      <c r="J145" s="23">
        <f t="shared" si="23"/>
        <v>0</v>
      </c>
      <c r="K145" s="22">
        <f>COUNTIFS('Raw Data from UFBs'!$A$3:$A$3000,'Summary By Town'!$A145,'Raw Data from UFBs'!$E$3:$E$3000,'Summary By Town'!$K$2)</f>
        <v>0</v>
      </c>
      <c r="L145" s="5">
        <f>SUMIFS('Raw Data from UFBs'!F$3:F$3000,'Raw Data from UFBs'!$A$3:$A$3000,'Summary By Town'!$A145,'Raw Data from UFBs'!$E$3:$E$3000,'Summary By Town'!$K$2)</f>
        <v>0</v>
      </c>
      <c r="M145" s="5">
        <f>SUMIFS('Raw Data from UFBs'!G$3:G$3000,'Raw Data from UFBs'!$A$3:$A$3000,'Summary By Town'!$A145,'Raw Data from UFBs'!$E$3:$E$3000,'Summary By Town'!$K$2)</f>
        <v>0</v>
      </c>
      <c r="N145" s="23">
        <f t="shared" si="24"/>
        <v>0</v>
      </c>
      <c r="O145" s="22">
        <f>COUNTIFS('Raw Data from UFBs'!$A$3:$A$3000,'Summary By Town'!$A145,'Raw Data from UFBs'!$E$3:$E$3000,'Summary By Town'!$O$2)</f>
        <v>0</v>
      </c>
      <c r="P145" s="5">
        <f>SUMIFS('Raw Data from UFBs'!F$3:F$3000,'Raw Data from UFBs'!$A$3:$A$3000,'Summary By Town'!$A145,'Raw Data from UFBs'!$E$3:$E$3000,'Summary By Town'!$O$2)</f>
        <v>0</v>
      </c>
      <c r="Q145" s="5">
        <f>SUMIFS('Raw Data from UFBs'!G$3:G$3000,'Raw Data from UFBs'!$A$3:$A$3000,'Summary By Town'!$A145,'Raw Data from UFBs'!$E$3:$E$3000,'Summary By Town'!$O$2)</f>
        <v>0</v>
      </c>
      <c r="R145" s="23">
        <f t="shared" si="25"/>
        <v>0</v>
      </c>
      <c r="S145" s="22">
        <f t="shared" si="26"/>
        <v>0</v>
      </c>
      <c r="T145" s="5">
        <f t="shared" si="27"/>
        <v>0</v>
      </c>
      <c r="U145" s="5">
        <f t="shared" si="28"/>
        <v>0</v>
      </c>
      <c r="V145" s="23">
        <f t="shared" si="29"/>
        <v>0</v>
      </c>
      <c r="W145" s="62">
        <v>289602011</v>
      </c>
      <c r="X145" s="63">
        <v>4.4314533829158469</v>
      </c>
      <c r="Y145" s="64">
        <v>0.40462507442760215</v>
      </c>
      <c r="Z145" s="5">
        <f t="shared" si="30"/>
        <v>0</v>
      </c>
      <c r="AA145" s="9">
        <f t="shared" si="31"/>
        <v>0</v>
      </c>
      <c r="AB145" s="62">
        <v>7404034</v>
      </c>
      <c r="AC145" s="7">
        <f t="shared" si="32"/>
        <v>0</v>
      </c>
      <c r="AE145" s="6" t="s">
        <v>183</v>
      </c>
      <c r="AF145" s="6" t="s">
        <v>141</v>
      </c>
      <c r="AG145" s="6" t="s">
        <v>169</v>
      </c>
      <c r="AH145" s="6" t="s">
        <v>1857</v>
      </c>
      <c r="AI145" s="6" t="s">
        <v>1857</v>
      </c>
      <c r="AJ145" s="6" t="s">
        <v>1857</v>
      </c>
      <c r="AK145" s="6" t="s">
        <v>1857</v>
      </c>
      <c r="AL145" s="6" t="s">
        <v>1857</v>
      </c>
      <c r="AM145" s="6" t="s">
        <v>1857</v>
      </c>
      <c r="AN145" s="6" t="s">
        <v>1857</v>
      </c>
      <c r="AO145" s="6" t="s">
        <v>1857</v>
      </c>
      <c r="AP145" s="6" t="s">
        <v>1857</v>
      </c>
      <c r="AQ145" s="6" t="s">
        <v>1857</v>
      </c>
      <c r="AR145" s="6" t="s">
        <v>1857</v>
      </c>
      <c r="AS145" s="6" t="s">
        <v>1857</v>
      </c>
      <c r="AT145" s="6" t="s">
        <v>1857</v>
      </c>
    </row>
    <row r="146" spans="1:46" ht="17.25" customHeight="1" x14ac:dyDescent="0.3">
      <c r="A146" t="s">
        <v>155</v>
      </c>
      <c r="B146" t="s">
        <v>1411</v>
      </c>
      <c r="C146" t="s">
        <v>997</v>
      </c>
      <c r="D146" t="str">
        <f t="shared" si="22"/>
        <v>Collingswood borough, Camden County</v>
      </c>
      <c r="E146" t="s">
        <v>1830</v>
      </c>
      <c r="F146" t="s">
        <v>1819</v>
      </c>
      <c r="G146" s="22">
        <f>COUNTIFS('Raw Data from UFBs'!$A$3:$A$3000,'Summary By Town'!$A146,'Raw Data from UFBs'!$E$3:$E$3000,'Summary By Town'!$G$2)</f>
        <v>0</v>
      </c>
      <c r="H146" s="5">
        <f>SUMIFS('Raw Data from UFBs'!F$3:F$3000,'Raw Data from UFBs'!$A$3:$A$3000,'Summary By Town'!$A146,'Raw Data from UFBs'!$E$3:$E$3000,'Summary By Town'!$G$2)</f>
        <v>0</v>
      </c>
      <c r="I146" s="5">
        <f>SUMIFS('Raw Data from UFBs'!G$3:G$3000,'Raw Data from UFBs'!$A$3:$A$3000,'Summary By Town'!$A146,'Raw Data from UFBs'!$E$3:$E$3000,'Summary By Town'!$G$2)</f>
        <v>0</v>
      </c>
      <c r="J146" s="23">
        <f t="shared" si="23"/>
        <v>0</v>
      </c>
      <c r="K146" s="22">
        <f>COUNTIFS('Raw Data from UFBs'!$A$3:$A$3000,'Summary By Town'!$A146,'Raw Data from UFBs'!$E$3:$E$3000,'Summary By Town'!$K$2)</f>
        <v>2</v>
      </c>
      <c r="L146" s="5">
        <f>SUMIFS('Raw Data from UFBs'!F$3:F$3000,'Raw Data from UFBs'!$A$3:$A$3000,'Summary By Town'!$A146,'Raw Data from UFBs'!$E$3:$E$3000,'Summary By Town'!$K$2)</f>
        <v>21196.09</v>
      </c>
      <c r="M146" s="5">
        <f>SUMIFS('Raw Data from UFBs'!G$3:G$3000,'Raw Data from UFBs'!$A$3:$A$3000,'Summary By Town'!$A146,'Raw Data from UFBs'!$E$3:$E$3000,'Summary By Town'!$K$2)</f>
        <v>2476700</v>
      </c>
      <c r="N146" s="23">
        <f t="shared" si="24"/>
        <v>94655.77626053337</v>
      </c>
      <c r="O146" s="22">
        <f>COUNTIFS('Raw Data from UFBs'!$A$3:$A$3000,'Summary By Town'!$A146,'Raw Data from UFBs'!$E$3:$E$3000,'Summary By Town'!$O$2)</f>
        <v>6</v>
      </c>
      <c r="P146" s="5">
        <f>SUMIFS('Raw Data from UFBs'!F$3:F$3000,'Raw Data from UFBs'!$A$3:$A$3000,'Summary By Town'!$A146,'Raw Data from UFBs'!$E$3:$E$3000,'Summary By Town'!$O$2)</f>
        <v>2891226.67</v>
      </c>
      <c r="Q146" s="5">
        <f>SUMIFS('Raw Data from UFBs'!G$3:G$3000,'Raw Data from UFBs'!$A$3:$A$3000,'Summary By Town'!$A146,'Raw Data from UFBs'!$E$3:$E$3000,'Summary By Town'!$O$2)</f>
        <v>152827900</v>
      </c>
      <c r="R146" s="23">
        <f t="shared" si="25"/>
        <v>5840854.1643183138</v>
      </c>
      <c r="S146" s="22">
        <f t="shared" si="26"/>
        <v>8</v>
      </c>
      <c r="T146" s="5">
        <f t="shared" si="27"/>
        <v>2912422.76</v>
      </c>
      <c r="U146" s="5">
        <f t="shared" si="28"/>
        <v>155304600</v>
      </c>
      <c r="V146" s="23">
        <f t="shared" si="29"/>
        <v>5935509.9405788472</v>
      </c>
      <c r="W146" s="62">
        <v>1409432300</v>
      </c>
      <c r="X146" s="63">
        <v>3.8218506989354131</v>
      </c>
      <c r="Y146" s="64">
        <v>0.30408082416846677</v>
      </c>
      <c r="Z146" s="5">
        <f t="shared" si="30"/>
        <v>919262.84140354244</v>
      </c>
      <c r="AA146" s="9">
        <f t="shared" si="31"/>
        <v>0.11018947132118372</v>
      </c>
      <c r="AB146" s="62">
        <v>20050490.619999997</v>
      </c>
      <c r="AC146" s="7">
        <f t="shared" si="32"/>
        <v>4.5847398890408925E-2</v>
      </c>
      <c r="AE146" s="6" t="s">
        <v>1007</v>
      </c>
      <c r="AF146" s="6" t="s">
        <v>1011</v>
      </c>
      <c r="AG146" s="6" t="s">
        <v>1002</v>
      </c>
      <c r="AH146" s="6" t="s">
        <v>144</v>
      </c>
      <c r="AI146" s="6" t="s">
        <v>177</v>
      </c>
      <c r="AJ146" s="6" t="s">
        <v>1857</v>
      </c>
      <c r="AK146" s="6" t="s">
        <v>1857</v>
      </c>
      <c r="AL146" s="6" t="s">
        <v>1857</v>
      </c>
      <c r="AM146" s="6" t="s">
        <v>1857</v>
      </c>
      <c r="AN146" s="6" t="s">
        <v>1857</v>
      </c>
      <c r="AO146" s="6" t="s">
        <v>1857</v>
      </c>
      <c r="AP146" s="6" t="s">
        <v>1857</v>
      </c>
      <c r="AQ146" s="6" t="s">
        <v>1857</v>
      </c>
      <c r="AR146" s="6" t="s">
        <v>1857</v>
      </c>
      <c r="AS146" s="6" t="s">
        <v>1857</v>
      </c>
      <c r="AT146" s="6" t="s">
        <v>1857</v>
      </c>
    </row>
    <row r="147" spans="1:46" ht="17.25" customHeight="1" x14ac:dyDescent="0.3">
      <c r="A147" t="s">
        <v>1001</v>
      </c>
      <c r="B147" t="s">
        <v>1412</v>
      </c>
      <c r="C147" t="s">
        <v>997</v>
      </c>
      <c r="D147" t="str">
        <f t="shared" si="22"/>
        <v>Gibbsboro borough, Camden County</v>
      </c>
      <c r="E147" t="s">
        <v>1830</v>
      </c>
      <c r="F147" t="s">
        <v>1815</v>
      </c>
      <c r="G147" s="22">
        <f>COUNTIFS('Raw Data from UFBs'!$A$3:$A$3000,'Summary By Town'!$A147,'Raw Data from UFBs'!$E$3:$E$3000,'Summary By Town'!$G$2)</f>
        <v>0</v>
      </c>
      <c r="H147" s="5">
        <f>SUMIFS('Raw Data from UFBs'!F$3:F$3000,'Raw Data from UFBs'!$A$3:$A$3000,'Summary By Town'!$A147,'Raw Data from UFBs'!$E$3:$E$3000,'Summary By Town'!$G$2)</f>
        <v>0</v>
      </c>
      <c r="I147" s="5">
        <f>SUMIFS('Raw Data from UFBs'!G$3:G$3000,'Raw Data from UFBs'!$A$3:$A$3000,'Summary By Town'!$A147,'Raw Data from UFBs'!$E$3:$E$3000,'Summary By Town'!$G$2)</f>
        <v>0</v>
      </c>
      <c r="J147" s="23">
        <f t="shared" si="23"/>
        <v>0</v>
      </c>
      <c r="K147" s="22">
        <f>COUNTIFS('Raw Data from UFBs'!$A$3:$A$3000,'Summary By Town'!$A147,'Raw Data from UFBs'!$E$3:$E$3000,'Summary By Town'!$K$2)</f>
        <v>0</v>
      </c>
      <c r="L147" s="5">
        <f>SUMIFS('Raw Data from UFBs'!F$3:F$3000,'Raw Data from UFBs'!$A$3:$A$3000,'Summary By Town'!$A147,'Raw Data from UFBs'!$E$3:$E$3000,'Summary By Town'!$K$2)</f>
        <v>0</v>
      </c>
      <c r="M147" s="5">
        <f>SUMIFS('Raw Data from UFBs'!G$3:G$3000,'Raw Data from UFBs'!$A$3:$A$3000,'Summary By Town'!$A147,'Raw Data from UFBs'!$E$3:$E$3000,'Summary By Town'!$K$2)</f>
        <v>0</v>
      </c>
      <c r="N147" s="23">
        <f t="shared" si="24"/>
        <v>0</v>
      </c>
      <c r="O147" s="22">
        <f>COUNTIFS('Raw Data from UFBs'!$A$3:$A$3000,'Summary By Town'!$A147,'Raw Data from UFBs'!$E$3:$E$3000,'Summary By Town'!$O$2)</f>
        <v>0</v>
      </c>
      <c r="P147" s="5">
        <f>SUMIFS('Raw Data from UFBs'!F$3:F$3000,'Raw Data from UFBs'!$A$3:$A$3000,'Summary By Town'!$A147,'Raw Data from UFBs'!$E$3:$E$3000,'Summary By Town'!$O$2)</f>
        <v>0</v>
      </c>
      <c r="Q147" s="5">
        <f>SUMIFS('Raw Data from UFBs'!G$3:G$3000,'Raw Data from UFBs'!$A$3:$A$3000,'Summary By Town'!$A147,'Raw Data from UFBs'!$E$3:$E$3000,'Summary By Town'!$O$2)</f>
        <v>0</v>
      </c>
      <c r="R147" s="23">
        <f t="shared" si="25"/>
        <v>0</v>
      </c>
      <c r="S147" s="22">
        <f t="shared" si="26"/>
        <v>0</v>
      </c>
      <c r="T147" s="5">
        <f t="shared" si="27"/>
        <v>0</v>
      </c>
      <c r="U147" s="5">
        <f t="shared" si="28"/>
        <v>0</v>
      </c>
      <c r="V147" s="23">
        <f t="shared" si="29"/>
        <v>0</v>
      </c>
      <c r="W147" s="62">
        <v>277420400</v>
      </c>
      <c r="X147" s="63">
        <v>4.2588704168498932</v>
      </c>
      <c r="Y147" s="64">
        <v>0.2549785553947157</v>
      </c>
      <c r="Z147" s="5">
        <f t="shared" si="30"/>
        <v>0</v>
      </c>
      <c r="AA147" s="9">
        <f t="shared" si="31"/>
        <v>0</v>
      </c>
      <c r="AB147" s="62">
        <v>3667460.18</v>
      </c>
      <c r="AC147" s="7">
        <f t="shared" si="32"/>
        <v>0</v>
      </c>
      <c r="AE147" s="6" t="s">
        <v>169</v>
      </c>
      <c r="AF147" s="6" t="s">
        <v>188</v>
      </c>
      <c r="AG147" s="6" t="s">
        <v>1857</v>
      </c>
      <c r="AH147" s="6" t="s">
        <v>1857</v>
      </c>
      <c r="AI147" s="6" t="s">
        <v>1857</v>
      </c>
      <c r="AJ147" s="6" t="s">
        <v>1857</v>
      </c>
      <c r="AK147" s="6" t="s">
        <v>1857</v>
      </c>
      <c r="AL147" s="6" t="s">
        <v>1857</v>
      </c>
      <c r="AM147" s="6" t="s">
        <v>1857</v>
      </c>
      <c r="AN147" s="6" t="s">
        <v>1857</v>
      </c>
      <c r="AO147" s="6" t="s">
        <v>1857</v>
      </c>
      <c r="AP147" s="6" t="s">
        <v>1857</v>
      </c>
      <c r="AQ147" s="6" t="s">
        <v>1857</v>
      </c>
      <c r="AR147" s="6" t="s">
        <v>1857</v>
      </c>
      <c r="AS147" s="6" t="s">
        <v>1857</v>
      </c>
      <c r="AT147" s="6" t="s">
        <v>1857</v>
      </c>
    </row>
    <row r="148" spans="1:46" ht="17.25" customHeight="1" x14ac:dyDescent="0.3">
      <c r="A148" t="s">
        <v>162</v>
      </c>
      <c r="B148" t="s">
        <v>1413</v>
      </c>
      <c r="C148" t="s">
        <v>997</v>
      </c>
      <c r="D148" t="str">
        <f t="shared" si="22"/>
        <v>Gloucester City city, Camden County</v>
      </c>
      <c r="E148" t="s">
        <v>1830</v>
      </c>
      <c r="F148" t="s">
        <v>1819</v>
      </c>
      <c r="G148" s="22">
        <f>COUNTIFS('Raw Data from UFBs'!$A$3:$A$3000,'Summary By Town'!$A148,'Raw Data from UFBs'!$E$3:$E$3000,'Summary By Town'!$G$2)</f>
        <v>0</v>
      </c>
      <c r="H148" s="5">
        <f>SUMIFS('Raw Data from UFBs'!F$3:F$3000,'Raw Data from UFBs'!$A$3:$A$3000,'Summary By Town'!$A148,'Raw Data from UFBs'!$E$3:$E$3000,'Summary By Town'!$G$2)</f>
        <v>0</v>
      </c>
      <c r="I148" s="5">
        <f>SUMIFS('Raw Data from UFBs'!G$3:G$3000,'Raw Data from UFBs'!$A$3:$A$3000,'Summary By Town'!$A148,'Raw Data from UFBs'!$E$3:$E$3000,'Summary By Town'!$G$2)</f>
        <v>0</v>
      </c>
      <c r="J148" s="23">
        <f t="shared" si="23"/>
        <v>0</v>
      </c>
      <c r="K148" s="22">
        <f>COUNTIFS('Raw Data from UFBs'!$A$3:$A$3000,'Summary By Town'!$A148,'Raw Data from UFBs'!$E$3:$E$3000,'Summary By Town'!$K$2)</f>
        <v>0</v>
      </c>
      <c r="L148" s="5">
        <f>SUMIFS('Raw Data from UFBs'!F$3:F$3000,'Raw Data from UFBs'!$A$3:$A$3000,'Summary By Town'!$A148,'Raw Data from UFBs'!$E$3:$E$3000,'Summary By Town'!$K$2)</f>
        <v>0</v>
      </c>
      <c r="M148" s="5">
        <f>SUMIFS('Raw Data from UFBs'!G$3:G$3000,'Raw Data from UFBs'!$A$3:$A$3000,'Summary By Town'!$A148,'Raw Data from UFBs'!$E$3:$E$3000,'Summary By Town'!$K$2)</f>
        <v>0</v>
      </c>
      <c r="N148" s="23">
        <f t="shared" si="24"/>
        <v>0</v>
      </c>
      <c r="O148" s="22">
        <f>COUNTIFS('Raw Data from UFBs'!$A$3:$A$3000,'Summary By Town'!$A148,'Raw Data from UFBs'!$E$3:$E$3000,'Summary By Town'!$O$2)</f>
        <v>0</v>
      </c>
      <c r="P148" s="5">
        <f>SUMIFS('Raw Data from UFBs'!F$3:F$3000,'Raw Data from UFBs'!$A$3:$A$3000,'Summary By Town'!$A148,'Raw Data from UFBs'!$E$3:$E$3000,'Summary By Town'!$O$2)</f>
        <v>0</v>
      </c>
      <c r="Q148" s="5">
        <f>SUMIFS('Raw Data from UFBs'!G$3:G$3000,'Raw Data from UFBs'!$A$3:$A$3000,'Summary By Town'!$A148,'Raw Data from UFBs'!$E$3:$E$3000,'Summary By Town'!$O$2)</f>
        <v>0</v>
      </c>
      <c r="R148" s="23">
        <f t="shared" si="25"/>
        <v>0</v>
      </c>
      <c r="S148" s="22">
        <f t="shared" si="26"/>
        <v>0</v>
      </c>
      <c r="T148" s="5">
        <f t="shared" si="27"/>
        <v>0</v>
      </c>
      <c r="U148" s="5">
        <f t="shared" si="28"/>
        <v>0</v>
      </c>
      <c r="V148" s="23">
        <f t="shared" si="29"/>
        <v>0</v>
      </c>
      <c r="W148" s="62">
        <v>695976600</v>
      </c>
      <c r="X148" s="63">
        <v>5.0035869126125201</v>
      </c>
      <c r="Y148" s="64">
        <v>0.57056352668970356</v>
      </c>
      <c r="Z148" s="5">
        <f t="shared" si="30"/>
        <v>0</v>
      </c>
      <c r="AA148" s="9">
        <f t="shared" si="31"/>
        <v>0</v>
      </c>
      <c r="AB148" s="62">
        <v>24392114.539999999</v>
      </c>
      <c r="AC148" s="7">
        <f t="shared" si="32"/>
        <v>0</v>
      </c>
      <c r="AE148" s="6" t="s">
        <v>140</v>
      </c>
      <c r="AF148" s="6" t="s">
        <v>999</v>
      </c>
      <c r="AG148" s="6" t="s">
        <v>1063</v>
      </c>
      <c r="AH148" s="6" t="s">
        <v>176</v>
      </c>
      <c r="AI148" s="6" t="s">
        <v>1002</v>
      </c>
      <c r="AJ148" s="6" t="s">
        <v>144</v>
      </c>
      <c r="AK148" s="6" t="s">
        <v>1857</v>
      </c>
      <c r="AL148" s="6" t="s">
        <v>1857</v>
      </c>
      <c r="AM148" s="6" t="s">
        <v>1857</v>
      </c>
      <c r="AN148" s="6" t="s">
        <v>1857</v>
      </c>
      <c r="AO148" s="6" t="s">
        <v>1857</v>
      </c>
      <c r="AP148" s="6" t="s">
        <v>1857</v>
      </c>
      <c r="AQ148" s="6" t="s">
        <v>1857</v>
      </c>
      <c r="AR148" s="6" t="s">
        <v>1857</v>
      </c>
      <c r="AS148" s="6" t="s">
        <v>1857</v>
      </c>
      <c r="AT148" s="6" t="s">
        <v>1857</v>
      </c>
    </row>
    <row r="149" spans="1:46" ht="17.25" customHeight="1" x14ac:dyDescent="0.3">
      <c r="A149" t="s">
        <v>1003</v>
      </c>
      <c r="B149" t="s">
        <v>1414</v>
      </c>
      <c r="C149" t="s">
        <v>997</v>
      </c>
      <c r="D149" t="str">
        <f t="shared" si="22"/>
        <v>Haddonfield borough, Camden County</v>
      </c>
      <c r="E149" t="s">
        <v>1830</v>
      </c>
      <c r="F149" t="s">
        <v>1815</v>
      </c>
      <c r="G149" s="22">
        <f>COUNTIFS('Raw Data from UFBs'!$A$3:$A$3000,'Summary By Town'!$A149,'Raw Data from UFBs'!$E$3:$E$3000,'Summary By Town'!$G$2)</f>
        <v>1</v>
      </c>
      <c r="H149" s="5">
        <f>SUMIFS('Raw Data from UFBs'!F$3:F$3000,'Raw Data from UFBs'!$A$3:$A$3000,'Summary By Town'!$A149,'Raw Data from UFBs'!$E$3:$E$3000,'Summary By Town'!$G$2)</f>
        <v>5548</v>
      </c>
      <c r="I149" s="5">
        <f>SUMIFS('Raw Data from UFBs'!G$3:G$3000,'Raw Data from UFBs'!$A$3:$A$3000,'Summary By Town'!$A149,'Raw Data from UFBs'!$E$3:$E$3000,'Summary By Town'!$G$2)</f>
        <v>3072000</v>
      </c>
      <c r="J149" s="23">
        <f t="shared" si="23"/>
        <v>97904.836461879691</v>
      </c>
      <c r="K149" s="22">
        <f>COUNTIFS('Raw Data from UFBs'!$A$3:$A$3000,'Summary By Town'!$A149,'Raw Data from UFBs'!$E$3:$E$3000,'Summary By Town'!$K$2)</f>
        <v>0</v>
      </c>
      <c r="L149" s="5">
        <f>SUMIFS('Raw Data from UFBs'!F$3:F$3000,'Raw Data from UFBs'!$A$3:$A$3000,'Summary By Town'!$A149,'Raw Data from UFBs'!$E$3:$E$3000,'Summary By Town'!$K$2)</f>
        <v>0</v>
      </c>
      <c r="M149" s="5">
        <f>SUMIFS('Raw Data from UFBs'!G$3:G$3000,'Raw Data from UFBs'!$A$3:$A$3000,'Summary By Town'!$A149,'Raw Data from UFBs'!$E$3:$E$3000,'Summary By Town'!$K$2)</f>
        <v>0</v>
      </c>
      <c r="N149" s="23">
        <f t="shared" si="24"/>
        <v>0</v>
      </c>
      <c r="O149" s="22">
        <f>COUNTIFS('Raw Data from UFBs'!$A$3:$A$3000,'Summary By Town'!$A149,'Raw Data from UFBs'!$E$3:$E$3000,'Summary By Town'!$O$2)</f>
        <v>0</v>
      </c>
      <c r="P149" s="5">
        <f>SUMIFS('Raw Data from UFBs'!F$3:F$3000,'Raw Data from UFBs'!$A$3:$A$3000,'Summary By Town'!$A149,'Raw Data from UFBs'!$E$3:$E$3000,'Summary By Town'!$O$2)</f>
        <v>0</v>
      </c>
      <c r="Q149" s="5">
        <f>SUMIFS('Raw Data from UFBs'!G$3:G$3000,'Raw Data from UFBs'!$A$3:$A$3000,'Summary By Town'!$A149,'Raw Data from UFBs'!$E$3:$E$3000,'Summary By Town'!$O$2)</f>
        <v>0</v>
      </c>
      <c r="R149" s="23">
        <f t="shared" si="25"/>
        <v>0</v>
      </c>
      <c r="S149" s="22">
        <f t="shared" si="26"/>
        <v>1</v>
      </c>
      <c r="T149" s="5">
        <f t="shared" si="27"/>
        <v>5548</v>
      </c>
      <c r="U149" s="5">
        <f t="shared" si="28"/>
        <v>3072000</v>
      </c>
      <c r="V149" s="23">
        <f t="shared" si="29"/>
        <v>97904.836461879691</v>
      </c>
      <c r="W149" s="62">
        <v>2631976344</v>
      </c>
      <c r="X149" s="63">
        <v>3.1870063952434795</v>
      </c>
      <c r="Y149" s="64">
        <v>0.18785675277260711</v>
      </c>
      <c r="Z149" s="5">
        <f t="shared" si="30"/>
        <v>17349.855394079437</v>
      </c>
      <c r="AA149" s="9">
        <f t="shared" si="31"/>
        <v>1.1671837427426361E-3</v>
      </c>
      <c r="AB149" s="62">
        <v>21539827.09</v>
      </c>
      <c r="AC149" s="7">
        <f t="shared" si="32"/>
        <v>8.0547793264943227E-4</v>
      </c>
      <c r="AE149" s="6" t="s">
        <v>1006</v>
      </c>
      <c r="AF149" s="6" t="s">
        <v>1009</v>
      </c>
      <c r="AG149" s="6" t="s">
        <v>136</v>
      </c>
      <c r="AH149" s="6" t="s">
        <v>168</v>
      </c>
      <c r="AI149" s="6" t="s">
        <v>996</v>
      </c>
      <c r="AJ149" s="6" t="s">
        <v>1002</v>
      </c>
      <c r="AK149" s="6" t="s">
        <v>145</v>
      </c>
      <c r="AL149" s="6" t="s">
        <v>1857</v>
      </c>
      <c r="AM149" s="6" t="s">
        <v>1857</v>
      </c>
      <c r="AN149" s="6" t="s">
        <v>1857</v>
      </c>
      <c r="AO149" s="6" t="s">
        <v>1857</v>
      </c>
      <c r="AP149" s="6" t="s">
        <v>1857</v>
      </c>
      <c r="AQ149" s="6" t="s">
        <v>1857</v>
      </c>
      <c r="AR149" s="6" t="s">
        <v>1857</v>
      </c>
      <c r="AS149" s="6" t="s">
        <v>1857</v>
      </c>
      <c r="AT149" s="6" t="s">
        <v>1857</v>
      </c>
    </row>
    <row r="150" spans="1:46" ht="17.25" customHeight="1" x14ac:dyDescent="0.3">
      <c r="A150" t="s">
        <v>168</v>
      </c>
      <c r="B150" t="s">
        <v>1415</v>
      </c>
      <c r="C150" t="s">
        <v>997</v>
      </c>
      <c r="D150" t="str">
        <f t="shared" si="22"/>
        <v>Haddon Heights borough, Camden County</v>
      </c>
      <c r="E150" t="s">
        <v>1830</v>
      </c>
      <c r="F150" t="s">
        <v>1815</v>
      </c>
      <c r="G150" s="22">
        <f>COUNTIFS('Raw Data from UFBs'!$A$3:$A$3000,'Summary By Town'!$A150,'Raw Data from UFBs'!$E$3:$E$3000,'Summary By Town'!$G$2)</f>
        <v>2</v>
      </c>
      <c r="H150" s="5">
        <f>SUMIFS('Raw Data from UFBs'!F$3:F$3000,'Raw Data from UFBs'!$A$3:$A$3000,'Summary By Town'!$A150,'Raw Data from UFBs'!$E$3:$E$3000,'Summary By Town'!$G$2)</f>
        <v>55776.130000000005</v>
      </c>
      <c r="I150" s="5">
        <f>SUMIFS('Raw Data from UFBs'!G$3:G$3000,'Raw Data from UFBs'!$A$3:$A$3000,'Summary By Town'!$A150,'Raw Data from UFBs'!$E$3:$E$3000,'Summary By Town'!$G$2)</f>
        <v>12723500</v>
      </c>
      <c r="J150" s="23">
        <f t="shared" si="23"/>
        <v>433010.42223265854</v>
      </c>
      <c r="K150" s="22">
        <f>COUNTIFS('Raw Data from UFBs'!$A$3:$A$3000,'Summary By Town'!$A150,'Raw Data from UFBs'!$E$3:$E$3000,'Summary By Town'!$K$2)</f>
        <v>0</v>
      </c>
      <c r="L150" s="5">
        <f>SUMIFS('Raw Data from UFBs'!F$3:F$3000,'Raw Data from UFBs'!$A$3:$A$3000,'Summary By Town'!$A150,'Raw Data from UFBs'!$E$3:$E$3000,'Summary By Town'!$K$2)</f>
        <v>0</v>
      </c>
      <c r="M150" s="5">
        <f>SUMIFS('Raw Data from UFBs'!G$3:G$3000,'Raw Data from UFBs'!$A$3:$A$3000,'Summary By Town'!$A150,'Raw Data from UFBs'!$E$3:$E$3000,'Summary By Town'!$K$2)</f>
        <v>0</v>
      </c>
      <c r="N150" s="23">
        <f t="shared" si="24"/>
        <v>0</v>
      </c>
      <c r="O150" s="22">
        <f>COUNTIFS('Raw Data from UFBs'!$A$3:$A$3000,'Summary By Town'!$A150,'Raw Data from UFBs'!$E$3:$E$3000,'Summary By Town'!$O$2)</f>
        <v>0</v>
      </c>
      <c r="P150" s="5">
        <f>SUMIFS('Raw Data from UFBs'!F$3:F$3000,'Raw Data from UFBs'!$A$3:$A$3000,'Summary By Town'!$A150,'Raw Data from UFBs'!$E$3:$E$3000,'Summary By Town'!$O$2)</f>
        <v>0</v>
      </c>
      <c r="Q150" s="5">
        <f>SUMIFS('Raw Data from UFBs'!G$3:G$3000,'Raw Data from UFBs'!$A$3:$A$3000,'Summary By Town'!$A150,'Raw Data from UFBs'!$E$3:$E$3000,'Summary By Town'!$O$2)</f>
        <v>0</v>
      </c>
      <c r="R150" s="23">
        <f t="shared" si="25"/>
        <v>0</v>
      </c>
      <c r="S150" s="22">
        <f t="shared" si="26"/>
        <v>2</v>
      </c>
      <c r="T150" s="5">
        <f t="shared" si="27"/>
        <v>55776.130000000005</v>
      </c>
      <c r="U150" s="5">
        <f t="shared" si="28"/>
        <v>12723500</v>
      </c>
      <c r="V150" s="23">
        <f t="shared" si="29"/>
        <v>433010.42223265854</v>
      </c>
      <c r="W150" s="62">
        <v>944103900</v>
      </c>
      <c r="X150" s="63">
        <v>3.4032335617767009</v>
      </c>
      <c r="Y150" s="64">
        <v>0.24207360248100948</v>
      </c>
      <c r="Z150" s="5">
        <f t="shared" si="30"/>
        <v>91318.46410013354</v>
      </c>
      <c r="AA150" s="9">
        <f t="shared" si="31"/>
        <v>1.3476800593663473E-2</v>
      </c>
      <c r="AB150" s="62">
        <v>9143018.6400000006</v>
      </c>
      <c r="AC150" s="7">
        <f t="shared" si="32"/>
        <v>9.9877805892927204E-3</v>
      </c>
      <c r="AE150" s="6" t="s">
        <v>140</v>
      </c>
      <c r="AF150" s="6" t="s">
        <v>136</v>
      </c>
      <c r="AG150" s="6" t="s">
        <v>176</v>
      </c>
      <c r="AH150" s="6" t="s">
        <v>996</v>
      </c>
      <c r="AI150" s="6" t="s">
        <v>1003</v>
      </c>
      <c r="AJ150" s="6" t="s">
        <v>1857</v>
      </c>
      <c r="AK150" s="6" t="s">
        <v>1857</v>
      </c>
      <c r="AL150" s="6" t="s">
        <v>1857</v>
      </c>
      <c r="AM150" s="6" t="s">
        <v>1857</v>
      </c>
      <c r="AN150" s="6" t="s">
        <v>1857</v>
      </c>
      <c r="AO150" s="6" t="s">
        <v>1857</v>
      </c>
      <c r="AP150" s="6" t="s">
        <v>1857</v>
      </c>
      <c r="AQ150" s="6" t="s">
        <v>1857</v>
      </c>
      <c r="AR150" s="6" t="s">
        <v>1857</v>
      </c>
      <c r="AS150" s="6" t="s">
        <v>1857</v>
      </c>
      <c r="AT150" s="6" t="s">
        <v>1857</v>
      </c>
    </row>
    <row r="151" spans="1:46" ht="17.25" customHeight="1" x14ac:dyDescent="0.3">
      <c r="A151" t="s">
        <v>1004</v>
      </c>
      <c r="B151" t="s">
        <v>1416</v>
      </c>
      <c r="C151" t="s">
        <v>997</v>
      </c>
      <c r="D151" t="str">
        <f t="shared" si="22"/>
        <v>Hi-Nella borough, Camden County</v>
      </c>
      <c r="E151" t="s">
        <v>1830</v>
      </c>
      <c r="F151" t="s">
        <v>1819</v>
      </c>
      <c r="G151" s="22">
        <f>COUNTIFS('Raw Data from UFBs'!$A$3:$A$3000,'Summary By Town'!$A151,'Raw Data from UFBs'!$E$3:$E$3000,'Summary By Town'!$G$2)</f>
        <v>0</v>
      </c>
      <c r="H151" s="5">
        <f>SUMIFS('Raw Data from UFBs'!F$3:F$3000,'Raw Data from UFBs'!$A$3:$A$3000,'Summary By Town'!$A151,'Raw Data from UFBs'!$E$3:$E$3000,'Summary By Town'!$G$2)</f>
        <v>0</v>
      </c>
      <c r="I151" s="5">
        <f>SUMIFS('Raw Data from UFBs'!G$3:G$3000,'Raw Data from UFBs'!$A$3:$A$3000,'Summary By Town'!$A151,'Raw Data from UFBs'!$E$3:$E$3000,'Summary By Town'!$G$2)</f>
        <v>0</v>
      </c>
      <c r="J151" s="23">
        <f t="shared" si="23"/>
        <v>0</v>
      </c>
      <c r="K151" s="22">
        <f>COUNTIFS('Raw Data from UFBs'!$A$3:$A$3000,'Summary By Town'!$A151,'Raw Data from UFBs'!$E$3:$E$3000,'Summary By Town'!$K$2)</f>
        <v>0</v>
      </c>
      <c r="L151" s="5">
        <f>SUMIFS('Raw Data from UFBs'!F$3:F$3000,'Raw Data from UFBs'!$A$3:$A$3000,'Summary By Town'!$A151,'Raw Data from UFBs'!$E$3:$E$3000,'Summary By Town'!$K$2)</f>
        <v>0</v>
      </c>
      <c r="M151" s="5">
        <f>SUMIFS('Raw Data from UFBs'!G$3:G$3000,'Raw Data from UFBs'!$A$3:$A$3000,'Summary By Town'!$A151,'Raw Data from UFBs'!$E$3:$E$3000,'Summary By Town'!$K$2)</f>
        <v>0</v>
      </c>
      <c r="N151" s="23">
        <f t="shared" si="24"/>
        <v>0</v>
      </c>
      <c r="O151" s="22">
        <f>COUNTIFS('Raw Data from UFBs'!$A$3:$A$3000,'Summary By Town'!$A151,'Raw Data from UFBs'!$E$3:$E$3000,'Summary By Town'!$O$2)</f>
        <v>0</v>
      </c>
      <c r="P151" s="5">
        <f>SUMIFS('Raw Data from UFBs'!F$3:F$3000,'Raw Data from UFBs'!$A$3:$A$3000,'Summary By Town'!$A151,'Raw Data from UFBs'!$E$3:$E$3000,'Summary By Town'!$O$2)</f>
        <v>0</v>
      </c>
      <c r="Q151" s="5">
        <f>SUMIFS('Raw Data from UFBs'!G$3:G$3000,'Raw Data from UFBs'!$A$3:$A$3000,'Summary By Town'!$A151,'Raw Data from UFBs'!$E$3:$E$3000,'Summary By Town'!$O$2)</f>
        <v>0</v>
      </c>
      <c r="R151" s="23">
        <f t="shared" si="25"/>
        <v>0</v>
      </c>
      <c r="S151" s="22">
        <f t="shared" si="26"/>
        <v>0</v>
      </c>
      <c r="T151" s="5">
        <f t="shared" si="27"/>
        <v>0</v>
      </c>
      <c r="U151" s="5">
        <f t="shared" si="28"/>
        <v>0</v>
      </c>
      <c r="V151" s="23">
        <f t="shared" si="29"/>
        <v>0</v>
      </c>
      <c r="W151" s="62">
        <v>43554800</v>
      </c>
      <c r="X151" s="63">
        <v>5.5914135991149934</v>
      </c>
      <c r="Y151" s="64">
        <v>0.29358997847744178</v>
      </c>
      <c r="Z151" s="5">
        <f t="shared" si="30"/>
        <v>0</v>
      </c>
      <c r="AA151" s="9">
        <f t="shared" si="31"/>
        <v>0</v>
      </c>
      <c r="AB151" s="62">
        <v>1039510.22</v>
      </c>
      <c r="AC151" s="7">
        <f t="shared" si="32"/>
        <v>0</v>
      </c>
      <c r="AE151" s="6" t="s">
        <v>1008</v>
      </c>
      <c r="AF151" s="6" t="s">
        <v>164</v>
      </c>
      <c r="AG151" s="6" t="s">
        <v>185</v>
      </c>
      <c r="AH151" s="6" t="s">
        <v>1857</v>
      </c>
      <c r="AI151" s="6" t="s">
        <v>1857</v>
      </c>
      <c r="AJ151" s="6" t="s">
        <v>1857</v>
      </c>
      <c r="AK151" s="6" t="s">
        <v>1857</v>
      </c>
      <c r="AL151" s="6" t="s">
        <v>1857</v>
      </c>
      <c r="AM151" s="6" t="s">
        <v>1857</v>
      </c>
      <c r="AN151" s="6" t="s">
        <v>1857</v>
      </c>
      <c r="AO151" s="6" t="s">
        <v>1857</v>
      </c>
      <c r="AP151" s="6" t="s">
        <v>1857</v>
      </c>
      <c r="AQ151" s="6" t="s">
        <v>1857</v>
      </c>
      <c r="AR151" s="6" t="s">
        <v>1857</v>
      </c>
      <c r="AS151" s="6" t="s">
        <v>1857</v>
      </c>
      <c r="AT151" s="6" t="s">
        <v>1857</v>
      </c>
    </row>
    <row r="152" spans="1:46" ht="17.25" customHeight="1" x14ac:dyDescent="0.3">
      <c r="A152" t="s">
        <v>1005</v>
      </c>
      <c r="B152" t="s">
        <v>1417</v>
      </c>
      <c r="C152" t="s">
        <v>997</v>
      </c>
      <c r="D152" t="str">
        <f t="shared" si="22"/>
        <v>Laurel Springs borough, Camden County</v>
      </c>
      <c r="E152" t="s">
        <v>1830</v>
      </c>
      <c r="F152" t="s">
        <v>1815</v>
      </c>
      <c r="G152" s="22">
        <f>COUNTIFS('Raw Data from UFBs'!$A$3:$A$3000,'Summary By Town'!$A152,'Raw Data from UFBs'!$E$3:$E$3000,'Summary By Town'!$G$2)</f>
        <v>0</v>
      </c>
      <c r="H152" s="5">
        <f>SUMIFS('Raw Data from UFBs'!F$3:F$3000,'Raw Data from UFBs'!$A$3:$A$3000,'Summary By Town'!$A152,'Raw Data from UFBs'!$E$3:$E$3000,'Summary By Town'!$G$2)</f>
        <v>0</v>
      </c>
      <c r="I152" s="5">
        <f>SUMIFS('Raw Data from UFBs'!G$3:G$3000,'Raw Data from UFBs'!$A$3:$A$3000,'Summary By Town'!$A152,'Raw Data from UFBs'!$E$3:$E$3000,'Summary By Town'!$G$2)</f>
        <v>0</v>
      </c>
      <c r="J152" s="23">
        <f t="shared" si="23"/>
        <v>0</v>
      </c>
      <c r="K152" s="22">
        <f>COUNTIFS('Raw Data from UFBs'!$A$3:$A$3000,'Summary By Town'!$A152,'Raw Data from UFBs'!$E$3:$E$3000,'Summary By Town'!$K$2)</f>
        <v>0</v>
      </c>
      <c r="L152" s="5">
        <f>SUMIFS('Raw Data from UFBs'!F$3:F$3000,'Raw Data from UFBs'!$A$3:$A$3000,'Summary By Town'!$A152,'Raw Data from UFBs'!$E$3:$E$3000,'Summary By Town'!$K$2)</f>
        <v>0</v>
      </c>
      <c r="M152" s="5">
        <f>SUMIFS('Raw Data from UFBs'!G$3:G$3000,'Raw Data from UFBs'!$A$3:$A$3000,'Summary By Town'!$A152,'Raw Data from UFBs'!$E$3:$E$3000,'Summary By Town'!$K$2)</f>
        <v>0</v>
      </c>
      <c r="N152" s="23">
        <f t="shared" si="24"/>
        <v>0</v>
      </c>
      <c r="O152" s="22">
        <f>COUNTIFS('Raw Data from UFBs'!$A$3:$A$3000,'Summary By Town'!$A152,'Raw Data from UFBs'!$E$3:$E$3000,'Summary By Town'!$O$2)</f>
        <v>1</v>
      </c>
      <c r="P152" s="5">
        <f>SUMIFS('Raw Data from UFBs'!F$3:F$3000,'Raw Data from UFBs'!$A$3:$A$3000,'Summary By Town'!$A152,'Raw Data from UFBs'!$E$3:$E$3000,'Summary By Town'!$O$2)</f>
        <v>5143.95</v>
      </c>
      <c r="Q152" s="5">
        <f>SUMIFS('Raw Data from UFBs'!G$3:G$3000,'Raw Data from UFBs'!$A$3:$A$3000,'Summary By Town'!$A152,'Raw Data from UFBs'!$E$3:$E$3000,'Summary By Town'!$O$2)</f>
        <v>437900</v>
      </c>
      <c r="R152" s="23">
        <f t="shared" si="25"/>
        <v>23607.866031291465</v>
      </c>
      <c r="S152" s="22">
        <f t="shared" si="26"/>
        <v>1</v>
      </c>
      <c r="T152" s="5">
        <f t="shared" si="27"/>
        <v>5143.95</v>
      </c>
      <c r="U152" s="5">
        <f t="shared" si="28"/>
        <v>437900</v>
      </c>
      <c r="V152" s="23">
        <f t="shared" si="29"/>
        <v>23607.866031291465</v>
      </c>
      <c r="W152" s="62">
        <v>124983284</v>
      </c>
      <c r="X152" s="63">
        <v>5.3911546086529949</v>
      </c>
      <c r="Y152" s="64">
        <v>0.35508312850645479</v>
      </c>
      <c r="Z152" s="5">
        <f t="shared" si="30"/>
        <v>6556.2250688714576</v>
      </c>
      <c r="AA152" s="9">
        <f t="shared" si="31"/>
        <v>3.503668538586328E-3</v>
      </c>
      <c r="AB152" s="62">
        <v>3941000</v>
      </c>
      <c r="AC152" s="7">
        <f t="shared" si="32"/>
        <v>1.6635942828904992E-3</v>
      </c>
      <c r="AE152" s="6" t="s">
        <v>169</v>
      </c>
      <c r="AF152" s="6" t="s">
        <v>1008</v>
      </c>
      <c r="AG152" s="6" t="s">
        <v>1857</v>
      </c>
      <c r="AH152" s="6" t="s">
        <v>1857</v>
      </c>
      <c r="AI152" s="6" t="s">
        <v>1857</v>
      </c>
      <c r="AJ152" s="6" t="s">
        <v>1857</v>
      </c>
      <c r="AK152" s="6" t="s">
        <v>1857</v>
      </c>
      <c r="AL152" s="6" t="s">
        <v>1857</v>
      </c>
      <c r="AM152" s="6" t="s">
        <v>1857</v>
      </c>
      <c r="AN152" s="6" t="s">
        <v>1857</v>
      </c>
      <c r="AO152" s="6" t="s">
        <v>1857</v>
      </c>
      <c r="AP152" s="6" t="s">
        <v>1857</v>
      </c>
      <c r="AQ152" s="6" t="s">
        <v>1857</v>
      </c>
      <c r="AR152" s="6" t="s">
        <v>1857</v>
      </c>
      <c r="AS152" s="6" t="s">
        <v>1857</v>
      </c>
      <c r="AT152" s="6" t="s">
        <v>1857</v>
      </c>
    </row>
    <row r="153" spans="1:46" ht="17.25" customHeight="1" x14ac:dyDescent="0.3">
      <c r="A153" t="s">
        <v>1006</v>
      </c>
      <c r="B153" t="s">
        <v>1418</v>
      </c>
      <c r="C153" t="s">
        <v>997</v>
      </c>
      <c r="D153" t="str">
        <f t="shared" si="22"/>
        <v>Lawnside borough, Camden County</v>
      </c>
      <c r="E153" t="s">
        <v>1830</v>
      </c>
      <c r="F153" t="s">
        <v>1815</v>
      </c>
      <c r="G153" s="22">
        <f>COUNTIFS('Raw Data from UFBs'!$A$3:$A$3000,'Summary By Town'!$A153,'Raw Data from UFBs'!$E$3:$E$3000,'Summary By Town'!$G$2)</f>
        <v>0</v>
      </c>
      <c r="H153" s="5">
        <f>SUMIFS('Raw Data from UFBs'!F$3:F$3000,'Raw Data from UFBs'!$A$3:$A$3000,'Summary By Town'!$A153,'Raw Data from UFBs'!$E$3:$E$3000,'Summary By Town'!$G$2)</f>
        <v>0</v>
      </c>
      <c r="I153" s="5">
        <f>SUMIFS('Raw Data from UFBs'!G$3:G$3000,'Raw Data from UFBs'!$A$3:$A$3000,'Summary By Town'!$A153,'Raw Data from UFBs'!$E$3:$E$3000,'Summary By Town'!$G$2)</f>
        <v>0</v>
      </c>
      <c r="J153" s="23">
        <f t="shared" si="23"/>
        <v>0</v>
      </c>
      <c r="K153" s="22">
        <f>COUNTIFS('Raw Data from UFBs'!$A$3:$A$3000,'Summary By Town'!$A153,'Raw Data from UFBs'!$E$3:$E$3000,'Summary By Town'!$K$2)</f>
        <v>1</v>
      </c>
      <c r="L153" s="5">
        <f>SUMIFS('Raw Data from UFBs'!F$3:F$3000,'Raw Data from UFBs'!$A$3:$A$3000,'Summary By Town'!$A153,'Raw Data from UFBs'!$E$3:$E$3000,'Summary By Town'!$K$2)</f>
        <v>688000</v>
      </c>
      <c r="M153" s="5">
        <f>SUMIFS('Raw Data from UFBs'!G$3:G$3000,'Raw Data from UFBs'!$A$3:$A$3000,'Summary By Town'!$A153,'Raw Data from UFBs'!$E$3:$E$3000,'Summary By Town'!$K$2)</f>
        <v>0</v>
      </c>
      <c r="N153" s="23">
        <f t="shared" si="24"/>
        <v>0</v>
      </c>
      <c r="O153" s="22">
        <f>COUNTIFS('Raw Data from UFBs'!$A$3:$A$3000,'Summary By Town'!$A153,'Raw Data from UFBs'!$E$3:$E$3000,'Summary By Town'!$O$2)</f>
        <v>0</v>
      </c>
      <c r="P153" s="5">
        <f>SUMIFS('Raw Data from UFBs'!F$3:F$3000,'Raw Data from UFBs'!$A$3:$A$3000,'Summary By Town'!$A153,'Raw Data from UFBs'!$E$3:$E$3000,'Summary By Town'!$O$2)</f>
        <v>0</v>
      </c>
      <c r="Q153" s="5">
        <f>SUMIFS('Raw Data from UFBs'!G$3:G$3000,'Raw Data from UFBs'!$A$3:$A$3000,'Summary By Town'!$A153,'Raw Data from UFBs'!$E$3:$E$3000,'Summary By Town'!$O$2)</f>
        <v>0</v>
      </c>
      <c r="R153" s="23">
        <f t="shared" si="25"/>
        <v>0</v>
      </c>
      <c r="S153" s="22">
        <f t="shared" si="26"/>
        <v>1</v>
      </c>
      <c r="T153" s="5">
        <f t="shared" si="27"/>
        <v>688000</v>
      </c>
      <c r="U153" s="5">
        <f t="shared" si="28"/>
        <v>0</v>
      </c>
      <c r="V153" s="23">
        <f t="shared" si="29"/>
        <v>0</v>
      </c>
      <c r="W153" s="62">
        <v>277167900</v>
      </c>
      <c r="X153" s="63">
        <v>4.5139766759609294</v>
      </c>
      <c r="Y153" s="64">
        <v>0.2896911554905961</v>
      </c>
      <c r="Z153" s="5">
        <f t="shared" si="30"/>
        <v>-199307.51497753011</v>
      </c>
      <c r="AA153" s="9">
        <f t="shared" si="31"/>
        <v>0</v>
      </c>
      <c r="AB153" s="62">
        <v>6218000</v>
      </c>
      <c r="AC153" s="7">
        <f t="shared" si="32"/>
        <v>-3.2053315371104875E-2</v>
      </c>
      <c r="AE153" s="6" t="s">
        <v>185</v>
      </c>
      <c r="AF153" s="6" t="s">
        <v>710</v>
      </c>
      <c r="AG153" s="6" t="s">
        <v>188</v>
      </c>
      <c r="AH153" s="6" t="s">
        <v>1009</v>
      </c>
      <c r="AI153" s="6" t="s">
        <v>136</v>
      </c>
      <c r="AJ153" s="6" t="s">
        <v>1003</v>
      </c>
      <c r="AK153" s="6" t="s">
        <v>145</v>
      </c>
      <c r="AL153" s="6" t="s">
        <v>1857</v>
      </c>
      <c r="AM153" s="6" t="s">
        <v>1857</v>
      </c>
      <c r="AN153" s="6" t="s">
        <v>1857</v>
      </c>
      <c r="AO153" s="6" t="s">
        <v>1857</v>
      </c>
      <c r="AP153" s="6" t="s">
        <v>1857</v>
      </c>
      <c r="AQ153" s="6" t="s">
        <v>1857</v>
      </c>
      <c r="AR153" s="6" t="s">
        <v>1857</v>
      </c>
      <c r="AS153" s="6" t="s">
        <v>1857</v>
      </c>
      <c r="AT153" s="6" t="s">
        <v>1857</v>
      </c>
    </row>
    <row r="154" spans="1:46" ht="17.25" customHeight="1" x14ac:dyDescent="0.3">
      <c r="A154" t="s">
        <v>169</v>
      </c>
      <c r="B154" t="s">
        <v>1419</v>
      </c>
      <c r="C154" t="s">
        <v>997</v>
      </c>
      <c r="D154" t="str">
        <f t="shared" si="22"/>
        <v>Lindenwold borough, Camden County</v>
      </c>
      <c r="E154" t="s">
        <v>1830</v>
      </c>
      <c r="F154" t="s">
        <v>1819</v>
      </c>
      <c r="G154" s="22">
        <f>COUNTIFS('Raw Data from UFBs'!$A$3:$A$3000,'Summary By Town'!$A154,'Raw Data from UFBs'!$E$3:$E$3000,'Summary By Town'!$G$2)</f>
        <v>4</v>
      </c>
      <c r="H154" s="5">
        <f>SUMIFS('Raw Data from UFBs'!F$3:F$3000,'Raw Data from UFBs'!$A$3:$A$3000,'Summary By Town'!$A154,'Raw Data from UFBs'!$E$3:$E$3000,'Summary By Town'!$G$2)</f>
        <v>518839.8</v>
      </c>
      <c r="I154" s="5">
        <f>SUMIFS('Raw Data from UFBs'!G$3:G$3000,'Raw Data from UFBs'!$A$3:$A$3000,'Summary By Town'!$A154,'Raw Data from UFBs'!$E$3:$E$3000,'Summary By Town'!$G$2)</f>
        <v>27418400</v>
      </c>
      <c r="J154" s="23">
        <f t="shared" si="23"/>
        <v>1308637.9772409662</v>
      </c>
      <c r="K154" s="22">
        <f>COUNTIFS('Raw Data from UFBs'!$A$3:$A$3000,'Summary By Town'!$A154,'Raw Data from UFBs'!$E$3:$E$3000,'Summary By Town'!$K$2)</f>
        <v>0</v>
      </c>
      <c r="L154" s="5">
        <f>SUMIFS('Raw Data from UFBs'!F$3:F$3000,'Raw Data from UFBs'!$A$3:$A$3000,'Summary By Town'!$A154,'Raw Data from UFBs'!$E$3:$E$3000,'Summary By Town'!$K$2)</f>
        <v>0</v>
      </c>
      <c r="M154" s="5">
        <f>SUMIFS('Raw Data from UFBs'!G$3:G$3000,'Raw Data from UFBs'!$A$3:$A$3000,'Summary By Town'!$A154,'Raw Data from UFBs'!$E$3:$E$3000,'Summary By Town'!$K$2)</f>
        <v>0</v>
      </c>
      <c r="N154" s="23">
        <f t="shared" si="24"/>
        <v>0</v>
      </c>
      <c r="O154" s="22">
        <f>COUNTIFS('Raw Data from UFBs'!$A$3:$A$3000,'Summary By Town'!$A154,'Raw Data from UFBs'!$E$3:$E$3000,'Summary By Town'!$O$2)</f>
        <v>0</v>
      </c>
      <c r="P154" s="5">
        <f>SUMIFS('Raw Data from UFBs'!F$3:F$3000,'Raw Data from UFBs'!$A$3:$A$3000,'Summary By Town'!$A154,'Raw Data from UFBs'!$E$3:$E$3000,'Summary By Town'!$O$2)</f>
        <v>0</v>
      </c>
      <c r="Q154" s="5">
        <f>SUMIFS('Raw Data from UFBs'!G$3:G$3000,'Raw Data from UFBs'!$A$3:$A$3000,'Summary By Town'!$A154,'Raw Data from UFBs'!$E$3:$E$3000,'Summary By Town'!$O$2)</f>
        <v>0</v>
      </c>
      <c r="R154" s="23">
        <f t="shared" si="25"/>
        <v>0</v>
      </c>
      <c r="S154" s="22">
        <f t="shared" si="26"/>
        <v>4</v>
      </c>
      <c r="T154" s="5">
        <f t="shared" si="27"/>
        <v>518839.8</v>
      </c>
      <c r="U154" s="5">
        <f t="shared" si="28"/>
        <v>27418400</v>
      </c>
      <c r="V154" s="23">
        <f t="shared" si="29"/>
        <v>1308637.9772409662</v>
      </c>
      <c r="W154" s="62">
        <v>764181984</v>
      </c>
      <c r="X154" s="63">
        <v>4.7728458890415419</v>
      </c>
      <c r="Y154" s="64">
        <v>0.35902764051564129</v>
      </c>
      <c r="Z154" s="5">
        <f t="shared" si="30"/>
        <v>283559.37605837832</v>
      </c>
      <c r="AA154" s="9">
        <f t="shared" si="31"/>
        <v>3.5879411676891876E-2</v>
      </c>
      <c r="AB154" s="62">
        <v>19437786</v>
      </c>
      <c r="AC154" s="7">
        <f t="shared" si="32"/>
        <v>1.4588049074024084E-2</v>
      </c>
      <c r="AE154" s="6" t="s">
        <v>183</v>
      </c>
      <c r="AF154" s="6" t="s">
        <v>141</v>
      </c>
      <c r="AG154" s="6" t="s">
        <v>1000</v>
      </c>
      <c r="AH154" s="6" t="s">
        <v>142</v>
      </c>
      <c r="AI154" s="6" t="s">
        <v>1005</v>
      </c>
      <c r="AJ154" s="6" t="s">
        <v>1008</v>
      </c>
      <c r="AK154" s="6" t="s">
        <v>1001</v>
      </c>
      <c r="AL154" s="6" t="s">
        <v>164</v>
      </c>
      <c r="AM154" s="6" t="s">
        <v>185</v>
      </c>
      <c r="AN154" s="6" t="s">
        <v>188</v>
      </c>
      <c r="AO154" s="6" t="s">
        <v>1857</v>
      </c>
      <c r="AP154" s="6" t="s">
        <v>1857</v>
      </c>
      <c r="AQ154" s="6" t="s">
        <v>1857</v>
      </c>
      <c r="AR154" s="6" t="s">
        <v>1857</v>
      </c>
      <c r="AS154" s="6" t="s">
        <v>1857</v>
      </c>
      <c r="AT154" s="6" t="s">
        <v>1857</v>
      </c>
    </row>
    <row r="155" spans="1:46" ht="17.25" customHeight="1" x14ac:dyDescent="0.3">
      <c r="A155" t="s">
        <v>710</v>
      </c>
      <c r="B155" t="s">
        <v>1420</v>
      </c>
      <c r="C155" t="s">
        <v>997</v>
      </c>
      <c r="D155" t="str">
        <f t="shared" si="22"/>
        <v>Magnolia borough, Camden County</v>
      </c>
      <c r="E155" t="s">
        <v>1830</v>
      </c>
      <c r="F155" t="s">
        <v>1815</v>
      </c>
      <c r="G155" s="22">
        <f>COUNTIFS('Raw Data from UFBs'!$A$3:$A$3000,'Summary By Town'!$A155,'Raw Data from UFBs'!$E$3:$E$3000,'Summary By Town'!$G$2)</f>
        <v>0</v>
      </c>
      <c r="H155" s="5">
        <f>SUMIFS('Raw Data from UFBs'!F$3:F$3000,'Raw Data from UFBs'!$A$3:$A$3000,'Summary By Town'!$A155,'Raw Data from UFBs'!$E$3:$E$3000,'Summary By Town'!$G$2)</f>
        <v>0</v>
      </c>
      <c r="I155" s="5">
        <f>SUMIFS('Raw Data from UFBs'!G$3:G$3000,'Raw Data from UFBs'!$A$3:$A$3000,'Summary By Town'!$A155,'Raw Data from UFBs'!$E$3:$E$3000,'Summary By Town'!$G$2)</f>
        <v>0</v>
      </c>
      <c r="J155" s="23">
        <f t="shared" si="23"/>
        <v>0</v>
      </c>
      <c r="K155" s="22">
        <f>COUNTIFS('Raw Data from UFBs'!$A$3:$A$3000,'Summary By Town'!$A155,'Raw Data from UFBs'!$E$3:$E$3000,'Summary By Town'!$K$2)</f>
        <v>1</v>
      </c>
      <c r="L155" s="5">
        <f>SUMIFS('Raw Data from UFBs'!F$3:F$3000,'Raw Data from UFBs'!$A$3:$A$3000,'Summary By Town'!$A155,'Raw Data from UFBs'!$E$3:$E$3000,'Summary By Town'!$K$2)</f>
        <v>425685.38</v>
      </c>
      <c r="M155" s="5">
        <f>SUMIFS('Raw Data from UFBs'!G$3:G$3000,'Raw Data from UFBs'!$A$3:$A$3000,'Summary By Town'!$A155,'Raw Data from UFBs'!$E$3:$E$3000,'Summary By Town'!$K$2)</f>
        <v>0</v>
      </c>
      <c r="N155" s="23">
        <f t="shared" si="24"/>
        <v>0</v>
      </c>
      <c r="O155" s="22">
        <f>COUNTIFS('Raw Data from UFBs'!$A$3:$A$3000,'Summary By Town'!$A155,'Raw Data from UFBs'!$E$3:$E$3000,'Summary By Town'!$O$2)</f>
        <v>0</v>
      </c>
      <c r="P155" s="5">
        <f>SUMIFS('Raw Data from UFBs'!F$3:F$3000,'Raw Data from UFBs'!$A$3:$A$3000,'Summary By Town'!$A155,'Raw Data from UFBs'!$E$3:$E$3000,'Summary By Town'!$O$2)</f>
        <v>0</v>
      </c>
      <c r="Q155" s="5">
        <f>SUMIFS('Raw Data from UFBs'!G$3:G$3000,'Raw Data from UFBs'!$A$3:$A$3000,'Summary By Town'!$A155,'Raw Data from UFBs'!$E$3:$E$3000,'Summary By Town'!$O$2)</f>
        <v>0</v>
      </c>
      <c r="R155" s="23">
        <f t="shared" si="25"/>
        <v>0</v>
      </c>
      <c r="S155" s="22">
        <f t="shared" si="26"/>
        <v>1</v>
      </c>
      <c r="T155" s="5">
        <f t="shared" si="27"/>
        <v>425685.38</v>
      </c>
      <c r="U155" s="5">
        <f t="shared" si="28"/>
        <v>0</v>
      </c>
      <c r="V155" s="23">
        <f t="shared" si="29"/>
        <v>0</v>
      </c>
      <c r="W155" s="62">
        <v>308633500</v>
      </c>
      <c r="X155" s="63">
        <v>4.6833721107862729</v>
      </c>
      <c r="Y155" s="64">
        <v>0.26598844176440178</v>
      </c>
      <c r="Z155" s="5">
        <f t="shared" si="30"/>
        <v>-113227.39090808724</v>
      </c>
      <c r="AA155" s="9">
        <f t="shared" si="31"/>
        <v>0</v>
      </c>
      <c r="AB155" s="62">
        <v>5850953</v>
      </c>
      <c r="AC155" s="7">
        <f t="shared" si="32"/>
        <v>-1.9351957007360553E-2</v>
      </c>
      <c r="AE155" s="6" t="s">
        <v>164</v>
      </c>
      <c r="AF155" s="6" t="s">
        <v>185</v>
      </c>
      <c r="AG155" s="6" t="s">
        <v>184</v>
      </c>
      <c r="AH155" s="6" t="s">
        <v>1006</v>
      </c>
      <c r="AI155" s="6" t="s">
        <v>136</v>
      </c>
      <c r="AJ155" s="6" t="s">
        <v>1857</v>
      </c>
      <c r="AK155" s="6" t="s">
        <v>1857</v>
      </c>
      <c r="AL155" s="6" t="s">
        <v>1857</v>
      </c>
      <c r="AM155" s="6" t="s">
        <v>1857</v>
      </c>
      <c r="AN155" s="6" t="s">
        <v>1857</v>
      </c>
      <c r="AO155" s="6" t="s">
        <v>1857</v>
      </c>
      <c r="AP155" s="6" t="s">
        <v>1857</v>
      </c>
      <c r="AQ155" s="6" t="s">
        <v>1857</v>
      </c>
      <c r="AR155" s="6" t="s">
        <v>1857</v>
      </c>
      <c r="AS155" s="6" t="s">
        <v>1857</v>
      </c>
      <c r="AT155" s="6" t="s">
        <v>1857</v>
      </c>
    </row>
    <row r="156" spans="1:46" ht="17.25" customHeight="1" x14ac:dyDescent="0.3">
      <c r="A156" t="s">
        <v>173</v>
      </c>
      <c r="B156" t="s">
        <v>1421</v>
      </c>
      <c r="C156" t="s">
        <v>997</v>
      </c>
      <c r="D156" t="str">
        <f t="shared" si="22"/>
        <v>Merchantville borough, Camden County</v>
      </c>
      <c r="E156" t="s">
        <v>1830</v>
      </c>
      <c r="F156" t="s">
        <v>1819</v>
      </c>
      <c r="G156" s="22">
        <f>COUNTIFS('Raw Data from UFBs'!$A$3:$A$3000,'Summary By Town'!$A156,'Raw Data from UFBs'!$E$3:$E$3000,'Summary By Town'!$G$2)</f>
        <v>2</v>
      </c>
      <c r="H156" s="5">
        <f>SUMIFS('Raw Data from UFBs'!F$3:F$3000,'Raw Data from UFBs'!$A$3:$A$3000,'Summary By Town'!$A156,'Raw Data from UFBs'!$E$3:$E$3000,'Summary By Town'!$G$2)</f>
        <v>67913.91</v>
      </c>
      <c r="I156" s="5">
        <f>SUMIFS('Raw Data from UFBs'!G$3:G$3000,'Raw Data from UFBs'!$A$3:$A$3000,'Summary By Town'!$A156,'Raw Data from UFBs'!$E$3:$E$3000,'Summary By Town'!$G$2)</f>
        <v>9349000</v>
      </c>
      <c r="J156" s="23">
        <f t="shared" si="23"/>
        <v>474269.47547686961</v>
      </c>
      <c r="K156" s="22">
        <f>COUNTIFS('Raw Data from UFBs'!$A$3:$A$3000,'Summary By Town'!$A156,'Raw Data from UFBs'!$E$3:$E$3000,'Summary By Town'!$K$2)</f>
        <v>0</v>
      </c>
      <c r="L156" s="5">
        <f>SUMIFS('Raw Data from UFBs'!F$3:F$3000,'Raw Data from UFBs'!$A$3:$A$3000,'Summary By Town'!$A156,'Raw Data from UFBs'!$E$3:$E$3000,'Summary By Town'!$K$2)</f>
        <v>0</v>
      </c>
      <c r="M156" s="5">
        <f>SUMIFS('Raw Data from UFBs'!G$3:G$3000,'Raw Data from UFBs'!$A$3:$A$3000,'Summary By Town'!$A156,'Raw Data from UFBs'!$E$3:$E$3000,'Summary By Town'!$K$2)</f>
        <v>0</v>
      </c>
      <c r="N156" s="23">
        <f t="shared" si="24"/>
        <v>0</v>
      </c>
      <c r="O156" s="22">
        <f>COUNTIFS('Raw Data from UFBs'!$A$3:$A$3000,'Summary By Town'!$A156,'Raw Data from UFBs'!$E$3:$E$3000,'Summary By Town'!$O$2)</f>
        <v>0</v>
      </c>
      <c r="P156" s="5">
        <f>SUMIFS('Raw Data from UFBs'!F$3:F$3000,'Raw Data from UFBs'!$A$3:$A$3000,'Summary By Town'!$A156,'Raw Data from UFBs'!$E$3:$E$3000,'Summary By Town'!$O$2)</f>
        <v>0</v>
      </c>
      <c r="Q156" s="5">
        <f>SUMIFS('Raw Data from UFBs'!G$3:G$3000,'Raw Data from UFBs'!$A$3:$A$3000,'Summary By Town'!$A156,'Raw Data from UFBs'!$E$3:$E$3000,'Summary By Town'!$O$2)</f>
        <v>0</v>
      </c>
      <c r="R156" s="23">
        <f t="shared" si="25"/>
        <v>0</v>
      </c>
      <c r="S156" s="22">
        <f t="shared" si="26"/>
        <v>2</v>
      </c>
      <c r="T156" s="5">
        <f t="shared" si="27"/>
        <v>67913.91</v>
      </c>
      <c r="U156" s="5">
        <f t="shared" si="28"/>
        <v>9349000</v>
      </c>
      <c r="V156" s="23">
        <f t="shared" si="29"/>
        <v>474269.47547686961</v>
      </c>
      <c r="W156" s="62">
        <v>286011100</v>
      </c>
      <c r="X156" s="63">
        <v>5.0729433680272713</v>
      </c>
      <c r="Y156" s="64">
        <v>0.32169929381404883</v>
      </c>
      <c r="Z156" s="5">
        <f t="shared" si="30"/>
        <v>130724.29845131742</v>
      </c>
      <c r="AA156" s="9">
        <f t="shared" si="31"/>
        <v>3.2687542546425648E-2</v>
      </c>
      <c r="AB156" s="62">
        <v>5867782.0300000003</v>
      </c>
      <c r="AC156" s="7">
        <f t="shared" si="32"/>
        <v>2.2278315346917786E-2</v>
      </c>
      <c r="AE156" s="6" t="s">
        <v>145</v>
      </c>
      <c r="AF156" s="6" t="s">
        <v>177</v>
      </c>
      <c r="AG156" s="6" t="s">
        <v>1857</v>
      </c>
      <c r="AH156" s="6" t="s">
        <v>1857</v>
      </c>
      <c r="AI156" s="6" t="s">
        <v>1857</v>
      </c>
      <c r="AJ156" s="6" t="s">
        <v>1857</v>
      </c>
      <c r="AK156" s="6" t="s">
        <v>1857</v>
      </c>
      <c r="AL156" s="6" t="s">
        <v>1857</v>
      </c>
      <c r="AM156" s="6" t="s">
        <v>1857</v>
      </c>
      <c r="AN156" s="6" t="s">
        <v>1857</v>
      </c>
      <c r="AO156" s="6" t="s">
        <v>1857</v>
      </c>
      <c r="AP156" s="6" t="s">
        <v>1857</v>
      </c>
      <c r="AQ156" s="6" t="s">
        <v>1857</v>
      </c>
      <c r="AR156" s="6" t="s">
        <v>1857</v>
      </c>
      <c r="AS156" s="6" t="s">
        <v>1857</v>
      </c>
      <c r="AT156" s="6" t="s">
        <v>1857</v>
      </c>
    </row>
    <row r="157" spans="1:46" ht="17.25" customHeight="1" x14ac:dyDescent="0.3">
      <c r="A157" t="s">
        <v>176</v>
      </c>
      <c r="B157" t="s">
        <v>1422</v>
      </c>
      <c r="C157" t="s">
        <v>997</v>
      </c>
      <c r="D157" t="str">
        <f t="shared" si="22"/>
        <v>Mount Ephraim borough, Camden County</v>
      </c>
      <c r="E157" t="s">
        <v>1830</v>
      </c>
      <c r="F157" t="s">
        <v>1815</v>
      </c>
      <c r="G157" s="22">
        <f>COUNTIFS('Raw Data from UFBs'!$A$3:$A$3000,'Summary By Town'!$A157,'Raw Data from UFBs'!$E$3:$E$3000,'Summary By Town'!$G$2)</f>
        <v>1</v>
      </c>
      <c r="H157" s="5">
        <f>SUMIFS('Raw Data from UFBs'!F$3:F$3000,'Raw Data from UFBs'!$A$3:$A$3000,'Summary By Town'!$A157,'Raw Data from UFBs'!$E$3:$E$3000,'Summary By Town'!$G$2)</f>
        <v>38000</v>
      </c>
      <c r="I157" s="5">
        <f>SUMIFS('Raw Data from UFBs'!G$3:G$3000,'Raw Data from UFBs'!$A$3:$A$3000,'Summary By Town'!$A157,'Raw Data from UFBs'!$E$3:$E$3000,'Summary By Town'!$G$2)</f>
        <v>3835000</v>
      </c>
      <c r="J157" s="23">
        <f t="shared" si="23"/>
        <v>197714.26569890365</v>
      </c>
      <c r="K157" s="22">
        <f>COUNTIFS('Raw Data from UFBs'!$A$3:$A$3000,'Summary By Town'!$A157,'Raw Data from UFBs'!$E$3:$E$3000,'Summary By Town'!$K$2)</f>
        <v>0</v>
      </c>
      <c r="L157" s="5">
        <f>SUMIFS('Raw Data from UFBs'!F$3:F$3000,'Raw Data from UFBs'!$A$3:$A$3000,'Summary By Town'!$A157,'Raw Data from UFBs'!$E$3:$E$3000,'Summary By Town'!$K$2)</f>
        <v>0</v>
      </c>
      <c r="M157" s="5">
        <f>SUMIFS('Raw Data from UFBs'!G$3:G$3000,'Raw Data from UFBs'!$A$3:$A$3000,'Summary By Town'!$A157,'Raw Data from UFBs'!$E$3:$E$3000,'Summary By Town'!$K$2)</f>
        <v>0</v>
      </c>
      <c r="N157" s="23">
        <f t="shared" si="24"/>
        <v>0</v>
      </c>
      <c r="O157" s="22">
        <f>COUNTIFS('Raw Data from UFBs'!$A$3:$A$3000,'Summary By Town'!$A157,'Raw Data from UFBs'!$E$3:$E$3000,'Summary By Town'!$O$2)</f>
        <v>0</v>
      </c>
      <c r="P157" s="5">
        <f>SUMIFS('Raw Data from UFBs'!F$3:F$3000,'Raw Data from UFBs'!$A$3:$A$3000,'Summary By Town'!$A157,'Raw Data from UFBs'!$E$3:$E$3000,'Summary By Town'!$O$2)</f>
        <v>0</v>
      </c>
      <c r="Q157" s="5">
        <f>SUMIFS('Raw Data from UFBs'!G$3:G$3000,'Raw Data from UFBs'!$A$3:$A$3000,'Summary By Town'!$A157,'Raw Data from UFBs'!$E$3:$E$3000,'Summary By Town'!$O$2)</f>
        <v>0</v>
      </c>
      <c r="R157" s="23">
        <f t="shared" si="25"/>
        <v>0</v>
      </c>
      <c r="S157" s="22">
        <f t="shared" si="26"/>
        <v>1</v>
      </c>
      <c r="T157" s="5">
        <f t="shared" si="27"/>
        <v>38000</v>
      </c>
      <c r="U157" s="5">
        <f t="shared" si="28"/>
        <v>3835000</v>
      </c>
      <c r="V157" s="23">
        <f t="shared" si="29"/>
        <v>197714.26569890365</v>
      </c>
      <c r="W157" s="62">
        <v>297295475</v>
      </c>
      <c r="X157" s="63">
        <v>5.1555219217445538</v>
      </c>
      <c r="Y157" s="64">
        <v>0.32181961185825281</v>
      </c>
      <c r="Z157" s="5">
        <f t="shared" si="30"/>
        <v>51399.18299544703</v>
      </c>
      <c r="AA157" s="9">
        <f t="shared" si="31"/>
        <v>1.2899624523380317E-2</v>
      </c>
      <c r="AB157" s="62">
        <v>6933898.9199999999</v>
      </c>
      <c r="AC157" s="7">
        <f t="shared" si="32"/>
        <v>7.4127390070818956E-3</v>
      </c>
      <c r="AE157" s="6" t="s">
        <v>140</v>
      </c>
      <c r="AF157" s="6" t="s">
        <v>999</v>
      </c>
      <c r="AG157" s="6" t="s">
        <v>168</v>
      </c>
      <c r="AH157" s="6" t="s">
        <v>996</v>
      </c>
      <c r="AI157" s="6" t="s">
        <v>162</v>
      </c>
      <c r="AJ157" s="6" t="s">
        <v>1002</v>
      </c>
      <c r="AK157" s="6" t="s">
        <v>1857</v>
      </c>
      <c r="AL157" s="6" t="s">
        <v>1857</v>
      </c>
      <c r="AM157" s="6" t="s">
        <v>1857</v>
      </c>
      <c r="AN157" s="6" t="s">
        <v>1857</v>
      </c>
      <c r="AO157" s="6" t="s">
        <v>1857</v>
      </c>
      <c r="AP157" s="6" t="s">
        <v>1857</v>
      </c>
      <c r="AQ157" s="6" t="s">
        <v>1857</v>
      </c>
      <c r="AR157" s="6" t="s">
        <v>1857</v>
      </c>
      <c r="AS157" s="6" t="s">
        <v>1857</v>
      </c>
      <c r="AT157" s="6" t="s">
        <v>1857</v>
      </c>
    </row>
    <row r="158" spans="1:46" ht="17.25" customHeight="1" x14ac:dyDescent="0.3">
      <c r="A158" t="s">
        <v>1007</v>
      </c>
      <c r="B158" t="s">
        <v>1423</v>
      </c>
      <c r="C158" t="s">
        <v>997</v>
      </c>
      <c r="D158" t="str">
        <f t="shared" si="22"/>
        <v>Oaklyn borough, Camden County</v>
      </c>
      <c r="E158" t="s">
        <v>1830</v>
      </c>
      <c r="F158" t="s">
        <v>1815</v>
      </c>
      <c r="G158" s="22">
        <f>COUNTIFS('Raw Data from UFBs'!$A$3:$A$3000,'Summary By Town'!$A158,'Raw Data from UFBs'!$E$3:$E$3000,'Summary By Town'!$G$2)</f>
        <v>0</v>
      </c>
      <c r="H158" s="5">
        <f>SUMIFS('Raw Data from UFBs'!F$3:F$3000,'Raw Data from UFBs'!$A$3:$A$3000,'Summary By Town'!$A158,'Raw Data from UFBs'!$E$3:$E$3000,'Summary By Town'!$G$2)</f>
        <v>0</v>
      </c>
      <c r="I158" s="5">
        <f>SUMIFS('Raw Data from UFBs'!G$3:G$3000,'Raw Data from UFBs'!$A$3:$A$3000,'Summary By Town'!$A158,'Raw Data from UFBs'!$E$3:$E$3000,'Summary By Town'!$G$2)</f>
        <v>0</v>
      </c>
      <c r="J158" s="23">
        <f t="shared" si="23"/>
        <v>0</v>
      </c>
      <c r="K158" s="22">
        <f>COUNTIFS('Raw Data from UFBs'!$A$3:$A$3000,'Summary By Town'!$A158,'Raw Data from UFBs'!$E$3:$E$3000,'Summary By Town'!$K$2)</f>
        <v>0</v>
      </c>
      <c r="L158" s="5">
        <f>SUMIFS('Raw Data from UFBs'!F$3:F$3000,'Raw Data from UFBs'!$A$3:$A$3000,'Summary By Town'!$A158,'Raw Data from UFBs'!$E$3:$E$3000,'Summary By Town'!$K$2)</f>
        <v>0</v>
      </c>
      <c r="M158" s="5">
        <f>SUMIFS('Raw Data from UFBs'!G$3:G$3000,'Raw Data from UFBs'!$A$3:$A$3000,'Summary By Town'!$A158,'Raw Data from UFBs'!$E$3:$E$3000,'Summary By Town'!$K$2)</f>
        <v>0</v>
      </c>
      <c r="N158" s="23">
        <f t="shared" si="24"/>
        <v>0</v>
      </c>
      <c r="O158" s="22">
        <f>COUNTIFS('Raw Data from UFBs'!$A$3:$A$3000,'Summary By Town'!$A158,'Raw Data from UFBs'!$E$3:$E$3000,'Summary By Town'!$O$2)</f>
        <v>0</v>
      </c>
      <c r="P158" s="5">
        <f>SUMIFS('Raw Data from UFBs'!F$3:F$3000,'Raw Data from UFBs'!$A$3:$A$3000,'Summary By Town'!$A158,'Raw Data from UFBs'!$E$3:$E$3000,'Summary By Town'!$O$2)</f>
        <v>0</v>
      </c>
      <c r="Q158" s="5">
        <f>SUMIFS('Raw Data from UFBs'!G$3:G$3000,'Raw Data from UFBs'!$A$3:$A$3000,'Summary By Town'!$A158,'Raw Data from UFBs'!$E$3:$E$3000,'Summary By Town'!$O$2)</f>
        <v>0</v>
      </c>
      <c r="R158" s="23">
        <f t="shared" si="25"/>
        <v>0</v>
      </c>
      <c r="S158" s="22">
        <f t="shared" si="26"/>
        <v>0</v>
      </c>
      <c r="T158" s="5">
        <f t="shared" si="27"/>
        <v>0</v>
      </c>
      <c r="U158" s="5">
        <f t="shared" si="28"/>
        <v>0</v>
      </c>
      <c r="V158" s="23">
        <f t="shared" si="29"/>
        <v>0</v>
      </c>
      <c r="W158" s="62">
        <v>279664000</v>
      </c>
      <c r="X158" s="63">
        <v>5.0966143831998636</v>
      </c>
      <c r="Y158" s="64">
        <v>0.33277601424341297</v>
      </c>
      <c r="Z158" s="5">
        <f t="shared" si="30"/>
        <v>0</v>
      </c>
      <c r="AA158" s="9">
        <f t="shared" si="31"/>
        <v>0</v>
      </c>
      <c r="AB158" s="62">
        <v>7024342.9900000002</v>
      </c>
      <c r="AC158" s="7">
        <f t="shared" si="32"/>
        <v>0</v>
      </c>
      <c r="AE158" s="6" t="s">
        <v>998</v>
      </c>
      <c r="AF158" s="6" t="s">
        <v>996</v>
      </c>
      <c r="AG158" s="6" t="s">
        <v>155</v>
      </c>
      <c r="AH158" s="6" t="s">
        <v>1002</v>
      </c>
      <c r="AI158" s="6" t="s">
        <v>144</v>
      </c>
      <c r="AJ158" s="6" t="s">
        <v>1857</v>
      </c>
      <c r="AK158" s="6" t="s">
        <v>1857</v>
      </c>
      <c r="AL158" s="6" t="s">
        <v>1857</v>
      </c>
      <c r="AM158" s="6" t="s">
        <v>1857</v>
      </c>
      <c r="AN158" s="6" t="s">
        <v>1857</v>
      </c>
      <c r="AO158" s="6" t="s">
        <v>1857</v>
      </c>
      <c r="AP158" s="6" t="s">
        <v>1857</v>
      </c>
      <c r="AQ158" s="6" t="s">
        <v>1857</v>
      </c>
      <c r="AR158" s="6" t="s">
        <v>1857</v>
      </c>
      <c r="AS158" s="6" t="s">
        <v>1857</v>
      </c>
      <c r="AT158" s="6" t="s">
        <v>1857</v>
      </c>
    </row>
    <row r="159" spans="1:46" ht="17.25" customHeight="1" x14ac:dyDescent="0.3">
      <c r="A159" t="s">
        <v>183</v>
      </c>
      <c r="B159" t="s">
        <v>1424</v>
      </c>
      <c r="C159" t="s">
        <v>997</v>
      </c>
      <c r="D159" t="str">
        <f t="shared" si="22"/>
        <v>Pine Hill borough, Camden County</v>
      </c>
      <c r="E159" t="s">
        <v>1830</v>
      </c>
      <c r="F159" t="s">
        <v>1819</v>
      </c>
      <c r="G159" s="22">
        <f>COUNTIFS('Raw Data from UFBs'!$A$3:$A$3000,'Summary By Town'!$A159,'Raw Data from UFBs'!$E$3:$E$3000,'Summary By Town'!$G$2)</f>
        <v>0</v>
      </c>
      <c r="H159" s="5">
        <f>SUMIFS('Raw Data from UFBs'!F$3:F$3000,'Raw Data from UFBs'!$A$3:$A$3000,'Summary By Town'!$A159,'Raw Data from UFBs'!$E$3:$E$3000,'Summary By Town'!$G$2)</f>
        <v>0</v>
      </c>
      <c r="I159" s="5">
        <f>SUMIFS('Raw Data from UFBs'!G$3:G$3000,'Raw Data from UFBs'!$A$3:$A$3000,'Summary By Town'!$A159,'Raw Data from UFBs'!$E$3:$E$3000,'Summary By Town'!$G$2)</f>
        <v>0</v>
      </c>
      <c r="J159" s="23">
        <f t="shared" si="23"/>
        <v>0</v>
      </c>
      <c r="K159" s="22">
        <f>COUNTIFS('Raw Data from UFBs'!$A$3:$A$3000,'Summary By Town'!$A159,'Raw Data from UFBs'!$E$3:$E$3000,'Summary By Town'!$K$2)</f>
        <v>0</v>
      </c>
      <c r="L159" s="5">
        <f>SUMIFS('Raw Data from UFBs'!F$3:F$3000,'Raw Data from UFBs'!$A$3:$A$3000,'Summary By Town'!$A159,'Raw Data from UFBs'!$E$3:$E$3000,'Summary By Town'!$K$2)</f>
        <v>0</v>
      </c>
      <c r="M159" s="5">
        <f>SUMIFS('Raw Data from UFBs'!G$3:G$3000,'Raw Data from UFBs'!$A$3:$A$3000,'Summary By Town'!$A159,'Raw Data from UFBs'!$E$3:$E$3000,'Summary By Town'!$K$2)</f>
        <v>0</v>
      </c>
      <c r="N159" s="23">
        <f t="shared" si="24"/>
        <v>0</v>
      </c>
      <c r="O159" s="22">
        <f>COUNTIFS('Raw Data from UFBs'!$A$3:$A$3000,'Summary By Town'!$A159,'Raw Data from UFBs'!$E$3:$E$3000,'Summary By Town'!$O$2)</f>
        <v>2</v>
      </c>
      <c r="P159" s="5">
        <f>SUMIFS('Raw Data from UFBs'!F$3:F$3000,'Raw Data from UFBs'!$A$3:$A$3000,'Summary By Town'!$A159,'Raw Data from UFBs'!$E$3:$E$3000,'Summary By Town'!$O$2)</f>
        <v>1284345</v>
      </c>
      <c r="Q159" s="5">
        <f>SUMIFS('Raw Data from UFBs'!G$3:G$3000,'Raw Data from UFBs'!$A$3:$A$3000,'Summary By Town'!$A159,'Raw Data from UFBs'!$E$3:$E$3000,'Summary By Town'!$O$2)</f>
        <v>33817200</v>
      </c>
      <c r="R159" s="23">
        <f t="shared" si="25"/>
        <v>1733268.1897853152</v>
      </c>
      <c r="S159" s="22">
        <f t="shared" si="26"/>
        <v>2</v>
      </c>
      <c r="T159" s="5">
        <f t="shared" si="27"/>
        <v>1284345</v>
      </c>
      <c r="U159" s="5">
        <f t="shared" si="28"/>
        <v>33817200</v>
      </c>
      <c r="V159" s="23">
        <f t="shared" si="29"/>
        <v>1733268.1897853152</v>
      </c>
      <c r="W159" s="62">
        <v>568807300</v>
      </c>
      <c r="X159" s="63">
        <v>5.1254042019602899</v>
      </c>
      <c r="Y159" s="64">
        <v>0.25952158586808782</v>
      </c>
      <c r="Z159" s="5">
        <f t="shared" si="30"/>
        <v>116505.25814604557</v>
      </c>
      <c r="AA159" s="9">
        <f t="shared" si="31"/>
        <v>5.9452823478179692E-2</v>
      </c>
      <c r="AB159" s="62">
        <v>11413271.01</v>
      </c>
      <c r="AC159" s="7">
        <f t="shared" si="32"/>
        <v>1.020787625598015E-2</v>
      </c>
      <c r="AE159" s="6" t="s">
        <v>193</v>
      </c>
      <c r="AF159" s="6" t="s">
        <v>141</v>
      </c>
      <c r="AG159" s="6" t="s">
        <v>1000</v>
      </c>
      <c r="AH159" s="6" t="s">
        <v>169</v>
      </c>
      <c r="AI159" s="6" t="s">
        <v>164</v>
      </c>
      <c r="AJ159" s="6" t="s">
        <v>1857</v>
      </c>
      <c r="AK159" s="6" t="s">
        <v>1857</v>
      </c>
      <c r="AL159" s="6" t="s">
        <v>1857</v>
      </c>
      <c r="AM159" s="6" t="s">
        <v>1857</v>
      </c>
      <c r="AN159" s="6" t="s">
        <v>1857</v>
      </c>
      <c r="AO159" s="6" t="s">
        <v>1857</v>
      </c>
      <c r="AP159" s="6" t="s">
        <v>1857</v>
      </c>
      <c r="AQ159" s="6" t="s">
        <v>1857</v>
      </c>
      <c r="AR159" s="6" t="s">
        <v>1857</v>
      </c>
      <c r="AS159" s="6" t="s">
        <v>1857</v>
      </c>
      <c r="AT159" s="6" t="s">
        <v>1857</v>
      </c>
    </row>
    <row r="160" spans="1:46" ht="17.25" customHeight="1" x14ac:dyDescent="0.3">
      <c r="A160" t="s">
        <v>184</v>
      </c>
      <c r="B160" t="s">
        <v>1425</v>
      </c>
      <c r="C160" t="s">
        <v>997</v>
      </c>
      <c r="D160" t="str">
        <f t="shared" si="22"/>
        <v>Runnemede borough, Camden County</v>
      </c>
      <c r="E160" t="s">
        <v>1830</v>
      </c>
      <c r="F160" t="s">
        <v>1815</v>
      </c>
      <c r="G160" s="22">
        <f>COUNTIFS('Raw Data from UFBs'!$A$3:$A$3000,'Summary By Town'!$A160,'Raw Data from UFBs'!$E$3:$E$3000,'Summary By Town'!$G$2)</f>
        <v>0</v>
      </c>
      <c r="H160" s="5">
        <f>SUMIFS('Raw Data from UFBs'!F$3:F$3000,'Raw Data from UFBs'!$A$3:$A$3000,'Summary By Town'!$A160,'Raw Data from UFBs'!$E$3:$E$3000,'Summary By Town'!$G$2)</f>
        <v>0</v>
      </c>
      <c r="I160" s="5">
        <f>SUMIFS('Raw Data from UFBs'!G$3:G$3000,'Raw Data from UFBs'!$A$3:$A$3000,'Summary By Town'!$A160,'Raw Data from UFBs'!$E$3:$E$3000,'Summary By Town'!$G$2)</f>
        <v>0</v>
      </c>
      <c r="J160" s="23">
        <f t="shared" si="23"/>
        <v>0</v>
      </c>
      <c r="K160" s="22">
        <f>COUNTIFS('Raw Data from UFBs'!$A$3:$A$3000,'Summary By Town'!$A160,'Raw Data from UFBs'!$E$3:$E$3000,'Summary By Town'!$K$2)</f>
        <v>0</v>
      </c>
      <c r="L160" s="5">
        <f>SUMIFS('Raw Data from UFBs'!F$3:F$3000,'Raw Data from UFBs'!$A$3:$A$3000,'Summary By Town'!$A160,'Raw Data from UFBs'!$E$3:$E$3000,'Summary By Town'!$K$2)</f>
        <v>0</v>
      </c>
      <c r="M160" s="5">
        <f>SUMIFS('Raw Data from UFBs'!G$3:G$3000,'Raw Data from UFBs'!$A$3:$A$3000,'Summary By Town'!$A160,'Raw Data from UFBs'!$E$3:$E$3000,'Summary By Town'!$K$2)</f>
        <v>0</v>
      </c>
      <c r="N160" s="23">
        <f t="shared" si="24"/>
        <v>0</v>
      </c>
      <c r="O160" s="22">
        <f>COUNTIFS('Raw Data from UFBs'!$A$3:$A$3000,'Summary By Town'!$A160,'Raw Data from UFBs'!$E$3:$E$3000,'Summary By Town'!$O$2)</f>
        <v>0</v>
      </c>
      <c r="P160" s="5">
        <f>SUMIFS('Raw Data from UFBs'!F$3:F$3000,'Raw Data from UFBs'!$A$3:$A$3000,'Summary By Town'!$A160,'Raw Data from UFBs'!$E$3:$E$3000,'Summary By Town'!$O$2)</f>
        <v>0</v>
      </c>
      <c r="Q160" s="5">
        <f>SUMIFS('Raw Data from UFBs'!G$3:G$3000,'Raw Data from UFBs'!$A$3:$A$3000,'Summary By Town'!$A160,'Raw Data from UFBs'!$E$3:$E$3000,'Summary By Town'!$O$2)</f>
        <v>0</v>
      </c>
      <c r="R160" s="23">
        <f t="shared" si="25"/>
        <v>0</v>
      </c>
      <c r="S160" s="22">
        <f t="shared" si="26"/>
        <v>0</v>
      </c>
      <c r="T160" s="5">
        <f t="shared" si="27"/>
        <v>0</v>
      </c>
      <c r="U160" s="5">
        <f t="shared" si="28"/>
        <v>0</v>
      </c>
      <c r="V160" s="23">
        <f t="shared" si="29"/>
        <v>0</v>
      </c>
      <c r="W160" s="62">
        <v>579413576</v>
      </c>
      <c r="X160" s="63">
        <v>4.3688386300298632</v>
      </c>
      <c r="Y160" s="64">
        <v>0.28320189293653381</v>
      </c>
      <c r="Z160" s="5">
        <f t="shared" si="30"/>
        <v>0</v>
      </c>
      <c r="AA160" s="9">
        <f t="shared" si="31"/>
        <v>0</v>
      </c>
      <c r="AB160" s="62">
        <v>9706466.629999999</v>
      </c>
      <c r="AC160" s="7">
        <f t="shared" si="32"/>
        <v>0</v>
      </c>
      <c r="AE160" s="6" t="s">
        <v>164</v>
      </c>
      <c r="AF160" s="6" t="s">
        <v>710</v>
      </c>
      <c r="AG160" s="6" t="s">
        <v>253</v>
      </c>
      <c r="AH160" s="6" t="s">
        <v>140</v>
      </c>
      <c r="AI160" s="6" t="s">
        <v>136</v>
      </c>
      <c r="AJ160" s="6" t="s">
        <v>1857</v>
      </c>
      <c r="AK160" s="6" t="s">
        <v>1857</v>
      </c>
      <c r="AL160" s="6" t="s">
        <v>1857</v>
      </c>
      <c r="AM160" s="6" t="s">
        <v>1857</v>
      </c>
      <c r="AN160" s="6" t="s">
        <v>1857</v>
      </c>
      <c r="AO160" s="6" t="s">
        <v>1857</v>
      </c>
      <c r="AP160" s="6" t="s">
        <v>1857</v>
      </c>
      <c r="AQ160" s="6" t="s">
        <v>1857</v>
      </c>
      <c r="AR160" s="6" t="s">
        <v>1857</v>
      </c>
      <c r="AS160" s="6" t="s">
        <v>1857</v>
      </c>
      <c r="AT160" s="6" t="s">
        <v>1857</v>
      </c>
    </row>
    <row r="161" spans="1:46" ht="17.25" customHeight="1" x14ac:dyDescent="0.3">
      <c r="A161" t="s">
        <v>185</v>
      </c>
      <c r="B161" t="s">
        <v>1426</v>
      </c>
      <c r="C161" t="s">
        <v>997</v>
      </c>
      <c r="D161" t="str">
        <f t="shared" si="22"/>
        <v>Somerdale borough, Camden County</v>
      </c>
      <c r="E161" t="s">
        <v>1830</v>
      </c>
      <c r="F161" t="s">
        <v>1815</v>
      </c>
      <c r="G161" s="22">
        <f>COUNTIFS('Raw Data from UFBs'!$A$3:$A$3000,'Summary By Town'!$A161,'Raw Data from UFBs'!$E$3:$E$3000,'Summary By Town'!$G$2)</f>
        <v>1</v>
      </c>
      <c r="H161" s="5">
        <f>SUMIFS('Raw Data from UFBs'!F$3:F$3000,'Raw Data from UFBs'!$A$3:$A$3000,'Summary By Town'!$A161,'Raw Data from UFBs'!$E$3:$E$3000,'Summary By Town'!$G$2)</f>
        <v>16107.82</v>
      </c>
      <c r="I161" s="5">
        <f>SUMIFS('Raw Data from UFBs'!G$3:G$3000,'Raw Data from UFBs'!$A$3:$A$3000,'Summary By Town'!$A161,'Raw Data from UFBs'!$E$3:$E$3000,'Summary By Town'!$G$2)</f>
        <v>371612.14953271032</v>
      </c>
      <c r="J161" s="23">
        <f t="shared" si="23"/>
        <v>16574.931859925302</v>
      </c>
      <c r="K161" s="22">
        <f>COUNTIFS('Raw Data from UFBs'!$A$3:$A$3000,'Summary By Town'!$A161,'Raw Data from UFBs'!$E$3:$E$3000,'Summary By Town'!$K$2)</f>
        <v>1</v>
      </c>
      <c r="L161" s="5">
        <f>SUMIFS('Raw Data from UFBs'!F$3:F$3000,'Raw Data from UFBs'!$A$3:$A$3000,'Summary By Town'!$A161,'Raw Data from UFBs'!$E$3:$E$3000,'Summary By Town'!$K$2)</f>
        <v>410016</v>
      </c>
      <c r="M161" s="5">
        <f>SUMIFS('Raw Data from UFBs'!G$3:G$3000,'Raw Data from UFBs'!$A$3:$A$3000,'Summary By Town'!$A161,'Raw Data from UFBs'!$E$3:$E$3000,'Summary By Town'!$K$2)</f>
        <v>9600000</v>
      </c>
      <c r="N161" s="23">
        <f t="shared" si="24"/>
        <v>428186.60814876499</v>
      </c>
      <c r="O161" s="22">
        <f>COUNTIFS('Raw Data from UFBs'!$A$3:$A$3000,'Summary By Town'!$A161,'Raw Data from UFBs'!$E$3:$E$3000,'Summary By Town'!$O$2)</f>
        <v>0</v>
      </c>
      <c r="P161" s="5">
        <f>SUMIFS('Raw Data from UFBs'!F$3:F$3000,'Raw Data from UFBs'!$A$3:$A$3000,'Summary By Town'!$A161,'Raw Data from UFBs'!$E$3:$E$3000,'Summary By Town'!$O$2)</f>
        <v>0</v>
      </c>
      <c r="Q161" s="5">
        <f>SUMIFS('Raw Data from UFBs'!G$3:G$3000,'Raw Data from UFBs'!$A$3:$A$3000,'Summary By Town'!$A161,'Raw Data from UFBs'!$E$3:$E$3000,'Summary By Town'!$O$2)</f>
        <v>0</v>
      </c>
      <c r="R161" s="23">
        <f t="shared" si="25"/>
        <v>0</v>
      </c>
      <c r="S161" s="22">
        <f t="shared" si="26"/>
        <v>2</v>
      </c>
      <c r="T161" s="5">
        <f t="shared" si="27"/>
        <v>426123.82</v>
      </c>
      <c r="U161" s="5">
        <f t="shared" si="28"/>
        <v>9971612.1495327111</v>
      </c>
      <c r="V161" s="23">
        <f t="shared" si="29"/>
        <v>444761.54000869032</v>
      </c>
      <c r="W161" s="62">
        <v>377675600</v>
      </c>
      <c r="X161" s="63">
        <v>4.4602771682163018</v>
      </c>
      <c r="Y161" s="64">
        <v>0.26902879636732169</v>
      </c>
      <c r="Z161" s="5">
        <f t="shared" si="30"/>
        <v>5014.0833809691048</v>
      </c>
      <c r="AA161" s="9">
        <f t="shared" si="31"/>
        <v>2.6402585047942496E-2</v>
      </c>
      <c r="AB161" s="62">
        <v>7258527.6299999999</v>
      </c>
      <c r="AC161" s="7">
        <f t="shared" si="32"/>
        <v>6.9078518903001058E-4</v>
      </c>
      <c r="AE161" s="6" t="s">
        <v>169</v>
      </c>
      <c r="AF161" s="6" t="s">
        <v>1008</v>
      </c>
      <c r="AG161" s="6" t="s">
        <v>1004</v>
      </c>
      <c r="AH161" s="6" t="s">
        <v>164</v>
      </c>
      <c r="AI161" s="6" t="s">
        <v>710</v>
      </c>
      <c r="AJ161" s="6" t="s">
        <v>188</v>
      </c>
      <c r="AK161" s="6" t="s">
        <v>1006</v>
      </c>
      <c r="AL161" s="6" t="s">
        <v>145</v>
      </c>
      <c r="AM161" s="6" t="s">
        <v>1857</v>
      </c>
      <c r="AN161" s="6" t="s">
        <v>1857</v>
      </c>
      <c r="AO161" s="6" t="s">
        <v>1857</v>
      </c>
      <c r="AP161" s="6" t="s">
        <v>1857</v>
      </c>
      <c r="AQ161" s="6" t="s">
        <v>1857</v>
      </c>
      <c r="AR161" s="6" t="s">
        <v>1857</v>
      </c>
      <c r="AS161" s="6" t="s">
        <v>1857</v>
      </c>
      <c r="AT161" s="6" t="s">
        <v>1857</v>
      </c>
    </row>
    <row r="162" spans="1:46" ht="17.25" customHeight="1" x14ac:dyDescent="0.3">
      <c r="A162" t="s">
        <v>1008</v>
      </c>
      <c r="B162" t="s">
        <v>1427</v>
      </c>
      <c r="C162" t="s">
        <v>997</v>
      </c>
      <c r="D162" t="str">
        <f t="shared" si="22"/>
        <v>Stratford borough, Camden County</v>
      </c>
      <c r="E162" t="s">
        <v>1830</v>
      </c>
      <c r="F162" t="s">
        <v>1815</v>
      </c>
      <c r="G162" s="22">
        <f>COUNTIFS('Raw Data from UFBs'!$A$3:$A$3000,'Summary By Town'!$A162,'Raw Data from UFBs'!$E$3:$E$3000,'Summary By Town'!$G$2)</f>
        <v>0</v>
      </c>
      <c r="H162" s="5">
        <f>SUMIFS('Raw Data from UFBs'!F$3:F$3000,'Raw Data from UFBs'!$A$3:$A$3000,'Summary By Town'!$A162,'Raw Data from UFBs'!$E$3:$E$3000,'Summary By Town'!$G$2)</f>
        <v>0</v>
      </c>
      <c r="I162" s="5">
        <f>SUMIFS('Raw Data from UFBs'!G$3:G$3000,'Raw Data from UFBs'!$A$3:$A$3000,'Summary By Town'!$A162,'Raw Data from UFBs'!$E$3:$E$3000,'Summary By Town'!$G$2)</f>
        <v>0</v>
      </c>
      <c r="J162" s="23">
        <f t="shared" si="23"/>
        <v>0</v>
      </c>
      <c r="K162" s="22">
        <f>COUNTIFS('Raw Data from UFBs'!$A$3:$A$3000,'Summary By Town'!$A162,'Raw Data from UFBs'!$E$3:$E$3000,'Summary By Town'!$K$2)</f>
        <v>1</v>
      </c>
      <c r="L162" s="5">
        <f>SUMIFS('Raw Data from UFBs'!F$3:F$3000,'Raw Data from UFBs'!$A$3:$A$3000,'Summary By Town'!$A162,'Raw Data from UFBs'!$E$3:$E$3000,'Summary By Town'!$K$2)</f>
        <v>122740.4</v>
      </c>
      <c r="M162" s="5">
        <f>SUMIFS('Raw Data from UFBs'!G$3:G$3000,'Raw Data from UFBs'!$A$3:$A$3000,'Summary By Town'!$A162,'Raw Data from UFBs'!$E$3:$E$3000,'Summary By Town'!$K$2)</f>
        <v>4265000</v>
      </c>
      <c r="N162" s="23">
        <f t="shared" si="24"/>
        <v>197121.64664439458</v>
      </c>
      <c r="O162" s="22">
        <f>COUNTIFS('Raw Data from UFBs'!$A$3:$A$3000,'Summary By Town'!$A162,'Raw Data from UFBs'!$E$3:$E$3000,'Summary By Town'!$O$2)</f>
        <v>0</v>
      </c>
      <c r="P162" s="5">
        <f>SUMIFS('Raw Data from UFBs'!F$3:F$3000,'Raw Data from UFBs'!$A$3:$A$3000,'Summary By Town'!$A162,'Raw Data from UFBs'!$E$3:$E$3000,'Summary By Town'!$O$2)</f>
        <v>0</v>
      </c>
      <c r="Q162" s="5">
        <f>SUMIFS('Raw Data from UFBs'!G$3:G$3000,'Raw Data from UFBs'!$A$3:$A$3000,'Summary By Town'!$A162,'Raw Data from UFBs'!$E$3:$E$3000,'Summary By Town'!$O$2)</f>
        <v>0</v>
      </c>
      <c r="R162" s="23">
        <f t="shared" si="25"/>
        <v>0</v>
      </c>
      <c r="S162" s="22">
        <f t="shared" si="26"/>
        <v>1</v>
      </c>
      <c r="T162" s="5">
        <f t="shared" si="27"/>
        <v>122740.4</v>
      </c>
      <c r="U162" s="5">
        <f t="shared" si="28"/>
        <v>4265000</v>
      </c>
      <c r="V162" s="23">
        <f t="shared" si="29"/>
        <v>197121.64664439458</v>
      </c>
      <c r="W162" s="62">
        <v>575845878</v>
      </c>
      <c r="X162" s="63">
        <v>4.6218440010409045</v>
      </c>
      <c r="Y162" s="64">
        <v>0.23246344665824689</v>
      </c>
      <c r="Z162" s="5">
        <f t="shared" si="30"/>
        <v>17290.920961693126</v>
      </c>
      <c r="AA162" s="9">
        <f t="shared" si="31"/>
        <v>7.4064956665366635E-3</v>
      </c>
      <c r="AB162" s="62">
        <v>8309876.6299999999</v>
      </c>
      <c r="AC162" s="7">
        <f t="shared" si="32"/>
        <v>2.0807674688298142E-3</v>
      </c>
      <c r="AE162" s="6" t="s">
        <v>1005</v>
      </c>
      <c r="AF162" s="6" t="s">
        <v>169</v>
      </c>
      <c r="AG162" s="6" t="s">
        <v>1004</v>
      </c>
      <c r="AH162" s="6" t="s">
        <v>164</v>
      </c>
      <c r="AI162" s="6" t="s">
        <v>185</v>
      </c>
      <c r="AJ162" s="6" t="s">
        <v>1857</v>
      </c>
      <c r="AK162" s="6" t="s">
        <v>1857</v>
      </c>
      <c r="AL162" s="6" t="s">
        <v>1857</v>
      </c>
      <c r="AM162" s="6" t="s">
        <v>1857</v>
      </c>
      <c r="AN162" s="6" t="s">
        <v>1857</v>
      </c>
      <c r="AO162" s="6" t="s">
        <v>1857</v>
      </c>
      <c r="AP162" s="6" t="s">
        <v>1857</v>
      </c>
      <c r="AQ162" s="6" t="s">
        <v>1857</v>
      </c>
      <c r="AR162" s="6" t="s">
        <v>1857</v>
      </c>
      <c r="AS162" s="6" t="s">
        <v>1857</v>
      </c>
      <c r="AT162" s="6" t="s">
        <v>1857</v>
      </c>
    </row>
    <row r="163" spans="1:46" ht="17.25" customHeight="1" x14ac:dyDescent="0.3">
      <c r="A163" t="s">
        <v>1009</v>
      </c>
      <c r="B163" t="s">
        <v>1428</v>
      </c>
      <c r="C163" t="s">
        <v>997</v>
      </c>
      <c r="D163" t="str">
        <f t="shared" si="22"/>
        <v>Tavistock borough, Camden County</v>
      </c>
      <c r="E163" t="s">
        <v>1830</v>
      </c>
      <c r="F163" t="s">
        <v>1815</v>
      </c>
      <c r="G163" s="22">
        <f>COUNTIFS('Raw Data from UFBs'!$A$3:$A$3000,'Summary By Town'!$A163,'Raw Data from UFBs'!$E$3:$E$3000,'Summary By Town'!$G$2)</f>
        <v>0</v>
      </c>
      <c r="H163" s="5">
        <f>SUMIFS('Raw Data from UFBs'!F$3:F$3000,'Raw Data from UFBs'!$A$3:$A$3000,'Summary By Town'!$A163,'Raw Data from UFBs'!$E$3:$E$3000,'Summary By Town'!$G$2)</f>
        <v>0</v>
      </c>
      <c r="I163" s="5">
        <f>SUMIFS('Raw Data from UFBs'!G$3:G$3000,'Raw Data from UFBs'!$A$3:$A$3000,'Summary By Town'!$A163,'Raw Data from UFBs'!$E$3:$E$3000,'Summary By Town'!$G$2)</f>
        <v>0</v>
      </c>
      <c r="J163" s="23">
        <f t="shared" si="23"/>
        <v>0</v>
      </c>
      <c r="K163" s="22">
        <f>COUNTIFS('Raw Data from UFBs'!$A$3:$A$3000,'Summary By Town'!$A163,'Raw Data from UFBs'!$E$3:$E$3000,'Summary By Town'!$K$2)</f>
        <v>0</v>
      </c>
      <c r="L163" s="5">
        <f>SUMIFS('Raw Data from UFBs'!F$3:F$3000,'Raw Data from UFBs'!$A$3:$A$3000,'Summary By Town'!$A163,'Raw Data from UFBs'!$E$3:$E$3000,'Summary By Town'!$K$2)</f>
        <v>0</v>
      </c>
      <c r="M163" s="5">
        <f>SUMIFS('Raw Data from UFBs'!G$3:G$3000,'Raw Data from UFBs'!$A$3:$A$3000,'Summary By Town'!$A163,'Raw Data from UFBs'!$E$3:$E$3000,'Summary By Town'!$K$2)</f>
        <v>0</v>
      </c>
      <c r="N163" s="23">
        <f t="shared" si="24"/>
        <v>0</v>
      </c>
      <c r="O163" s="22">
        <f>COUNTIFS('Raw Data from UFBs'!$A$3:$A$3000,'Summary By Town'!$A163,'Raw Data from UFBs'!$E$3:$E$3000,'Summary By Town'!$O$2)</f>
        <v>0</v>
      </c>
      <c r="P163" s="5">
        <f>SUMIFS('Raw Data from UFBs'!F$3:F$3000,'Raw Data from UFBs'!$A$3:$A$3000,'Summary By Town'!$A163,'Raw Data from UFBs'!$E$3:$E$3000,'Summary By Town'!$O$2)</f>
        <v>0</v>
      </c>
      <c r="Q163" s="5">
        <f>SUMIFS('Raw Data from UFBs'!G$3:G$3000,'Raw Data from UFBs'!$A$3:$A$3000,'Summary By Town'!$A163,'Raw Data from UFBs'!$E$3:$E$3000,'Summary By Town'!$O$2)</f>
        <v>0</v>
      </c>
      <c r="R163" s="23">
        <f t="shared" si="25"/>
        <v>0</v>
      </c>
      <c r="S163" s="22">
        <f t="shared" si="26"/>
        <v>0</v>
      </c>
      <c r="T163" s="5">
        <f t="shared" si="27"/>
        <v>0</v>
      </c>
      <c r="U163" s="5">
        <f t="shared" si="28"/>
        <v>0</v>
      </c>
      <c r="V163" s="23">
        <f t="shared" si="29"/>
        <v>0</v>
      </c>
      <c r="W163" s="62">
        <v>26269696</v>
      </c>
      <c r="X163" s="63">
        <v>1.4469059745145159</v>
      </c>
      <c r="Y163" s="64">
        <v>0.44736254719343438</v>
      </c>
      <c r="Z163" s="5">
        <f t="shared" si="30"/>
        <v>0</v>
      </c>
      <c r="AA163" s="9">
        <f t="shared" si="31"/>
        <v>0</v>
      </c>
      <c r="AB163" s="62">
        <v>183641</v>
      </c>
      <c r="AC163" s="7">
        <f t="shared" si="32"/>
        <v>0</v>
      </c>
      <c r="AE163" s="6" t="s">
        <v>1006</v>
      </c>
      <c r="AF163" s="6" t="s">
        <v>136</v>
      </c>
      <c r="AG163" s="6" t="s">
        <v>1003</v>
      </c>
      <c r="AH163" s="6" t="s">
        <v>1857</v>
      </c>
      <c r="AI163" s="6" t="s">
        <v>1857</v>
      </c>
      <c r="AJ163" s="6" t="s">
        <v>1857</v>
      </c>
      <c r="AK163" s="6" t="s">
        <v>1857</v>
      </c>
      <c r="AL163" s="6" t="s">
        <v>1857</v>
      </c>
      <c r="AM163" s="6" t="s">
        <v>1857</v>
      </c>
      <c r="AN163" s="6" t="s">
        <v>1857</v>
      </c>
      <c r="AO163" s="6" t="s">
        <v>1857</v>
      </c>
      <c r="AP163" s="6" t="s">
        <v>1857</v>
      </c>
      <c r="AQ163" s="6" t="s">
        <v>1857</v>
      </c>
      <c r="AR163" s="6" t="s">
        <v>1857</v>
      </c>
      <c r="AS163" s="6" t="s">
        <v>1857</v>
      </c>
      <c r="AT163" s="6" t="s">
        <v>1857</v>
      </c>
    </row>
    <row r="164" spans="1:46" ht="17.25" customHeight="1" x14ac:dyDescent="0.3">
      <c r="A164" t="s">
        <v>1011</v>
      </c>
      <c r="B164" t="s">
        <v>1429</v>
      </c>
      <c r="C164" t="s">
        <v>997</v>
      </c>
      <c r="D164" t="str">
        <f t="shared" si="22"/>
        <v>Woodlynne borough, Camden County</v>
      </c>
      <c r="E164" t="s">
        <v>1830</v>
      </c>
      <c r="F164" t="s">
        <v>1819</v>
      </c>
      <c r="G164" s="22">
        <f>COUNTIFS('Raw Data from UFBs'!$A$3:$A$3000,'Summary By Town'!$A164,'Raw Data from UFBs'!$E$3:$E$3000,'Summary By Town'!$G$2)</f>
        <v>0</v>
      </c>
      <c r="H164" s="5">
        <f>SUMIFS('Raw Data from UFBs'!F$3:F$3000,'Raw Data from UFBs'!$A$3:$A$3000,'Summary By Town'!$A164,'Raw Data from UFBs'!$E$3:$E$3000,'Summary By Town'!$G$2)</f>
        <v>0</v>
      </c>
      <c r="I164" s="5">
        <f>SUMIFS('Raw Data from UFBs'!G$3:G$3000,'Raw Data from UFBs'!$A$3:$A$3000,'Summary By Town'!$A164,'Raw Data from UFBs'!$E$3:$E$3000,'Summary By Town'!$G$2)</f>
        <v>0</v>
      </c>
      <c r="J164" s="23">
        <f t="shared" si="23"/>
        <v>0</v>
      </c>
      <c r="K164" s="22">
        <f>COUNTIFS('Raw Data from UFBs'!$A$3:$A$3000,'Summary By Town'!$A164,'Raw Data from UFBs'!$E$3:$E$3000,'Summary By Town'!$K$2)</f>
        <v>0</v>
      </c>
      <c r="L164" s="5">
        <f>SUMIFS('Raw Data from UFBs'!F$3:F$3000,'Raw Data from UFBs'!$A$3:$A$3000,'Summary By Town'!$A164,'Raw Data from UFBs'!$E$3:$E$3000,'Summary By Town'!$K$2)</f>
        <v>0</v>
      </c>
      <c r="M164" s="5">
        <f>SUMIFS('Raw Data from UFBs'!G$3:G$3000,'Raw Data from UFBs'!$A$3:$A$3000,'Summary By Town'!$A164,'Raw Data from UFBs'!$E$3:$E$3000,'Summary By Town'!$K$2)</f>
        <v>0</v>
      </c>
      <c r="N164" s="23">
        <f t="shared" si="24"/>
        <v>0</v>
      </c>
      <c r="O164" s="22">
        <f>COUNTIFS('Raw Data from UFBs'!$A$3:$A$3000,'Summary By Town'!$A164,'Raw Data from UFBs'!$E$3:$E$3000,'Summary By Town'!$O$2)</f>
        <v>0</v>
      </c>
      <c r="P164" s="5">
        <f>SUMIFS('Raw Data from UFBs'!F$3:F$3000,'Raw Data from UFBs'!$A$3:$A$3000,'Summary By Town'!$A164,'Raw Data from UFBs'!$E$3:$E$3000,'Summary By Town'!$O$2)</f>
        <v>0</v>
      </c>
      <c r="Q164" s="5">
        <f>SUMIFS('Raw Data from UFBs'!G$3:G$3000,'Raw Data from UFBs'!$A$3:$A$3000,'Summary By Town'!$A164,'Raw Data from UFBs'!$E$3:$E$3000,'Summary By Town'!$O$2)</f>
        <v>0</v>
      </c>
      <c r="R164" s="23">
        <f t="shared" si="25"/>
        <v>0</v>
      </c>
      <c r="S164" s="22">
        <f t="shared" si="26"/>
        <v>0</v>
      </c>
      <c r="T164" s="5">
        <f t="shared" si="27"/>
        <v>0</v>
      </c>
      <c r="U164" s="5">
        <f t="shared" si="28"/>
        <v>0</v>
      </c>
      <c r="V164" s="23">
        <f t="shared" si="29"/>
        <v>0</v>
      </c>
      <c r="W164" s="62">
        <v>73534259</v>
      </c>
      <c r="X164" s="63">
        <v>7.9114186672663598</v>
      </c>
      <c r="Y164" s="64">
        <v>0.43126557346675393</v>
      </c>
      <c r="Z164" s="5">
        <f t="shared" si="30"/>
        <v>0</v>
      </c>
      <c r="AA164" s="9">
        <f t="shared" si="31"/>
        <v>0</v>
      </c>
      <c r="AB164" s="62">
        <v>3296170.7399999998</v>
      </c>
      <c r="AC164" s="7">
        <f t="shared" si="32"/>
        <v>0</v>
      </c>
      <c r="AE164" s="6" t="s">
        <v>155</v>
      </c>
      <c r="AF164" s="6" t="s">
        <v>144</v>
      </c>
      <c r="AG164" s="6" t="s">
        <v>1857</v>
      </c>
      <c r="AH164" s="6" t="s">
        <v>1857</v>
      </c>
      <c r="AI164" s="6" t="s">
        <v>1857</v>
      </c>
      <c r="AJ164" s="6" t="s">
        <v>1857</v>
      </c>
      <c r="AK164" s="6" t="s">
        <v>1857</v>
      </c>
      <c r="AL164" s="6" t="s">
        <v>1857</v>
      </c>
      <c r="AM164" s="6" t="s">
        <v>1857</v>
      </c>
      <c r="AN164" s="6" t="s">
        <v>1857</v>
      </c>
      <c r="AO164" s="6" t="s">
        <v>1857</v>
      </c>
      <c r="AP164" s="6" t="s">
        <v>1857</v>
      </c>
      <c r="AQ164" s="6" t="s">
        <v>1857</v>
      </c>
      <c r="AR164" s="6" t="s">
        <v>1857</v>
      </c>
      <c r="AS164" s="6" t="s">
        <v>1857</v>
      </c>
      <c r="AT164" s="6" t="s">
        <v>1857</v>
      </c>
    </row>
    <row r="165" spans="1:46" ht="17.25" customHeight="1" x14ac:dyDescent="0.3">
      <c r="A165" t="s">
        <v>142</v>
      </c>
      <c r="B165" t="s">
        <v>1430</v>
      </c>
      <c r="C165" t="s">
        <v>997</v>
      </c>
      <c r="D165" t="str">
        <f t="shared" si="22"/>
        <v>Berlin township, Camden County</v>
      </c>
      <c r="E165" t="s">
        <v>1830</v>
      </c>
      <c r="F165" t="s">
        <v>1817</v>
      </c>
      <c r="G165" s="22">
        <f>COUNTIFS('Raw Data from UFBs'!$A$3:$A$3000,'Summary By Town'!$A165,'Raw Data from UFBs'!$E$3:$E$3000,'Summary By Town'!$G$2)</f>
        <v>1</v>
      </c>
      <c r="H165" s="5">
        <f>SUMIFS('Raw Data from UFBs'!F$3:F$3000,'Raw Data from UFBs'!$A$3:$A$3000,'Summary By Town'!$A165,'Raw Data from UFBs'!$E$3:$E$3000,'Summary By Town'!$G$2)</f>
        <v>20183</v>
      </c>
      <c r="I165" s="5">
        <f>SUMIFS('Raw Data from UFBs'!G$3:G$3000,'Raw Data from UFBs'!$A$3:$A$3000,'Summary By Town'!$A165,'Raw Data from UFBs'!$E$3:$E$3000,'Summary By Town'!$G$2)</f>
        <v>5748600</v>
      </c>
      <c r="J165" s="23">
        <f t="shared" si="23"/>
        <v>220427.47207770776</v>
      </c>
      <c r="K165" s="22">
        <f>COUNTIFS('Raw Data from UFBs'!$A$3:$A$3000,'Summary By Town'!$A165,'Raw Data from UFBs'!$E$3:$E$3000,'Summary By Town'!$K$2)</f>
        <v>0</v>
      </c>
      <c r="L165" s="5">
        <f>SUMIFS('Raw Data from UFBs'!F$3:F$3000,'Raw Data from UFBs'!$A$3:$A$3000,'Summary By Town'!$A165,'Raw Data from UFBs'!$E$3:$E$3000,'Summary By Town'!$K$2)</f>
        <v>0</v>
      </c>
      <c r="M165" s="5">
        <f>SUMIFS('Raw Data from UFBs'!G$3:G$3000,'Raw Data from UFBs'!$A$3:$A$3000,'Summary By Town'!$A165,'Raw Data from UFBs'!$E$3:$E$3000,'Summary By Town'!$K$2)</f>
        <v>0</v>
      </c>
      <c r="N165" s="23">
        <f t="shared" si="24"/>
        <v>0</v>
      </c>
      <c r="O165" s="22">
        <f>COUNTIFS('Raw Data from UFBs'!$A$3:$A$3000,'Summary By Town'!$A165,'Raw Data from UFBs'!$E$3:$E$3000,'Summary By Town'!$O$2)</f>
        <v>0</v>
      </c>
      <c r="P165" s="5">
        <f>SUMIFS('Raw Data from UFBs'!F$3:F$3000,'Raw Data from UFBs'!$A$3:$A$3000,'Summary By Town'!$A165,'Raw Data from UFBs'!$E$3:$E$3000,'Summary By Town'!$O$2)</f>
        <v>0</v>
      </c>
      <c r="Q165" s="5">
        <f>SUMIFS('Raw Data from UFBs'!G$3:G$3000,'Raw Data from UFBs'!$A$3:$A$3000,'Summary By Town'!$A165,'Raw Data from UFBs'!$E$3:$E$3000,'Summary By Town'!$O$2)</f>
        <v>0</v>
      </c>
      <c r="R165" s="23">
        <f t="shared" si="25"/>
        <v>0</v>
      </c>
      <c r="S165" s="22">
        <f t="shared" si="26"/>
        <v>1</v>
      </c>
      <c r="T165" s="5">
        <f t="shared" si="27"/>
        <v>20183</v>
      </c>
      <c r="U165" s="5">
        <f t="shared" si="28"/>
        <v>5748600</v>
      </c>
      <c r="V165" s="23">
        <f t="shared" si="29"/>
        <v>220427.47207770776</v>
      </c>
      <c r="W165" s="62">
        <v>686186080</v>
      </c>
      <c r="X165" s="63">
        <v>3.83445485992603</v>
      </c>
      <c r="Y165" s="64">
        <v>0.34055722738293032</v>
      </c>
      <c r="Z165" s="5">
        <f t="shared" si="30"/>
        <v>68194.702209542767</v>
      </c>
      <c r="AA165" s="9">
        <f t="shared" si="31"/>
        <v>8.3776109244302951E-3</v>
      </c>
      <c r="AB165" s="62">
        <v>11681295.469999999</v>
      </c>
      <c r="AC165" s="7">
        <f t="shared" si="32"/>
        <v>5.8379400114209057E-3</v>
      </c>
      <c r="AE165" s="6" t="s">
        <v>1010</v>
      </c>
      <c r="AF165" s="6" t="s">
        <v>141</v>
      </c>
      <c r="AG165" s="6" t="s">
        <v>169</v>
      </c>
      <c r="AH165" s="6" t="s">
        <v>188</v>
      </c>
      <c r="AI165" s="6" t="s">
        <v>109</v>
      </c>
      <c r="AJ165" s="6" t="s">
        <v>1857</v>
      </c>
      <c r="AK165" s="6" t="s">
        <v>1857</v>
      </c>
      <c r="AL165" s="6" t="s">
        <v>1857</v>
      </c>
      <c r="AM165" s="6" t="s">
        <v>1857</v>
      </c>
      <c r="AN165" s="6" t="s">
        <v>1857</v>
      </c>
      <c r="AO165" s="6" t="s">
        <v>1857</v>
      </c>
      <c r="AP165" s="6" t="s">
        <v>1857</v>
      </c>
      <c r="AQ165" s="6" t="s">
        <v>1857</v>
      </c>
      <c r="AR165" s="6" t="s">
        <v>1857</v>
      </c>
      <c r="AS165" s="6" t="s">
        <v>1857</v>
      </c>
      <c r="AT165" s="6" t="s">
        <v>1857</v>
      </c>
    </row>
    <row r="166" spans="1:46" ht="17.25" customHeight="1" x14ac:dyDescent="0.3">
      <c r="A166" t="s">
        <v>145</v>
      </c>
      <c r="B166" t="s">
        <v>1431</v>
      </c>
      <c r="C166" t="s">
        <v>997</v>
      </c>
      <c r="D166" t="str">
        <f t="shared" si="22"/>
        <v>Cherry Hill township, Camden County</v>
      </c>
      <c r="E166" t="s">
        <v>1830</v>
      </c>
      <c r="F166" t="s">
        <v>1815</v>
      </c>
      <c r="G166" s="22">
        <f>COUNTIFS('Raw Data from UFBs'!$A$3:$A$3000,'Summary By Town'!$A166,'Raw Data from UFBs'!$E$3:$E$3000,'Summary By Town'!$G$2)</f>
        <v>10</v>
      </c>
      <c r="H166" s="5">
        <f>SUMIFS('Raw Data from UFBs'!F$3:F$3000,'Raw Data from UFBs'!$A$3:$A$3000,'Summary By Town'!$A166,'Raw Data from UFBs'!$E$3:$E$3000,'Summary By Town'!$G$2)</f>
        <v>495866.35000000003</v>
      </c>
      <c r="I166" s="5">
        <f>SUMIFS('Raw Data from UFBs'!G$3:G$3000,'Raw Data from UFBs'!$A$3:$A$3000,'Summary By Town'!$A166,'Raw Data from UFBs'!$E$3:$E$3000,'Summary By Town'!$G$2)</f>
        <v>75584900</v>
      </c>
      <c r="J166" s="23">
        <f t="shared" si="23"/>
        <v>2945384.2374766734</v>
      </c>
      <c r="K166" s="22">
        <f>COUNTIFS('Raw Data from UFBs'!$A$3:$A$3000,'Summary By Town'!$A166,'Raw Data from UFBs'!$E$3:$E$3000,'Summary By Town'!$K$2)</f>
        <v>0</v>
      </c>
      <c r="L166" s="5">
        <f>SUMIFS('Raw Data from UFBs'!F$3:F$3000,'Raw Data from UFBs'!$A$3:$A$3000,'Summary By Town'!$A166,'Raw Data from UFBs'!$E$3:$E$3000,'Summary By Town'!$K$2)</f>
        <v>0</v>
      </c>
      <c r="M166" s="5">
        <f>SUMIFS('Raw Data from UFBs'!G$3:G$3000,'Raw Data from UFBs'!$A$3:$A$3000,'Summary By Town'!$A166,'Raw Data from UFBs'!$E$3:$E$3000,'Summary By Town'!$K$2)</f>
        <v>0</v>
      </c>
      <c r="N166" s="23">
        <f t="shared" si="24"/>
        <v>0</v>
      </c>
      <c r="O166" s="22">
        <f>COUNTIFS('Raw Data from UFBs'!$A$3:$A$3000,'Summary By Town'!$A166,'Raw Data from UFBs'!$E$3:$E$3000,'Summary By Town'!$O$2)</f>
        <v>0</v>
      </c>
      <c r="P166" s="5">
        <f>SUMIFS('Raw Data from UFBs'!F$3:F$3000,'Raw Data from UFBs'!$A$3:$A$3000,'Summary By Town'!$A166,'Raw Data from UFBs'!$E$3:$E$3000,'Summary By Town'!$O$2)</f>
        <v>0</v>
      </c>
      <c r="Q166" s="5">
        <f>SUMIFS('Raw Data from UFBs'!G$3:G$3000,'Raw Data from UFBs'!$A$3:$A$3000,'Summary By Town'!$A166,'Raw Data from UFBs'!$E$3:$E$3000,'Summary By Town'!$O$2)</f>
        <v>0</v>
      </c>
      <c r="R166" s="23">
        <f t="shared" si="25"/>
        <v>0</v>
      </c>
      <c r="S166" s="22">
        <f t="shared" si="26"/>
        <v>10</v>
      </c>
      <c r="T166" s="5">
        <f t="shared" si="27"/>
        <v>495866.35000000003</v>
      </c>
      <c r="U166" s="5">
        <f t="shared" si="28"/>
        <v>75584900</v>
      </c>
      <c r="V166" s="23">
        <f t="shared" si="29"/>
        <v>2945384.2374766734</v>
      </c>
      <c r="W166" s="62">
        <v>9223300361</v>
      </c>
      <c r="X166" s="63">
        <v>3.8967892230811625</v>
      </c>
      <c r="Y166" s="64">
        <v>0.15167938128347142</v>
      </c>
      <c r="Z166" s="5">
        <f t="shared" si="30"/>
        <v>371541.35761525779</v>
      </c>
      <c r="AA166" s="9">
        <f t="shared" si="31"/>
        <v>8.1949949629315771E-3</v>
      </c>
      <c r="AB166" s="62">
        <v>80267003.979999989</v>
      </c>
      <c r="AC166" s="7">
        <f t="shared" si="32"/>
        <v>4.6288180596329997E-3</v>
      </c>
      <c r="AE166" s="6" t="s">
        <v>185</v>
      </c>
      <c r="AF166" s="6" t="s">
        <v>188</v>
      </c>
      <c r="AG166" s="6" t="s">
        <v>1006</v>
      </c>
      <c r="AH166" s="6" t="s">
        <v>1003</v>
      </c>
      <c r="AI166" s="6" t="s">
        <v>109</v>
      </c>
      <c r="AJ166" s="6" t="s">
        <v>1002</v>
      </c>
      <c r="AK166" s="6" t="s">
        <v>173</v>
      </c>
      <c r="AL166" s="6" t="s">
        <v>120</v>
      </c>
      <c r="AM166" s="6" t="s">
        <v>177</v>
      </c>
      <c r="AN166" s="6" t="s">
        <v>128</v>
      </c>
      <c r="AO166" s="6" t="s">
        <v>1857</v>
      </c>
      <c r="AP166" s="6" t="s">
        <v>1857</v>
      </c>
      <c r="AQ166" s="6" t="s">
        <v>1857</v>
      </c>
      <c r="AR166" s="6" t="s">
        <v>1857</v>
      </c>
      <c r="AS166" s="6" t="s">
        <v>1857</v>
      </c>
      <c r="AT166" s="6" t="s">
        <v>1857</v>
      </c>
    </row>
    <row r="167" spans="1:46" ht="17.25" customHeight="1" x14ac:dyDescent="0.3">
      <c r="A167" t="s">
        <v>164</v>
      </c>
      <c r="B167" t="s">
        <v>1432</v>
      </c>
      <c r="C167" t="s">
        <v>997</v>
      </c>
      <c r="D167" t="str">
        <f t="shared" si="22"/>
        <v>Gloucester township, Camden County</v>
      </c>
      <c r="E167" t="s">
        <v>1830</v>
      </c>
      <c r="F167" t="s">
        <v>1817</v>
      </c>
      <c r="G167" s="22">
        <f>COUNTIFS('Raw Data from UFBs'!$A$3:$A$3000,'Summary By Town'!$A167,'Raw Data from UFBs'!$E$3:$E$3000,'Summary By Town'!$G$2)</f>
        <v>3</v>
      </c>
      <c r="H167" s="5">
        <f>SUMIFS('Raw Data from UFBs'!F$3:F$3000,'Raw Data from UFBs'!$A$3:$A$3000,'Summary By Town'!$A167,'Raw Data from UFBs'!$E$3:$E$3000,'Summary By Town'!$G$2)</f>
        <v>282281.84000000003</v>
      </c>
      <c r="I167" s="5">
        <f>SUMIFS('Raw Data from UFBs'!G$3:G$3000,'Raw Data from UFBs'!$A$3:$A$3000,'Summary By Town'!$A167,'Raw Data from UFBs'!$E$3:$E$3000,'Summary By Town'!$G$2)</f>
        <v>20041200</v>
      </c>
      <c r="J167" s="23">
        <f t="shared" si="23"/>
        <v>799373.16160266264</v>
      </c>
      <c r="K167" s="22">
        <f>COUNTIFS('Raw Data from UFBs'!$A$3:$A$3000,'Summary By Town'!$A167,'Raw Data from UFBs'!$E$3:$E$3000,'Summary By Town'!$K$2)</f>
        <v>0</v>
      </c>
      <c r="L167" s="5">
        <f>SUMIFS('Raw Data from UFBs'!F$3:F$3000,'Raw Data from UFBs'!$A$3:$A$3000,'Summary By Town'!$A167,'Raw Data from UFBs'!$E$3:$E$3000,'Summary By Town'!$K$2)</f>
        <v>0</v>
      </c>
      <c r="M167" s="5">
        <f>SUMIFS('Raw Data from UFBs'!G$3:G$3000,'Raw Data from UFBs'!$A$3:$A$3000,'Summary By Town'!$A167,'Raw Data from UFBs'!$E$3:$E$3000,'Summary By Town'!$K$2)</f>
        <v>0</v>
      </c>
      <c r="N167" s="23">
        <f t="shared" si="24"/>
        <v>0</v>
      </c>
      <c r="O167" s="22">
        <f>COUNTIFS('Raw Data from UFBs'!$A$3:$A$3000,'Summary By Town'!$A167,'Raw Data from UFBs'!$E$3:$E$3000,'Summary By Town'!$O$2)</f>
        <v>0</v>
      </c>
      <c r="P167" s="5">
        <f>SUMIFS('Raw Data from UFBs'!F$3:F$3000,'Raw Data from UFBs'!$A$3:$A$3000,'Summary By Town'!$A167,'Raw Data from UFBs'!$E$3:$E$3000,'Summary By Town'!$O$2)</f>
        <v>0</v>
      </c>
      <c r="Q167" s="5">
        <f>SUMIFS('Raw Data from UFBs'!G$3:G$3000,'Raw Data from UFBs'!$A$3:$A$3000,'Summary By Town'!$A167,'Raw Data from UFBs'!$E$3:$E$3000,'Summary By Town'!$O$2)</f>
        <v>0</v>
      </c>
      <c r="R167" s="23">
        <f t="shared" si="25"/>
        <v>0</v>
      </c>
      <c r="S167" s="22">
        <f t="shared" si="26"/>
        <v>3</v>
      </c>
      <c r="T167" s="5">
        <f t="shared" si="27"/>
        <v>282281.84000000003</v>
      </c>
      <c r="U167" s="5">
        <f t="shared" si="28"/>
        <v>20041200</v>
      </c>
      <c r="V167" s="23">
        <f t="shared" si="29"/>
        <v>799373.16160266264</v>
      </c>
      <c r="W167" s="62">
        <v>5256683140</v>
      </c>
      <c r="X167" s="63">
        <v>3.9886491906805115</v>
      </c>
      <c r="Y167" s="64">
        <v>0.32443502678513214</v>
      </c>
      <c r="Z167" s="5">
        <f t="shared" si="30"/>
        <v>167762.53677451922</v>
      </c>
      <c r="AA167" s="9">
        <f t="shared" si="31"/>
        <v>3.8125181728187636E-3</v>
      </c>
      <c r="AB167" s="62">
        <v>75855739.020000011</v>
      </c>
      <c r="AC167" s="7">
        <f t="shared" si="32"/>
        <v>2.2115997937913068E-3</v>
      </c>
      <c r="AE167" s="6" t="s">
        <v>276</v>
      </c>
      <c r="AF167" s="6" t="s">
        <v>193</v>
      </c>
      <c r="AG167" s="6" t="s">
        <v>278</v>
      </c>
      <c r="AH167" s="6" t="s">
        <v>183</v>
      </c>
      <c r="AI167" s="6" t="s">
        <v>169</v>
      </c>
      <c r="AJ167" s="6" t="s">
        <v>1008</v>
      </c>
      <c r="AK167" s="6" t="s">
        <v>1004</v>
      </c>
      <c r="AL167" s="6" t="s">
        <v>185</v>
      </c>
      <c r="AM167" s="6" t="s">
        <v>184</v>
      </c>
      <c r="AN167" s="6" t="s">
        <v>710</v>
      </c>
      <c r="AO167" s="6" t="s">
        <v>253</v>
      </c>
      <c r="AP167" s="6" t="s">
        <v>1857</v>
      </c>
      <c r="AQ167" s="6" t="s">
        <v>1857</v>
      </c>
      <c r="AR167" s="6" t="s">
        <v>1857</v>
      </c>
      <c r="AS167" s="6" t="s">
        <v>1857</v>
      </c>
      <c r="AT167" s="6" t="s">
        <v>1857</v>
      </c>
    </row>
    <row r="168" spans="1:46" ht="17.25" customHeight="1" x14ac:dyDescent="0.3">
      <c r="A168" t="s">
        <v>1002</v>
      </c>
      <c r="B168" t="s">
        <v>1433</v>
      </c>
      <c r="C168" t="s">
        <v>997</v>
      </c>
      <c r="D168" t="str">
        <f t="shared" si="22"/>
        <v>Haddon township, Camden County</v>
      </c>
      <c r="E168" t="s">
        <v>1830</v>
      </c>
      <c r="F168" t="s">
        <v>1815</v>
      </c>
      <c r="G168" s="22">
        <f>COUNTIFS('Raw Data from UFBs'!$A$3:$A$3000,'Summary By Town'!$A168,'Raw Data from UFBs'!$E$3:$E$3000,'Summary By Town'!$G$2)</f>
        <v>2</v>
      </c>
      <c r="H168" s="5">
        <f>SUMIFS('Raw Data from UFBs'!F$3:F$3000,'Raw Data from UFBs'!$A$3:$A$3000,'Summary By Town'!$A168,'Raw Data from UFBs'!$E$3:$E$3000,'Summary By Town'!$G$2)</f>
        <v>67862</v>
      </c>
      <c r="I168" s="5">
        <f>SUMIFS('Raw Data from UFBs'!G$3:G$3000,'Raw Data from UFBs'!$A$3:$A$3000,'Summary By Town'!$A168,'Raw Data from UFBs'!$E$3:$E$3000,'Summary By Town'!$G$2)</f>
        <v>18664000</v>
      </c>
      <c r="J168" s="23">
        <f t="shared" si="23"/>
        <v>713253.43683641742</v>
      </c>
      <c r="K168" s="22">
        <f>COUNTIFS('Raw Data from UFBs'!$A$3:$A$3000,'Summary By Town'!$A168,'Raw Data from UFBs'!$E$3:$E$3000,'Summary By Town'!$K$2)</f>
        <v>0</v>
      </c>
      <c r="L168" s="5">
        <f>SUMIFS('Raw Data from UFBs'!F$3:F$3000,'Raw Data from UFBs'!$A$3:$A$3000,'Summary By Town'!$A168,'Raw Data from UFBs'!$E$3:$E$3000,'Summary By Town'!$K$2)</f>
        <v>0</v>
      </c>
      <c r="M168" s="5">
        <f>SUMIFS('Raw Data from UFBs'!G$3:G$3000,'Raw Data from UFBs'!$A$3:$A$3000,'Summary By Town'!$A168,'Raw Data from UFBs'!$E$3:$E$3000,'Summary By Town'!$K$2)</f>
        <v>0</v>
      </c>
      <c r="N168" s="23">
        <f t="shared" si="24"/>
        <v>0</v>
      </c>
      <c r="O168" s="22">
        <f>COUNTIFS('Raw Data from UFBs'!$A$3:$A$3000,'Summary By Town'!$A168,'Raw Data from UFBs'!$E$3:$E$3000,'Summary By Town'!$O$2)</f>
        <v>3</v>
      </c>
      <c r="P168" s="5">
        <f>SUMIFS('Raw Data from UFBs'!F$3:F$3000,'Raw Data from UFBs'!$A$3:$A$3000,'Summary By Town'!$A168,'Raw Data from UFBs'!$E$3:$E$3000,'Summary By Town'!$O$2)</f>
        <v>750612.93</v>
      </c>
      <c r="Q168" s="5">
        <f>SUMIFS('Raw Data from UFBs'!G$3:G$3000,'Raw Data from UFBs'!$A$3:$A$3000,'Summary By Town'!$A168,'Raw Data from UFBs'!$E$3:$E$3000,'Summary By Town'!$O$2)</f>
        <v>63522400</v>
      </c>
      <c r="R168" s="23">
        <f t="shared" si="25"/>
        <v>2427538.0473691407</v>
      </c>
      <c r="S168" s="22">
        <f t="shared" si="26"/>
        <v>5</v>
      </c>
      <c r="T168" s="5">
        <f t="shared" si="27"/>
        <v>818474.93</v>
      </c>
      <c r="U168" s="5">
        <f t="shared" si="28"/>
        <v>82186400</v>
      </c>
      <c r="V168" s="23">
        <f t="shared" si="29"/>
        <v>3140791.484205558</v>
      </c>
      <c r="W168" s="62">
        <v>1500333117</v>
      </c>
      <c r="X168" s="63">
        <v>3.8215464896936209</v>
      </c>
      <c r="Y168" s="64">
        <v>0.19687681848109309</v>
      </c>
      <c r="Z168" s="5">
        <f t="shared" si="30"/>
        <v>457210.2946979652</v>
      </c>
      <c r="AA168" s="9">
        <f t="shared" si="31"/>
        <v>5.4778768174054776E-2</v>
      </c>
      <c r="AB168" s="62">
        <v>17283000</v>
      </c>
      <c r="AC168" s="7">
        <f t="shared" si="32"/>
        <v>2.6454336324594412E-2</v>
      </c>
      <c r="AE168" s="6" t="s">
        <v>176</v>
      </c>
      <c r="AF168" s="6" t="s">
        <v>998</v>
      </c>
      <c r="AG168" s="6" t="s">
        <v>996</v>
      </c>
      <c r="AH168" s="6" t="s">
        <v>162</v>
      </c>
      <c r="AI168" s="6" t="s">
        <v>1007</v>
      </c>
      <c r="AJ168" s="6" t="s">
        <v>1003</v>
      </c>
      <c r="AK168" s="6" t="s">
        <v>155</v>
      </c>
      <c r="AL168" s="6" t="s">
        <v>145</v>
      </c>
      <c r="AM168" s="6" t="s">
        <v>144</v>
      </c>
      <c r="AN168" s="6" t="s">
        <v>177</v>
      </c>
      <c r="AO168" s="6" t="s">
        <v>1857</v>
      </c>
      <c r="AP168" s="6" t="s">
        <v>1857</v>
      </c>
      <c r="AQ168" s="6" t="s">
        <v>1857</v>
      </c>
      <c r="AR168" s="6" t="s">
        <v>1857</v>
      </c>
      <c r="AS168" s="6" t="s">
        <v>1857</v>
      </c>
      <c r="AT168" s="6" t="s">
        <v>1857</v>
      </c>
    </row>
    <row r="169" spans="1:46" ht="17.25" customHeight="1" x14ac:dyDescent="0.3">
      <c r="A169" t="s">
        <v>177</v>
      </c>
      <c r="B169" t="s">
        <v>1434</v>
      </c>
      <c r="C169" t="s">
        <v>997</v>
      </c>
      <c r="D169" t="str">
        <f t="shared" si="22"/>
        <v>Pennsauken township, Camden County</v>
      </c>
      <c r="E169" t="s">
        <v>1830</v>
      </c>
      <c r="F169" t="s">
        <v>1815</v>
      </c>
      <c r="G169" s="22">
        <f>COUNTIFS('Raw Data from UFBs'!$A$3:$A$3000,'Summary By Town'!$A169,'Raw Data from UFBs'!$E$3:$E$3000,'Summary By Town'!$G$2)</f>
        <v>3</v>
      </c>
      <c r="H169" s="5">
        <f>SUMIFS('Raw Data from UFBs'!F$3:F$3000,'Raw Data from UFBs'!$A$3:$A$3000,'Summary By Town'!$A169,'Raw Data from UFBs'!$E$3:$E$3000,'Summary By Town'!$G$2)</f>
        <v>378987.99</v>
      </c>
      <c r="I169" s="5">
        <f>SUMIFS('Raw Data from UFBs'!G$3:G$3000,'Raw Data from UFBs'!$A$3:$A$3000,'Summary By Town'!$A169,'Raw Data from UFBs'!$E$3:$E$3000,'Summary By Town'!$G$2)</f>
        <v>26689100</v>
      </c>
      <c r="J169" s="23">
        <f t="shared" si="23"/>
        <v>1085906.3710436809</v>
      </c>
      <c r="K169" s="22">
        <f>COUNTIFS('Raw Data from UFBs'!$A$3:$A$3000,'Summary By Town'!$A169,'Raw Data from UFBs'!$E$3:$E$3000,'Summary By Town'!$K$2)</f>
        <v>0</v>
      </c>
      <c r="L169" s="5">
        <f>SUMIFS('Raw Data from UFBs'!F$3:F$3000,'Raw Data from UFBs'!$A$3:$A$3000,'Summary By Town'!$A169,'Raw Data from UFBs'!$E$3:$E$3000,'Summary By Town'!$K$2)</f>
        <v>0</v>
      </c>
      <c r="M169" s="5">
        <f>SUMIFS('Raw Data from UFBs'!G$3:G$3000,'Raw Data from UFBs'!$A$3:$A$3000,'Summary By Town'!$A169,'Raw Data from UFBs'!$E$3:$E$3000,'Summary By Town'!$K$2)</f>
        <v>0</v>
      </c>
      <c r="N169" s="23">
        <f t="shared" si="24"/>
        <v>0</v>
      </c>
      <c r="O169" s="22">
        <f>COUNTIFS('Raw Data from UFBs'!$A$3:$A$3000,'Summary By Town'!$A169,'Raw Data from UFBs'!$E$3:$E$3000,'Summary By Town'!$O$2)</f>
        <v>4</v>
      </c>
      <c r="P169" s="5">
        <f>SUMIFS('Raw Data from UFBs'!F$3:F$3000,'Raw Data from UFBs'!$A$3:$A$3000,'Summary By Town'!$A169,'Raw Data from UFBs'!$E$3:$E$3000,'Summary By Town'!$O$2)</f>
        <v>757519.27</v>
      </c>
      <c r="Q169" s="5">
        <f>SUMIFS('Raw Data from UFBs'!G$3:G$3000,'Raw Data from UFBs'!$A$3:$A$3000,'Summary By Town'!$A169,'Raw Data from UFBs'!$E$3:$E$3000,'Summary By Town'!$O$2)</f>
        <v>24826600</v>
      </c>
      <c r="R169" s="23">
        <f t="shared" si="25"/>
        <v>1010126.3478855806</v>
      </c>
      <c r="S169" s="22">
        <f t="shared" si="26"/>
        <v>7</v>
      </c>
      <c r="T169" s="5">
        <f t="shared" si="27"/>
        <v>1136507.26</v>
      </c>
      <c r="U169" s="5">
        <f t="shared" si="28"/>
        <v>51515700</v>
      </c>
      <c r="V169" s="23">
        <f t="shared" si="29"/>
        <v>2096032.7189292614</v>
      </c>
      <c r="W169" s="62">
        <v>2872297354</v>
      </c>
      <c r="X169" s="63">
        <v>4.0687260756027026</v>
      </c>
      <c r="Y169" s="64">
        <v>0.29646302654047235</v>
      </c>
      <c r="Z169" s="5">
        <f t="shared" si="30"/>
        <v>284463.82159680454</v>
      </c>
      <c r="AA169" s="9">
        <f t="shared" si="31"/>
        <v>1.7935364501261871E-2</v>
      </c>
      <c r="AB169" s="62">
        <v>55926933.890000001</v>
      </c>
      <c r="AC169" s="7">
        <f t="shared" si="32"/>
        <v>5.0863475218631288E-3</v>
      </c>
      <c r="AE169" s="6" t="s">
        <v>155</v>
      </c>
      <c r="AF169" s="6" t="s">
        <v>1002</v>
      </c>
      <c r="AG169" s="6" t="s">
        <v>145</v>
      </c>
      <c r="AH169" s="6" t="s">
        <v>173</v>
      </c>
      <c r="AI169" s="6" t="s">
        <v>144</v>
      </c>
      <c r="AJ169" s="6" t="s">
        <v>120</v>
      </c>
      <c r="AK169" s="6" t="s">
        <v>986</v>
      </c>
      <c r="AL169" s="6" t="s">
        <v>103</v>
      </c>
      <c r="AM169" s="6" t="s">
        <v>1857</v>
      </c>
      <c r="AN169" s="6" t="s">
        <v>1857</v>
      </c>
      <c r="AO169" s="6" t="s">
        <v>1857</v>
      </c>
      <c r="AP169" s="6" t="s">
        <v>1857</v>
      </c>
      <c r="AQ169" s="6" t="s">
        <v>1857</v>
      </c>
      <c r="AR169" s="6" t="s">
        <v>1857</v>
      </c>
      <c r="AS169" s="6" t="s">
        <v>1857</v>
      </c>
      <c r="AT169" s="6" t="s">
        <v>1857</v>
      </c>
    </row>
    <row r="170" spans="1:46" ht="17.25" customHeight="1" x14ac:dyDescent="0.3">
      <c r="A170" t="s">
        <v>188</v>
      </c>
      <c r="B170" t="s">
        <v>1435</v>
      </c>
      <c r="C170" t="s">
        <v>997</v>
      </c>
      <c r="D170" t="str">
        <f t="shared" si="22"/>
        <v>Voorhees township, Camden County</v>
      </c>
      <c r="E170" t="s">
        <v>1830</v>
      </c>
      <c r="F170" t="s">
        <v>1817</v>
      </c>
      <c r="G170" s="22">
        <f>COUNTIFS('Raw Data from UFBs'!$A$3:$A$3000,'Summary By Town'!$A170,'Raw Data from UFBs'!$E$3:$E$3000,'Summary By Town'!$G$2)</f>
        <v>3</v>
      </c>
      <c r="H170" s="5">
        <f>SUMIFS('Raw Data from UFBs'!F$3:F$3000,'Raw Data from UFBs'!$A$3:$A$3000,'Summary By Town'!$A170,'Raw Data from UFBs'!$E$3:$E$3000,'Summary By Town'!$G$2)</f>
        <v>348057.77</v>
      </c>
      <c r="I170" s="5">
        <f>SUMIFS('Raw Data from UFBs'!G$3:G$3000,'Raw Data from UFBs'!$A$3:$A$3000,'Summary By Town'!$A170,'Raw Data from UFBs'!$E$3:$E$3000,'Summary By Town'!$G$2)</f>
        <v>29271600</v>
      </c>
      <c r="J170" s="23">
        <f t="shared" si="23"/>
        <v>1235909.8455514107</v>
      </c>
      <c r="K170" s="22">
        <f>COUNTIFS('Raw Data from UFBs'!$A$3:$A$3000,'Summary By Town'!$A170,'Raw Data from UFBs'!$E$3:$E$3000,'Summary By Town'!$K$2)</f>
        <v>0</v>
      </c>
      <c r="L170" s="5">
        <f>SUMIFS('Raw Data from UFBs'!F$3:F$3000,'Raw Data from UFBs'!$A$3:$A$3000,'Summary By Town'!$A170,'Raw Data from UFBs'!$E$3:$E$3000,'Summary By Town'!$K$2)</f>
        <v>0</v>
      </c>
      <c r="M170" s="5">
        <f>SUMIFS('Raw Data from UFBs'!G$3:G$3000,'Raw Data from UFBs'!$A$3:$A$3000,'Summary By Town'!$A170,'Raw Data from UFBs'!$E$3:$E$3000,'Summary By Town'!$K$2)</f>
        <v>0</v>
      </c>
      <c r="N170" s="23">
        <f t="shared" si="24"/>
        <v>0</v>
      </c>
      <c r="O170" s="22">
        <f>COUNTIFS('Raw Data from UFBs'!$A$3:$A$3000,'Summary By Town'!$A170,'Raw Data from UFBs'!$E$3:$E$3000,'Summary By Town'!$O$2)</f>
        <v>1</v>
      </c>
      <c r="P170" s="5">
        <f>SUMIFS('Raw Data from UFBs'!F$3:F$3000,'Raw Data from UFBs'!$A$3:$A$3000,'Summary By Town'!$A170,'Raw Data from UFBs'!$E$3:$E$3000,'Summary By Town'!$O$2)</f>
        <v>145500</v>
      </c>
      <c r="Q170" s="5">
        <f>SUMIFS('Raw Data from UFBs'!G$3:G$3000,'Raw Data from UFBs'!$A$3:$A$3000,'Summary By Town'!$A170,'Raw Data from UFBs'!$E$3:$E$3000,'Summary By Town'!$O$2)</f>
        <v>12870600</v>
      </c>
      <c r="R170" s="23">
        <f t="shared" si="25"/>
        <v>543424.38603130635</v>
      </c>
      <c r="S170" s="22">
        <f t="shared" si="26"/>
        <v>4</v>
      </c>
      <c r="T170" s="5">
        <f t="shared" si="27"/>
        <v>493557.77</v>
      </c>
      <c r="U170" s="5">
        <f t="shared" si="28"/>
        <v>42142200</v>
      </c>
      <c r="V170" s="23">
        <f t="shared" si="29"/>
        <v>1779334.231582717</v>
      </c>
      <c r="W170" s="62">
        <v>3697118288</v>
      </c>
      <c r="X170" s="63">
        <v>4.2222148620212447</v>
      </c>
      <c r="Y170" s="64">
        <v>0.24350047964112956</v>
      </c>
      <c r="Z170" s="5">
        <f t="shared" si="30"/>
        <v>313087.185106666</v>
      </c>
      <c r="AA170" s="9">
        <f t="shared" si="31"/>
        <v>1.1398661529652415E-2</v>
      </c>
      <c r="AB170" s="62">
        <v>48954000</v>
      </c>
      <c r="AC170" s="7">
        <f t="shared" si="32"/>
        <v>6.3955383647233324E-3</v>
      </c>
      <c r="AE170" s="6" t="s">
        <v>142</v>
      </c>
      <c r="AF170" s="6" t="s">
        <v>169</v>
      </c>
      <c r="AG170" s="6" t="s">
        <v>1001</v>
      </c>
      <c r="AH170" s="6" t="s">
        <v>185</v>
      </c>
      <c r="AI170" s="6" t="s">
        <v>1006</v>
      </c>
      <c r="AJ170" s="6" t="s">
        <v>109</v>
      </c>
      <c r="AK170" s="6" t="s">
        <v>145</v>
      </c>
      <c r="AL170" s="6" t="s">
        <v>1857</v>
      </c>
      <c r="AM170" s="6" t="s">
        <v>1857</v>
      </c>
      <c r="AN170" s="6" t="s">
        <v>1857</v>
      </c>
      <c r="AO170" s="6" t="s">
        <v>1857</v>
      </c>
      <c r="AP170" s="6" t="s">
        <v>1857</v>
      </c>
      <c r="AQ170" s="6" t="s">
        <v>1857</v>
      </c>
      <c r="AR170" s="6" t="s">
        <v>1857</v>
      </c>
      <c r="AS170" s="6" t="s">
        <v>1857</v>
      </c>
      <c r="AT170" s="6" t="s">
        <v>1857</v>
      </c>
    </row>
    <row r="171" spans="1:46" ht="17.25" customHeight="1" x14ac:dyDescent="0.3">
      <c r="A171" t="s">
        <v>1010</v>
      </c>
      <c r="B171" t="s">
        <v>1436</v>
      </c>
      <c r="C171" t="s">
        <v>997</v>
      </c>
      <c r="D171" t="str">
        <f t="shared" si="22"/>
        <v>Waterford township, Camden County</v>
      </c>
      <c r="E171" t="s">
        <v>1830</v>
      </c>
      <c r="F171" t="s">
        <v>1818</v>
      </c>
      <c r="G171" s="22">
        <f>COUNTIFS('Raw Data from UFBs'!$A$3:$A$3000,'Summary By Town'!$A171,'Raw Data from UFBs'!$E$3:$E$3000,'Summary By Town'!$G$2)</f>
        <v>0</v>
      </c>
      <c r="H171" s="5">
        <f>SUMIFS('Raw Data from UFBs'!F$3:F$3000,'Raw Data from UFBs'!$A$3:$A$3000,'Summary By Town'!$A171,'Raw Data from UFBs'!$E$3:$E$3000,'Summary By Town'!$G$2)</f>
        <v>0</v>
      </c>
      <c r="I171" s="5">
        <f>SUMIFS('Raw Data from UFBs'!G$3:G$3000,'Raw Data from UFBs'!$A$3:$A$3000,'Summary By Town'!$A171,'Raw Data from UFBs'!$E$3:$E$3000,'Summary By Town'!$G$2)</f>
        <v>0</v>
      </c>
      <c r="J171" s="23">
        <f t="shared" si="23"/>
        <v>0</v>
      </c>
      <c r="K171" s="22">
        <f>COUNTIFS('Raw Data from UFBs'!$A$3:$A$3000,'Summary By Town'!$A171,'Raw Data from UFBs'!$E$3:$E$3000,'Summary By Town'!$K$2)</f>
        <v>0</v>
      </c>
      <c r="L171" s="5">
        <f>SUMIFS('Raw Data from UFBs'!F$3:F$3000,'Raw Data from UFBs'!$A$3:$A$3000,'Summary By Town'!$A171,'Raw Data from UFBs'!$E$3:$E$3000,'Summary By Town'!$K$2)</f>
        <v>0</v>
      </c>
      <c r="M171" s="5">
        <f>SUMIFS('Raw Data from UFBs'!G$3:G$3000,'Raw Data from UFBs'!$A$3:$A$3000,'Summary By Town'!$A171,'Raw Data from UFBs'!$E$3:$E$3000,'Summary By Town'!$K$2)</f>
        <v>0</v>
      </c>
      <c r="N171" s="23">
        <f t="shared" si="24"/>
        <v>0</v>
      </c>
      <c r="O171" s="22">
        <f>COUNTIFS('Raw Data from UFBs'!$A$3:$A$3000,'Summary By Town'!$A171,'Raw Data from UFBs'!$E$3:$E$3000,'Summary By Town'!$O$2)</f>
        <v>0</v>
      </c>
      <c r="P171" s="5">
        <f>SUMIFS('Raw Data from UFBs'!F$3:F$3000,'Raw Data from UFBs'!$A$3:$A$3000,'Summary By Town'!$A171,'Raw Data from UFBs'!$E$3:$E$3000,'Summary By Town'!$O$2)</f>
        <v>0</v>
      </c>
      <c r="Q171" s="5">
        <f>SUMIFS('Raw Data from UFBs'!G$3:G$3000,'Raw Data from UFBs'!$A$3:$A$3000,'Summary By Town'!$A171,'Raw Data from UFBs'!$E$3:$E$3000,'Summary By Town'!$O$2)</f>
        <v>0</v>
      </c>
      <c r="R171" s="23">
        <f t="shared" si="25"/>
        <v>0</v>
      </c>
      <c r="S171" s="22">
        <f t="shared" si="26"/>
        <v>0</v>
      </c>
      <c r="T171" s="5">
        <f t="shared" si="27"/>
        <v>0</v>
      </c>
      <c r="U171" s="5">
        <f t="shared" si="28"/>
        <v>0</v>
      </c>
      <c r="V171" s="23">
        <f t="shared" si="29"/>
        <v>0</v>
      </c>
      <c r="W171" s="62">
        <v>831049072</v>
      </c>
      <c r="X171" s="63">
        <v>4.2962130449360973</v>
      </c>
      <c r="Y171" s="64">
        <v>0.28641470050548878</v>
      </c>
      <c r="Z171" s="5">
        <f t="shared" si="30"/>
        <v>0</v>
      </c>
      <c r="AA171" s="9">
        <f t="shared" si="31"/>
        <v>0</v>
      </c>
      <c r="AB171" s="62">
        <v>13038465.460000001</v>
      </c>
      <c r="AC171" s="7">
        <f t="shared" si="32"/>
        <v>0</v>
      </c>
      <c r="AE171" s="6" t="s">
        <v>29</v>
      </c>
      <c r="AF171" s="6" t="s">
        <v>154</v>
      </c>
      <c r="AG171" s="6" t="s">
        <v>193</v>
      </c>
      <c r="AH171" s="6" t="s">
        <v>141</v>
      </c>
      <c r="AI171" s="6" t="s">
        <v>142</v>
      </c>
      <c r="AJ171" s="6" t="s">
        <v>990</v>
      </c>
      <c r="AK171" s="6" t="s">
        <v>109</v>
      </c>
      <c r="AL171" s="6" t="s">
        <v>121</v>
      </c>
      <c r="AM171" s="6" t="s">
        <v>1857</v>
      </c>
      <c r="AN171" s="6" t="s">
        <v>1857</v>
      </c>
      <c r="AO171" s="6" t="s">
        <v>1857</v>
      </c>
      <c r="AP171" s="6" t="s">
        <v>1857</v>
      </c>
      <c r="AQ171" s="6" t="s">
        <v>1857</v>
      </c>
      <c r="AR171" s="6" t="s">
        <v>1857</v>
      </c>
      <c r="AS171" s="6" t="s">
        <v>1857</v>
      </c>
      <c r="AT171" s="6" t="s">
        <v>1857</v>
      </c>
    </row>
    <row r="172" spans="1:46" ht="17.25" customHeight="1" x14ac:dyDescent="0.3">
      <c r="A172" t="s">
        <v>193</v>
      </c>
      <c r="B172" t="s">
        <v>1437</v>
      </c>
      <c r="C172" t="s">
        <v>997</v>
      </c>
      <c r="D172" t="str">
        <f t="shared" si="22"/>
        <v>Winslow township, Camden County</v>
      </c>
      <c r="E172" t="s">
        <v>1830</v>
      </c>
      <c r="F172" t="s">
        <v>1818</v>
      </c>
      <c r="G172" s="22">
        <f>COUNTIFS('Raw Data from UFBs'!$A$3:$A$3000,'Summary By Town'!$A172,'Raw Data from UFBs'!$E$3:$E$3000,'Summary By Town'!$G$2)</f>
        <v>6</v>
      </c>
      <c r="H172" s="5">
        <f>SUMIFS('Raw Data from UFBs'!F$3:F$3000,'Raw Data from UFBs'!$A$3:$A$3000,'Summary By Town'!$A172,'Raw Data from UFBs'!$E$3:$E$3000,'Summary By Town'!$G$2)</f>
        <v>0</v>
      </c>
      <c r="I172" s="5">
        <f>SUMIFS('Raw Data from UFBs'!G$3:G$3000,'Raw Data from UFBs'!$A$3:$A$3000,'Summary By Town'!$A172,'Raw Data from UFBs'!$E$3:$E$3000,'Summary By Town'!$G$2)</f>
        <v>25251400</v>
      </c>
      <c r="J172" s="23">
        <f t="shared" si="23"/>
        <v>891538.68339657411</v>
      </c>
      <c r="K172" s="22">
        <f>COUNTIFS('Raw Data from UFBs'!$A$3:$A$3000,'Summary By Town'!$A172,'Raw Data from UFBs'!$E$3:$E$3000,'Summary By Town'!$K$2)</f>
        <v>1</v>
      </c>
      <c r="L172" s="5">
        <f>SUMIFS('Raw Data from UFBs'!F$3:F$3000,'Raw Data from UFBs'!$A$3:$A$3000,'Summary By Town'!$A172,'Raw Data from UFBs'!$E$3:$E$3000,'Summary By Town'!$K$2)</f>
        <v>0</v>
      </c>
      <c r="M172" s="5">
        <f>SUMIFS('Raw Data from UFBs'!G$3:G$3000,'Raw Data from UFBs'!$A$3:$A$3000,'Summary By Town'!$A172,'Raw Data from UFBs'!$E$3:$E$3000,'Summary By Town'!$K$2)</f>
        <v>24171000</v>
      </c>
      <c r="N172" s="23">
        <f t="shared" si="24"/>
        <v>853393.5352645237</v>
      </c>
      <c r="O172" s="22">
        <f>COUNTIFS('Raw Data from UFBs'!$A$3:$A$3000,'Summary By Town'!$A172,'Raw Data from UFBs'!$E$3:$E$3000,'Summary By Town'!$O$2)</f>
        <v>0</v>
      </c>
      <c r="P172" s="5">
        <f>SUMIFS('Raw Data from UFBs'!F$3:F$3000,'Raw Data from UFBs'!$A$3:$A$3000,'Summary By Town'!$A172,'Raw Data from UFBs'!$E$3:$E$3000,'Summary By Town'!$O$2)</f>
        <v>0</v>
      </c>
      <c r="Q172" s="5">
        <f>SUMIFS('Raw Data from UFBs'!G$3:G$3000,'Raw Data from UFBs'!$A$3:$A$3000,'Summary By Town'!$A172,'Raw Data from UFBs'!$E$3:$E$3000,'Summary By Town'!$O$2)</f>
        <v>0</v>
      </c>
      <c r="R172" s="23">
        <f t="shared" si="25"/>
        <v>0</v>
      </c>
      <c r="S172" s="22">
        <f t="shared" si="26"/>
        <v>7</v>
      </c>
      <c r="T172" s="5">
        <f t="shared" si="27"/>
        <v>0</v>
      </c>
      <c r="U172" s="5">
        <f t="shared" si="28"/>
        <v>49422400</v>
      </c>
      <c r="V172" s="23">
        <f t="shared" si="29"/>
        <v>1744932.2186610978</v>
      </c>
      <c r="W172" s="62">
        <v>3227304300</v>
      </c>
      <c r="X172" s="63">
        <v>3.53065051203725</v>
      </c>
      <c r="Y172" s="64">
        <v>0.18553533846955669</v>
      </c>
      <c r="Z172" s="5">
        <f t="shared" si="30"/>
        <v>323746.58979572129</v>
      </c>
      <c r="AA172" s="9">
        <f t="shared" si="31"/>
        <v>1.5313833281850738E-2</v>
      </c>
      <c r="AB172" s="62">
        <v>38955015</v>
      </c>
      <c r="AC172" s="7">
        <f t="shared" si="32"/>
        <v>8.310780776126547E-3</v>
      </c>
      <c r="AE172" s="6" t="s">
        <v>29</v>
      </c>
      <c r="AF172" s="6" t="s">
        <v>927</v>
      </c>
      <c r="AG172" s="6" t="s">
        <v>276</v>
      </c>
      <c r="AH172" s="6" t="s">
        <v>154</v>
      </c>
      <c r="AI172" s="6" t="s">
        <v>1010</v>
      </c>
      <c r="AJ172" s="6" t="s">
        <v>183</v>
      </c>
      <c r="AK172" s="6" t="s">
        <v>141</v>
      </c>
      <c r="AL172" s="6" t="s">
        <v>164</v>
      </c>
      <c r="AM172" s="6" t="s">
        <v>1857</v>
      </c>
      <c r="AN172" s="6" t="s">
        <v>1857</v>
      </c>
      <c r="AO172" s="6" t="s">
        <v>1857</v>
      </c>
      <c r="AP172" s="6" t="s">
        <v>1857</v>
      </c>
      <c r="AQ172" s="6" t="s">
        <v>1857</v>
      </c>
      <c r="AR172" s="6" t="s">
        <v>1857</v>
      </c>
      <c r="AS172" s="6" t="s">
        <v>1857</v>
      </c>
      <c r="AT172" s="6" t="s">
        <v>1857</v>
      </c>
    </row>
    <row r="173" spans="1:46" ht="17.25" customHeight="1" x14ac:dyDescent="0.3">
      <c r="A173" t="s">
        <v>1012</v>
      </c>
      <c r="B173" t="s">
        <v>1438</v>
      </c>
      <c r="C173" t="s">
        <v>1013</v>
      </c>
      <c r="D173" t="str">
        <f t="shared" si="22"/>
        <v>Avalon borough, Cape May County</v>
      </c>
      <c r="E173" t="s">
        <v>1830</v>
      </c>
      <c r="F173" t="s">
        <v>1820</v>
      </c>
      <c r="G173" s="22">
        <f>COUNTIFS('Raw Data from UFBs'!$A$3:$A$3000,'Summary By Town'!$A173,'Raw Data from UFBs'!$E$3:$E$3000,'Summary By Town'!$G$2)</f>
        <v>0</v>
      </c>
      <c r="H173" s="5">
        <f>SUMIFS('Raw Data from UFBs'!F$3:F$3000,'Raw Data from UFBs'!$A$3:$A$3000,'Summary By Town'!$A173,'Raw Data from UFBs'!$E$3:$E$3000,'Summary By Town'!$G$2)</f>
        <v>0</v>
      </c>
      <c r="I173" s="5">
        <f>SUMIFS('Raw Data from UFBs'!G$3:G$3000,'Raw Data from UFBs'!$A$3:$A$3000,'Summary By Town'!$A173,'Raw Data from UFBs'!$E$3:$E$3000,'Summary By Town'!$G$2)</f>
        <v>0</v>
      </c>
      <c r="J173" s="23">
        <f t="shared" si="23"/>
        <v>0</v>
      </c>
      <c r="K173" s="22">
        <f>COUNTIFS('Raw Data from UFBs'!$A$3:$A$3000,'Summary By Town'!$A173,'Raw Data from UFBs'!$E$3:$E$3000,'Summary By Town'!$K$2)</f>
        <v>0</v>
      </c>
      <c r="L173" s="5">
        <f>SUMIFS('Raw Data from UFBs'!F$3:F$3000,'Raw Data from UFBs'!$A$3:$A$3000,'Summary By Town'!$A173,'Raw Data from UFBs'!$E$3:$E$3000,'Summary By Town'!$K$2)</f>
        <v>0</v>
      </c>
      <c r="M173" s="5">
        <f>SUMIFS('Raw Data from UFBs'!G$3:G$3000,'Raw Data from UFBs'!$A$3:$A$3000,'Summary By Town'!$A173,'Raw Data from UFBs'!$E$3:$E$3000,'Summary By Town'!$K$2)</f>
        <v>0</v>
      </c>
      <c r="N173" s="23">
        <f t="shared" si="24"/>
        <v>0</v>
      </c>
      <c r="O173" s="22">
        <f>COUNTIFS('Raw Data from UFBs'!$A$3:$A$3000,'Summary By Town'!$A173,'Raw Data from UFBs'!$E$3:$E$3000,'Summary By Town'!$O$2)</f>
        <v>0</v>
      </c>
      <c r="P173" s="5">
        <f>SUMIFS('Raw Data from UFBs'!F$3:F$3000,'Raw Data from UFBs'!$A$3:$A$3000,'Summary By Town'!$A173,'Raw Data from UFBs'!$E$3:$E$3000,'Summary By Town'!$O$2)</f>
        <v>0</v>
      </c>
      <c r="Q173" s="5">
        <f>SUMIFS('Raw Data from UFBs'!G$3:G$3000,'Raw Data from UFBs'!$A$3:$A$3000,'Summary By Town'!$A173,'Raw Data from UFBs'!$E$3:$E$3000,'Summary By Town'!$O$2)</f>
        <v>0</v>
      </c>
      <c r="R173" s="23">
        <f t="shared" si="25"/>
        <v>0</v>
      </c>
      <c r="S173" s="22">
        <f t="shared" si="26"/>
        <v>0</v>
      </c>
      <c r="T173" s="5">
        <f t="shared" si="27"/>
        <v>0</v>
      </c>
      <c r="U173" s="5">
        <f t="shared" si="28"/>
        <v>0</v>
      </c>
      <c r="V173" s="23">
        <f t="shared" si="29"/>
        <v>0</v>
      </c>
      <c r="W173" s="62">
        <v>9995556153</v>
      </c>
      <c r="X173" s="63">
        <v>0.60652361441131331</v>
      </c>
      <c r="Y173" s="64">
        <v>0.41854812543287045</v>
      </c>
      <c r="Z173" s="5">
        <f t="shared" si="30"/>
        <v>0</v>
      </c>
      <c r="AA173" s="9">
        <f t="shared" si="31"/>
        <v>0</v>
      </c>
      <c r="AB173" s="62">
        <v>31310960.32</v>
      </c>
      <c r="AC173" s="7">
        <f t="shared" si="32"/>
        <v>0</v>
      </c>
      <c r="AE173" s="6" t="s">
        <v>1020</v>
      </c>
      <c r="AF173" s="6" t="s">
        <v>202</v>
      </c>
      <c r="AG173" s="6" t="s">
        <v>1019</v>
      </c>
      <c r="AH173" s="6" t="s">
        <v>1857</v>
      </c>
      <c r="AI173" s="6" t="s">
        <v>1857</v>
      </c>
      <c r="AJ173" s="6" t="s">
        <v>1857</v>
      </c>
      <c r="AK173" s="6" t="s">
        <v>1857</v>
      </c>
      <c r="AL173" s="6" t="s">
        <v>1857</v>
      </c>
      <c r="AM173" s="6" t="s">
        <v>1857</v>
      </c>
      <c r="AN173" s="6" t="s">
        <v>1857</v>
      </c>
      <c r="AO173" s="6" t="s">
        <v>1857</v>
      </c>
      <c r="AP173" s="6" t="s">
        <v>1857</v>
      </c>
      <c r="AQ173" s="6" t="s">
        <v>1857</v>
      </c>
      <c r="AR173" s="6" t="s">
        <v>1857</v>
      </c>
      <c r="AS173" s="6" t="s">
        <v>1857</v>
      </c>
      <c r="AT173" s="6" t="s">
        <v>1857</v>
      </c>
    </row>
    <row r="174" spans="1:46" ht="17.25" customHeight="1" x14ac:dyDescent="0.3">
      <c r="A174" t="s">
        <v>1014</v>
      </c>
      <c r="B174" t="s">
        <v>1439</v>
      </c>
      <c r="C174" t="s">
        <v>1013</v>
      </c>
      <c r="D174" t="str">
        <f t="shared" si="22"/>
        <v>Cape May city, Cape May County</v>
      </c>
      <c r="E174" t="s">
        <v>1830</v>
      </c>
      <c r="F174" t="s">
        <v>1820</v>
      </c>
      <c r="G174" s="22">
        <f>COUNTIFS('Raw Data from UFBs'!$A$3:$A$3000,'Summary By Town'!$A174,'Raw Data from UFBs'!$E$3:$E$3000,'Summary By Town'!$G$2)</f>
        <v>1</v>
      </c>
      <c r="H174" s="5">
        <f>SUMIFS('Raw Data from UFBs'!F$3:F$3000,'Raw Data from UFBs'!$A$3:$A$3000,'Summary By Town'!$A174,'Raw Data from UFBs'!$E$3:$E$3000,'Summary By Town'!$G$2)</f>
        <v>215133.21</v>
      </c>
      <c r="I174" s="5">
        <f>SUMIFS('Raw Data from UFBs'!G$3:G$3000,'Raw Data from UFBs'!$A$3:$A$3000,'Summary By Town'!$A174,'Raw Data from UFBs'!$E$3:$E$3000,'Summary By Town'!$G$2)</f>
        <v>18044300</v>
      </c>
      <c r="J174" s="23">
        <f t="shared" si="23"/>
        <v>193167.17036034825</v>
      </c>
      <c r="K174" s="22">
        <f>COUNTIFS('Raw Data from UFBs'!$A$3:$A$3000,'Summary By Town'!$A174,'Raw Data from UFBs'!$E$3:$E$3000,'Summary By Town'!$K$2)</f>
        <v>0</v>
      </c>
      <c r="L174" s="5">
        <f>SUMIFS('Raw Data from UFBs'!F$3:F$3000,'Raw Data from UFBs'!$A$3:$A$3000,'Summary By Town'!$A174,'Raw Data from UFBs'!$E$3:$E$3000,'Summary By Town'!$K$2)</f>
        <v>0</v>
      </c>
      <c r="M174" s="5">
        <f>SUMIFS('Raw Data from UFBs'!G$3:G$3000,'Raw Data from UFBs'!$A$3:$A$3000,'Summary By Town'!$A174,'Raw Data from UFBs'!$E$3:$E$3000,'Summary By Town'!$K$2)</f>
        <v>0</v>
      </c>
      <c r="N174" s="23">
        <f t="shared" si="24"/>
        <v>0</v>
      </c>
      <c r="O174" s="22">
        <f>COUNTIFS('Raw Data from UFBs'!$A$3:$A$3000,'Summary By Town'!$A174,'Raw Data from UFBs'!$E$3:$E$3000,'Summary By Town'!$O$2)</f>
        <v>0</v>
      </c>
      <c r="P174" s="5">
        <f>SUMIFS('Raw Data from UFBs'!F$3:F$3000,'Raw Data from UFBs'!$A$3:$A$3000,'Summary By Town'!$A174,'Raw Data from UFBs'!$E$3:$E$3000,'Summary By Town'!$O$2)</f>
        <v>0</v>
      </c>
      <c r="Q174" s="5">
        <f>SUMIFS('Raw Data from UFBs'!G$3:G$3000,'Raw Data from UFBs'!$A$3:$A$3000,'Summary By Town'!$A174,'Raw Data from UFBs'!$E$3:$E$3000,'Summary By Town'!$O$2)</f>
        <v>0</v>
      </c>
      <c r="R174" s="23">
        <f t="shared" si="25"/>
        <v>0</v>
      </c>
      <c r="S174" s="22">
        <f t="shared" si="26"/>
        <v>1</v>
      </c>
      <c r="T174" s="5">
        <f t="shared" si="27"/>
        <v>215133.21</v>
      </c>
      <c r="U174" s="5">
        <f t="shared" si="28"/>
        <v>18044300</v>
      </c>
      <c r="V174" s="23">
        <f t="shared" si="29"/>
        <v>193167.17036034825</v>
      </c>
      <c r="W174" s="62">
        <v>3401964100</v>
      </c>
      <c r="X174" s="63">
        <v>1.0705162869180198</v>
      </c>
      <c r="Y174" s="64">
        <v>0.33712744127962685</v>
      </c>
      <c r="Z174" s="5">
        <f t="shared" si="30"/>
        <v>-7405.3547387626495</v>
      </c>
      <c r="AA174" s="9">
        <f t="shared" si="31"/>
        <v>5.3040830148677939E-3</v>
      </c>
      <c r="AB174" s="62">
        <v>23851476.059999999</v>
      </c>
      <c r="AC174" s="7">
        <f t="shared" si="32"/>
        <v>-3.1047783877752387E-4</v>
      </c>
      <c r="AE174" s="6" t="s">
        <v>1022</v>
      </c>
      <c r="AF174" s="6" t="s">
        <v>198</v>
      </c>
      <c r="AG174" s="6" t="s">
        <v>1857</v>
      </c>
      <c r="AH174" s="6" t="s">
        <v>1857</v>
      </c>
      <c r="AI174" s="6" t="s">
        <v>1857</v>
      </c>
      <c r="AJ174" s="6" t="s">
        <v>1857</v>
      </c>
      <c r="AK174" s="6" t="s">
        <v>1857</v>
      </c>
      <c r="AL174" s="6" t="s">
        <v>1857</v>
      </c>
      <c r="AM174" s="6" t="s">
        <v>1857</v>
      </c>
      <c r="AN174" s="6" t="s">
        <v>1857</v>
      </c>
      <c r="AO174" s="6" t="s">
        <v>1857</v>
      </c>
      <c r="AP174" s="6" t="s">
        <v>1857</v>
      </c>
      <c r="AQ174" s="6" t="s">
        <v>1857</v>
      </c>
      <c r="AR174" s="6" t="s">
        <v>1857</v>
      </c>
      <c r="AS174" s="6" t="s">
        <v>1857</v>
      </c>
      <c r="AT174" s="6" t="s">
        <v>1857</v>
      </c>
    </row>
    <row r="175" spans="1:46" ht="17.25" customHeight="1" x14ac:dyDescent="0.3">
      <c r="A175" t="s">
        <v>1015</v>
      </c>
      <c r="B175" t="s">
        <v>1440</v>
      </c>
      <c r="C175" t="s">
        <v>1013</v>
      </c>
      <c r="D175" t="str">
        <f t="shared" si="22"/>
        <v>Cape May Point borough, Cape May County</v>
      </c>
      <c r="E175" t="s">
        <v>1830</v>
      </c>
      <c r="F175" t="s">
        <v>1820</v>
      </c>
      <c r="G175" s="22">
        <f>COUNTIFS('Raw Data from UFBs'!$A$3:$A$3000,'Summary By Town'!$A175,'Raw Data from UFBs'!$E$3:$E$3000,'Summary By Town'!$G$2)</f>
        <v>0</v>
      </c>
      <c r="H175" s="5">
        <f>SUMIFS('Raw Data from UFBs'!F$3:F$3000,'Raw Data from UFBs'!$A$3:$A$3000,'Summary By Town'!$A175,'Raw Data from UFBs'!$E$3:$E$3000,'Summary By Town'!$G$2)</f>
        <v>0</v>
      </c>
      <c r="I175" s="5">
        <f>SUMIFS('Raw Data from UFBs'!G$3:G$3000,'Raw Data from UFBs'!$A$3:$A$3000,'Summary By Town'!$A175,'Raw Data from UFBs'!$E$3:$E$3000,'Summary By Town'!$G$2)</f>
        <v>0</v>
      </c>
      <c r="J175" s="23">
        <f t="shared" si="23"/>
        <v>0</v>
      </c>
      <c r="K175" s="22">
        <f>COUNTIFS('Raw Data from UFBs'!$A$3:$A$3000,'Summary By Town'!$A175,'Raw Data from UFBs'!$E$3:$E$3000,'Summary By Town'!$K$2)</f>
        <v>0</v>
      </c>
      <c r="L175" s="5">
        <f>SUMIFS('Raw Data from UFBs'!F$3:F$3000,'Raw Data from UFBs'!$A$3:$A$3000,'Summary By Town'!$A175,'Raw Data from UFBs'!$E$3:$E$3000,'Summary By Town'!$K$2)</f>
        <v>0</v>
      </c>
      <c r="M175" s="5">
        <f>SUMIFS('Raw Data from UFBs'!G$3:G$3000,'Raw Data from UFBs'!$A$3:$A$3000,'Summary By Town'!$A175,'Raw Data from UFBs'!$E$3:$E$3000,'Summary By Town'!$K$2)</f>
        <v>0</v>
      </c>
      <c r="N175" s="23">
        <f t="shared" si="24"/>
        <v>0</v>
      </c>
      <c r="O175" s="22">
        <f>COUNTIFS('Raw Data from UFBs'!$A$3:$A$3000,'Summary By Town'!$A175,'Raw Data from UFBs'!$E$3:$E$3000,'Summary By Town'!$O$2)</f>
        <v>0</v>
      </c>
      <c r="P175" s="5">
        <f>SUMIFS('Raw Data from UFBs'!F$3:F$3000,'Raw Data from UFBs'!$A$3:$A$3000,'Summary By Town'!$A175,'Raw Data from UFBs'!$E$3:$E$3000,'Summary By Town'!$O$2)</f>
        <v>0</v>
      </c>
      <c r="Q175" s="5">
        <f>SUMIFS('Raw Data from UFBs'!G$3:G$3000,'Raw Data from UFBs'!$A$3:$A$3000,'Summary By Town'!$A175,'Raw Data from UFBs'!$E$3:$E$3000,'Summary By Town'!$O$2)</f>
        <v>0</v>
      </c>
      <c r="R175" s="23">
        <f t="shared" si="25"/>
        <v>0</v>
      </c>
      <c r="S175" s="22">
        <f t="shared" si="26"/>
        <v>0</v>
      </c>
      <c r="T175" s="5">
        <f t="shared" si="27"/>
        <v>0</v>
      </c>
      <c r="U175" s="5">
        <f t="shared" si="28"/>
        <v>0</v>
      </c>
      <c r="V175" s="23">
        <f t="shared" si="29"/>
        <v>0</v>
      </c>
      <c r="W175" s="62">
        <v>525072900</v>
      </c>
      <c r="X175" s="63">
        <v>0.72622663453120795</v>
      </c>
      <c r="Y175" s="64">
        <v>0.45869274779088048</v>
      </c>
      <c r="Z175" s="5">
        <f t="shared" si="30"/>
        <v>0</v>
      </c>
      <c r="AA175" s="9">
        <f t="shared" si="31"/>
        <v>0</v>
      </c>
      <c r="AB175" s="62">
        <v>2178141.15</v>
      </c>
      <c r="AC175" s="7">
        <f t="shared" si="32"/>
        <v>0</v>
      </c>
      <c r="AE175" s="6" t="s">
        <v>198</v>
      </c>
      <c r="AF175" s="6" t="s">
        <v>1857</v>
      </c>
      <c r="AG175" s="6" t="s">
        <v>1857</v>
      </c>
      <c r="AH175" s="6" t="s">
        <v>1857</v>
      </c>
      <c r="AI175" s="6" t="s">
        <v>1857</v>
      </c>
      <c r="AJ175" s="6" t="s">
        <v>1857</v>
      </c>
      <c r="AK175" s="6" t="s">
        <v>1857</v>
      </c>
      <c r="AL175" s="6" t="s">
        <v>1857</v>
      </c>
      <c r="AM175" s="6" t="s">
        <v>1857</v>
      </c>
      <c r="AN175" s="6" t="s">
        <v>1857</v>
      </c>
      <c r="AO175" s="6" t="s">
        <v>1857</v>
      </c>
      <c r="AP175" s="6" t="s">
        <v>1857</v>
      </c>
      <c r="AQ175" s="6" t="s">
        <v>1857</v>
      </c>
      <c r="AR175" s="6" t="s">
        <v>1857</v>
      </c>
      <c r="AS175" s="6" t="s">
        <v>1857</v>
      </c>
      <c r="AT175" s="6" t="s">
        <v>1857</v>
      </c>
    </row>
    <row r="176" spans="1:46" ht="17.25" customHeight="1" x14ac:dyDescent="0.3">
      <c r="A176" t="s">
        <v>1017</v>
      </c>
      <c r="B176" t="s">
        <v>1441</v>
      </c>
      <c r="C176" t="s">
        <v>1013</v>
      </c>
      <c r="D176" t="str">
        <f t="shared" si="22"/>
        <v>North Wildwood city, Cape May County</v>
      </c>
      <c r="E176" t="s">
        <v>1830</v>
      </c>
      <c r="F176" t="s">
        <v>1820</v>
      </c>
      <c r="G176" s="22">
        <f>COUNTIFS('Raw Data from UFBs'!$A$3:$A$3000,'Summary By Town'!$A176,'Raw Data from UFBs'!$E$3:$E$3000,'Summary By Town'!$G$2)</f>
        <v>0</v>
      </c>
      <c r="H176" s="5">
        <f>SUMIFS('Raw Data from UFBs'!F$3:F$3000,'Raw Data from UFBs'!$A$3:$A$3000,'Summary By Town'!$A176,'Raw Data from UFBs'!$E$3:$E$3000,'Summary By Town'!$G$2)</f>
        <v>0</v>
      </c>
      <c r="I176" s="5">
        <f>SUMIFS('Raw Data from UFBs'!G$3:G$3000,'Raw Data from UFBs'!$A$3:$A$3000,'Summary By Town'!$A176,'Raw Data from UFBs'!$E$3:$E$3000,'Summary By Town'!$G$2)</f>
        <v>0</v>
      </c>
      <c r="J176" s="23">
        <f t="shared" si="23"/>
        <v>0</v>
      </c>
      <c r="K176" s="22">
        <f>COUNTIFS('Raw Data from UFBs'!$A$3:$A$3000,'Summary By Town'!$A176,'Raw Data from UFBs'!$E$3:$E$3000,'Summary By Town'!$K$2)</f>
        <v>0</v>
      </c>
      <c r="L176" s="5">
        <f>SUMIFS('Raw Data from UFBs'!F$3:F$3000,'Raw Data from UFBs'!$A$3:$A$3000,'Summary By Town'!$A176,'Raw Data from UFBs'!$E$3:$E$3000,'Summary By Town'!$K$2)</f>
        <v>0</v>
      </c>
      <c r="M176" s="5">
        <f>SUMIFS('Raw Data from UFBs'!G$3:G$3000,'Raw Data from UFBs'!$A$3:$A$3000,'Summary By Town'!$A176,'Raw Data from UFBs'!$E$3:$E$3000,'Summary By Town'!$K$2)</f>
        <v>0</v>
      </c>
      <c r="N176" s="23">
        <f t="shared" si="24"/>
        <v>0</v>
      </c>
      <c r="O176" s="22">
        <f>COUNTIFS('Raw Data from UFBs'!$A$3:$A$3000,'Summary By Town'!$A176,'Raw Data from UFBs'!$E$3:$E$3000,'Summary By Town'!$O$2)</f>
        <v>0</v>
      </c>
      <c r="P176" s="5">
        <f>SUMIFS('Raw Data from UFBs'!F$3:F$3000,'Raw Data from UFBs'!$A$3:$A$3000,'Summary By Town'!$A176,'Raw Data from UFBs'!$E$3:$E$3000,'Summary By Town'!$O$2)</f>
        <v>0</v>
      </c>
      <c r="Q176" s="5">
        <f>SUMIFS('Raw Data from UFBs'!G$3:G$3000,'Raw Data from UFBs'!$A$3:$A$3000,'Summary By Town'!$A176,'Raw Data from UFBs'!$E$3:$E$3000,'Summary By Town'!$O$2)</f>
        <v>0</v>
      </c>
      <c r="R176" s="23">
        <f t="shared" si="25"/>
        <v>0</v>
      </c>
      <c r="S176" s="22">
        <f t="shared" si="26"/>
        <v>0</v>
      </c>
      <c r="T176" s="5">
        <f t="shared" si="27"/>
        <v>0</v>
      </c>
      <c r="U176" s="5">
        <f t="shared" si="28"/>
        <v>0</v>
      </c>
      <c r="V176" s="23">
        <f t="shared" si="29"/>
        <v>0</v>
      </c>
      <c r="W176" s="62">
        <v>2858975200</v>
      </c>
      <c r="X176" s="63">
        <v>1.5167026767563379</v>
      </c>
      <c r="Y176" s="64">
        <v>0.57421526135804091</v>
      </c>
      <c r="Z176" s="5">
        <f t="shared" si="30"/>
        <v>0</v>
      </c>
      <c r="AA176" s="9">
        <f t="shared" si="31"/>
        <v>0</v>
      </c>
      <c r="AB176" s="62">
        <v>36823412.689999998</v>
      </c>
      <c r="AC176" s="7">
        <f t="shared" si="32"/>
        <v>0</v>
      </c>
      <c r="AE176" s="6" t="s">
        <v>1024</v>
      </c>
      <c r="AF176" s="6" t="s">
        <v>1023</v>
      </c>
      <c r="AG176" s="6" t="s">
        <v>1020</v>
      </c>
      <c r="AH176" s="6" t="s">
        <v>202</v>
      </c>
      <c r="AI176" s="6" t="s">
        <v>1857</v>
      </c>
      <c r="AJ176" s="6" t="s">
        <v>1857</v>
      </c>
      <c r="AK176" s="6" t="s">
        <v>1857</v>
      </c>
      <c r="AL176" s="6" t="s">
        <v>1857</v>
      </c>
      <c r="AM176" s="6" t="s">
        <v>1857</v>
      </c>
      <c r="AN176" s="6" t="s">
        <v>1857</v>
      </c>
      <c r="AO176" s="6" t="s">
        <v>1857</v>
      </c>
      <c r="AP176" s="6" t="s">
        <v>1857</v>
      </c>
      <c r="AQ176" s="6" t="s">
        <v>1857</v>
      </c>
      <c r="AR176" s="6" t="s">
        <v>1857</v>
      </c>
      <c r="AS176" s="6" t="s">
        <v>1857</v>
      </c>
      <c r="AT176" s="6" t="s">
        <v>1857</v>
      </c>
    </row>
    <row r="177" spans="1:46" ht="17.25" customHeight="1" x14ac:dyDescent="0.3">
      <c r="A177" t="s">
        <v>1018</v>
      </c>
      <c r="B177" t="s">
        <v>1442</v>
      </c>
      <c r="C177" t="s">
        <v>1013</v>
      </c>
      <c r="D177" t="str">
        <f t="shared" si="22"/>
        <v>Ocean City city, Cape May County</v>
      </c>
      <c r="E177" t="s">
        <v>1830</v>
      </c>
      <c r="F177" t="s">
        <v>1816</v>
      </c>
      <c r="G177" s="22">
        <f>COUNTIFS('Raw Data from UFBs'!$A$3:$A$3000,'Summary By Town'!$A177,'Raw Data from UFBs'!$E$3:$E$3000,'Summary By Town'!$G$2)</f>
        <v>0</v>
      </c>
      <c r="H177" s="5">
        <f>SUMIFS('Raw Data from UFBs'!F$3:F$3000,'Raw Data from UFBs'!$A$3:$A$3000,'Summary By Town'!$A177,'Raw Data from UFBs'!$E$3:$E$3000,'Summary By Town'!$G$2)</f>
        <v>0</v>
      </c>
      <c r="I177" s="5">
        <f>SUMIFS('Raw Data from UFBs'!G$3:G$3000,'Raw Data from UFBs'!$A$3:$A$3000,'Summary By Town'!$A177,'Raw Data from UFBs'!$E$3:$E$3000,'Summary By Town'!$G$2)</f>
        <v>0</v>
      </c>
      <c r="J177" s="23">
        <f t="shared" si="23"/>
        <v>0</v>
      </c>
      <c r="K177" s="22">
        <f>COUNTIFS('Raw Data from UFBs'!$A$3:$A$3000,'Summary By Town'!$A177,'Raw Data from UFBs'!$E$3:$E$3000,'Summary By Town'!$K$2)</f>
        <v>0</v>
      </c>
      <c r="L177" s="5">
        <f>SUMIFS('Raw Data from UFBs'!F$3:F$3000,'Raw Data from UFBs'!$A$3:$A$3000,'Summary By Town'!$A177,'Raw Data from UFBs'!$E$3:$E$3000,'Summary By Town'!$K$2)</f>
        <v>0</v>
      </c>
      <c r="M177" s="5">
        <f>SUMIFS('Raw Data from UFBs'!G$3:G$3000,'Raw Data from UFBs'!$A$3:$A$3000,'Summary By Town'!$A177,'Raw Data from UFBs'!$E$3:$E$3000,'Summary By Town'!$K$2)</f>
        <v>0</v>
      </c>
      <c r="N177" s="23">
        <f t="shared" si="24"/>
        <v>0</v>
      </c>
      <c r="O177" s="22">
        <f>COUNTIFS('Raw Data from UFBs'!$A$3:$A$3000,'Summary By Town'!$A177,'Raw Data from UFBs'!$E$3:$E$3000,'Summary By Town'!$O$2)</f>
        <v>0</v>
      </c>
      <c r="P177" s="5">
        <f>SUMIFS('Raw Data from UFBs'!F$3:F$3000,'Raw Data from UFBs'!$A$3:$A$3000,'Summary By Town'!$A177,'Raw Data from UFBs'!$E$3:$E$3000,'Summary By Town'!$O$2)</f>
        <v>0</v>
      </c>
      <c r="Q177" s="5">
        <f>SUMIFS('Raw Data from UFBs'!G$3:G$3000,'Raw Data from UFBs'!$A$3:$A$3000,'Summary By Town'!$A177,'Raw Data from UFBs'!$E$3:$E$3000,'Summary By Town'!$O$2)</f>
        <v>0</v>
      </c>
      <c r="R177" s="23">
        <f t="shared" si="25"/>
        <v>0</v>
      </c>
      <c r="S177" s="22">
        <f t="shared" si="26"/>
        <v>0</v>
      </c>
      <c r="T177" s="5">
        <f t="shared" si="27"/>
        <v>0</v>
      </c>
      <c r="U177" s="5">
        <f t="shared" si="28"/>
        <v>0</v>
      </c>
      <c r="V177" s="23">
        <f t="shared" si="29"/>
        <v>0</v>
      </c>
      <c r="W177" s="62">
        <v>13011064000</v>
      </c>
      <c r="X177" s="63">
        <v>1.0689469508984031</v>
      </c>
      <c r="Y177" s="64">
        <v>0.51008424991882539</v>
      </c>
      <c r="Z177" s="5">
        <f t="shared" si="30"/>
        <v>0</v>
      </c>
      <c r="AA177" s="9">
        <f t="shared" si="31"/>
        <v>0</v>
      </c>
      <c r="AB177" s="62">
        <v>92820157.450000003</v>
      </c>
      <c r="AC177" s="7">
        <f t="shared" si="32"/>
        <v>0</v>
      </c>
      <c r="AE177" s="6" t="s">
        <v>26</v>
      </c>
      <c r="AF177" s="6" t="s">
        <v>930</v>
      </c>
      <c r="AG177" s="6" t="s">
        <v>1021</v>
      </c>
      <c r="AH177" s="6" t="s">
        <v>40</v>
      </c>
      <c r="AI177" s="6" t="s">
        <v>1857</v>
      </c>
      <c r="AJ177" s="6" t="s">
        <v>1857</v>
      </c>
      <c r="AK177" s="6" t="s">
        <v>1857</v>
      </c>
      <c r="AL177" s="6" t="s">
        <v>1857</v>
      </c>
      <c r="AM177" s="6" t="s">
        <v>1857</v>
      </c>
      <c r="AN177" s="6" t="s">
        <v>1857</v>
      </c>
      <c r="AO177" s="6" t="s">
        <v>1857</v>
      </c>
      <c r="AP177" s="6" t="s">
        <v>1857</v>
      </c>
      <c r="AQ177" s="6" t="s">
        <v>1857</v>
      </c>
      <c r="AR177" s="6" t="s">
        <v>1857</v>
      </c>
      <c r="AS177" s="6" t="s">
        <v>1857</v>
      </c>
      <c r="AT177" s="6" t="s">
        <v>1857</v>
      </c>
    </row>
    <row r="178" spans="1:46" ht="17.25" customHeight="1" x14ac:dyDescent="0.3">
      <c r="A178" t="s">
        <v>1019</v>
      </c>
      <c r="B178" t="s">
        <v>1443</v>
      </c>
      <c r="C178" t="s">
        <v>1013</v>
      </c>
      <c r="D178" t="str">
        <f t="shared" si="22"/>
        <v>Sea Isle City city, Cape May County</v>
      </c>
      <c r="E178" t="s">
        <v>1830</v>
      </c>
      <c r="F178" t="s">
        <v>1820</v>
      </c>
      <c r="G178" s="22">
        <f>COUNTIFS('Raw Data from UFBs'!$A$3:$A$3000,'Summary By Town'!$A178,'Raw Data from UFBs'!$E$3:$E$3000,'Summary By Town'!$G$2)</f>
        <v>0</v>
      </c>
      <c r="H178" s="5">
        <f>SUMIFS('Raw Data from UFBs'!F$3:F$3000,'Raw Data from UFBs'!$A$3:$A$3000,'Summary By Town'!$A178,'Raw Data from UFBs'!$E$3:$E$3000,'Summary By Town'!$G$2)</f>
        <v>0</v>
      </c>
      <c r="I178" s="5">
        <f>SUMIFS('Raw Data from UFBs'!G$3:G$3000,'Raw Data from UFBs'!$A$3:$A$3000,'Summary By Town'!$A178,'Raw Data from UFBs'!$E$3:$E$3000,'Summary By Town'!$G$2)</f>
        <v>0</v>
      </c>
      <c r="J178" s="23">
        <f t="shared" si="23"/>
        <v>0</v>
      </c>
      <c r="K178" s="22">
        <f>COUNTIFS('Raw Data from UFBs'!$A$3:$A$3000,'Summary By Town'!$A178,'Raw Data from UFBs'!$E$3:$E$3000,'Summary By Town'!$K$2)</f>
        <v>0</v>
      </c>
      <c r="L178" s="5">
        <f>SUMIFS('Raw Data from UFBs'!F$3:F$3000,'Raw Data from UFBs'!$A$3:$A$3000,'Summary By Town'!$A178,'Raw Data from UFBs'!$E$3:$E$3000,'Summary By Town'!$K$2)</f>
        <v>0</v>
      </c>
      <c r="M178" s="5">
        <f>SUMIFS('Raw Data from UFBs'!G$3:G$3000,'Raw Data from UFBs'!$A$3:$A$3000,'Summary By Town'!$A178,'Raw Data from UFBs'!$E$3:$E$3000,'Summary By Town'!$K$2)</f>
        <v>0</v>
      </c>
      <c r="N178" s="23">
        <f t="shared" si="24"/>
        <v>0</v>
      </c>
      <c r="O178" s="22">
        <f>COUNTIFS('Raw Data from UFBs'!$A$3:$A$3000,'Summary By Town'!$A178,'Raw Data from UFBs'!$E$3:$E$3000,'Summary By Town'!$O$2)</f>
        <v>0</v>
      </c>
      <c r="P178" s="5">
        <f>SUMIFS('Raw Data from UFBs'!F$3:F$3000,'Raw Data from UFBs'!$A$3:$A$3000,'Summary By Town'!$A178,'Raw Data from UFBs'!$E$3:$E$3000,'Summary By Town'!$O$2)</f>
        <v>0</v>
      </c>
      <c r="Q178" s="5">
        <f>SUMIFS('Raw Data from UFBs'!G$3:G$3000,'Raw Data from UFBs'!$A$3:$A$3000,'Summary By Town'!$A178,'Raw Data from UFBs'!$E$3:$E$3000,'Summary By Town'!$O$2)</f>
        <v>0</v>
      </c>
      <c r="R178" s="23">
        <f t="shared" si="25"/>
        <v>0</v>
      </c>
      <c r="S178" s="22">
        <f t="shared" si="26"/>
        <v>0</v>
      </c>
      <c r="T178" s="5">
        <f t="shared" si="27"/>
        <v>0</v>
      </c>
      <c r="U178" s="5">
        <f t="shared" si="28"/>
        <v>0</v>
      </c>
      <c r="V178" s="23">
        <f t="shared" si="29"/>
        <v>0</v>
      </c>
      <c r="W178" s="62">
        <v>5059083400</v>
      </c>
      <c r="X178" s="63">
        <v>0.849878385477146</v>
      </c>
      <c r="Y178" s="64">
        <v>0.44994996701150702</v>
      </c>
      <c r="Z178" s="5">
        <f t="shared" si="30"/>
        <v>0</v>
      </c>
      <c r="AA178" s="9">
        <f t="shared" si="31"/>
        <v>0</v>
      </c>
      <c r="AB178" s="62">
        <v>28499991.350000001</v>
      </c>
      <c r="AC178" s="7">
        <f t="shared" si="32"/>
        <v>0</v>
      </c>
      <c r="AE178" s="6" t="s">
        <v>1012</v>
      </c>
      <c r="AF178" s="6" t="s">
        <v>202</v>
      </c>
      <c r="AG178" s="6" t="s">
        <v>1016</v>
      </c>
      <c r="AH178" s="6" t="s">
        <v>1021</v>
      </c>
      <c r="AI178" s="6" t="s">
        <v>1857</v>
      </c>
      <c r="AJ178" s="6" t="s">
        <v>1857</v>
      </c>
      <c r="AK178" s="6" t="s">
        <v>1857</v>
      </c>
      <c r="AL178" s="6" t="s">
        <v>1857</v>
      </c>
      <c r="AM178" s="6" t="s">
        <v>1857</v>
      </c>
      <c r="AN178" s="6" t="s">
        <v>1857</v>
      </c>
      <c r="AO178" s="6" t="s">
        <v>1857</v>
      </c>
      <c r="AP178" s="6" t="s">
        <v>1857</v>
      </c>
      <c r="AQ178" s="6" t="s">
        <v>1857</v>
      </c>
      <c r="AR178" s="6" t="s">
        <v>1857</v>
      </c>
      <c r="AS178" s="6" t="s">
        <v>1857</v>
      </c>
      <c r="AT178" s="6" t="s">
        <v>1857</v>
      </c>
    </row>
    <row r="179" spans="1:46" ht="17.25" customHeight="1" x14ac:dyDescent="0.3">
      <c r="A179" t="s">
        <v>1020</v>
      </c>
      <c r="B179" t="s">
        <v>1444</v>
      </c>
      <c r="C179" t="s">
        <v>1013</v>
      </c>
      <c r="D179" t="str">
        <f t="shared" si="22"/>
        <v>Stone Harbor borough, Cape May County</v>
      </c>
      <c r="E179" t="s">
        <v>1830</v>
      </c>
      <c r="F179" t="s">
        <v>1820</v>
      </c>
      <c r="G179" s="22">
        <f>COUNTIFS('Raw Data from UFBs'!$A$3:$A$3000,'Summary By Town'!$A179,'Raw Data from UFBs'!$E$3:$E$3000,'Summary By Town'!$G$2)</f>
        <v>0</v>
      </c>
      <c r="H179" s="5">
        <f>SUMIFS('Raw Data from UFBs'!F$3:F$3000,'Raw Data from UFBs'!$A$3:$A$3000,'Summary By Town'!$A179,'Raw Data from UFBs'!$E$3:$E$3000,'Summary By Town'!$G$2)</f>
        <v>0</v>
      </c>
      <c r="I179" s="5">
        <f>SUMIFS('Raw Data from UFBs'!G$3:G$3000,'Raw Data from UFBs'!$A$3:$A$3000,'Summary By Town'!$A179,'Raw Data from UFBs'!$E$3:$E$3000,'Summary By Town'!$G$2)</f>
        <v>0</v>
      </c>
      <c r="J179" s="23">
        <f t="shared" si="23"/>
        <v>0</v>
      </c>
      <c r="K179" s="22">
        <f>COUNTIFS('Raw Data from UFBs'!$A$3:$A$3000,'Summary By Town'!$A179,'Raw Data from UFBs'!$E$3:$E$3000,'Summary By Town'!$K$2)</f>
        <v>0</v>
      </c>
      <c r="L179" s="5">
        <f>SUMIFS('Raw Data from UFBs'!F$3:F$3000,'Raw Data from UFBs'!$A$3:$A$3000,'Summary By Town'!$A179,'Raw Data from UFBs'!$E$3:$E$3000,'Summary By Town'!$K$2)</f>
        <v>0</v>
      </c>
      <c r="M179" s="5">
        <f>SUMIFS('Raw Data from UFBs'!G$3:G$3000,'Raw Data from UFBs'!$A$3:$A$3000,'Summary By Town'!$A179,'Raw Data from UFBs'!$E$3:$E$3000,'Summary By Town'!$K$2)</f>
        <v>0</v>
      </c>
      <c r="N179" s="23">
        <f t="shared" si="24"/>
        <v>0</v>
      </c>
      <c r="O179" s="22">
        <f>COUNTIFS('Raw Data from UFBs'!$A$3:$A$3000,'Summary By Town'!$A179,'Raw Data from UFBs'!$E$3:$E$3000,'Summary By Town'!$O$2)</f>
        <v>0</v>
      </c>
      <c r="P179" s="5">
        <f>SUMIFS('Raw Data from UFBs'!F$3:F$3000,'Raw Data from UFBs'!$A$3:$A$3000,'Summary By Town'!$A179,'Raw Data from UFBs'!$E$3:$E$3000,'Summary By Town'!$O$2)</f>
        <v>0</v>
      </c>
      <c r="Q179" s="5">
        <f>SUMIFS('Raw Data from UFBs'!G$3:G$3000,'Raw Data from UFBs'!$A$3:$A$3000,'Summary By Town'!$A179,'Raw Data from UFBs'!$E$3:$E$3000,'Summary By Town'!$O$2)</f>
        <v>0</v>
      </c>
      <c r="R179" s="23">
        <f t="shared" si="25"/>
        <v>0</v>
      </c>
      <c r="S179" s="22">
        <f t="shared" si="26"/>
        <v>0</v>
      </c>
      <c r="T179" s="5">
        <f t="shared" si="27"/>
        <v>0</v>
      </c>
      <c r="U179" s="5">
        <f t="shared" si="28"/>
        <v>0</v>
      </c>
      <c r="V179" s="23">
        <f t="shared" si="29"/>
        <v>0</v>
      </c>
      <c r="W179" s="62">
        <v>5230052700</v>
      </c>
      <c r="X179" s="63">
        <v>0.73188362294752318</v>
      </c>
      <c r="Y179" s="64">
        <v>0.41151641521622434</v>
      </c>
      <c r="Z179" s="5">
        <f t="shared" si="30"/>
        <v>0</v>
      </c>
      <c r="AA179" s="9">
        <f t="shared" si="31"/>
        <v>0</v>
      </c>
      <c r="AB179" s="62">
        <v>21493458.77</v>
      </c>
      <c r="AC179" s="7">
        <f t="shared" si="32"/>
        <v>0</v>
      </c>
      <c r="AE179" s="6" t="s">
        <v>1017</v>
      </c>
      <c r="AF179" s="6" t="s">
        <v>1012</v>
      </c>
      <c r="AG179" s="6" t="s">
        <v>202</v>
      </c>
      <c r="AH179" s="6" t="s">
        <v>1857</v>
      </c>
      <c r="AI179" s="6" t="s">
        <v>1857</v>
      </c>
      <c r="AJ179" s="6" t="s">
        <v>1857</v>
      </c>
      <c r="AK179" s="6" t="s">
        <v>1857</v>
      </c>
      <c r="AL179" s="6" t="s">
        <v>1857</v>
      </c>
      <c r="AM179" s="6" t="s">
        <v>1857</v>
      </c>
      <c r="AN179" s="6" t="s">
        <v>1857</v>
      </c>
      <c r="AO179" s="6" t="s">
        <v>1857</v>
      </c>
      <c r="AP179" s="6" t="s">
        <v>1857</v>
      </c>
      <c r="AQ179" s="6" t="s">
        <v>1857</v>
      </c>
      <c r="AR179" s="6" t="s">
        <v>1857</v>
      </c>
      <c r="AS179" s="6" t="s">
        <v>1857</v>
      </c>
      <c r="AT179" s="6" t="s">
        <v>1857</v>
      </c>
    </row>
    <row r="180" spans="1:46" ht="17.25" customHeight="1" x14ac:dyDescent="0.3">
      <c r="A180" t="s">
        <v>1022</v>
      </c>
      <c r="B180" t="s">
        <v>1445</v>
      </c>
      <c r="C180" t="s">
        <v>1013</v>
      </c>
      <c r="D180" t="str">
        <f t="shared" si="22"/>
        <v>West Cape May borough, Cape May County</v>
      </c>
      <c r="E180" t="s">
        <v>1830</v>
      </c>
      <c r="F180" t="s">
        <v>1820</v>
      </c>
      <c r="G180" s="22">
        <f>COUNTIFS('Raw Data from UFBs'!$A$3:$A$3000,'Summary By Town'!$A180,'Raw Data from UFBs'!$E$3:$E$3000,'Summary By Town'!$G$2)</f>
        <v>0</v>
      </c>
      <c r="H180" s="5">
        <f>SUMIFS('Raw Data from UFBs'!F$3:F$3000,'Raw Data from UFBs'!$A$3:$A$3000,'Summary By Town'!$A180,'Raw Data from UFBs'!$E$3:$E$3000,'Summary By Town'!$G$2)</f>
        <v>0</v>
      </c>
      <c r="I180" s="5">
        <f>SUMIFS('Raw Data from UFBs'!G$3:G$3000,'Raw Data from UFBs'!$A$3:$A$3000,'Summary By Town'!$A180,'Raw Data from UFBs'!$E$3:$E$3000,'Summary By Town'!$G$2)</f>
        <v>0</v>
      </c>
      <c r="J180" s="23">
        <f t="shared" si="23"/>
        <v>0</v>
      </c>
      <c r="K180" s="22">
        <f>COUNTIFS('Raw Data from UFBs'!$A$3:$A$3000,'Summary By Town'!$A180,'Raw Data from UFBs'!$E$3:$E$3000,'Summary By Town'!$K$2)</f>
        <v>0</v>
      </c>
      <c r="L180" s="5">
        <f>SUMIFS('Raw Data from UFBs'!F$3:F$3000,'Raw Data from UFBs'!$A$3:$A$3000,'Summary By Town'!$A180,'Raw Data from UFBs'!$E$3:$E$3000,'Summary By Town'!$K$2)</f>
        <v>0</v>
      </c>
      <c r="M180" s="5">
        <f>SUMIFS('Raw Data from UFBs'!G$3:G$3000,'Raw Data from UFBs'!$A$3:$A$3000,'Summary By Town'!$A180,'Raw Data from UFBs'!$E$3:$E$3000,'Summary By Town'!$K$2)</f>
        <v>0</v>
      </c>
      <c r="N180" s="23">
        <f t="shared" si="24"/>
        <v>0</v>
      </c>
      <c r="O180" s="22">
        <f>COUNTIFS('Raw Data from UFBs'!$A$3:$A$3000,'Summary By Town'!$A180,'Raw Data from UFBs'!$E$3:$E$3000,'Summary By Town'!$O$2)</f>
        <v>0</v>
      </c>
      <c r="P180" s="5">
        <f>SUMIFS('Raw Data from UFBs'!F$3:F$3000,'Raw Data from UFBs'!$A$3:$A$3000,'Summary By Town'!$A180,'Raw Data from UFBs'!$E$3:$E$3000,'Summary By Town'!$O$2)</f>
        <v>0</v>
      </c>
      <c r="Q180" s="5">
        <f>SUMIFS('Raw Data from UFBs'!G$3:G$3000,'Raw Data from UFBs'!$A$3:$A$3000,'Summary By Town'!$A180,'Raw Data from UFBs'!$E$3:$E$3000,'Summary By Town'!$O$2)</f>
        <v>0</v>
      </c>
      <c r="R180" s="23">
        <f t="shared" si="25"/>
        <v>0</v>
      </c>
      <c r="S180" s="22">
        <f t="shared" si="26"/>
        <v>0</v>
      </c>
      <c r="T180" s="5">
        <f t="shared" si="27"/>
        <v>0</v>
      </c>
      <c r="U180" s="5">
        <f t="shared" si="28"/>
        <v>0</v>
      </c>
      <c r="V180" s="23">
        <f t="shared" si="29"/>
        <v>0</v>
      </c>
      <c r="W180" s="62">
        <v>541925200</v>
      </c>
      <c r="X180" s="63">
        <v>1.5180484414027064</v>
      </c>
      <c r="Y180" s="64">
        <v>0.2803443610977604</v>
      </c>
      <c r="Z180" s="5">
        <f t="shared" si="30"/>
        <v>0</v>
      </c>
      <c r="AA180" s="9">
        <f t="shared" si="31"/>
        <v>0</v>
      </c>
      <c r="AB180" s="62">
        <v>3844075.71</v>
      </c>
      <c r="AC180" s="7">
        <f t="shared" si="32"/>
        <v>0</v>
      </c>
      <c r="AE180" s="6" t="s">
        <v>1014</v>
      </c>
      <c r="AF180" s="6" t="s">
        <v>198</v>
      </c>
      <c r="AG180" s="6" t="s">
        <v>1857</v>
      </c>
      <c r="AH180" s="6" t="s">
        <v>1857</v>
      </c>
      <c r="AI180" s="6" t="s">
        <v>1857</v>
      </c>
      <c r="AJ180" s="6" t="s">
        <v>1857</v>
      </c>
      <c r="AK180" s="6" t="s">
        <v>1857</v>
      </c>
      <c r="AL180" s="6" t="s">
        <v>1857</v>
      </c>
      <c r="AM180" s="6" t="s">
        <v>1857</v>
      </c>
      <c r="AN180" s="6" t="s">
        <v>1857</v>
      </c>
      <c r="AO180" s="6" t="s">
        <v>1857</v>
      </c>
      <c r="AP180" s="6" t="s">
        <v>1857</v>
      </c>
      <c r="AQ180" s="6" t="s">
        <v>1857</v>
      </c>
      <c r="AR180" s="6" t="s">
        <v>1857</v>
      </c>
      <c r="AS180" s="6" t="s">
        <v>1857</v>
      </c>
      <c r="AT180" s="6" t="s">
        <v>1857</v>
      </c>
    </row>
    <row r="181" spans="1:46" ht="17.25" customHeight="1" x14ac:dyDescent="0.3">
      <c r="A181" t="s">
        <v>1023</v>
      </c>
      <c r="B181" t="s">
        <v>1446</v>
      </c>
      <c r="C181" t="s">
        <v>1013</v>
      </c>
      <c r="D181" t="str">
        <f t="shared" si="22"/>
        <v>West Wildwood borough, Cape May County</v>
      </c>
      <c r="E181" t="s">
        <v>1830</v>
      </c>
      <c r="F181" t="s">
        <v>1815</v>
      </c>
      <c r="G181" s="22">
        <f>COUNTIFS('Raw Data from UFBs'!$A$3:$A$3000,'Summary By Town'!$A181,'Raw Data from UFBs'!$E$3:$E$3000,'Summary By Town'!$G$2)</f>
        <v>0</v>
      </c>
      <c r="H181" s="5">
        <f>SUMIFS('Raw Data from UFBs'!F$3:F$3000,'Raw Data from UFBs'!$A$3:$A$3000,'Summary By Town'!$A181,'Raw Data from UFBs'!$E$3:$E$3000,'Summary By Town'!$G$2)</f>
        <v>0</v>
      </c>
      <c r="I181" s="5">
        <f>SUMIFS('Raw Data from UFBs'!G$3:G$3000,'Raw Data from UFBs'!$A$3:$A$3000,'Summary By Town'!$A181,'Raw Data from UFBs'!$E$3:$E$3000,'Summary By Town'!$G$2)</f>
        <v>0</v>
      </c>
      <c r="J181" s="23">
        <f t="shared" si="23"/>
        <v>0</v>
      </c>
      <c r="K181" s="22">
        <f>COUNTIFS('Raw Data from UFBs'!$A$3:$A$3000,'Summary By Town'!$A181,'Raw Data from UFBs'!$E$3:$E$3000,'Summary By Town'!$K$2)</f>
        <v>0</v>
      </c>
      <c r="L181" s="5">
        <f>SUMIFS('Raw Data from UFBs'!F$3:F$3000,'Raw Data from UFBs'!$A$3:$A$3000,'Summary By Town'!$A181,'Raw Data from UFBs'!$E$3:$E$3000,'Summary By Town'!$K$2)</f>
        <v>0</v>
      </c>
      <c r="M181" s="5">
        <f>SUMIFS('Raw Data from UFBs'!G$3:G$3000,'Raw Data from UFBs'!$A$3:$A$3000,'Summary By Town'!$A181,'Raw Data from UFBs'!$E$3:$E$3000,'Summary By Town'!$K$2)</f>
        <v>0</v>
      </c>
      <c r="N181" s="23">
        <f t="shared" si="24"/>
        <v>0</v>
      </c>
      <c r="O181" s="22">
        <f>COUNTIFS('Raw Data from UFBs'!$A$3:$A$3000,'Summary By Town'!$A181,'Raw Data from UFBs'!$E$3:$E$3000,'Summary By Town'!$O$2)</f>
        <v>0</v>
      </c>
      <c r="P181" s="5">
        <f>SUMIFS('Raw Data from UFBs'!F$3:F$3000,'Raw Data from UFBs'!$A$3:$A$3000,'Summary By Town'!$A181,'Raw Data from UFBs'!$E$3:$E$3000,'Summary By Town'!$O$2)</f>
        <v>0</v>
      </c>
      <c r="Q181" s="5">
        <f>SUMIFS('Raw Data from UFBs'!G$3:G$3000,'Raw Data from UFBs'!$A$3:$A$3000,'Summary By Town'!$A181,'Raw Data from UFBs'!$E$3:$E$3000,'Summary By Town'!$O$2)</f>
        <v>0</v>
      </c>
      <c r="R181" s="23">
        <f t="shared" si="25"/>
        <v>0</v>
      </c>
      <c r="S181" s="22">
        <f t="shared" si="26"/>
        <v>0</v>
      </c>
      <c r="T181" s="5">
        <f t="shared" si="27"/>
        <v>0</v>
      </c>
      <c r="U181" s="5">
        <f t="shared" si="28"/>
        <v>0</v>
      </c>
      <c r="V181" s="23">
        <f t="shared" si="29"/>
        <v>0</v>
      </c>
      <c r="W181" s="62">
        <v>230458700</v>
      </c>
      <c r="X181" s="63">
        <v>1.8954378634620801</v>
      </c>
      <c r="Y181" s="64">
        <v>0.63641084914881341</v>
      </c>
      <c r="Z181" s="5">
        <f t="shared" si="30"/>
        <v>0</v>
      </c>
      <c r="AA181" s="9">
        <f t="shared" si="31"/>
        <v>0</v>
      </c>
      <c r="AB181" s="62">
        <v>3497174.9</v>
      </c>
      <c r="AC181" s="7">
        <f t="shared" si="32"/>
        <v>0</v>
      </c>
      <c r="AE181" s="6" t="s">
        <v>1024</v>
      </c>
      <c r="AF181" s="6" t="s">
        <v>1017</v>
      </c>
      <c r="AG181" s="6" t="s">
        <v>202</v>
      </c>
      <c r="AH181" s="6" t="s">
        <v>1857</v>
      </c>
      <c r="AI181" s="6" t="s">
        <v>1857</v>
      </c>
      <c r="AJ181" s="6" t="s">
        <v>1857</v>
      </c>
      <c r="AK181" s="6" t="s">
        <v>1857</v>
      </c>
      <c r="AL181" s="6" t="s">
        <v>1857</v>
      </c>
      <c r="AM181" s="6" t="s">
        <v>1857</v>
      </c>
      <c r="AN181" s="6" t="s">
        <v>1857</v>
      </c>
      <c r="AO181" s="6" t="s">
        <v>1857</v>
      </c>
      <c r="AP181" s="6" t="s">
        <v>1857</v>
      </c>
      <c r="AQ181" s="6" t="s">
        <v>1857</v>
      </c>
      <c r="AR181" s="6" t="s">
        <v>1857</v>
      </c>
      <c r="AS181" s="6" t="s">
        <v>1857</v>
      </c>
      <c r="AT181" s="6" t="s">
        <v>1857</v>
      </c>
    </row>
    <row r="182" spans="1:46" ht="17.25" customHeight="1" x14ac:dyDescent="0.3">
      <c r="A182" t="s">
        <v>1024</v>
      </c>
      <c r="B182" t="s">
        <v>1447</v>
      </c>
      <c r="C182" t="s">
        <v>1013</v>
      </c>
      <c r="D182" t="str">
        <f t="shared" si="22"/>
        <v>Wildwood city, Cape May County</v>
      </c>
      <c r="E182" t="s">
        <v>1830</v>
      </c>
      <c r="F182" t="s">
        <v>1819</v>
      </c>
      <c r="G182" s="22">
        <f>COUNTIFS('Raw Data from UFBs'!$A$3:$A$3000,'Summary By Town'!$A182,'Raw Data from UFBs'!$E$3:$E$3000,'Summary By Town'!$G$2)</f>
        <v>3</v>
      </c>
      <c r="H182" s="5">
        <f>SUMIFS('Raw Data from UFBs'!F$3:F$3000,'Raw Data from UFBs'!$A$3:$A$3000,'Summary By Town'!$A182,'Raw Data from UFBs'!$E$3:$E$3000,'Summary By Town'!$G$2)</f>
        <v>120850</v>
      </c>
      <c r="I182" s="5">
        <f>SUMIFS('Raw Data from UFBs'!G$3:G$3000,'Raw Data from UFBs'!$A$3:$A$3000,'Summary By Town'!$A182,'Raw Data from UFBs'!$E$3:$E$3000,'Summary By Town'!$G$2)</f>
        <v>17492800</v>
      </c>
      <c r="J182" s="23">
        <f t="shared" si="23"/>
        <v>511836.33326363825</v>
      </c>
      <c r="K182" s="22">
        <f>COUNTIFS('Raw Data from UFBs'!$A$3:$A$3000,'Summary By Town'!$A182,'Raw Data from UFBs'!$E$3:$E$3000,'Summary By Town'!$K$2)</f>
        <v>0</v>
      </c>
      <c r="L182" s="5">
        <f>SUMIFS('Raw Data from UFBs'!F$3:F$3000,'Raw Data from UFBs'!$A$3:$A$3000,'Summary By Town'!$A182,'Raw Data from UFBs'!$E$3:$E$3000,'Summary By Town'!$K$2)</f>
        <v>0</v>
      </c>
      <c r="M182" s="5">
        <f>SUMIFS('Raw Data from UFBs'!G$3:G$3000,'Raw Data from UFBs'!$A$3:$A$3000,'Summary By Town'!$A182,'Raw Data from UFBs'!$E$3:$E$3000,'Summary By Town'!$K$2)</f>
        <v>0</v>
      </c>
      <c r="N182" s="23">
        <f t="shared" si="24"/>
        <v>0</v>
      </c>
      <c r="O182" s="22">
        <f>COUNTIFS('Raw Data from UFBs'!$A$3:$A$3000,'Summary By Town'!$A182,'Raw Data from UFBs'!$E$3:$E$3000,'Summary By Town'!$O$2)</f>
        <v>0</v>
      </c>
      <c r="P182" s="5">
        <f>SUMIFS('Raw Data from UFBs'!F$3:F$3000,'Raw Data from UFBs'!$A$3:$A$3000,'Summary By Town'!$A182,'Raw Data from UFBs'!$E$3:$E$3000,'Summary By Town'!$O$2)</f>
        <v>0</v>
      </c>
      <c r="Q182" s="5">
        <f>SUMIFS('Raw Data from UFBs'!G$3:G$3000,'Raw Data from UFBs'!$A$3:$A$3000,'Summary By Town'!$A182,'Raw Data from UFBs'!$E$3:$E$3000,'Summary By Town'!$O$2)</f>
        <v>0</v>
      </c>
      <c r="R182" s="23">
        <f t="shared" si="25"/>
        <v>0</v>
      </c>
      <c r="S182" s="22">
        <f t="shared" si="26"/>
        <v>3</v>
      </c>
      <c r="T182" s="5">
        <f t="shared" si="27"/>
        <v>120850</v>
      </c>
      <c r="U182" s="5">
        <f t="shared" si="28"/>
        <v>17492800</v>
      </c>
      <c r="V182" s="23">
        <f t="shared" si="29"/>
        <v>511836.33326363825</v>
      </c>
      <c r="W182" s="62">
        <v>1631277000</v>
      </c>
      <c r="X182" s="63">
        <v>2.9259828801772056</v>
      </c>
      <c r="Y182" s="64">
        <v>0.54410368523996255</v>
      </c>
      <c r="Z182" s="5">
        <f t="shared" si="30"/>
        <v>212737.10480720573</v>
      </c>
      <c r="AA182" s="9">
        <f t="shared" si="31"/>
        <v>1.0723378065159994E-2</v>
      </c>
      <c r="AB182" s="62">
        <v>36894240.340000004</v>
      </c>
      <c r="AC182" s="7">
        <f t="shared" si="32"/>
        <v>5.7661332188092343E-3</v>
      </c>
      <c r="AE182" s="6" t="s">
        <v>1025</v>
      </c>
      <c r="AF182" s="6" t="s">
        <v>1023</v>
      </c>
      <c r="AG182" s="6" t="s">
        <v>1017</v>
      </c>
      <c r="AH182" s="6" t="s">
        <v>198</v>
      </c>
      <c r="AI182" s="6" t="s">
        <v>202</v>
      </c>
      <c r="AJ182" s="6" t="s">
        <v>1857</v>
      </c>
      <c r="AK182" s="6" t="s">
        <v>1857</v>
      </c>
      <c r="AL182" s="6" t="s">
        <v>1857</v>
      </c>
      <c r="AM182" s="6" t="s">
        <v>1857</v>
      </c>
      <c r="AN182" s="6" t="s">
        <v>1857</v>
      </c>
      <c r="AO182" s="6" t="s">
        <v>1857</v>
      </c>
      <c r="AP182" s="6" t="s">
        <v>1857</v>
      </c>
      <c r="AQ182" s="6" t="s">
        <v>1857</v>
      </c>
      <c r="AR182" s="6" t="s">
        <v>1857</v>
      </c>
      <c r="AS182" s="6" t="s">
        <v>1857</v>
      </c>
      <c r="AT182" s="6" t="s">
        <v>1857</v>
      </c>
    </row>
    <row r="183" spans="1:46" ht="17.25" customHeight="1" x14ac:dyDescent="0.3">
      <c r="A183" t="s">
        <v>1025</v>
      </c>
      <c r="B183" t="s">
        <v>1448</v>
      </c>
      <c r="C183" t="s">
        <v>1013</v>
      </c>
      <c r="D183" t="str">
        <f t="shared" si="22"/>
        <v>Wildwood Crest borough, Cape May County</v>
      </c>
      <c r="E183" t="s">
        <v>1830</v>
      </c>
      <c r="F183" t="s">
        <v>1820</v>
      </c>
      <c r="G183" s="22">
        <f>COUNTIFS('Raw Data from UFBs'!$A$3:$A$3000,'Summary By Town'!$A183,'Raw Data from UFBs'!$E$3:$E$3000,'Summary By Town'!$G$2)</f>
        <v>0</v>
      </c>
      <c r="H183" s="5">
        <f>SUMIFS('Raw Data from UFBs'!F$3:F$3000,'Raw Data from UFBs'!$A$3:$A$3000,'Summary By Town'!$A183,'Raw Data from UFBs'!$E$3:$E$3000,'Summary By Town'!$G$2)</f>
        <v>0</v>
      </c>
      <c r="I183" s="5">
        <f>SUMIFS('Raw Data from UFBs'!G$3:G$3000,'Raw Data from UFBs'!$A$3:$A$3000,'Summary By Town'!$A183,'Raw Data from UFBs'!$E$3:$E$3000,'Summary By Town'!$G$2)</f>
        <v>0</v>
      </c>
      <c r="J183" s="23">
        <f t="shared" si="23"/>
        <v>0</v>
      </c>
      <c r="K183" s="22">
        <f>COUNTIFS('Raw Data from UFBs'!$A$3:$A$3000,'Summary By Town'!$A183,'Raw Data from UFBs'!$E$3:$E$3000,'Summary By Town'!$K$2)</f>
        <v>0</v>
      </c>
      <c r="L183" s="5">
        <f>SUMIFS('Raw Data from UFBs'!F$3:F$3000,'Raw Data from UFBs'!$A$3:$A$3000,'Summary By Town'!$A183,'Raw Data from UFBs'!$E$3:$E$3000,'Summary By Town'!$K$2)</f>
        <v>0</v>
      </c>
      <c r="M183" s="5">
        <f>SUMIFS('Raw Data from UFBs'!G$3:G$3000,'Raw Data from UFBs'!$A$3:$A$3000,'Summary By Town'!$A183,'Raw Data from UFBs'!$E$3:$E$3000,'Summary By Town'!$K$2)</f>
        <v>0</v>
      </c>
      <c r="N183" s="23">
        <f t="shared" si="24"/>
        <v>0</v>
      </c>
      <c r="O183" s="22">
        <f>COUNTIFS('Raw Data from UFBs'!$A$3:$A$3000,'Summary By Town'!$A183,'Raw Data from UFBs'!$E$3:$E$3000,'Summary By Town'!$O$2)</f>
        <v>0</v>
      </c>
      <c r="P183" s="5">
        <f>SUMIFS('Raw Data from UFBs'!F$3:F$3000,'Raw Data from UFBs'!$A$3:$A$3000,'Summary By Town'!$A183,'Raw Data from UFBs'!$E$3:$E$3000,'Summary By Town'!$O$2)</f>
        <v>0</v>
      </c>
      <c r="Q183" s="5">
        <f>SUMIFS('Raw Data from UFBs'!G$3:G$3000,'Raw Data from UFBs'!$A$3:$A$3000,'Summary By Town'!$A183,'Raw Data from UFBs'!$E$3:$E$3000,'Summary By Town'!$O$2)</f>
        <v>0</v>
      </c>
      <c r="R183" s="23">
        <f t="shared" si="25"/>
        <v>0</v>
      </c>
      <c r="S183" s="22">
        <f t="shared" si="26"/>
        <v>0</v>
      </c>
      <c r="T183" s="5">
        <f t="shared" si="27"/>
        <v>0</v>
      </c>
      <c r="U183" s="5">
        <f t="shared" si="28"/>
        <v>0</v>
      </c>
      <c r="V183" s="23">
        <f t="shared" si="29"/>
        <v>0</v>
      </c>
      <c r="W183" s="62">
        <v>2464688400</v>
      </c>
      <c r="X183" s="63">
        <v>1.4026313438789968</v>
      </c>
      <c r="Y183" s="64">
        <v>0.49898264147718852</v>
      </c>
      <c r="Z183" s="5">
        <f t="shared" si="30"/>
        <v>0</v>
      </c>
      <c r="AA183" s="9">
        <f t="shared" si="31"/>
        <v>0</v>
      </c>
      <c r="AB183" s="62">
        <v>27540389.149999999</v>
      </c>
      <c r="AC183" s="7">
        <f t="shared" si="32"/>
        <v>0</v>
      </c>
      <c r="AE183" s="6" t="s">
        <v>1024</v>
      </c>
      <c r="AF183" s="6" t="s">
        <v>198</v>
      </c>
      <c r="AG183" s="6" t="s">
        <v>1857</v>
      </c>
      <c r="AH183" s="6" t="s">
        <v>1857</v>
      </c>
      <c r="AI183" s="6" t="s">
        <v>1857</v>
      </c>
      <c r="AJ183" s="6" t="s">
        <v>1857</v>
      </c>
      <c r="AK183" s="6" t="s">
        <v>1857</v>
      </c>
      <c r="AL183" s="6" t="s">
        <v>1857</v>
      </c>
      <c r="AM183" s="6" t="s">
        <v>1857</v>
      </c>
      <c r="AN183" s="6" t="s">
        <v>1857</v>
      </c>
      <c r="AO183" s="6" t="s">
        <v>1857</v>
      </c>
      <c r="AP183" s="6" t="s">
        <v>1857</v>
      </c>
      <c r="AQ183" s="6" t="s">
        <v>1857</v>
      </c>
      <c r="AR183" s="6" t="s">
        <v>1857</v>
      </c>
      <c r="AS183" s="6" t="s">
        <v>1857</v>
      </c>
      <c r="AT183" s="6" t="s">
        <v>1857</v>
      </c>
    </row>
    <row r="184" spans="1:46" ht="17.25" customHeight="1" x14ac:dyDescent="0.3">
      <c r="A184" t="s">
        <v>1026</v>
      </c>
      <c r="B184" t="s">
        <v>1449</v>
      </c>
      <c r="C184" t="s">
        <v>1013</v>
      </c>
      <c r="D184" t="str">
        <f t="shared" si="22"/>
        <v>Woodbine borough, Cape May County</v>
      </c>
      <c r="E184" t="s">
        <v>1830</v>
      </c>
      <c r="F184" t="s">
        <v>1818</v>
      </c>
      <c r="G184" s="22">
        <f>COUNTIFS('Raw Data from UFBs'!$A$3:$A$3000,'Summary By Town'!$A184,'Raw Data from UFBs'!$E$3:$E$3000,'Summary By Town'!$G$2)</f>
        <v>0</v>
      </c>
      <c r="H184" s="5">
        <f>SUMIFS('Raw Data from UFBs'!F$3:F$3000,'Raw Data from UFBs'!$A$3:$A$3000,'Summary By Town'!$A184,'Raw Data from UFBs'!$E$3:$E$3000,'Summary By Town'!$G$2)</f>
        <v>0</v>
      </c>
      <c r="I184" s="5">
        <f>SUMIFS('Raw Data from UFBs'!G$3:G$3000,'Raw Data from UFBs'!$A$3:$A$3000,'Summary By Town'!$A184,'Raw Data from UFBs'!$E$3:$E$3000,'Summary By Town'!$G$2)</f>
        <v>0</v>
      </c>
      <c r="J184" s="23">
        <f t="shared" si="23"/>
        <v>0</v>
      </c>
      <c r="K184" s="22">
        <f>COUNTIFS('Raw Data from UFBs'!$A$3:$A$3000,'Summary By Town'!$A184,'Raw Data from UFBs'!$E$3:$E$3000,'Summary By Town'!$K$2)</f>
        <v>0</v>
      </c>
      <c r="L184" s="5">
        <f>SUMIFS('Raw Data from UFBs'!F$3:F$3000,'Raw Data from UFBs'!$A$3:$A$3000,'Summary By Town'!$A184,'Raw Data from UFBs'!$E$3:$E$3000,'Summary By Town'!$K$2)</f>
        <v>0</v>
      </c>
      <c r="M184" s="5">
        <f>SUMIFS('Raw Data from UFBs'!G$3:G$3000,'Raw Data from UFBs'!$A$3:$A$3000,'Summary By Town'!$A184,'Raw Data from UFBs'!$E$3:$E$3000,'Summary By Town'!$K$2)</f>
        <v>0</v>
      </c>
      <c r="N184" s="23">
        <f t="shared" si="24"/>
        <v>0</v>
      </c>
      <c r="O184" s="22">
        <f>COUNTIFS('Raw Data from UFBs'!$A$3:$A$3000,'Summary By Town'!$A184,'Raw Data from UFBs'!$E$3:$E$3000,'Summary By Town'!$O$2)</f>
        <v>0</v>
      </c>
      <c r="P184" s="5">
        <f>SUMIFS('Raw Data from UFBs'!F$3:F$3000,'Raw Data from UFBs'!$A$3:$A$3000,'Summary By Town'!$A184,'Raw Data from UFBs'!$E$3:$E$3000,'Summary By Town'!$O$2)</f>
        <v>0</v>
      </c>
      <c r="Q184" s="5">
        <f>SUMIFS('Raw Data from UFBs'!G$3:G$3000,'Raw Data from UFBs'!$A$3:$A$3000,'Summary By Town'!$A184,'Raw Data from UFBs'!$E$3:$E$3000,'Summary By Town'!$O$2)</f>
        <v>0</v>
      </c>
      <c r="R184" s="23">
        <f t="shared" si="25"/>
        <v>0</v>
      </c>
      <c r="S184" s="22">
        <f t="shared" si="26"/>
        <v>0</v>
      </c>
      <c r="T184" s="5">
        <f t="shared" si="27"/>
        <v>0</v>
      </c>
      <c r="U184" s="5">
        <f t="shared" si="28"/>
        <v>0</v>
      </c>
      <c r="V184" s="23">
        <f t="shared" si="29"/>
        <v>0</v>
      </c>
      <c r="W184" s="62">
        <v>289365488</v>
      </c>
      <c r="X184" s="63">
        <v>1.7058246345981334</v>
      </c>
      <c r="Y184" s="64">
        <v>0.13585679476060777</v>
      </c>
      <c r="Z184" s="5">
        <f t="shared" si="30"/>
        <v>0</v>
      </c>
      <c r="AA184" s="9">
        <f t="shared" si="31"/>
        <v>0</v>
      </c>
      <c r="AB184" s="62">
        <v>3509163.68</v>
      </c>
      <c r="AC184" s="7">
        <f t="shared" si="32"/>
        <v>0</v>
      </c>
      <c r="AE184" s="6" t="s">
        <v>1016</v>
      </c>
      <c r="AF184" s="6" t="s">
        <v>1021</v>
      </c>
      <c r="AG184" s="6" t="s">
        <v>1857</v>
      </c>
      <c r="AH184" s="6" t="s">
        <v>1857</v>
      </c>
      <c r="AI184" s="6" t="s">
        <v>1857</v>
      </c>
      <c r="AJ184" s="6" t="s">
        <v>1857</v>
      </c>
      <c r="AK184" s="6" t="s">
        <v>1857</v>
      </c>
      <c r="AL184" s="6" t="s">
        <v>1857</v>
      </c>
      <c r="AM184" s="6" t="s">
        <v>1857</v>
      </c>
      <c r="AN184" s="6" t="s">
        <v>1857</v>
      </c>
      <c r="AO184" s="6" t="s">
        <v>1857</v>
      </c>
      <c r="AP184" s="6" t="s">
        <v>1857</v>
      </c>
      <c r="AQ184" s="6" t="s">
        <v>1857</v>
      </c>
      <c r="AR184" s="6" t="s">
        <v>1857</v>
      </c>
      <c r="AS184" s="6" t="s">
        <v>1857</v>
      </c>
      <c r="AT184" s="6" t="s">
        <v>1857</v>
      </c>
    </row>
    <row r="185" spans="1:46" ht="17.25" customHeight="1" x14ac:dyDescent="0.3">
      <c r="A185" t="s">
        <v>1016</v>
      </c>
      <c r="B185" t="s">
        <v>1450</v>
      </c>
      <c r="C185" t="s">
        <v>1013</v>
      </c>
      <c r="D185" t="str">
        <f t="shared" si="22"/>
        <v>Dennis township, Cape May County</v>
      </c>
      <c r="E185" t="s">
        <v>1830</v>
      </c>
      <c r="F185" t="s">
        <v>1818</v>
      </c>
      <c r="G185" s="22">
        <f>COUNTIFS('Raw Data from UFBs'!$A$3:$A$3000,'Summary By Town'!$A185,'Raw Data from UFBs'!$E$3:$E$3000,'Summary By Town'!$G$2)</f>
        <v>0</v>
      </c>
      <c r="H185" s="5">
        <f>SUMIFS('Raw Data from UFBs'!F$3:F$3000,'Raw Data from UFBs'!$A$3:$A$3000,'Summary By Town'!$A185,'Raw Data from UFBs'!$E$3:$E$3000,'Summary By Town'!$G$2)</f>
        <v>0</v>
      </c>
      <c r="I185" s="5">
        <f>SUMIFS('Raw Data from UFBs'!G$3:G$3000,'Raw Data from UFBs'!$A$3:$A$3000,'Summary By Town'!$A185,'Raw Data from UFBs'!$E$3:$E$3000,'Summary By Town'!$G$2)</f>
        <v>0</v>
      </c>
      <c r="J185" s="23">
        <f t="shared" si="23"/>
        <v>0</v>
      </c>
      <c r="K185" s="22">
        <f>COUNTIFS('Raw Data from UFBs'!$A$3:$A$3000,'Summary By Town'!$A185,'Raw Data from UFBs'!$E$3:$E$3000,'Summary By Town'!$K$2)</f>
        <v>0</v>
      </c>
      <c r="L185" s="5">
        <f>SUMIFS('Raw Data from UFBs'!F$3:F$3000,'Raw Data from UFBs'!$A$3:$A$3000,'Summary By Town'!$A185,'Raw Data from UFBs'!$E$3:$E$3000,'Summary By Town'!$K$2)</f>
        <v>0</v>
      </c>
      <c r="M185" s="5">
        <f>SUMIFS('Raw Data from UFBs'!G$3:G$3000,'Raw Data from UFBs'!$A$3:$A$3000,'Summary By Town'!$A185,'Raw Data from UFBs'!$E$3:$E$3000,'Summary By Town'!$K$2)</f>
        <v>0</v>
      </c>
      <c r="N185" s="23">
        <f t="shared" si="24"/>
        <v>0</v>
      </c>
      <c r="O185" s="22">
        <f>COUNTIFS('Raw Data from UFBs'!$A$3:$A$3000,'Summary By Town'!$A185,'Raw Data from UFBs'!$E$3:$E$3000,'Summary By Town'!$O$2)</f>
        <v>0</v>
      </c>
      <c r="P185" s="5">
        <f>SUMIFS('Raw Data from UFBs'!F$3:F$3000,'Raw Data from UFBs'!$A$3:$A$3000,'Summary By Town'!$A185,'Raw Data from UFBs'!$E$3:$E$3000,'Summary By Town'!$O$2)</f>
        <v>0</v>
      </c>
      <c r="Q185" s="5">
        <f>SUMIFS('Raw Data from UFBs'!G$3:G$3000,'Raw Data from UFBs'!$A$3:$A$3000,'Summary By Town'!$A185,'Raw Data from UFBs'!$E$3:$E$3000,'Summary By Town'!$O$2)</f>
        <v>0</v>
      </c>
      <c r="R185" s="23">
        <f t="shared" si="25"/>
        <v>0</v>
      </c>
      <c r="S185" s="22">
        <f t="shared" si="26"/>
        <v>0</v>
      </c>
      <c r="T185" s="5">
        <f t="shared" si="27"/>
        <v>0</v>
      </c>
      <c r="U185" s="5">
        <f t="shared" si="28"/>
        <v>0</v>
      </c>
      <c r="V185" s="23">
        <f t="shared" si="29"/>
        <v>0</v>
      </c>
      <c r="W185" s="62">
        <v>1002684747</v>
      </c>
      <c r="X185" s="63">
        <v>1.805219073924202</v>
      </c>
      <c r="Y185" s="64">
        <v>0.13352433032638408</v>
      </c>
      <c r="Z185" s="5">
        <f t="shared" si="30"/>
        <v>0</v>
      </c>
      <c r="AA185" s="9">
        <f t="shared" si="31"/>
        <v>0</v>
      </c>
      <c r="AB185" s="62">
        <v>5912530.6699999999</v>
      </c>
      <c r="AC185" s="7">
        <f t="shared" si="32"/>
        <v>0</v>
      </c>
      <c r="AE185" s="6" t="s">
        <v>1033</v>
      </c>
      <c r="AF185" s="6" t="s">
        <v>202</v>
      </c>
      <c r="AG185" s="6" t="s">
        <v>1019</v>
      </c>
      <c r="AH185" s="6" t="s">
        <v>1026</v>
      </c>
      <c r="AI185" s="6" t="s">
        <v>1021</v>
      </c>
      <c r="AJ185" s="6" t="s">
        <v>1857</v>
      </c>
      <c r="AK185" s="6" t="s">
        <v>1857</v>
      </c>
      <c r="AL185" s="6" t="s">
        <v>1857</v>
      </c>
      <c r="AM185" s="6" t="s">
        <v>1857</v>
      </c>
      <c r="AN185" s="6" t="s">
        <v>1857</v>
      </c>
      <c r="AO185" s="6" t="s">
        <v>1857</v>
      </c>
      <c r="AP185" s="6" t="s">
        <v>1857</v>
      </c>
      <c r="AQ185" s="6" t="s">
        <v>1857</v>
      </c>
      <c r="AR185" s="6" t="s">
        <v>1857</v>
      </c>
      <c r="AS185" s="6" t="s">
        <v>1857</v>
      </c>
      <c r="AT185" s="6" t="s">
        <v>1857</v>
      </c>
    </row>
    <row r="186" spans="1:46" ht="17.25" customHeight="1" x14ac:dyDescent="0.3">
      <c r="A186" t="s">
        <v>198</v>
      </c>
      <c r="B186" t="s">
        <v>1451</v>
      </c>
      <c r="C186" t="s">
        <v>1013</v>
      </c>
      <c r="D186" t="str">
        <f t="shared" si="22"/>
        <v>Lower township, Cape May County</v>
      </c>
      <c r="E186" t="s">
        <v>1830</v>
      </c>
      <c r="F186" t="s">
        <v>1820</v>
      </c>
      <c r="G186" s="22">
        <f>COUNTIFS('Raw Data from UFBs'!$A$3:$A$3000,'Summary By Town'!$A186,'Raw Data from UFBs'!$E$3:$E$3000,'Summary By Town'!$G$2)</f>
        <v>3</v>
      </c>
      <c r="H186" s="5">
        <f>SUMIFS('Raw Data from UFBs'!F$3:F$3000,'Raw Data from UFBs'!$A$3:$A$3000,'Summary By Town'!$A186,'Raw Data from UFBs'!$E$3:$E$3000,'Summary By Town'!$G$2)</f>
        <v>110688.56</v>
      </c>
      <c r="I186" s="5">
        <f>SUMIFS('Raw Data from UFBs'!G$3:G$3000,'Raw Data from UFBs'!$A$3:$A$3000,'Summary By Town'!$A186,'Raw Data from UFBs'!$E$3:$E$3000,'Summary By Town'!$G$2)</f>
        <v>12250000</v>
      </c>
      <c r="J186" s="23">
        <f t="shared" si="23"/>
        <v>236203.40891741036</v>
      </c>
      <c r="K186" s="22">
        <f>COUNTIFS('Raw Data from UFBs'!$A$3:$A$3000,'Summary By Town'!$A186,'Raw Data from UFBs'!$E$3:$E$3000,'Summary By Town'!$K$2)</f>
        <v>0</v>
      </c>
      <c r="L186" s="5">
        <f>SUMIFS('Raw Data from UFBs'!F$3:F$3000,'Raw Data from UFBs'!$A$3:$A$3000,'Summary By Town'!$A186,'Raw Data from UFBs'!$E$3:$E$3000,'Summary By Town'!$K$2)</f>
        <v>0</v>
      </c>
      <c r="M186" s="5">
        <f>SUMIFS('Raw Data from UFBs'!G$3:G$3000,'Raw Data from UFBs'!$A$3:$A$3000,'Summary By Town'!$A186,'Raw Data from UFBs'!$E$3:$E$3000,'Summary By Town'!$K$2)</f>
        <v>0</v>
      </c>
      <c r="N186" s="23">
        <f t="shared" si="24"/>
        <v>0</v>
      </c>
      <c r="O186" s="22">
        <f>COUNTIFS('Raw Data from UFBs'!$A$3:$A$3000,'Summary By Town'!$A186,'Raw Data from UFBs'!$E$3:$E$3000,'Summary By Town'!$O$2)</f>
        <v>0</v>
      </c>
      <c r="P186" s="5">
        <f>SUMIFS('Raw Data from UFBs'!F$3:F$3000,'Raw Data from UFBs'!$A$3:$A$3000,'Summary By Town'!$A186,'Raw Data from UFBs'!$E$3:$E$3000,'Summary By Town'!$O$2)</f>
        <v>0</v>
      </c>
      <c r="Q186" s="5">
        <f>SUMIFS('Raw Data from UFBs'!G$3:G$3000,'Raw Data from UFBs'!$A$3:$A$3000,'Summary By Town'!$A186,'Raw Data from UFBs'!$E$3:$E$3000,'Summary By Town'!$O$2)</f>
        <v>0</v>
      </c>
      <c r="R186" s="23">
        <f t="shared" si="25"/>
        <v>0</v>
      </c>
      <c r="S186" s="22">
        <f t="shared" si="26"/>
        <v>3</v>
      </c>
      <c r="T186" s="5">
        <f t="shared" si="27"/>
        <v>110688.56</v>
      </c>
      <c r="U186" s="5">
        <f t="shared" si="28"/>
        <v>12250000</v>
      </c>
      <c r="V186" s="23">
        <f t="shared" si="29"/>
        <v>236203.40891741036</v>
      </c>
      <c r="W186" s="62">
        <v>3977885263</v>
      </c>
      <c r="X186" s="63">
        <v>1.9281910932033499</v>
      </c>
      <c r="Y186" s="64">
        <v>0.32041347624328775</v>
      </c>
      <c r="Z186" s="5">
        <f t="shared" si="30"/>
        <v>40216.649061778517</v>
      </c>
      <c r="AA186" s="9">
        <f t="shared" si="31"/>
        <v>3.0795257253753527E-3</v>
      </c>
      <c r="AB186" s="62">
        <v>32273633.670000002</v>
      </c>
      <c r="AC186" s="7">
        <f t="shared" si="32"/>
        <v>1.2461146914226134E-3</v>
      </c>
      <c r="AE186" s="6" t="s">
        <v>1015</v>
      </c>
      <c r="AF186" s="6" t="s">
        <v>1022</v>
      </c>
      <c r="AG186" s="6" t="s">
        <v>1014</v>
      </c>
      <c r="AH186" s="6" t="s">
        <v>1025</v>
      </c>
      <c r="AI186" s="6" t="s">
        <v>1024</v>
      </c>
      <c r="AJ186" s="6" t="s">
        <v>202</v>
      </c>
      <c r="AK186" s="6" t="s">
        <v>1857</v>
      </c>
      <c r="AL186" s="6" t="s">
        <v>1857</v>
      </c>
      <c r="AM186" s="6" t="s">
        <v>1857</v>
      </c>
      <c r="AN186" s="6" t="s">
        <v>1857</v>
      </c>
      <c r="AO186" s="6" t="s">
        <v>1857</v>
      </c>
      <c r="AP186" s="6" t="s">
        <v>1857</v>
      </c>
      <c r="AQ186" s="6" t="s">
        <v>1857</v>
      </c>
      <c r="AR186" s="6" t="s">
        <v>1857</v>
      </c>
      <c r="AS186" s="6" t="s">
        <v>1857</v>
      </c>
      <c r="AT186" s="6" t="s">
        <v>1857</v>
      </c>
    </row>
    <row r="187" spans="1:46" ht="17.25" customHeight="1" x14ac:dyDescent="0.3">
      <c r="A187" t="s">
        <v>202</v>
      </c>
      <c r="B187" t="s">
        <v>1452</v>
      </c>
      <c r="C187" t="s">
        <v>1013</v>
      </c>
      <c r="D187" t="str">
        <f t="shared" si="22"/>
        <v>Middle township, Cape May County</v>
      </c>
      <c r="E187" t="s">
        <v>1830</v>
      </c>
      <c r="F187" t="s">
        <v>1818</v>
      </c>
      <c r="G187" s="22">
        <f>COUNTIFS('Raw Data from UFBs'!$A$3:$A$3000,'Summary By Town'!$A187,'Raw Data from UFBs'!$E$3:$E$3000,'Summary By Town'!$G$2)</f>
        <v>2</v>
      </c>
      <c r="H187" s="5">
        <f>SUMIFS('Raw Data from UFBs'!F$3:F$3000,'Raw Data from UFBs'!$A$3:$A$3000,'Summary By Town'!$A187,'Raw Data from UFBs'!$E$3:$E$3000,'Summary By Town'!$G$2)</f>
        <v>100649.35999999999</v>
      </c>
      <c r="I187" s="5">
        <f>SUMIFS('Raw Data from UFBs'!G$3:G$3000,'Raw Data from UFBs'!$A$3:$A$3000,'Summary By Town'!$A187,'Raw Data from UFBs'!$E$3:$E$3000,'Summary By Town'!$G$2)</f>
        <v>29238300</v>
      </c>
      <c r="J187" s="23">
        <f t="shared" si="23"/>
        <v>576139.55583797698</v>
      </c>
      <c r="K187" s="22">
        <f>COUNTIFS('Raw Data from UFBs'!$A$3:$A$3000,'Summary By Town'!$A187,'Raw Data from UFBs'!$E$3:$E$3000,'Summary By Town'!$K$2)</f>
        <v>0</v>
      </c>
      <c r="L187" s="5">
        <f>SUMIFS('Raw Data from UFBs'!F$3:F$3000,'Raw Data from UFBs'!$A$3:$A$3000,'Summary By Town'!$A187,'Raw Data from UFBs'!$E$3:$E$3000,'Summary By Town'!$K$2)</f>
        <v>0</v>
      </c>
      <c r="M187" s="5">
        <f>SUMIFS('Raw Data from UFBs'!G$3:G$3000,'Raw Data from UFBs'!$A$3:$A$3000,'Summary By Town'!$A187,'Raw Data from UFBs'!$E$3:$E$3000,'Summary By Town'!$K$2)</f>
        <v>0</v>
      </c>
      <c r="N187" s="23">
        <f t="shared" si="24"/>
        <v>0</v>
      </c>
      <c r="O187" s="22">
        <f>COUNTIFS('Raw Data from UFBs'!$A$3:$A$3000,'Summary By Town'!$A187,'Raw Data from UFBs'!$E$3:$E$3000,'Summary By Town'!$O$2)</f>
        <v>0</v>
      </c>
      <c r="P187" s="5">
        <f>SUMIFS('Raw Data from UFBs'!F$3:F$3000,'Raw Data from UFBs'!$A$3:$A$3000,'Summary By Town'!$A187,'Raw Data from UFBs'!$E$3:$E$3000,'Summary By Town'!$O$2)</f>
        <v>0</v>
      </c>
      <c r="Q187" s="5">
        <f>SUMIFS('Raw Data from UFBs'!G$3:G$3000,'Raw Data from UFBs'!$A$3:$A$3000,'Summary By Town'!$A187,'Raw Data from UFBs'!$E$3:$E$3000,'Summary By Town'!$O$2)</f>
        <v>0</v>
      </c>
      <c r="R187" s="23">
        <f t="shared" si="25"/>
        <v>0</v>
      </c>
      <c r="S187" s="22">
        <f t="shared" si="26"/>
        <v>2</v>
      </c>
      <c r="T187" s="5">
        <f t="shared" si="27"/>
        <v>100649.35999999999</v>
      </c>
      <c r="U187" s="5">
        <f t="shared" si="28"/>
        <v>29238300</v>
      </c>
      <c r="V187" s="23">
        <f t="shared" si="29"/>
        <v>576139.55583797698</v>
      </c>
      <c r="W187" s="62">
        <v>3422780793</v>
      </c>
      <c r="X187" s="63">
        <v>1.9704960816394148</v>
      </c>
      <c r="Y187" s="64">
        <v>0.28673973287293436</v>
      </c>
      <c r="Z187" s="5">
        <f t="shared" si="30"/>
        <v>136341.93173828078</v>
      </c>
      <c r="AA187" s="9">
        <f t="shared" si="31"/>
        <v>8.5422648332595108E-3</v>
      </c>
      <c r="AB187" s="62">
        <v>25261345.32</v>
      </c>
      <c r="AC187" s="7">
        <f t="shared" si="32"/>
        <v>5.3972553722360806E-3</v>
      </c>
      <c r="AE187" s="6" t="s">
        <v>1024</v>
      </c>
      <c r="AF187" s="6" t="s">
        <v>1023</v>
      </c>
      <c r="AG187" s="6" t="s">
        <v>1017</v>
      </c>
      <c r="AH187" s="6" t="s">
        <v>198</v>
      </c>
      <c r="AI187" s="6" t="s">
        <v>1020</v>
      </c>
      <c r="AJ187" s="6" t="s">
        <v>1012</v>
      </c>
      <c r="AK187" s="6" t="s">
        <v>1019</v>
      </c>
      <c r="AL187" s="6" t="s">
        <v>1016</v>
      </c>
      <c r="AM187" s="6" t="s">
        <v>1857</v>
      </c>
      <c r="AN187" s="6" t="s">
        <v>1857</v>
      </c>
      <c r="AO187" s="6" t="s">
        <v>1857</v>
      </c>
      <c r="AP187" s="6" t="s">
        <v>1857</v>
      </c>
      <c r="AQ187" s="6" t="s">
        <v>1857</v>
      </c>
      <c r="AR187" s="6" t="s">
        <v>1857</v>
      </c>
      <c r="AS187" s="6" t="s">
        <v>1857</v>
      </c>
      <c r="AT187" s="6" t="s">
        <v>1857</v>
      </c>
    </row>
    <row r="188" spans="1:46" ht="17.25" customHeight="1" x14ac:dyDescent="0.3">
      <c r="A188" t="s">
        <v>1021</v>
      </c>
      <c r="B188" t="s">
        <v>1453</v>
      </c>
      <c r="C188" t="s">
        <v>1013</v>
      </c>
      <c r="D188" t="str">
        <f t="shared" si="22"/>
        <v>Upper township, Cape May County</v>
      </c>
      <c r="E188" t="s">
        <v>1830</v>
      </c>
      <c r="F188" t="s">
        <v>1818</v>
      </c>
      <c r="G188" s="22">
        <f>COUNTIFS('Raw Data from UFBs'!$A$3:$A$3000,'Summary By Town'!$A188,'Raw Data from UFBs'!$E$3:$E$3000,'Summary By Town'!$G$2)</f>
        <v>0</v>
      </c>
      <c r="H188" s="5">
        <f>SUMIFS('Raw Data from UFBs'!F$3:F$3000,'Raw Data from UFBs'!$A$3:$A$3000,'Summary By Town'!$A188,'Raw Data from UFBs'!$E$3:$E$3000,'Summary By Town'!$G$2)</f>
        <v>0</v>
      </c>
      <c r="I188" s="5">
        <f>SUMIFS('Raw Data from UFBs'!G$3:G$3000,'Raw Data from UFBs'!$A$3:$A$3000,'Summary By Town'!$A188,'Raw Data from UFBs'!$E$3:$E$3000,'Summary By Town'!$G$2)</f>
        <v>0</v>
      </c>
      <c r="J188" s="23">
        <f t="shared" si="23"/>
        <v>0</v>
      </c>
      <c r="K188" s="22">
        <f>COUNTIFS('Raw Data from UFBs'!$A$3:$A$3000,'Summary By Town'!$A188,'Raw Data from UFBs'!$E$3:$E$3000,'Summary By Town'!$K$2)</f>
        <v>0</v>
      </c>
      <c r="L188" s="5">
        <f>SUMIFS('Raw Data from UFBs'!F$3:F$3000,'Raw Data from UFBs'!$A$3:$A$3000,'Summary By Town'!$A188,'Raw Data from UFBs'!$E$3:$E$3000,'Summary By Town'!$K$2)</f>
        <v>0</v>
      </c>
      <c r="M188" s="5">
        <f>SUMIFS('Raw Data from UFBs'!G$3:G$3000,'Raw Data from UFBs'!$A$3:$A$3000,'Summary By Town'!$A188,'Raw Data from UFBs'!$E$3:$E$3000,'Summary By Town'!$K$2)</f>
        <v>0</v>
      </c>
      <c r="N188" s="23">
        <f t="shared" si="24"/>
        <v>0</v>
      </c>
      <c r="O188" s="22">
        <f>COUNTIFS('Raw Data from UFBs'!$A$3:$A$3000,'Summary By Town'!$A188,'Raw Data from UFBs'!$E$3:$E$3000,'Summary By Town'!$O$2)</f>
        <v>0</v>
      </c>
      <c r="P188" s="5">
        <f>SUMIFS('Raw Data from UFBs'!F$3:F$3000,'Raw Data from UFBs'!$A$3:$A$3000,'Summary By Town'!$A188,'Raw Data from UFBs'!$E$3:$E$3000,'Summary By Town'!$O$2)</f>
        <v>0</v>
      </c>
      <c r="Q188" s="5">
        <f>SUMIFS('Raw Data from UFBs'!G$3:G$3000,'Raw Data from UFBs'!$A$3:$A$3000,'Summary By Town'!$A188,'Raw Data from UFBs'!$E$3:$E$3000,'Summary By Town'!$O$2)</f>
        <v>0</v>
      </c>
      <c r="R188" s="23">
        <f t="shared" si="25"/>
        <v>0</v>
      </c>
      <c r="S188" s="22">
        <f t="shared" si="26"/>
        <v>0</v>
      </c>
      <c r="T188" s="5">
        <f t="shared" si="27"/>
        <v>0</v>
      </c>
      <c r="U188" s="5">
        <f t="shared" si="28"/>
        <v>0</v>
      </c>
      <c r="V188" s="23">
        <f t="shared" si="29"/>
        <v>0</v>
      </c>
      <c r="W188" s="62">
        <v>2051303300</v>
      </c>
      <c r="X188" s="63">
        <v>2.0722676745131152</v>
      </c>
      <c r="Y188" s="64">
        <v>0.13504704559798683</v>
      </c>
      <c r="Z188" s="5">
        <f t="shared" si="30"/>
        <v>0</v>
      </c>
      <c r="AA188" s="9">
        <f t="shared" si="31"/>
        <v>0</v>
      </c>
      <c r="AB188" s="62">
        <v>15798320.120000001</v>
      </c>
      <c r="AC188" s="7">
        <f t="shared" si="32"/>
        <v>0</v>
      </c>
      <c r="AE188" s="6" t="s">
        <v>26</v>
      </c>
      <c r="AF188" s="6" t="s">
        <v>1033</v>
      </c>
      <c r="AG188" s="6" t="s">
        <v>1019</v>
      </c>
      <c r="AH188" s="6" t="s">
        <v>1026</v>
      </c>
      <c r="AI188" s="6" t="s">
        <v>1016</v>
      </c>
      <c r="AJ188" s="6" t="s">
        <v>1018</v>
      </c>
      <c r="AK188" s="6" t="s">
        <v>925</v>
      </c>
      <c r="AL188" s="6" t="s">
        <v>40</v>
      </c>
      <c r="AM188" s="6" t="s">
        <v>926</v>
      </c>
      <c r="AN188" s="6" t="s">
        <v>1857</v>
      </c>
      <c r="AO188" s="6" t="s">
        <v>1857</v>
      </c>
      <c r="AP188" s="6" t="s">
        <v>1857</v>
      </c>
      <c r="AQ188" s="6" t="s">
        <v>1857</v>
      </c>
      <c r="AR188" s="6" t="s">
        <v>1857</v>
      </c>
      <c r="AS188" s="6" t="s">
        <v>1857</v>
      </c>
      <c r="AT188" s="6" t="s">
        <v>1857</v>
      </c>
    </row>
    <row r="189" spans="1:46" ht="17.25" customHeight="1" x14ac:dyDescent="0.3">
      <c r="A189" t="s">
        <v>204</v>
      </c>
      <c r="B189" t="s">
        <v>1454</v>
      </c>
      <c r="C189" t="s">
        <v>1027</v>
      </c>
      <c r="D189" t="str">
        <f t="shared" si="22"/>
        <v>Bridgeton city, Cumberland County</v>
      </c>
      <c r="E189" t="s">
        <v>1830</v>
      </c>
      <c r="F189" t="s">
        <v>1816</v>
      </c>
      <c r="G189" s="22">
        <f>COUNTIFS('Raw Data from UFBs'!$A$3:$A$3000,'Summary By Town'!$A189,'Raw Data from UFBs'!$E$3:$E$3000,'Summary By Town'!$G$2)</f>
        <v>6</v>
      </c>
      <c r="H189" s="5">
        <f>SUMIFS('Raw Data from UFBs'!F$3:F$3000,'Raw Data from UFBs'!$A$3:$A$3000,'Summary By Town'!$A189,'Raw Data from UFBs'!$E$3:$E$3000,'Summary By Town'!$G$2)</f>
        <v>553363.54999999993</v>
      </c>
      <c r="I189" s="5">
        <f>SUMIFS('Raw Data from UFBs'!G$3:G$3000,'Raw Data from UFBs'!$A$3:$A$3000,'Summary By Town'!$A189,'Raw Data from UFBs'!$E$3:$E$3000,'Summary By Town'!$G$2)</f>
        <v>48944200</v>
      </c>
      <c r="J189" s="23">
        <f t="shared" si="23"/>
        <v>2482361.866548121</v>
      </c>
      <c r="K189" s="22">
        <f>COUNTIFS('Raw Data from UFBs'!$A$3:$A$3000,'Summary By Town'!$A189,'Raw Data from UFBs'!$E$3:$E$3000,'Summary By Town'!$K$2)</f>
        <v>2</v>
      </c>
      <c r="L189" s="5">
        <f>SUMIFS('Raw Data from UFBs'!F$3:F$3000,'Raw Data from UFBs'!$A$3:$A$3000,'Summary By Town'!$A189,'Raw Data from UFBs'!$E$3:$E$3000,'Summary By Town'!$K$2)</f>
        <v>52815.34</v>
      </c>
      <c r="M189" s="5">
        <f>SUMIFS('Raw Data from UFBs'!G$3:G$3000,'Raw Data from UFBs'!$A$3:$A$3000,'Summary By Town'!$A189,'Raw Data from UFBs'!$E$3:$E$3000,'Summary By Town'!$K$2)</f>
        <v>15863600</v>
      </c>
      <c r="N189" s="23">
        <f t="shared" si="24"/>
        <v>804573.28357952053</v>
      </c>
      <c r="O189" s="22">
        <f>COUNTIFS('Raw Data from UFBs'!$A$3:$A$3000,'Summary By Town'!$A189,'Raw Data from UFBs'!$E$3:$E$3000,'Summary By Town'!$O$2)</f>
        <v>4</v>
      </c>
      <c r="P189" s="5">
        <f>SUMIFS('Raw Data from UFBs'!F$3:F$3000,'Raw Data from UFBs'!$A$3:$A$3000,'Summary By Town'!$A189,'Raw Data from UFBs'!$E$3:$E$3000,'Summary By Town'!$O$2)</f>
        <v>322685.92000000004</v>
      </c>
      <c r="Q189" s="5">
        <f>SUMIFS('Raw Data from UFBs'!G$3:G$3000,'Raw Data from UFBs'!$A$3:$A$3000,'Summary By Town'!$A189,'Raw Data from UFBs'!$E$3:$E$3000,'Summary By Town'!$O$2)</f>
        <v>9727400</v>
      </c>
      <c r="R189" s="23">
        <f t="shared" si="25"/>
        <v>493356.24692323484</v>
      </c>
      <c r="S189" s="22">
        <f t="shared" si="26"/>
        <v>12</v>
      </c>
      <c r="T189" s="5">
        <f t="shared" si="27"/>
        <v>928864.80999999994</v>
      </c>
      <c r="U189" s="5">
        <f t="shared" si="28"/>
        <v>74535200</v>
      </c>
      <c r="V189" s="23">
        <f t="shared" si="29"/>
        <v>3780291.3970508762</v>
      </c>
      <c r="W189" s="62">
        <v>1045799540</v>
      </c>
      <c r="X189" s="63">
        <v>5.0718202903472136</v>
      </c>
      <c r="Y189" s="64">
        <v>0.59537746671242464</v>
      </c>
      <c r="Z189" s="5">
        <f t="shared" si="30"/>
        <v>1697675.1379148057</v>
      </c>
      <c r="AA189" s="9">
        <f t="shared" si="31"/>
        <v>7.1271020065661911E-2</v>
      </c>
      <c r="AB189" s="62">
        <v>29457503.550000001</v>
      </c>
      <c r="AC189" s="7">
        <f t="shared" si="32"/>
        <v>5.7631331013276096E-2</v>
      </c>
      <c r="AE189" s="6" t="s">
        <v>1030</v>
      </c>
      <c r="AF189" s="6" t="s">
        <v>209</v>
      </c>
      <c r="AG189" s="6" t="s">
        <v>215</v>
      </c>
      <c r="AH189" s="6" t="s">
        <v>1857</v>
      </c>
      <c r="AI189" s="6" t="s">
        <v>1857</v>
      </c>
      <c r="AJ189" s="6" t="s">
        <v>1857</v>
      </c>
      <c r="AK189" s="6" t="s">
        <v>1857</v>
      </c>
      <c r="AL189" s="6" t="s">
        <v>1857</v>
      </c>
      <c r="AM189" s="6" t="s">
        <v>1857</v>
      </c>
      <c r="AN189" s="6" t="s">
        <v>1857</v>
      </c>
      <c r="AO189" s="6" t="s">
        <v>1857</v>
      </c>
      <c r="AP189" s="6" t="s">
        <v>1857</v>
      </c>
      <c r="AQ189" s="6" t="s">
        <v>1857</v>
      </c>
      <c r="AR189" s="6" t="s">
        <v>1857</v>
      </c>
      <c r="AS189" s="6" t="s">
        <v>1857</v>
      </c>
      <c r="AT189" s="6" t="s">
        <v>1857</v>
      </c>
    </row>
    <row r="190" spans="1:46" ht="17.25" customHeight="1" x14ac:dyDescent="0.3">
      <c r="A190" t="s">
        <v>211</v>
      </c>
      <c r="B190" t="s">
        <v>1455</v>
      </c>
      <c r="C190" t="s">
        <v>1027</v>
      </c>
      <c r="D190" t="str">
        <f t="shared" si="22"/>
        <v>Millville city, Cumberland County</v>
      </c>
      <c r="E190" t="s">
        <v>1830</v>
      </c>
      <c r="F190" t="s">
        <v>1818</v>
      </c>
      <c r="G190" s="22">
        <f>COUNTIFS('Raw Data from UFBs'!$A$3:$A$3000,'Summary By Town'!$A190,'Raw Data from UFBs'!$E$3:$E$3000,'Summary By Town'!$G$2)</f>
        <v>1</v>
      </c>
      <c r="H190" s="5">
        <f>SUMIFS('Raw Data from UFBs'!F$3:F$3000,'Raw Data from UFBs'!$A$3:$A$3000,'Summary By Town'!$A190,'Raw Data from UFBs'!$E$3:$E$3000,'Summary By Town'!$G$2)</f>
        <v>0</v>
      </c>
      <c r="I190" s="5">
        <f>SUMIFS('Raw Data from UFBs'!G$3:G$3000,'Raw Data from UFBs'!$A$3:$A$3000,'Summary By Town'!$A190,'Raw Data from UFBs'!$E$3:$E$3000,'Summary By Town'!$G$2)</f>
        <v>5375000</v>
      </c>
      <c r="J190" s="23">
        <f t="shared" si="23"/>
        <v>209097.4631111974</v>
      </c>
      <c r="K190" s="22">
        <f>COUNTIFS('Raw Data from UFBs'!$A$3:$A$3000,'Summary By Town'!$A190,'Raw Data from UFBs'!$E$3:$E$3000,'Summary By Town'!$K$2)</f>
        <v>1</v>
      </c>
      <c r="L190" s="5">
        <f>SUMIFS('Raw Data from UFBs'!F$3:F$3000,'Raw Data from UFBs'!$A$3:$A$3000,'Summary By Town'!$A190,'Raw Data from UFBs'!$E$3:$E$3000,'Summary By Town'!$K$2)</f>
        <v>0</v>
      </c>
      <c r="M190" s="5">
        <f>SUMIFS('Raw Data from UFBs'!G$3:G$3000,'Raw Data from UFBs'!$A$3:$A$3000,'Summary By Town'!$A190,'Raw Data from UFBs'!$E$3:$E$3000,'Summary By Town'!$K$2)</f>
        <v>20000000</v>
      </c>
      <c r="N190" s="23">
        <f t="shared" si="24"/>
        <v>778037.07204166474</v>
      </c>
      <c r="O190" s="22">
        <f>COUNTIFS('Raw Data from UFBs'!$A$3:$A$3000,'Summary By Town'!$A190,'Raw Data from UFBs'!$E$3:$E$3000,'Summary By Town'!$O$2)</f>
        <v>0</v>
      </c>
      <c r="P190" s="5">
        <f>SUMIFS('Raw Data from UFBs'!F$3:F$3000,'Raw Data from UFBs'!$A$3:$A$3000,'Summary By Town'!$A190,'Raw Data from UFBs'!$E$3:$E$3000,'Summary By Town'!$O$2)</f>
        <v>0</v>
      </c>
      <c r="Q190" s="5">
        <f>SUMIFS('Raw Data from UFBs'!G$3:G$3000,'Raw Data from UFBs'!$A$3:$A$3000,'Summary By Town'!$A190,'Raw Data from UFBs'!$E$3:$E$3000,'Summary By Town'!$O$2)</f>
        <v>0</v>
      </c>
      <c r="R190" s="23">
        <f t="shared" si="25"/>
        <v>0</v>
      </c>
      <c r="S190" s="22">
        <f t="shared" si="26"/>
        <v>2</v>
      </c>
      <c r="T190" s="5">
        <f t="shared" si="27"/>
        <v>0</v>
      </c>
      <c r="U190" s="5">
        <f t="shared" si="28"/>
        <v>25375000</v>
      </c>
      <c r="V190" s="23">
        <f t="shared" si="29"/>
        <v>987134.53515286208</v>
      </c>
      <c r="W190" s="62">
        <v>1829666770</v>
      </c>
      <c r="X190" s="63">
        <v>3.8901853602083238</v>
      </c>
      <c r="Y190" s="64">
        <v>0.36794742457222984</v>
      </c>
      <c r="Z190" s="5">
        <f t="shared" si="30"/>
        <v>363213.60991580092</v>
      </c>
      <c r="AA190" s="9">
        <f t="shared" si="31"/>
        <v>1.3868645600422639E-2</v>
      </c>
      <c r="AB190" s="62">
        <v>41349662.280000001</v>
      </c>
      <c r="AC190" s="7">
        <f t="shared" si="32"/>
        <v>8.7839558992354825E-3</v>
      </c>
      <c r="AE190" s="6" t="s">
        <v>1030</v>
      </c>
      <c r="AF190" s="6" t="s">
        <v>1033</v>
      </c>
      <c r="AG190" s="6" t="s">
        <v>208</v>
      </c>
      <c r="AH190" s="6" t="s">
        <v>1029</v>
      </c>
      <c r="AI190" s="6" t="s">
        <v>1032</v>
      </c>
      <c r="AJ190" s="6" t="s">
        <v>1028</v>
      </c>
      <c r="AK190" s="6" t="s">
        <v>219</v>
      </c>
      <c r="AL190" s="6" t="s">
        <v>1857</v>
      </c>
      <c r="AM190" s="6" t="s">
        <v>1857</v>
      </c>
      <c r="AN190" s="6" t="s">
        <v>1857</v>
      </c>
      <c r="AO190" s="6" t="s">
        <v>1857</v>
      </c>
      <c r="AP190" s="6" t="s">
        <v>1857</v>
      </c>
      <c r="AQ190" s="6" t="s">
        <v>1857</v>
      </c>
      <c r="AR190" s="6" t="s">
        <v>1857</v>
      </c>
      <c r="AS190" s="6" t="s">
        <v>1857</v>
      </c>
      <c r="AT190" s="6" t="s">
        <v>1857</v>
      </c>
    </row>
    <row r="191" spans="1:46" ht="17.25" customHeight="1" x14ac:dyDescent="0.3">
      <c r="A191" t="s">
        <v>1034</v>
      </c>
      <c r="B191" t="s">
        <v>1456</v>
      </c>
      <c r="C191" t="s">
        <v>1027</v>
      </c>
      <c r="D191" t="str">
        <f t="shared" si="22"/>
        <v>Shiloh borough, Cumberland County</v>
      </c>
      <c r="E191" t="s">
        <v>1830</v>
      </c>
      <c r="F191" t="s">
        <v>1818</v>
      </c>
      <c r="G191" s="22">
        <f>COUNTIFS('Raw Data from UFBs'!$A$3:$A$3000,'Summary By Town'!$A191,'Raw Data from UFBs'!$E$3:$E$3000,'Summary By Town'!$G$2)</f>
        <v>0</v>
      </c>
      <c r="H191" s="5">
        <f>SUMIFS('Raw Data from UFBs'!F$3:F$3000,'Raw Data from UFBs'!$A$3:$A$3000,'Summary By Town'!$A191,'Raw Data from UFBs'!$E$3:$E$3000,'Summary By Town'!$G$2)</f>
        <v>0</v>
      </c>
      <c r="I191" s="5">
        <f>SUMIFS('Raw Data from UFBs'!G$3:G$3000,'Raw Data from UFBs'!$A$3:$A$3000,'Summary By Town'!$A191,'Raw Data from UFBs'!$E$3:$E$3000,'Summary By Town'!$G$2)</f>
        <v>0</v>
      </c>
      <c r="J191" s="23">
        <f t="shared" si="23"/>
        <v>0</v>
      </c>
      <c r="K191" s="22">
        <f>COUNTIFS('Raw Data from UFBs'!$A$3:$A$3000,'Summary By Town'!$A191,'Raw Data from UFBs'!$E$3:$E$3000,'Summary By Town'!$K$2)</f>
        <v>0</v>
      </c>
      <c r="L191" s="5">
        <f>SUMIFS('Raw Data from UFBs'!F$3:F$3000,'Raw Data from UFBs'!$A$3:$A$3000,'Summary By Town'!$A191,'Raw Data from UFBs'!$E$3:$E$3000,'Summary By Town'!$K$2)</f>
        <v>0</v>
      </c>
      <c r="M191" s="5">
        <f>SUMIFS('Raw Data from UFBs'!G$3:G$3000,'Raw Data from UFBs'!$A$3:$A$3000,'Summary By Town'!$A191,'Raw Data from UFBs'!$E$3:$E$3000,'Summary By Town'!$K$2)</f>
        <v>0</v>
      </c>
      <c r="N191" s="23">
        <f t="shared" si="24"/>
        <v>0</v>
      </c>
      <c r="O191" s="22">
        <f>COUNTIFS('Raw Data from UFBs'!$A$3:$A$3000,'Summary By Town'!$A191,'Raw Data from UFBs'!$E$3:$E$3000,'Summary By Town'!$O$2)</f>
        <v>0</v>
      </c>
      <c r="P191" s="5">
        <f>SUMIFS('Raw Data from UFBs'!F$3:F$3000,'Raw Data from UFBs'!$A$3:$A$3000,'Summary By Town'!$A191,'Raw Data from UFBs'!$E$3:$E$3000,'Summary By Town'!$O$2)</f>
        <v>0</v>
      </c>
      <c r="Q191" s="5">
        <f>SUMIFS('Raw Data from UFBs'!G$3:G$3000,'Raw Data from UFBs'!$A$3:$A$3000,'Summary By Town'!$A191,'Raw Data from UFBs'!$E$3:$E$3000,'Summary By Town'!$O$2)</f>
        <v>0</v>
      </c>
      <c r="R191" s="23">
        <f t="shared" si="25"/>
        <v>0</v>
      </c>
      <c r="S191" s="22">
        <f t="shared" si="26"/>
        <v>0</v>
      </c>
      <c r="T191" s="5">
        <f t="shared" si="27"/>
        <v>0</v>
      </c>
      <c r="U191" s="5">
        <f t="shared" si="28"/>
        <v>0</v>
      </c>
      <c r="V191" s="23">
        <f t="shared" si="29"/>
        <v>0</v>
      </c>
      <c r="W191" s="62">
        <v>35838092</v>
      </c>
      <c r="X191" s="63">
        <v>3.1336716824580733</v>
      </c>
      <c r="Y191" s="64">
        <v>0.10356715347553073</v>
      </c>
      <c r="Z191" s="5">
        <f t="shared" si="30"/>
        <v>0</v>
      </c>
      <c r="AA191" s="9">
        <f t="shared" si="31"/>
        <v>0</v>
      </c>
      <c r="AB191" s="62">
        <v>361647.64</v>
      </c>
      <c r="AC191" s="7">
        <f t="shared" si="32"/>
        <v>0</v>
      </c>
      <c r="AE191" s="6" t="s">
        <v>1035</v>
      </c>
      <c r="AF191" s="6" t="s">
        <v>209</v>
      </c>
      <c r="AG191" s="6" t="s">
        <v>1857</v>
      </c>
      <c r="AH191" s="6" t="s">
        <v>1857</v>
      </c>
      <c r="AI191" s="6" t="s">
        <v>1857</v>
      </c>
      <c r="AJ191" s="6" t="s">
        <v>1857</v>
      </c>
      <c r="AK191" s="6" t="s">
        <v>1857</v>
      </c>
      <c r="AL191" s="6" t="s">
        <v>1857</v>
      </c>
      <c r="AM191" s="6" t="s">
        <v>1857</v>
      </c>
      <c r="AN191" s="6" t="s">
        <v>1857</v>
      </c>
      <c r="AO191" s="6" t="s">
        <v>1857</v>
      </c>
      <c r="AP191" s="6" t="s">
        <v>1857</v>
      </c>
      <c r="AQ191" s="6" t="s">
        <v>1857</v>
      </c>
      <c r="AR191" s="6" t="s">
        <v>1857</v>
      </c>
      <c r="AS191" s="6" t="s">
        <v>1857</v>
      </c>
      <c r="AT191" s="6" t="s">
        <v>1857</v>
      </c>
    </row>
    <row r="192" spans="1:46" ht="17.25" customHeight="1" x14ac:dyDescent="0.3">
      <c r="A192" t="s">
        <v>219</v>
      </c>
      <c r="B192" t="s">
        <v>1457</v>
      </c>
      <c r="C192" t="s">
        <v>1027</v>
      </c>
      <c r="D192" t="str">
        <f t="shared" si="22"/>
        <v>Vineland city, Cumberland County</v>
      </c>
      <c r="E192" t="s">
        <v>1830</v>
      </c>
      <c r="F192" t="s">
        <v>1816</v>
      </c>
      <c r="G192" s="22">
        <f>COUNTIFS('Raw Data from UFBs'!$A$3:$A$3000,'Summary By Town'!$A192,'Raw Data from UFBs'!$E$3:$E$3000,'Summary By Town'!$G$2)</f>
        <v>0</v>
      </c>
      <c r="H192" s="5">
        <f>SUMIFS('Raw Data from UFBs'!F$3:F$3000,'Raw Data from UFBs'!$A$3:$A$3000,'Summary By Town'!$A192,'Raw Data from UFBs'!$E$3:$E$3000,'Summary By Town'!$G$2)</f>
        <v>0</v>
      </c>
      <c r="I192" s="5">
        <f>SUMIFS('Raw Data from UFBs'!G$3:G$3000,'Raw Data from UFBs'!$A$3:$A$3000,'Summary By Town'!$A192,'Raw Data from UFBs'!$E$3:$E$3000,'Summary By Town'!$G$2)</f>
        <v>0</v>
      </c>
      <c r="J192" s="23">
        <f t="shared" si="23"/>
        <v>0</v>
      </c>
      <c r="K192" s="22">
        <f>COUNTIFS('Raw Data from UFBs'!$A$3:$A$3000,'Summary By Town'!$A192,'Raw Data from UFBs'!$E$3:$E$3000,'Summary By Town'!$K$2)</f>
        <v>48</v>
      </c>
      <c r="L192" s="5">
        <f>SUMIFS('Raw Data from UFBs'!F$3:F$3000,'Raw Data from UFBs'!$A$3:$A$3000,'Summary By Town'!$A192,'Raw Data from UFBs'!$E$3:$E$3000,'Summary By Town'!$K$2)</f>
        <v>1561252.4729999995</v>
      </c>
      <c r="M192" s="5">
        <f>SUMIFS('Raw Data from UFBs'!G$3:G$3000,'Raw Data from UFBs'!$A$3:$A$3000,'Summary By Town'!$A192,'Raw Data from UFBs'!$E$3:$E$3000,'Summary By Town'!$K$2)</f>
        <v>138940200</v>
      </c>
      <c r="N192" s="23">
        <f t="shared" si="24"/>
        <v>4391901.8140571425</v>
      </c>
      <c r="O192" s="22">
        <f>COUNTIFS('Raw Data from UFBs'!$A$3:$A$3000,'Summary By Town'!$A192,'Raw Data from UFBs'!$E$3:$E$3000,'Summary By Town'!$O$2)</f>
        <v>0</v>
      </c>
      <c r="P192" s="5">
        <f>SUMIFS('Raw Data from UFBs'!F$3:F$3000,'Raw Data from UFBs'!$A$3:$A$3000,'Summary By Town'!$A192,'Raw Data from UFBs'!$E$3:$E$3000,'Summary By Town'!$O$2)</f>
        <v>0</v>
      </c>
      <c r="Q192" s="5">
        <f>SUMIFS('Raw Data from UFBs'!G$3:G$3000,'Raw Data from UFBs'!$A$3:$A$3000,'Summary By Town'!$A192,'Raw Data from UFBs'!$E$3:$E$3000,'Summary By Town'!$O$2)</f>
        <v>0</v>
      </c>
      <c r="R192" s="23">
        <f t="shared" si="25"/>
        <v>0</v>
      </c>
      <c r="S192" s="22">
        <f t="shared" si="26"/>
        <v>48</v>
      </c>
      <c r="T192" s="5">
        <f t="shared" si="27"/>
        <v>1561252.4729999995</v>
      </c>
      <c r="U192" s="5">
        <f t="shared" si="28"/>
        <v>138940200</v>
      </c>
      <c r="V192" s="23">
        <f t="shared" si="29"/>
        <v>4391901.8140571425</v>
      </c>
      <c r="W192" s="62">
        <v>4999887500</v>
      </c>
      <c r="X192" s="63">
        <v>3.1610015057248675</v>
      </c>
      <c r="Y192" s="64">
        <v>0.35881253793903939</v>
      </c>
      <c r="Z192" s="5">
        <f t="shared" si="30"/>
        <v>1015672.4740801831</v>
      </c>
      <c r="AA192" s="9">
        <f t="shared" si="31"/>
        <v>2.7788665244968012E-2</v>
      </c>
      <c r="AB192" s="62">
        <v>80774766.849999994</v>
      </c>
      <c r="AC192" s="7">
        <f t="shared" si="32"/>
        <v>1.2574130680764486E-2</v>
      </c>
      <c r="AE192" s="6" t="s">
        <v>1033</v>
      </c>
      <c r="AF192" s="6" t="s">
        <v>1204</v>
      </c>
      <c r="AG192" s="6" t="s">
        <v>211</v>
      </c>
      <c r="AH192" s="6" t="s">
        <v>1028</v>
      </c>
      <c r="AI192" s="6" t="s">
        <v>923</v>
      </c>
      <c r="AJ192" s="6" t="s">
        <v>1057</v>
      </c>
      <c r="AK192" s="6" t="s">
        <v>924</v>
      </c>
      <c r="AL192" s="6" t="s">
        <v>1053</v>
      </c>
      <c r="AM192" s="6" t="s">
        <v>1857</v>
      </c>
      <c r="AN192" s="6" t="s">
        <v>1857</v>
      </c>
      <c r="AO192" s="6" t="s">
        <v>1857</v>
      </c>
      <c r="AP192" s="6" t="s">
        <v>1857</v>
      </c>
      <c r="AQ192" s="6" t="s">
        <v>1857</v>
      </c>
      <c r="AR192" s="6" t="s">
        <v>1857</v>
      </c>
      <c r="AS192" s="6" t="s">
        <v>1857</v>
      </c>
      <c r="AT192" s="6" t="s">
        <v>1857</v>
      </c>
    </row>
    <row r="193" spans="1:46" ht="17.25" customHeight="1" x14ac:dyDescent="0.3">
      <c r="A193" t="s">
        <v>208</v>
      </c>
      <c r="B193" t="s">
        <v>1458</v>
      </c>
      <c r="C193" t="s">
        <v>1027</v>
      </c>
      <c r="D193" t="str">
        <f t="shared" si="22"/>
        <v>Commercial township, Cumberland County</v>
      </c>
      <c r="E193" t="s">
        <v>1830</v>
      </c>
      <c r="F193" t="s">
        <v>1818</v>
      </c>
      <c r="G193" s="22">
        <f>COUNTIFS('Raw Data from UFBs'!$A$3:$A$3000,'Summary By Town'!$A193,'Raw Data from UFBs'!$E$3:$E$3000,'Summary By Town'!$G$2)</f>
        <v>0</v>
      </c>
      <c r="H193" s="5">
        <f>SUMIFS('Raw Data from UFBs'!F$3:F$3000,'Raw Data from UFBs'!$A$3:$A$3000,'Summary By Town'!$A193,'Raw Data from UFBs'!$E$3:$E$3000,'Summary By Town'!$G$2)</f>
        <v>0</v>
      </c>
      <c r="I193" s="5">
        <f>SUMIFS('Raw Data from UFBs'!G$3:G$3000,'Raw Data from UFBs'!$A$3:$A$3000,'Summary By Town'!$A193,'Raw Data from UFBs'!$E$3:$E$3000,'Summary By Town'!$G$2)</f>
        <v>0</v>
      </c>
      <c r="J193" s="23">
        <f t="shared" si="23"/>
        <v>0</v>
      </c>
      <c r="K193" s="22">
        <f>COUNTIFS('Raw Data from UFBs'!$A$3:$A$3000,'Summary By Town'!$A193,'Raw Data from UFBs'!$E$3:$E$3000,'Summary By Town'!$K$2)</f>
        <v>0</v>
      </c>
      <c r="L193" s="5">
        <f>SUMIFS('Raw Data from UFBs'!F$3:F$3000,'Raw Data from UFBs'!$A$3:$A$3000,'Summary By Town'!$A193,'Raw Data from UFBs'!$E$3:$E$3000,'Summary By Town'!$K$2)</f>
        <v>0</v>
      </c>
      <c r="M193" s="5">
        <f>SUMIFS('Raw Data from UFBs'!G$3:G$3000,'Raw Data from UFBs'!$A$3:$A$3000,'Summary By Town'!$A193,'Raw Data from UFBs'!$E$3:$E$3000,'Summary By Town'!$K$2)</f>
        <v>0</v>
      </c>
      <c r="N193" s="23">
        <f t="shared" si="24"/>
        <v>0</v>
      </c>
      <c r="O193" s="22">
        <f>COUNTIFS('Raw Data from UFBs'!$A$3:$A$3000,'Summary By Town'!$A193,'Raw Data from UFBs'!$E$3:$E$3000,'Summary By Town'!$O$2)</f>
        <v>1</v>
      </c>
      <c r="P193" s="5">
        <f>SUMIFS('Raw Data from UFBs'!F$3:F$3000,'Raw Data from UFBs'!$A$3:$A$3000,'Summary By Town'!$A193,'Raw Data from UFBs'!$E$3:$E$3000,'Summary By Town'!$O$2)</f>
        <v>18548</v>
      </c>
      <c r="Q193" s="5">
        <f>SUMIFS('Raw Data from UFBs'!G$3:G$3000,'Raw Data from UFBs'!$A$3:$A$3000,'Summary By Town'!$A193,'Raw Data from UFBs'!$E$3:$E$3000,'Summary By Town'!$O$2)</f>
        <v>1169000</v>
      </c>
      <c r="R193" s="23">
        <f t="shared" si="25"/>
        <v>30089.634913324691</v>
      </c>
      <c r="S193" s="22">
        <f t="shared" si="26"/>
        <v>1</v>
      </c>
      <c r="T193" s="5">
        <f t="shared" si="27"/>
        <v>18548</v>
      </c>
      <c r="U193" s="5">
        <f t="shared" si="28"/>
        <v>1169000</v>
      </c>
      <c r="V193" s="23">
        <f t="shared" si="29"/>
        <v>30089.634913324691</v>
      </c>
      <c r="W193" s="62">
        <v>314998100</v>
      </c>
      <c r="X193" s="63">
        <v>2.5739636367258076</v>
      </c>
      <c r="Y193" s="64">
        <v>0.2481957083798435</v>
      </c>
      <c r="Z193" s="5">
        <f t="shared" si="30"/>
        <v>2864.5842531741555</v>
      </c>
      <c r="AA193" s="9">
        <f t="shared" si="31"/>
        <v>3.7111334957258472E-3</v>
      </c>
      <c r="AB193" s="62">
        <v>3988499.0100000002</v>
      </c>
      <c r="AC193" s="7">
        <f t="shared" si="32"/>
        <v>7.1821109795741319E-4</v>
      </c>
      <c r="AE193" s="6" t="s">
        <v>1033</v>
      </c>
      <c r="AF193" s="6" t="s">
        <v>1029</v>
      </c>
      <c r="AG193" s="6" t="s">
        <v>211</v>
      </c>
      <c r="AH193" s="6" t="s">
        <v>1857</v>
      </c>
      <c r="AI193" s="6" t="s">
        <v>1857</v>
      </c>
      <c r="AJ193" s="6" t="s">
        <v>1857</v>
      </c>
      <c r="AK193" s="6" t="s">
        <v>1857</v>
      </c>
      <c r="AL193" s="6" t="s">
        <v>1857</v>
      </c>
      <c r="AM193" s="6" t="s">
        <v>1857</v>
      </c>
      <c r="AN193" s="6" t="s">
        <v>1857</v>
      </c>
      <c r="AO193" s="6" t="s">
        <v>1857</v>
      </c>
      <c r="AP193" s="6" t="s">
        <v>1857</v>
      </c>
      <c r="AQ193" s="6" t="s">
        <v>1857</v>
      </c>
      <c r="AR193" s="6" t="s">
        <v>1857</v>
      </c>
      <c r="AS193" s="6" t="s">
        <v>1857</v>
      </c>
      <c r="AT193" s="6" t="s">
        <v>1857</v>
      </c>
    </row>
    <row r="194" spans="1:46" ht="17.25" customHeight="1" x14ac:dyDescent="0.3">
      <c r="A194" t="s">
        <v>1028</v>
      </c>
      <c r="B194" t="s">
        <v>1459</v>
      </c>
      <c r="C194" t="s">
        <v>1027</v>
      </c>
      <c r="D194" t="str">
        <f t="shared" si="22"/>
        <v>Deerfield township, Cumberland County</v>
      </c>
      <c r="E194" t="s">
        <v>1830</v>
      </c>
      <c r="F194" t="s">
        <v>1818</v>
      </c>
      <c r="G194" s="22">
        <f>COUNTIFS('Raw Data from UFBs'!$A$3:$A$3000,'Summary By Town'!$A194,'Raw Data from UFBs'!$E$3:$E$3000,'Summary By Town'!$G$2)</f>
        <v>0</v>
      </c>
      <c r="H194" s="5">
        <f>SUMIFS('Raw Data from UFBs'!F$3:F$3000,'Raw Data from UFBs'!$A$3:$A$3000,'Summary By Town'!$A194,'Raw Data from UFBs'!$E$3:$E$3000,'Summary By Town'!$G$2)</f>
        <v>0</v>
      </c>
      <c r="I194" s="5">
        <f>SUMIFS('Raw Data from UFBs'!G$3:G$3000,'Raw Data from UFBs'!$A$3:$A$3000,'Summary By Town'!$A194,'Raw Data from UFBs'!$E$3:$E$3000,'Summary By Town'!$G$2)</f>
        <v>0</v>
      </c>
      <c r="J194" s="23">
        <f t="shared" si="23"/>
        <v>0</v>
      </c>
      <c r="K194" s="22">
        <f>COUNTIFS('Raw Data from UFBs'!$A$3:$A$3000,'Summary By Town'!$A194,'Raw Data from UFBs'!$E$3:$E$3000,'Summary By Town'!$K$2)</f>
        <v>0</v>
      </c>
      <c r="L194" s="5">
        <f>SUMIFS('Raw Data from UFBs'!F$3:F$3000,'Raw Data from UFBs'!$A$3:$A$3000,'Summary By Town'!$A194,'Raw Data from UFBs'!$E$3:$E$3000,'Summary By Town'!$K$2)</f>
        <v>0</v>
      </c>
      <c r="M194" s="5">
        <f>SUMIFS('Raw Data from UFBs'!G$3:G$3000,'Raw Data from UFBs'!$A$3:$A$3000,'Summary By Town'!$A194,'Raw Data from UFBs'!$E$3:$E$3000,'Summary By Town'!$K$2)</f>
        <v>0</v>
      </c>
      <c r="N194" s="23">
        <f t="shared" si="24"/>
        <v>0</v>
      </c>
      <c r="O194" s="22">
        <f>COUNTIFS('Raw Data from UFBs'!$A$3:$A$3000,'Summary By Town'!$A194,'Raw Data from UFBs'!$E$3:$E$3000,'Summary By Town'!$O$2)</f>
        <v>0</v>
      </c>
      <c r="P194" s="5">
        <f>SUMIFS('Raw Data from UFBs'!F$3:F$3000,'Raw Data from UFBs'!$A$3:$A$3000,'Summary By Town'!$A194,'Raw Data from UFBs'!$E$3:$E$3000,'Summary By Town'!$O$2)</f>
        <v>0</v>
      </c>
      <c r="Q194" s="5">
        <f>SUMIFS('Raw Data from UFBs'!G$3:G$3000,'Raw Data from UFBs'!$A$3:$A$3000,'Summary By Town'!$A194,'Raw Data from UFBs'!$E$3:$E$3000,'Summary By Town'!$O$2)</f>
        <v>0</v>
      </c>
      <c r="R194" s="23">
        <f t="shared" si="25"/>
        <v>0</v>
      </c>
      <c r="S194" s="22">
        <f t="shared" si="26"/>
        <v>0</v>
      </c>
      <c r="T194" s="5">
        <f t="shared" si="27"/>
        <v>0</v>
      </c>
      <c r="U194" s="5">
        <f t="shared" si="28"/>
        <v>0</v>
      </c>
      <c r="V194" s="23">
        <f t="shared" si="29"/>
        <v>0</v>
      </c>
      <c r="W194" s="62">
        <v>230081840</v>
      </c>
      <c r="X194" s="63">
        <v>3.6511478086581799</v>
      </c>
      <c r="Y194" s="64">
        <v>3.3166226137805795E-2</v>
      </c>
      <c r="Z194" s="5">
        <f t="shared" si="30"/>
        <v>0</v>
      </c>
      <c r="AA194" s="9">
        <f t="shared" si="31"/>
        <v>0</v>
      </c>
      <c r="AB194" s="62">
        <v>2390224.8000000003</v>
      </c>
      <c r="AC194" s="7">
        <f t="shared" si="32"/>
        <v>0</v>
      </c>
      <c r="AE194" s="6" t="s">
        <v>1030</v>
      </c>
      <c r="AF194" s="6" t="s">
        <v>1204</v>
      </c>
      <c r="AG194" s="6" t="s">
        <v>211</v>
      </c>
      <c r="AH194" s="6" t="s">
        <v>215</v>
      </c>
      <c r="AI194" s="6" t="s">
        <v>219</v>
      </c>
      <c r="AJ194" s="6" t="s">
        <v>1857</v>
      </c>
      <c r="AK194" s="6" t="s">
        <v>1857</v>
      </c>
      <c r="AL194" s="6" t="s">
        <v>1857</v>
      </c>
      <c r="AM194" s="6" t="s">
        <v>1857</v>
      </c>
      <c r="AN194" s="6" t="s">
        <v>1857</v>
      </c>
      <c r="AO194" s="6" t="s">
        <v>1857</v>
      </c>
      <c r="AP194" s="6" t="s">
        <v>1857</v>
      </c>
      <c r="AQ194" s="6" t="s">
        <v>1857</v>
      </c>
      <c r="AR194" s="6" t="s">
        <v>1857</v>
      </c>
      <c r="AS194" s="6" t="s">
        <v>1857</v>
      </c>
      <c r="AT194" s="6" t="s">
        <v>1857</v>
      </c>
    </row>
    <row r="195" spans="1:46" ht="17.25" customHeight="1" x14ac:dyDescent="0.3">
      <c r="A195" t="s">
        <v>1029</v>
      </c>
      <c r="B195" t="s">
        <v>1460</v>
      </c>
      <c r="C195" t="s">
        <v>1027</v>
      </c>
      <c r="D195" t="str">
        <f t="shared" si="22"/>
        <v>Downe township, Cumberland County</v>
      </c>
      <c r="E195" t="s">
        <v>1830</v>
      </c>
      <c r="F195" t="s">
        <v>1818</v>
      </c>
      <c r="G195" s="22">
        <f>COUNTIFS('Raw Data from UFBs'!$A$3:$A$3000,'Summary By Town'!$A195,'Raw Data from UFBs'!$E$3:$E$3000,'Summary By Town'!$G$2)</f>
        <v>0</v>
      </c>
      <c r="H195" s="5">
        <f>SUMIFS('Raw Data from UFBs'!F$3:F$3000,'Raw Data from UFBs'!$A$3:$A$3000,'Summary By Town'!$A195,'Raw Data from UFBs'!$E$3:$E$3000,'Summary By Town'!$G$2)</f>
        <v>0</v>
      </c>
      <c r="I195" s="5">
        <f>SUMIFS('Raw Data from UFBs'!G$3:G$3000,'Raw Data from UFBs'!$A$3:$A$3000,'Summary By Town'!$A195,'Raw Data from UFBs'!$E$3:$E$3000,'Summary By Town'!$G$2)</f>
        <v>0</v>
      </c>
      <c r="J195" s="23">
        <f t="shared" si="23"/>
        <v>0</v>
      </c>
      <c r="K195" s="22">
        <f>COUNTIFS('Raw Data from UFBs'!$A$3:$A$3000,'Summary By Town'!$A195,'Raw Data from UFBs'!$E$3:$E$3000,'Summary By Town'!$K$2)</f>
        <v>0</v>
      </c>
      <c r="L195" s="5">
        <f>SUMIFS('Raw Data from UFBs'!F$3:F$3000,'Raw Data from UFBs'!$A$3:$A$3000,'Summary By Town'!$A195,'Raw Data from UFBs'!$E$3:$E$3000,'Summary By Town'!$K$2)</f>
        <v>0</v>
      </c>
      <c r="M195" s="5">
        <f>SUMIFS('Raw Data from UFBs'!G$3:G$3000,'Raw Data from UFBs'!$A$3:$A$3000,'Summary By Town'!$A195,'Raw Data from UFBs'!$E$3:$E$3000,'Summary By Town'!$K$2)</f>
        <v>0</v>
      </c>
      <c r="N195" s="23">
        <f t="shared" si="24"/>
        <v>0</v>
      </c>
      <c r="O195" s="22">
        <f>COUNTIFS('Raw Data from UFBs'!$A$3:$A$3000,'Summary By Town'!$A195,'Raw Data from UFBs'!$E$3:$E$3000,'Summary By Town'!$O$2)</f>
        <v>0</v>
      </c>
      <c r="P195" s="5">
        <f>SUMIFS('Raw Data from UFBs'!F$3:F$3000,'Raw Data from UFBs'!$A$3:$A$3000,'Summary By Town'!$A195,'Raw Data from UFBs'!$E$3:$E$3000,'Summary By Town'!$O$2)</f>
        <v>0</v>
      </c>
      <c r="Q195" s="5">
        <f>SUMIFS('Raw Data from UFBs'!G$3:G$3000,'Raw Data from UFBs'!$A$3:$A$3000,'Summary By Town'!$A195,'Raw Data from UFBs'!$E$3:$E$3000,'Summary By Town'!$O$2)</f>
        <v>0</v>
      </c>
      <c r="R195" s="23">
        <f t="shared" si="25"/>
        <v>0</v>
      </c>
      <c r="S195" s="22">
        <f t="shared" si="26"/>
        <v>0</v>
      </c>
      <c r="T195" s="5">
        <f t="shared" si="27"/>
        <v>0</v>
      </c>
      <c r="U195" s="5">
        <f t="shared" si="28"/>
        <v>0</v>
      </c>
      <c r="V195" s="23">
        <f t="shared" si="29"/>
        <v>0</v>
      </c>
      <c r="W195" s="62">
        <v>200552400</v>
      </c>
      <c r="X195" s="63">
        <v>2.4345035730652507</v>
      </c>
      <c r="Y195" s="64">
        <v>0.15451687458544947</v>
      </c>
      <c r="Z195" s="5">
        <f t="shared" si="30"/>
        <v>0</v>
      </c>
      <c r="AA195" s="9">
        <f t="shared" si="31"/>
        <v>0</v>
      </c>
      <c r="AB195" s="62">
        <v>3445895.0100000002</v>
      </c>
      <c r="AC195" s="7">
        <f t="shared" si="32"/>
        <v>0</v>
      </c>
      <c r="AE195" s="6" t="s">
        <v>208</v>
      </c>
      <c r="AF195" s="6" t="s">
        <v>1032</v>
      </c>
      <c r="AG195" s="6" t="s">
        <v>211</v>
      </c>
      <c r="AH195" s="6" t="s">
        <v>1857</v>
      </c>
      <c r="AI195" s="6" t="s">
        <v>1857</v>
      </c>
      <c r="AJ195" s="6" t="s">
        <v>1857</v>
      </c>
      <c r="AK195" s="6" t="s">
        <v>1857</v>
      </c>
      <c r="AL195" s="6" t="s">
        <v>1857</v>
      </c>
      <c r="AM195" s="6" t="s">
        <v>1857</v>
      </c>
      <c r="AN195" s="6" t="s">
        <v>1857</v>
      </c>
      <c r="AO195" s="6" t="s">
        <v>1857</v>
      </c>
      <c r="AP195" s="6" t="s">
        <v>1857</v>
      </c>
      <c r="AQ195" s="6" t="s">
        <v>1857</v>
      </c>
      <c r="AR195" s="6" t="s">
        <v>1857</v>
      </c>
      <c r="AS195" s="6" t="s">
        <v>1857</v>
      </c>
      <c r="AT195" s="6" t="s">
        <v>1857</v>
      </c>
    </row>
    <row r="196" spans="1:46" ht="17.25" customHeight="1" x14ac:dyDescent="0.3">
      <c r="A196" t="s">
        <v>1030</v>
      </c>
      <c r="B196" t="s">
        <v>1461</v>
      </c>
      <c r="C196" t="s">
        <v>1027</v>
      </c>
      <c r="D196" t="str">
        <f t="shared" ref="D196:D259" si="33">B196&amp;", "&amp;C196&amp;" County"</f>
        <v>Fairfield township, Cumberland County</v>
      </c>
      <c r="E196" t="s">
        <v>1830</v>
      </c>
      <c r="F196" t="s">
        <v>1818</v>
      </c>
      <c r="G196" s="22">
        <f>COUNTIFS('Raw Data from UFBs'!$A$3:$A$3000,'Summary By Town'!$A196,'Raw Data from UFBs'!$E$3:$E$3000,'Summary By Town'!$G$2)</f>
        <v>0</v>
      </c>
      <c r="H196" s="5">
        <f>SUMIFS('Raw Data from UFBs'!F$3:F$3000,'Raw Data from UFBs'!$A$3:$A$3000,'Summary By Town'!$A196,'Raw Data from UFBs'!$E$3:$E$3000,'Summary By Town'!$G$2)</f>
        <v>0</v>
      </c>
      <c r="I196" s="5">
        <f>SUMIFS('Raw Data from UFBs'!G$3:G$3000,'Raw Data from UFBs'!$A$3:$A$3000,'Summary By Town'!$A196,'Raw Data from UFBs'!$E$3:$E$3000,'Summary By Town'!$G$2)</f>
        <v>0</v>
      </c>
      <c r="J196" s="23">
        <f t="shared" ref="J196:J259" si="34">IFERROR((I196/100)*$X196,"--")</f>
        <v>0</v>
      </c>
      <c r="K196" s="22">
        <f>COUNTIFS('Raw Data from UFBs'!$A$3:$A$3000,'Summary By Town'!$A196,'Raw Data from UFBs'!$E$3:$E$3000,'Summary By Town'!$K$2)</f>
        <v>0</v>
      </c>
      <c r="L196" s="5">
        <f>SUMIFS('Raw Data from UFBs'!F$3:F$3000,'Raw Data from UFBs'!$A$3:$A$3000,'Summary By Town'!$A196,'Raw Data from UFBs'!$E$3:$E$3000,'Summary By Town'!$K$2)</f>
        <v>0</v>
      </c>
      <c r="M196" s="5">
        <f>SUMIFS('Raw Data from UFBs'!G$3:G$3000,'Raw Data from UFBs'!$A$3:$A$3000,'Summary By Town'!$A196,'Raw Data from UFBs'!$E$3:$E$3000,'Summary By Town'!$K$2)</f>
        <v>0</v>
      </c>
      <c r="N196" s="23">
        <f t="shared" ref="N196:N259" si="35">IFERROR((M196/100)*$X196,"--")</f>
        <v>0</v>
      </c>
      <c r="O196" s="22">
        <f>COUNTIFS('Raw Data from UFBs'!$A$3:$A$3000,'Summary By Town'!$A196,'Raw Data from UFBs'!$E$3:$E$3000,'Summary By Town'!$O$2)</f>
        <v>0</v>
      </c>
      <c r="P196" s="5">
        <f>SUMIFS('Raw Data from UFBs'!F$3:F$3000,'Raw Data from UFBs'!$A$3:$A$3000,'Summary By Town'!$A196,'Raw Data from UFBs'!$E$3:$E$3000,'Summary By Town'!$O$2)</f>
        <v>0</v>
      </c>
      <c r="Q196" s="5">
        <f>SUMIFS('Raw Data from UFBs'!G$3:G$3000,'Raw Data from UFBs'!$A$3:$A$3000,'Summary By Town'!$A196,'Raw Data from UFBs'!$E$3:$E$3000,'Summary By Town'!$O$2)</f>
        <v>0</v>
      </c>
      <c r="R196" s="23">
        <f t="shared" ref="R196:R259" si="36">IFERROR((Q196/100)*$X196,"--")</f>
        <v>0</v>
      </c>
      <c r="S196" s="22">
        <f t="shared" ref="S196:S259" si="37">O196+K196+G196</f>
        <v>0</v>
      </c>
      <c r="T196" s="5">
        <f t="shared" ref="T196:T259" si="38">P196+L196+H196</f>
        <v>0</v>
      </c>
      <c r="U196" s="5">
        <f t="shared" ref="U196:U259" si="39">Q196+M196+I196</f>
        <v>0</v>
      </c>
      <c r="V196" s="23">
        <f t="shared" ref="V196:V259" si="40">R196+N196+J196</f>
        <v>0</v>
      </c>
      <c r="W196" s="62">
        <v>455343999</v>
      </c>
      <c r="X196" s="63">
        <v>2.6474767172427098</v>
      </c>
      <c r="Y196" s="64">
        <v>0.16582361371705034</v>
      </c>
      <c r="Z196" s="5">
        <f t="shared" ref="Z196:Z259" si="41">(V196-T196)*Y196</f>
        <v>0</v>
      </c>
      <c r="AA196" s="9">
        <f t="shared" ref="AA196:AA259" si="42">U196/W196</f>
        <v>0</v>
      </c>
      <c r="AB196" s="62">
        <v>3745059.29</v>
      </c>
      <c r="AC196" s="7">
        <f t="shared" ref="AC196:AC259" si="43">Z196/AB196</f>
        <v>0</v>
      </c>
      <c r="AE196" s="6" t="s">
        <v>1032</v>
      </c>
      <c r="AF196" s="6" t="s">
        <v>1031</v>
      </c>
      <c r="AG196" s="6" t="s">
        <v>211</v>
      </c>
      <c r="AH196" s="6" t="s">
        <v>204</v>
      </c>
      <c r="AI196" s="6" t="s">
        <v>1028</v>
      </c>
      <c r="AJ196" s="6" t="s">
        <v>209</v>
      </c>
      <c r="AK196" s="6" t="s">
        <v>215</v>
      </c>
      <c r="AL196" s="6" t="s">
        <v>1857</v>
      </c>
      <c r="AM196" s="6" t="s">
        <v>1857</v>
      </c>
      <c r="AN196" s="6" t="s">
        <v>1857</v>
      </c>
      <c r="AO196" s="6" t="s">
        <v>1857</v>
      </c>
      <c r="AP196" s="6" t="s">
        <v>1857</v>
      </c>
      <c r="AQ196" s="6" t="s">
        <v>1857</v>
      </c>
      <c r="AR196" s="6" t="s">
        <v>1857</v>
      </c>
      <c r="AS196" s="6" t="s">
        <v>1857</v>
      </c>
      <c r="AT196" s="6" t="s">
        <v>1857</v>
      </c>
    </row>
    <row r="197" spans="1:46" ht="17.25" customHeight="1" x14ac:dyDescent="0.3">
      <c r="A197" t="s">
        <v>1031</v>
      </c>
      <c r="B197" t="s">
        <v>1462</v>
      </c>
      <c r="C197" t="s">
        <v>1027</v>
      </c>
      <c r="D197" t="str">
        <f t="shared" si="33"/>
        <v>Greenwich township, Cumberland County</v>
      </c>
      <c r="E197" t="s">
        <v>1830</v>
      </c>
      <c r="F197" t="s">
        <v>1818</v>
      </c>
      <c r="G197" s="22">
        <f>COUNTIFS('Raw Data from UFBs'!$A$3:$A$3000,'Summary By Town'!$A197,'Raw Data from UFBs'!$E$3:$E$3000,'Summary By Town'!$G$2)</f>
        <v>0</v>
      </c>
      <c r="H197" s="5">
        <f>SUMIFS('Raw Data from UFBs'!F$3:F$3000,'Raw Data from UFBs'!$A$3:$A$3000,'Summary By Town'!$A197,'Raw Data from UFBs'!$E$3:$E$3000,'Summary By Town'!$G$2)</f>
        <v>0</v>
      </c>
      <c r="I197" s="5">
        <f>SUMIFS('Raw Data from UFBs'!G$3:G$3000,'Raw Data from UFBs'!$A$3:$A$3000,'Summary By Town'!$A197,'Raw Data from UFBs'!$E$3:$E$3000,'Summary By Town'!$G$2)</f>
        <v>0</v>
      </c>
      <c r="J197" s="23">
        <f t="shared" si="34"/>
        <v>0</v>
      </c>
      <c r="K197" s="22">
        <f>COUNTIFS('Raw Data from UFBs'!$A$3:$A$3000,'Summary By Town'!$A197,'Raw Data from UFBs'!$E$3:$E$3000,'Summary By Town'!$K$2)</f>
        <v>0</v>
      </c>
      <c r="L197" s="5">
        <f>SUMIFS('Raw Data from UFBs'!F$3:F$3000,'Raw Data from UFBs'!$A$3:$A$3000,'Summary By Town'!$A197,'Raw Data from UFBs'!$E$3:$E$3000,'Summary By Town'!$K$2)</f>
        <v>0</v>
      </c>
      <c r="M197" s="5">
        <f>SUMIFS('Raw Data from UFBs'!G$3:G$3000,'Raw Data from UFBs'!$A$3:$A$3000,'Summary By Town'!$A197,'Raw Data from UFBs'!$E$3:$E$3000,'Summary By Town'!$K$2)</f>
        <v>0</v>
      </c>
      <c r="N197" s="23">
        <f t="shared" si="35"/>
        <v>0</v>
      </c>
      <c r="O197" s="22">
        <f>COUNTIFS('Raw Data from UFBs'!$A$3:$A$3000,'Summary By Town'!$A197,'Raw Data from UFBs'!$E$3:$E$3000,'Summary By Town'!$O$2)</f>
        <v>0</v>
      </c>
      <c r="P197" s="5">
        <f>SUMIFS('Raw Data from UFBs'!F$3:F$3000,'Raw Data from UFBs'!$A$3:$A$3000,'Summary By Town'!$A197,'Raw Data from UFBs'!$E$3:$E$3000,'Summary By Town'!$O$2)</f>
        <v>0</v>
      </c>
      <c r="Q197" s="5">
        <f>SUMIFS('Raw Data from UFBs'!G$3:G$3000,'Raw Data from UFBs'!$A$3:$A$3000,'Summary By Town'!$A197,'Raw Data from UFBs'!$E$3:$E$3000,'Summary By Town'!$O$2)</f>
        <v>0</v>
      </c>
      <c r="R197" s="23">
        <f t="shared" si="36"/>
        <v>0</v>
      </c>
      <c r="S197" s="22">
        <f t="shared" si="37"/>
        <v>0</v>
      </c>
      <c r="T197" s="5">
        <f t="shared" si="38"/>
        <v>0</v>
      </c>
      <c r="U197" s="5">
        <f t="shared" si="39"/>
        <v>0</v>
      </c>
      <c r="V197" s="23">
        <f t="shared" si="40"/>
        <v>0</v>
      </c>
      <c r="W197" s="62">
        <v>82710666</v>
      </c>
      <c r="X197" s="63">
        <v>3.5263020858008414</v>
      </c>
      <c r="Y197" s="64">
        <v>0.13013536111077303</v>
      </c>
      <c r="Z197" s="5">
        <f t="shared" si="41"/>
        <v>0</v>
      </c>
      <c r="AA197" s="9">
        <f t="shared" si="42"/>
        <v>0</v>
      </c>
      <c r="AB197" s="62">
        <v>857387.04</v>
      </c>
      <c r="AC197" s="7">
        <f t="shared" si="43"/>
        <v>0</v>
      </c>
      <c r="AE197" s="6" t="s">
        <v>1035</v>
      </c>
      <c r="AF197" s="6" t="s">
        <v>1030</v>
      </c>
      <c r="AG197" s="6" t="s">
        <v>209</v>
      </c>
      <c r="AH197" s="6" t="s">
        <v>1201</v>
      </c>
      <c r="AI197" s="6" t="s">
        <v>1857</v>
      </c>
      <c r="AJ197" s="6" t="s">
        <v>1857</v>
      </c>
      <c r="AK197" s="6" t="s">
        <v>1857</v>
      </c>
      <c r="AL197" s="6" t="s">
        <v>1857</v>
      </c>
      <c r="AM197" s="6" t="s">
        <v>1857</v>
      </c>
      <c r="AN197" s="6" t="s">
        <v>1857</v>
      </c>
      <c r="AO197" s="6" t="s">
        <v>1857</v>
      </c>
      <c r="AP197" s="6" t="s">
        <v>1857</v>
      </c>
      <c r="AQ197" s="6" t="s">
        <v>1857</v>
      </c>
      <c r="AR197" s="6" t="s">
        <v>1857</v>
      </c>
      <c r="AS197" s="6" t="s">
        <v>1857</v>
      </c>
      <c r="AT197" s="6" t="s">
        <v>1857</v>
      </c>
    </row>
    <row r="198" spans="1:46" ht="17.25" customHeight="1" x14ac:dyDescent="0.3">
      <c r="A198" t="s">
        <v>209</v>
      </c>
      <c r="B198" t="s">
        <v>1463</v>
      </c>
      <c r="C198" t="s">
        <v>1027</v>
      </c>
      <c r="D198" t="str">
        <f t="shared" si="33"/>
        <v>Hopewell township, Cumberland County</v>
      </c>
      <c r="E198" t="s">
        <v>1830</v>
      </c>
      <c r="F198" t="s">
        <v>1818</v>
      </c>
      <c r="G198" s="22">
        <f>COUNTIFS('Raw Data from UFBs'!$A$3:$A$3000,'Summary By Town'!$A198,'Raw Data from UFBs'!$E$3:$E$3000,'Summary By Town'!$G$2)</f>
        <v>0</v>
      </c>
      <c r="H198" s="5">
        <f>SUMIFS('Raw Data from UFBs'!F$3:F$3000,'Raw Data from UFBs'!$A$3:$A$3000,'Summary By Town'!$A198,'Raw Data from UFBs'!$E$3:$E$3000,'Summary By Town'!$G$2)</f>
        <v>0</v>
      </c>
      <c r="I198" s="5">
        <f>SUMIFS('Raw Data from UFBs'!G$3:G$3000,'Raw Data from UFBs'!$A$3:$A$3000,'Summary By Town'!$A198,'Raw Data from UFBs'!$E$3:$E$3000,'Summary By Town'!$G$2)</f>
        <v>0</v>
      </c>
      <c r="J198" s="23">
        <f t="shared" si="34"/>
        <v>0</v>
      </c>
      <c r="K198" s="22">
        <f>COUNTIFS('Raw Data from UFBs'!$A$3:$A$3000,'Summary By Town'!$A198,'Raw Data from UFBs'!$E$3:$E$3000,'Summary By Town'!$K$2)</f>
        <v>0</v>
      </c>
      <c r="L198" s="5">
        <f>SUMIFS('Raw Data from UFBs'!F$3:F$3000,'Raw Data from UFBs'!$A$3:$A$3000,'Summary By Town'!$A198,'Raw Data from UFBs'!$E$3:$E$3000,'Summary By Town'!$K$2)</f>
        <v>0</v>
      </c>
      <c r="M198" s="5">
        <f>SUMIFS('Raw Data from UFBs'!G$3:G$3000,'Raw Data from UFBs'!$A$3:$A$3000,'Summary By Town'!$A198,'Raw Data from UFBs'!$E$3:$E$3000,'Summary By Town'!$K$2)</f>
        <v>0</v>
      </c>
      <c r="N198" s="23">
        <f t="shared" si="35"/>
        <v>0</v>
      </c>
      <c r="O198" s="22">
        <f>COUNTIFS('Raw Data from UFBs'!$A$3:$A$3000,'Summary By Town'!$A198,'Raw Data from UFBs'!$E$3:$E$3000,'Summary By Town'!$O$2)</f>
        <v>1</v>
      </c>
      <c r="P198" s="5">
        <f>SUMIFS('Raw Data from UFBs'!F$3:F$3000,'Raw Data from UFBs'!$A$3:$A$3000,'Summary By Town'!$A198,'Raw Data from UFBs'!$E$3:$E$3000,'Summary By Town'!$O$2)</f>
        <v>120000</v>
      </c>
      <c r="Q198" s="5">
        <f>SUMIFS('Raw Data from UFBs'!G$3:G$3000,'Raw Data from UFBs'!$A$3:$A$3000,'Summary By Town'!$A198,'Raw Data from UFBs'!$E$3:$E$3000,'Summary By Town'!$O$2)</f>
        <v>3500000</v>
      </c>
      <c r="R198" s="23">
        <f t="shared" si="36"/>
        <v>121326.22620534713</v>
      </c>
      <c r="S198" s="22">
        <f t="shared" si="37"/>
        <v>1</v>
      </c>
      <c r="T198" s="5">
        <f t="shared" si="38"/>
        <v>120000</v>
      </c>
      <c r="U198" s="5">
        <f t="shared" si="39"/>
        <v>3500000</v>
      </c>
      <c r="V198" s="23">
        <f t="shared" si="40"/>
        <v>121326.22620534713</v>
      </c>
      <c r="W198" s="62">
        <v>347499827</v>
      </c>
      <c r="X198" s="63">
        <v>3.466463605867061</v>
      </c>
      <c r="Y198" s="64">
        <v>9.4450318754531706E-2</v>
      </c>
      <c r="Z198" s="5">
        <f t="shared" si="41"/>
        <v>125.26248783564992</v>
      </c>
      <c r="AA198" s="9">
        <f t="shared" si="42"/>
        <v>1.0071947460278879E-2</v>
      </c>
      <c r="AB198" s="62">
        <v>2492033.92</v>
      </c>
      <c r="AC198" s="7">
        <f t="shared" si="43"/>
        <v>5.0265161653838936E-5</v>
      </c>
      <c r="AE198" s="6" t="s">
        <v>1035</v>
      </c>
      <c r="AF198" s="6" t="s">
        <v>1030</v>
      </c>
      <c r="AG198" s="6" t="s">
        <v>1031</v>
      </c>
      <c r="AH198" s="6" t="s">
        <v>204</v>
      </c>
      <c r="AI198" s="6" t="s">
        <v>1034</v>
      </c>
      <c r="AJ198" s="6" t="s">
        <v>215</v>
      </c>
      <c r="AK198" s="6" t="s">
        <v>1197</v>
      </c>
      <c r="AL198" s="6" t="s">
        <v>1857</v>
      </c>
      <c r="AM198" s="6" t="s">
        <v>1857</v>
      </c>
      <c r="AN198" s="6" t="s">
        <v>1857</v>
      </c>
      <c r="AO198" s="6" t="s">
        <v>1857</v>
      </c>
      <c r="AP198" s="6" t="s">
        <v>1857</v>
      </c>
      <c r="AQ198" s="6" t="s">
        <v>1857</v>
      </c>
      <c r="AR198" s="6" t="s">
        <v>1857</v>
      </c>
      <c r="AS198" s="6" t="s">
        <v>1857</v>
      </c>
      <c r="AT198" s="6" t="s">
        <v>1857</v>
      </c>
    </row>
    <row r="199" spans="1:46" ht="17.25" customHeight="1" x14ac:dyDescent="0.3">
      <c r="A199" t="s">
        <v>1032</v>
      </c>
      <c r="B199" t="s">
        <v>1464</v>
      </c>
      <c r="C199" t="s">
        <v>1027</v>
      </c>
      <c r="D199" t="str">
        <f t="shared" si="33"/>
        <v>Lawrence township, Cumberland County</v>
      </c>
      <c r="E199" t="s">
        <v>1830</v>
      </c>
      <c r="F199" t="s">
        <v>1818</v>
      </c>
      <c r="G199" s="22">
        <f>COUNTIFS('Raw Data from UFBs'!$A$3:$A$3000,'Summary By Town'!$A199,'Raw Data from UFBs'!$E$3:$E$3000,'Summary By Town'!$G$2)</f>
        <v>0</v>
      </c>
      <c r="H199" s="5">
        <f>SUMIFS('Raw Data from UFBs'!F$3:F$3000,'Raw Data from UFBs'!$A$3:$A$3000,'Summary By Town'!$A199,'Raw Data from UFBs'!$E$3:$E$3000,'Summary By Town'!$G$2)</f>
        <v>0</v>
      </c>
      <c r="I199" s="5">
        <f>SUMIFS('Raw Data from UFBs'!G$3:G$3000,'Raw Data from UFBs'!$A$3:$A$3000,'Summary By Town'!$A199,'Raw Data from UFBs'!$E$3:$E$3000,'Summary By Town'!$G$2)</f>
        <v>0</v>
      </c>
      <c r="J199" s="23">
        <f t="shared" si="34"/>
        <v>0</v>
      </c>
      <c r="K199" s="22">
        <f>COUNTIFS('Raw Data from UFBs'!$A$3:$A$3000,'Summary By Town'!$A199,'Raw Data from UFBs'!$E$3:$E$3000,'Summary By Town'!$K$2)</f>
        <v>0</v>
      </c>
      <c r="L199" s="5">
        <f>SUMIFS('Raw Data from UFBs'!F$3:F$3000,'Raw Data from UFBs'!$A$3:$A$3000,'Summary By Town'!$A199,'Raw Data from UFBs'!$E$3:$E$3000,'Summary By Town'!$K$2)</f>
        <v>0</v>
      </c>
      <c r="M199" s="5">
        <f>SUMIFS('Raw Data from UFBs'!G$3:G$3000,'Raw Data from UFBs'!$A$3:$A$3000,'Summary By Town'!$A199,'Raw Data from UFBs'!$E$3:$E$3000,'Summary By Town'!$K$2)</f>
        <v>0</v>
      </c>
      <c r="N199" s="23">
        <f t="shared" si="35"/>
        <v>0</v>
      </c>
      <c r="O199" s="22">
        <f>COUNTIFS('Raw Data from UFBs'!$A$3:$A$3000,'Summary By Town'!$A199,'Raw Data from UFBs'!$E$3:$E$3000,'Summary By Town'!$O$2)</f>
        <v>0</v>
      </c>
      <c r="P199" s="5">
        <f>SUMIFS('Raw Data from UFBs'!F$3:F$3000,'Raw Data from UFBs'!$A$3:$A$3000,'Summary By Town'!$A199,'Raw Data from UFBs'!$E$3:$E$3000,'Summary By Town'!$O$2)</f>
        <v>0</v>
      </c>
      <c r="Q199" s="5">
        <f>SUMIFS('Raw Data from UFBs'!G$3:G$3000,'Raw Data from UFBs'!$A$3:$A$3000,'Summary By Town'!$A199,'Raw Data from UFBs'!$E$3:$E$3000,'Summary By Town'!$O$2)</f>
        <v>0</v>
      </c>
      <c r="R199" s="23">
        <f t="shared" si="36"/>
        <v>0</v>
      </c>
      <c r="S199" s="22">
        <f t="shared" si="37"/>
        <v>0</v>
      </c>
      <c r="T199" s="5">
        <f t="shared" si="38"/>
        <v>0</v>
      </c>
      <c r="U199" s="5">
        <f t="shared" si="39"/>
        <v>0</v>
      </c>
      <c r="V199" s="23">
        <f t="shared" si="40"/>
        <v>0</v>
      </c>
      <c r="W199" s="62">
        <v>273430386</v>
      </c>
      <c r="X199" s="63">
        <v>2.8971722640513073</v>
      </c>
      <c r="Y199" s="64">
        <v>0.20651052876255913</v>
      </c>
      <c r="Z199" s="5">
        <f t="shared" si="41"/>
        <v>0</v>
      </c>
      <c r="AA199" s="9">
        <f t="shared" si="42"/>
        <v>0</v>
      </c>
      <c r="AB199" s="62">
        <v>2575316.92</v>
      </c>
      <c r="AC199" s="7">
        <f t="shared" si="43"/>
        <v>0</v>
      </c>
      <c r="AE199" s="6" t="s">
        <v>1030</v>
      </c>
      <c r="AF199" s="6" t="s">
        <v>1029</v>
      </c>
      <c r="AG199" s="6" t="s">
        <v>211</v>
      </c>
      <c r="AH199" s="6" t="s">
        <v>1857</v>
      </c>
      <c r="AI199" s="6" t="s">
        <v>1857</v>
      </c>
      <c r="AJ199" s="6" t="s">
        <v>1857</v>
      </c>
      <c r="AK199" s="6" t="s">
        <v>1857</v>
      </c>
      <c r="AL199" s="6" t="s">
        <v>1857</v>
      </c>
      <c r="AM199" s="6" t="s">
        <v>1857</v>
      </c>
      <c r="AN199" s="6" t="s">
        <v>1857</v>
      </c>
      <c r="AO199" s="6" t="s">
        <v>1857</v>
      </c>
      <c r="AP199" s="6" t="s">
        <v>1857</v>
      </c>
      <c r="AQ199" s="6" t="s">
        <v>1857</v>
      </c>
      <c r="AR199" s="6" t="s">
        <v>1857</v>
      </c>
      <c r="AS199" s="6" t="s">
        <v>1857</v>
      </c>
      <c r="AT199" s="6" t="s">
        <v>1857</v>
      </c>
    </row>
    <row r="200" spans="1:46" ht="17.25" customHeight="1" x14ac:dyDescent="0.3">
      <c r="A200" t="s">
        <v>1033</v>
      </c>
      <c r="B200" t="s">
        <v>1465</v>
      </c>
      <c r="C200" t="s">
        <v>1027</v>
      </c>
      <c r="D200" t="str">
        <f t="shared" si="33"/>
        <v>Maurice River township, Cumberland County</v>
      </c>
      <c r="E200" t="s">
        <v>1830</v>
      </c>
      <c r="F200" t="s">
        <v>1818</v>
      </c>
      <c r="G200" s="22">
        <f>COUNTIFS('Raw Data from UFBs'!$A$3:$A$3000,'Summary By Town'!$A200,'Raw Data from UFBs'!$E$3:$E$3000,'Summary By Town'!$G$2)</f>
        <v>0</v>
      </c>
      <c r="H200" s="5">
        <f>SUMIFS('Raw Data from UFBs'!F$3:F$3000,'Raw Data from UFBs'!$A$3:$A$3000,'Summary By Town'!$A200,'Raw Data from UFBs'!$E$3:$E$3000,'Summary By Town'!$G$2)</f>
        <v>0</v>
      </c>
      <c r="I200" s="5">
        <f>SUMIFS('Raw Data from UFBs'!G$3:G$3000,'Raw Data from UFBs'!$A$3:$A$3000,'Summary By Town'!$A200,'Raw Data from UFBs'!$E$3:$E$3000,'Summary By Town'!$G$2)</f>
        <v>0</v>
      </c>
      <c r="J200" s="23">
        <f t="shared" si="34"/>
        <v>0</v>
      </c>
      <c r="K200" s="22">
        <f>COUNTIFS('Raw Data from UFBs'!$A$3:$A$3000,'Summary By Town'!$A200,'Raw Data from UFBs'!$E$3:$E$3000,'Summary By Town'!$K$2)</f>
        <v>0</v>
      </c>
      <c r="L200" s="5">
        <f>SUMIFS('Raw Data from UFBs'!F$3:F$3000,'Raw Data from UFBs'!$A$3:$A$3000,'Summary By Town'!$A200,'Raw Data from UFBs'!$E$3:$E$3000,'Summary By Town'!$K$2)</f>
        <v>0</v>
      </c>
      <c r="M200" s="5">
        <f>SUMIFS('Raw Data from UFBs'!G$3:G$3000,'Raw Data from UFBs'!$A$3:$A$3000,'Summary By Town'!$A200,'Raw Data from UFBs'!$E$3:$E$3000,'Summary By Town'!$K$2)</f>
        <v>0</v>
      </c>
      <c r="N200" s="23">
        <f t="shared" si="35"/>
        <v>0</v>
      </c>
      <c r="O200" s="22">
        <f>COUNTIFS('Raw Data from UFBs'!$A$3:$A$3000,'Summary By Town'!$A200,'Raw Data from UFBs'!$E$3:$E$3000,'Summary By Town'!$O$2)</f>
        <v>0</v>
      </c>
      <c r="P200" s="5">
        <f>SUMIFS('Raw Data from UFBs'!F$3:F$3000,'Raw Data from UFBs'!$A$3:$A$3000,'Summary By Town'!$A200,'Raw Data from UFBs'!$E$3:$E$3000,'Summary By Town'!$O$2)</f>
        <v>0</v>
      </c>
      <c r="Q200" s="5">
        <f>SUMIFS('Raw Data from UFBs'!G$3:G$3000,'Raw Data from UFBs'!$A$3:$A$3000,'Summary By Town'!$A200,'Raw Data from UFBs'!$E$3:$E$3000,'Summary By Town'!$O$2)</f>
        <v>0</v>
      </c>
      <c r="R200" s="23">
        <f t="shared" si="36"/>
        <v>0</v>
      </c>
      <c r="S200" s="22">
        <f t="shared" si="37"/>
        <v>0</v>
      </c>
      <c r="T200" s="5">
        <f t="shared" si="38"/>
        <v>0</v>
      </c>
      <c r="U200" s="5">
        <f t="shared" si="39"/>
        <v>0</v>
      </c>
      <c r="V200" s="23">
        <f t="shared" si="40"/>
        <v>0</v>
      </c>
      <c r="W200" s="62">
        <v>462335881</v>
      </c>
      <c r="X200" s="63">
        <v>2.7305955699173321</v>
      </c>
      <c r="Y200" s="64">
        <v>0.16225820042660435</v>
      </c>
      <c r="Z200" s="5">
        <f t="shared" si="41"/>
        <v>0</v>
      </c>
      <c r="AA200" s="9">
        <f t="shared" si="42"/>
        <v>0</v>
      </c>
      <c r="AB200" s="62">
        <v>5497269.29</v>
      </c>
      <c r="AC200" s="7">
        <f t="shared" si="43"/>
        <v>0</v>
      </c>
      <c r="AE200" s="6" t="s">
        <v>1016</v>
      </c>
      <c r="AF200" s="6" t="s">
        <v>1021</v>
      </c>
      <c r="AG200" s="6" t="s">
        <v>208</v>
      </c>
      <c r="AH200" s="6" t="s">
        <v>935</v>
      </c>
      <c r="AI200" s="6" t="s">
        <v>926</v>
      </c>
      <c r="AJ200" s="6" t="s">
        <v>211</v>
      </c>
      <c r="AK200" s="6" t="s">
        <v>219</v>
      </c>
      <c r="AL200" s="6" t="s">
        <v>924</v>
      </c>
      <c r="AM200" s="6" t="s">
        <v>1857</v>
      </c>
      <c r="AN200" s="6" t="s">
        <v>1857</v>
      </c>
      <c r="AO200" s="6" t="s">
        <v>1857</v>
      </c>
      <c r="AP200" s="6" t="s">
        <v>1857</v>
      </c>
      <c r="AQ200" s="6" t="s">
        <v>1857</v>
      </c>
      <c r="AR200" s="6" t="s">
        <v>1857</v>
      </c>
      <c r="AS200" s="6" t="s">
        <v>1857</v>
      </c>
      <c r="AT200" s="6" t="s">
        <v>1857</v>
      </c>
    </row>
    <row r="201" spans="1:46" ht="17.25" customHeight="1" x14ac:dyDescent="0.3">
      <c r="A201" t="s">
        <v>1035</v>
      </c>
      <c r="B201" t="s">
        <v>1466</v>
      </c>
      <c r="C201" t="s">
        <v>1027</v>
      </c>
      <c r="D201" t="str">
        <f t="shared" si="33"/>
        <v>Stow Creek township, Cumberland County</v>
      </c>
      <c r="E201" t="s">
        <v>1830</v>
      </c>
      <c r="F201" t="s">
        <v>1818</v>
      </c>
      <c r="G201" s="22">
        <f>COUNTIFS('Raw Data from UFBs'!$A$3:$A$3000,'Summary By Town'!$A201,'Raw Data from UFBs'!$E$3:$E$3000,'Summary By Town'!$G$2)</f>
        <v>0</v>
      </c>
      <c r="H201" s="5">
        <f>SUMIFS('Raw Data from UFBs'!F$3:F$3000,'Raw Data from UFBs'!$A$3:$A$3000,'Summary By Town'!$A201,'Raw Data from UFBs'!$E$3:$E$3000,'Summary By Town'!$G$2)</f>
        <v>0</v>
      </c>
      <c r="I201" s="5">
        <f>SUMIFS('Raw Data from UFBs'!G$3:G$3000,'Raw Data from UFBs'!$A$3:$A$3000,'Summary By Town'!$A201,'Raw Data from UFBs'!$E$3:$E$3000,'Summary By Town'!$G$2)</f>
        <v>0</v>
      </c>
      <c r="J201" s="23">
        <f t="shared" si="34"/>
        <v>0</v>
      </c>
      <c r="K201" s="22">
        <f>COUNTIFS('Raw Data from UFBs'!$A$3:$A$3000,'Summary By Town'!$A201,'Raw Data from UFBs'!$E$3:$E$3000,'Summary By Town'!$K$2)</f>
        <v>0</v>
      </c>
      <c r="L201" s="5">
        <f>SUMIFS('Raw Data from UFBs'!F$3:F$3000,'Raw Data from UFBs'!$A$3:$A$3000,'Summary By Town'!$A201,'Raw Data from UFBs'!$E$3:$E$3000,'Summary By Town'!$K$2)</f>
        <v>0</v>
      </c>
      <c r="M201" s="5">
        <f>SUMIFS('Raw Data from UFBs'!G$3:G$3000,'Raw Data from UFBs'!$A$3:$A$3000,'Summary By Town'!$A201,'Raw Data from UFBs'!$E$3:$E$3000,'Summary By Town'!$K$2)</f>
        <v>0</v>
      </c>
      <c r="N201" s="23">
        <f t="shared" si="35"/>
        <v>0</v>
      </c>
      <c r="O201" s="22">
        <f>COUNTIFS('Raw Data from UFBs'!$A$3:$A$3000,'Summary By Town'!$A201,'Raw Data from UFBs'!$E$3:$E$3000,'Summary By Town'!$O$2)</f>
        <v>0</v>
      </c>
      <c r="P201" s="5">
        <f>SUMIFS('Raw Data from UFBs'!F$3:F$3000,'Raw Data from UFBs'!$A$3:$A$3000,'Summary By Town'!$A201,'Raw Data from UFBs'!$E$3:$E$3000,'Summary By Town'!$O$2)</f>
        <v>0</v>
      </c>
      <c r="Q201" s="5">
        <f>SUMIFS('Raw Data from UFBs'!G$3:G$3000,'Raw Data from UFBs'!$A$3:$A$3000,'Summary By Town'!$A201,'Raw Data from UFBs'!$E$3:$E$3000,'Summary By Town'!$O$2)</f>
        <v>0</v>
      </c>
      <c r="R201" s="23">
        <f t="shared" si="36"/>
        <v>0</v>
      </c>
      <c r="S201" s="22">
        <f t="shared" si="37"/>
        <v>0</v>
      </c>
      <c r="T201" s="5">
        <f t="shared" si="38"/>
        <v>0</v>
      </c>
      <c r="U201" s="5">
        <f t="shared" si="39"/>
        <v>0</v>
      </c>
      <c r="V201" s="23">
        <f t="shared" si="40"/>
        <v>0</v>
      </c>
      <c r="W201" s="62">
        <v>118500013</v>
      </c>
      <c r="X201" s="63">
        <v>3.4470735179528984</v>
      </c>
      <c r="Y201" s="64">
        <v>6.083310300646344E-2</v>
      </c>
      <c r="Z201" s="5">
        <f t="shared" si="41"/>
        <v>0</v>
      </c>
      <c r="AA201" s="9">
        <f t="shared" si="42"/>
        <v>0</v>
      </c>
      <c r="AB201" s="62">
        <v>699477.83</v>
      </c>
      <c r="AC201" s="7">
        <f t="shared" si="43"/>
        <v>0</v>
      </c>
      <c r="AE201" s="6" t="s">
        <v>1031</v>
      </c>
      <c r="AF201" s="6" t="s">
        <v>1034</v>
      </c>
      <c r="AG201" s="6" t="s">
        <v>209</v>
      </c>
      <c r="AH201" s="6" t="s">
        <v>1201</v>
      </c>
      <c r="AI201" s="6" t="s">
        <v>1205</v>
      </c>
      <c r="AJ201" s="6" t="s">
        <v>1197</v>
      </c>
      <c r="AK201" s="6" t="s">
        <v>1857</v>
      </c>
      <c r="AL201" s="6" t="s">
        <v>1857</v>
      </c>
      <c r="AM201" s="6" t="s">
        <v>1857</v>
      </c>
      <c r="AN201" s="6" t="s">
        <v>1857</v>
      </c>
      <c r="AO201" s="6" t="s">
        <v>1857</v>
      </c>
      <c r="AP201" s="6" t="s">
        <v>1857</v>
      </c>
      <c r="AQ201" s="6" t="s">
        <v>1857</v>
      </c>
      <c r="AR201" s="6" t="s">
        <v>1857</v>
      </c>
      <c r="AS201" s="6" t="s">
        <v>1857</v>
      </c>
      <c r="AT201" s="6" t="s">
        <v>1857</v>
      </c>
    </row>
    <row r="202" spans="1:46" ht="17.25" customHeight="1" x14ac:dyDescent="0.3">
      <c r="A202" t="s">
        <v>215</v>
      </c>
      <c r="B202" t="s">
        <v>1467</v>
      </c>
      <c r="C202" t="s">
        <v>1027</v>
      </c>
      <c r="D202" t="str">
        <f t="shared" si="33"/>
        <v>Upper Deerfield township, Cumberland County</v>
      </c>
      <c r="E202" t="s">
        <v>1830</v>
      </c>
      <c r="F202" t="s">
        <v>1818</v>
      </c>
      <c r="G202" s="22">
        <f>COUNTIFS('Raw Data from UFBs'!$A$3:$A$3000,'Summary By Town'!$A202,'Raw Data from UFBs'!$E$3:$E$3000,'Summary By Town'!$G$2)</f>
        <v>3</v>
      </c>
      <c r="H202" s="5">
        <f>SUMIFS('Raw Data from UFBs'!F$3:F$3000,'Raw Data from UFBs'!$A$3:$A$3000,'Summary By Town'!$A202,'Raw Data from UFBs'!$E$3:$E$3000,'Summary By Town'!$G$2)</f>
        <v>287082.25</v>
      </c>
      <c r="I202" s="5">
        <f>SUMIFS('Raw Data from UFBs'!G$3:G$3000,'Raw Data from UFBs'!$A$3:$A$3000,'Summary By Town'!$A202,'Raw Data from UFBs'!$E$3:$E$3000,'Summary By Town'!$G$2)</f>
        <v>12352800</v>
      </c>
      <c r="J202" s="23">
        <f t="shared" si="34"/>
        <v>412908.86345918576</v>
      </c>
      <c r="K202" s="22">
        <f>COUNTIFS('Raw Data from UFBs'!$A$3:$A$3000,'Summary By Town'!$A202,'Raw Data from UFBs'!$E$3:$E$3000,'Summary By Town'!$K$2)</f>
        <v>0</v>
      </c>
      <c r="L202" s="5">
        <f>SUMIFS('Raw Data from UFBs'!F$3:F$3000,'Raw Data from UFBs'!$A$3:$A$3000,'Summary By Town'!$A202,'Raw Data from UFBs'!$E$3:$E$3000,'Summary By Town'!$K$2)</f>
        <v>0</v>
      </c>
      <c r="M202" s="5">
        <f>SUMIFS('Raw Data from UFBs'!G$3:G$3000,'Raw Data from UFBs'!$A$3:$A$3000,'Summary By Town'!$A202,'Raw Data from UFBs'!$E$3:$E$3000,'Summary By Town'!$K$2)</f>
        <v>0</v>
      </c>
      <c r="N202" s="23">
        <f t="shared" si="35"/>
        <v>0</v>
      </c>
      <c r="O202" s="22">
        <f>COUNTIFS('Raw Data from UFBs'!$A$3:$A$3000,'Summary By Town'!$A202,'Raw Data from UFBs'!$E$3:$E$3000,'Summary By Town'!$O$2)</f>
        <v>0</v>
      </c>
      <c r="P202" s="5">
        <f>SUMIFS('Raw Data from UFBs'!F$3:F$3000,'Raw Data from UFBs'!$A$3:$A$3000,'Summary By Town'!$A202,'Raw Data from UFBs'!$E$3:$E$3000,'Summary By Town'!$O$2)</f>
        <v>0</v>
      </c>
      <c r="Q202" s="5">
        <f>SUMIFS('Raw Data from UFBs'!G$3:G$3000,'Raw Data from UFBs'!$A$3:$A$3000,'Summary By Town'!$A202,'Raw Data from UFBs'!$E$3:$E$3000,'Summary By Town'!$O$2)</f>
        <v>0</v>
      </c>
      <c r="R202" s="23">
        <f t="shared" si="36"/>
        <v>0</v>
      </c>
      <c r="S202" s="22">
        <f t="shared" si="37"/>
        <v>3</v>
      </c>
      <c r="T202" s="5">
        <f t="shared" si="38"/>
        <v>287082.25</v>
      </c>
      <c r="U202" s="5">
        <f t="shared" si="39"/>
        <v>12352800</v>
      </c>
      <c r="V202" s="23">
        <f t="shared" si="40"/>
        <v>412908.86345918576</v>
      </c>
      <c r="W202" s="62">
        <v>760889804</v>
      </c>
      <c r="X202" s="63">
        <v>3.3426337628649843</v>
      </c>
      <c r="Y202" s="64">
        <v>5.2542984295888592E-2</v>
      </c>
      <c r="Z202" s="5">
        <f t="shared" si="41"/>
        <v>6611.3057749908412</v>
      </c>
      <c r="AA202" s="9">
        <f t="shared" si="42"/>
        <v>1.6234676736448947E-2</v>
      </c>
      <c r="AB202" s="62">
        <v>6143673.7199999997</v>
      </c>
      <c r="AC202" s="7">
        <f t="shared" si="43"/>
        <v>1.076116030294467E-3</v>
      </c>
      <c r="AE202" s="6" t="s">
        <v>1030</v>
      </c>
      <c r="AF202" s="6" t="s">
        <v>1204</v>
      </c>
      <c r="AG202" s="6" t="s">
        <v>204</v>
      </c>
      <c r="AH202" s="6" t="s">
        <v>1028</v>
      </c>
      <c r="AI202" s="6" t="s">
        <v>209</v>
      </c>
      <c r="AJ202" s="6" t="s">
        <v>1197</v>
      </c>
      <c r="AK202" s="6" t="s">
        <v>1206</v>
      </c>
      <c r="AL202" s="6" t="s">
        <v>1857</v>
      </c>
      <c r="AM202" s="6" t="s">
        <v>1857</v>
      </c>
      <c r="AN202" s="6" t="s">
        <v>1857</v>
      </c>
      <c r="AO202" s="6" t="s">
        <v>1857</v>
      </c>
      <c r="AP202" s="6" t="s">
        <v>1857</v>
      </c>
      <c r="AQ202" s="6" t="s">
        <v>1857</v>
      </c>
      <c r="AR202" s="6" t="s">
        <v>1857</v>
      </c>
      <c r="AS202" s="6" t="s">
        <v>1857</v>
      </c>
      <c r="AT202" s="6" t="s">
        <v>1857</v>
      </c>
    </row>
    <row r="203" spans="1:46" ht="17.25" customHeight="1" x14ac:dyDescent="0.3">
      <c r="A203" t="s">
        <v>234</v>
      </c>
      <c r="B203" t="s">
        <v>1468</v>
      </c>
      <c r="C203" t="s">
        <v>1037</v>
      </c>
      <c r="D203" t="str">
        <f t="shared" si="33"/>
        <v>Caldwell borough, Essex County</v>
      </c>
      <c r="E203" t="s">
        <v>1828</v>
      </c>
      <c r="F203" t="s">
        <v>1819</v>
      </c>
      <c r="G203" s="22">
        <f>COUNTIFS('Raw Data from UFBs'!$A$3:$A$3000,'Summary By Town'!$A203,'Raw Data from UFBs'!$E$3:$E$3000,'Summary By Town'!$G$2)</f>
        <v>0</v>
      </c>
      <c r="H203" s="5">
        <f>SUMIFS('Raw Data from UFBs'!F$3:F$3000,'Raw Data from UFBs'!$A$3:$A$3000,'Summary By Town'!$A203,'Raw Data from UFBs'!$E$3:$E$3000,'Summary By Town'!$G$2)</f>
        <v>0</v>
      </c>
      <c r="I203" s="5">
        <f>SUMIFS('Raw Data from UFBs'!G$3:G$3000,'Raw Data from UFBs'!$A$3:$A$3000,'Summary By Town'!$A203,'Raw Data from UFBs'!$E$3:$E$3000,'Summary By Town'!$G$2)</f>
        <v>0</v>
      </c>
      <c r="J203" s="23">
        <f t="shared" si="34"/>
        <v>0</v>
      </c>
      <c r="K203" s="22">
        <f>COUNTIFS('Raw Data from UFBs'!$A$3:$A$3000,'Summary By Town'!$A203,'Raw Data from UFBs'!$E$3:$E$3000,'Summary By Town'!$K$2)</f>
        <v>0</v>
      </c>
      <c r="L203" s="5">
        <f>SUMIFS('Raw Data from UFBs'!F$3:F$3000,'Raw Data from UFBs'!$A$3:$A$3000,'Summary By Town'!$A203,'Raw Data from UFBs'!$E$3:$E$3000,'Summary By Town'!$K$2)</f>
        <v>0</v>
      </c>
      <c r="M203" s="5">
        <f>SUMIFS('Raw Data from UFBs'!G$3:G$3000,'Raw Data from UFBs'!$A$3:$A$3000,'Summary By Town'!$A203,'Raw Data from UFBs'!$E$3:$E$3000,'Summary By Town'!$K$2)</f>
        <v>0</v>
      </c>
      <c r="N203" s="23">
        <f t="shared" si="35"/>
        <v>0</v>
      </c>
      <c r="O203" s="22">
        <f>COUNTIFS('Raw Data from UFBs'!$A$3:$A$3000,'Summary By Town'!$A203,'Raw Data from UFBs'!$E$3:$E$3000,'Summary By Town'!$O$2)</f>
        <v>1</v>
      </c>
      <c r="P203" s="5">
        <f>SUMIFS('Raw Data from UFBs'!F$3:F$3000,'Raw Data from UFBs'!$A$3:$A$3000,'Summary By Town'!$A203,'Raw Data from UFBs'!$E$3:$E$3000,'Summary By Town'!$O$2)</f>
        <v>287600</v>
      </c>
      <c r="Q203" s="5">
        <f>SUMIFS('Raw Data from UFBs'!G$3:G$3000,'Raw Data from UFBs'!$A$3:$A$3000,'Summary By Town'!$A203,'Raw Data from UFBs'!$E$3:$E$3000,'Summary By Town'!$O$2)</f>
        <v>16486400</v>
      </c>
      <c r="R203" s="23">
        <f t="shared" si="36"/>
        <v>511359.20616795105</v>
      </c>
      <c r="S203" s="22">
        <f t="shared" si="37"/>
        <v>1</v>
      </c>
      <c r="T203" s="5">
        <f t="shared" si="38"/>
        <v>287600</v>
      </c>
      <c r="U203" s="5">
        <f t="shared" si="39"/>
        <v>16486400</v>
      </c>
      <c r="V203" s="23">
        <f t="shared" si="40"/>
        <v>511359.20616795105</v>
      </c>
      <c r="W203" s="62">
        <v>1312959500</v>
      </c>
      <c r="X203" s="63">
        <v>3.1017032594620479</v>
      </c>
      <c r="Y203" s="64">
        <v>0.3037745499910518</v>
      </c>
      <c r="Z203" s="5">
        <f t="shared" si="41"/>
        <v>67972.352160024311</v>
      </c>
      <c r="AA203" s="9">
        <f t="shared" si="42"/>
        <v>1.2556670636070648E-2</v>
      </c>
      <c r="AB203" s="62">
        <v>14021386.370000001</v>
      </c>
      <c r="AC203" s="7">
        <f t="shared" si="43"/>
        <v>4.8477625797016177E-3</v>
      </c>
      <c r="AE203" s="6" t="s">
        <v>1039</v>
      </c>
      <c r="AF203" s="6" t="s">
        <v>1050</v>
      </c>
      <c r="AG203" s="6" t="s">
        <v>1047</v>
      </c>
      <c r="AH203" s="6" t="s">
        <v>1857</v>
      </c>
      <c r="AI203" s="6" t="s">
        <v>1857</v>
      </c>
      <c r="AJ203" s="6" t="s">
        <v>1857</v>
      </c>
      <c r="AK203" s="6" t="s">
        <v>1857</v>
      </c>
      <c r="AL203" s="6" t="s">
        <v>1857</v>
      </c>
      <c r="AM203" s="6" t="s">
        <v>1857</v>
      </c>
      <c r="AN203" s="6" t="s">
        <v>1857</v>
      </c>
      <c r="AO203" s="6" t="s">
        <v>1857</v>
      </c>
      <c r="AP203" s="6" t="s">
        <v>1857</v>
      </c>
      <c r="AQ203" s="6" t="s">
        <v>1857</v>
      </c>
      <c r="AR203" s="6" t="s">
        <v>1857</v>
      </c>
      <c r="AS203" s="6" t="s">
        <v>1857</v>
      </c>
      <c r="AT203" s="6" t="s">
        <v>1857</v>
      </c>
    </row>
    <row r="204" spans="1:46" ht="17.25" customHeight="1" x14ac:dyDescent="0.3">
      <c r="A204" t="s">
        <v>235</v>
      </c>
      <c r="B204" t="s">
        <v>1469</v>
      </c>
      <c r="C204" t="s">
        <v>1037</v>
      </c>
      <c r="D204" t="str">
        <f t="shared" si="33"/>
        <v>East Orange city, Essex County</v>
      </c>
      <c r="E204" t="s">
        <v>1828</v>
      </c>
      <c r="F204" t="s">
        <v>1819</v>
      </c>
      <c r="G204" s="22">
        <f>COUNTIFS('Raw Data from UFBs'!$A$3:$A$3000,'Summary By Town'!$A204,'Raw Data from UFBs'!$E$3:$E$3000,'Summary By Town'!$G$2)</f>
        <v>14</v>
      </c>
      <c r="H204" s="5">
        <f>SUMIFS('Raw Data from UFBs'!F$3:F$3000,'Raw Data from UFBs'!$A$3:$A$3000,'Summary By Town'!$A204,'Raw Data from UFBs'!$E$3:$E$3000,'Summary By Town'!$G$2)</f>
        <v>1540803</v>
      </c>
      <c r="I204" s="5">
        <f>SUMIFS('Raw Data from UFBs'!G$3:G$3000,'Raw Data from UFBs'!$A$3:$A$3000,'Summary By Town'!$A204,'Raw Data from UFBs'!$E$3:$E$3000,'Summary By Town'!$G$2)</f>
        <v>86662600</v>
      </c>
      <c r="J204" s="23">
        <f t="shared" si="34"/>
        <v>2745416.8763847132</v>
      </c>
      <c r="K204" s="22">
        <f>COUNTIFS('Raw Data from UFBs'!$A$3:$A$3000,'Summary By Town'!$A204,'Raw Data from UFBs'!$E$3:$E$3000,'Summary By Town'!$K$2)</f>
        <v>2</v>
      </c>
      <c r="L204" s="5">
        <f>SUMIFS('Raw Data from UFBs'!F$3:F$3000,'Raw Data from UFBs'!$A$3:$A$3000,'Summary By Town'!$A204,'Raw Data from UFBs'!$E$3:$E$3000,'Summary By Town'!$K$2)</f>
        <v>343548</v>
      </c>
      <c r="M204" s="5">
        <f>SUMIFS('Raw Data from UFBs'!G$3:G$3000,'Raw Data from UFBs'!$A$3:$A$3000,'Summary By Town'!$A204,'Raw Data from UFBs'!$E$3:$E$3000,'Summary By Town'!$K$2)</f>
        <v>20852400</v>
      </c>
      <c r="N204" s="23">
        <f t="shared" si="35"/>
        <v>660590.96857380914</v>
      </c>
      <c r="O204" s="22">
        <f>COUNTIFS('Raw Data from UFBs'!$A$3:$A$3000,'Summary By Town'!$A204,'Raw Data from UFBs'!$E$3:$E$3000,'Summary By Town'!$O$2)</f>
        <v>24</v>
      </c>
      <c r="P204" s="5">
        <f>SUMIFS('Raw Data from UFBs'!F$3:F$3000,'Raw Data from UFBs'!$A$3:$A$3000,'Summary By Town'!$A204,'Raw Data from UFBs'!$E$3:$E$3000,'Summary By Town'!$O$2)</f>
        <v>4423072.5999999996</v>
      </c>
      <c r="Q204" s="5">
        <f>SUMIFS('Raw Data from UFBs'!G$3:G$3000,'Raw Data from UFBs'!$A$3:$A$3000,'Summary By Town'!$A204,'Raw Data from UFBs'!$E$3:$E$3000,'Summary By Town'!$O$2)</f>
        <v>184961500</v>
      </c>
      <c r="R204" s="23">
        <f t="shared" si="36"/>
        <v>5859464.4469636399</v>
      </c>
      <c r="S204" s="22">
        <f t="shared" si="37"/>
        <v>40</v>
      </c>
      <c r="T204" s="5">
        <f t="shared" si="38"/>
        <v>6307423.5999999996</v>
      </c>
      <c r="U204" s="5">
        <f t="shared" si="39"/>
        <v>292476500</v>
      </c>
      <c r="V204" s="23">
        <f t="shared" si="40"/>
        <v>9265472.2919221614</v>
      </c>
      <c r="W204" s="62">
        <v>6720819300</v>
      </c>
      <c r="X204" s="63">
        <v>3.1679373528889201</v>
      </c>
      <c r="Y204" s="64">
        <v>0.65723272180882886</v>
      </c>
      <c r="Z204" s="5">
        <f t="shared" si="41"/>
        <v>1944126.3930350482</v>
      </c>
      <c r="AA204" s="9">
        <f t="shared" si="42"/>
        <v>4.3517982993531754E-2</v>
      </c>
      <c r="AB204" s="62">
        <v>166982681.78999999</v>
      </c>
      <c r="AC204" s="7">
        <f t="shared" si="43"/>
        <v>1.1642682775211454E-2</v>
      </c>
      <c r="AE204" s="6" t="s">
        <v>239</v>
      </c>
      <c r="AF204" s="6" t="s">
        <v>1048</v>
      </c>
      <c r="AG204" s="6" t="s">
        <v>1041</v>
      </c>
      <c r="AH204" s="6" t="s">
        <v>229</v>
      </c>
      <c r="AI204" s="6" t="s">
        <v>1045</v>
      </c>
      <c r="AJ204" s="6" t="s">
        <v>1046</v>
      </c>
      <c r="AK204" s="6" t="s">
        <v>1857</v>
      </c>
      <c r="AL204" s="6" t="s">
        <v>1857</v>
      </c>
      <c r="AM204" s="6" t="s">
        <v>1857</v>
      </c>
      <c r="AN204" s="6" t="s">
        <v>1857</v>
      </c>
      <c r="AO204" s="6" t="s">
        <v>1857</v>
      </c>
      <c r="AP204" s="6" t="s">
        <v>1857</v>
      </c>
      <c r="AQ204" s="6" t="s">
        <v>1857</v>
      </c>
      <c r="AR204" s="6" t="s">
        <v>1857</v>
      </c>
      <c r="AS204" s="6" t="s">
        <v>1857</v>
      </c>
      <c r="AT204" s="6" t="s">
        <v>1857</v>
      </c>
    </row>
    <row r="205" spans="1:46" ht="17.25" customHeight="1" x14ac:dyDescent="0.3">
      <c r="A205" t="s">
        <v>1039</v>
      </c>
      <c r="B205" t="s">
        <v>1470</v>
      </c>
      <c r="C205" t="s">
        <v>1037</v>
      </c>
      <c r="D205" t="str">
        <f t="shared" si="33"/>
        <v>Essex Fells borough, Essex County</v>
      </c>
      <c r="E205" t="s">
        <v>1828</v>
      </c>
      <c r="F205" t="s">
        <v>1815</v>
      </c>
      <c r="G205" s="22">
        <f>COUNTIFS('Raw Data from UFBs'!$A$3:$A$3000,'Summary By Town'!$A205,'Raw Data from UFBs'!$E$3:$E$3000,'Summary By Town'!$G$2)</f>
        <v>0</v>
      </c>
      <c r="H205" s="5">
        <f>SUMIFS('Raw Data from UFBs'!F$3:F$3000,'Raw Data from UFBs'!$A$3:$A$3000,'Summary By Town'!$A205,'Raw Data from UFBs'!$E$3:$E$3000,'Summary By Town'!$G$2)</f>
        <v>0</v>
      </c>
      <c r="I205" s="5">
        <f>SUMIFS('Raw Data from UFBs'!G$3:G$3000,'Raw Data from UFBs'!$A$3:$A$3000,'Summary By Town'!$A205,'Raw Data from UFBs'!$E$3:$E$3000,'Summary By Town'!$G$2)</f>
        <v>0</v>
      </c>
      <c r="J205" s="23">
        <f t="shared" si="34"/>
        <v>0</v>
      </c>
      <c r="K205" s="22">
        <f>COUNTIFS('Raw Data from UFBs'!$A$3:$A$3000,'Summary By Town'!$A205,'Raw Data from UFBs'!$E$3:$E$3000,'Summary By Town'!$K$2)</f>
        <v>0</v>
      </c>
      <c r="L205" s="5">
        <f>SUMIFS('Raw Data from UFBs'!F$3:F$3000,'Raw Data from UFBs'!$A$3:$A$3000,'Summary By Town'!$A205,'Raw Data from UFBs'!$E$3:$E$3000,'Summary By Town'!$K$2)</f>
        <v>0</v>
      </c>
      <c r="M205" s="5">
        <f>SUMIFS('Raw Data from UFBs'!G$3:G$3000,'Raw Data from UFBs'!$A$3:$A$3000,'Summary By Town'!$A205,'Raw Data from UFBs'!$E$3:$E$3000,'Summary By Town'!$K$2)</f>
        <v>0</v>
      </c>
      <c r="N205" s="23">
        <f t="shared" si="35"/>
        <v>0</v>
      </c>
      <c r="O205" s="22">
        <f>COUNTIFS('Raw Data from UFBs'!$A$3:$A$3000,'Summary By Town'!$A205,'Raw Data from UFBs'!$E$3:$E$3000,'Summary By Town'!$O$2)</f>
        <v>0</v>
      </c>
      <c r="P205" s="5">
        <f>SUMIFS('Raw Data from UFBs'!F$3:F$3000,'Raw Data from UFBs'!$A$3:$A$3000,'Summary By Town'!$A205,'Raw Data from UFBs'!$E$3:$E$3000,'Summary By Town'!$O$2)</f>
        <v>0</v>
      </c>
      <c r="Q205" s="5">
        <f>SUMIFS('Raw Data from UFBs'!G$3:G$3000,'Raw Data from UFBs'!$A$3:$A$3000,'Summary By Town'!$A205,'Raw Data from UFBs'!$E$3:$E$3000,'Summary By Town'!$O$2)</f>
        <v>0</v>
      </c>
      <c r="R205" s="23">
        <f t="shared" si="36"/>
        <v>0</v>
      </c>
      <c r="S205" s="22">
        <f t="shared" si="37"/>
        <v>0</v>
      </c>
      <c r="T205" s="5">
        <f t="shared" si="38"/>
        <v>0</v>
      </c>
      <c r="U205" s="5">
        <f t="shared" si="39"/>
        <v>0</v>
      </c>
      <c r="V205" s="23">
        <f t="shared" si="40"/>
        <v>0</v>
      </c>
      <c r="W205" s="62">
        <v>867998600</v>
      </c>
      <c r="X205" s="63">
        <v>2.1679753947728413</v>
      </c>
      <c r="Y205" s="64">
        <v>0.2631618965909282</v>
      </c>
      <c r="Z205" s="5">
        <f t="shared" si="41"/>
        <v>0</v>
      </c>
      <c r="AA205" s="9">
        <f t="shared" si="42"/>
        <v>0</v>
      </c>
      <c r="AB205" s="62">
        <v>6773972.3700000001</v>
      </c>
      <c r="AC205" s="7">
        <f t="shared" si="43"/>
        <v>0</v>
      </c>
      <c r="AE205" s="6" t="s">
        <v>247</v>
      </c>
      <c r="AF205" s="6" t="s">
        <v>1049</v>
      </c>
      <c r="AG205" s="6" t="s">
        <v>234</v>
      </c>
      <c r="AH205" s="6" t="s">
        <v>240</v>
      </c>
      <c r="AI205" s="6" t="s">
        <v>1050</v>
      </c>
      <c r="AJ205" s="6" t="s">
        <v>1047</v>
      </c>
      <c r="AK205" s="6" t="s">
        <v>1857</v>
      </c>
      <c r="AL205" s="6" t="s">
        <v>1857</v>
      </c>
      <c r="AM205" s="6" t="s">
        <v>1857</v>
      </c>
      <c r="AN205" s="6" t="s">
        <v>1857</v>
      </c>
      <c r="AO205" s="6" t="s">
        <v>1857</v>
      </c>
      <c r="AP205" s="6" t="s">
        <v>1857</v>
      </c>
      <c r="AQ205" s="6" t="s">
        <v>1857</v>
      </c>
      <c r="AR205" s="6" t="s">
        <v>1857</v>
      </c>
      <c r="AS205" s="6" t="s">
        <v>1857</v>
      </c>
      <c r="AT205" s="6" t="s">
        <v>1857</v>
      </c>
    </row>
    <row r="206" spans="1:46" ht="17.25" customHeight="1" x14ac:dyDescent="0.3">
      <c r="A206" t="s">
        <v>1041</v>
      </c>
      <c r="B206" t="s">
        <v>1471</v>
      </c>
      <c r="C206" t="s">
        <v>1037</v>
      </c>
      <c r="D206" t="str">
        <f t="shared" si="33"/>
        <v>Glen Ridge borough, Essex County</v>
      </c>
      <c r="E206" t="s">
        <v>1828</v>
      </c>
      <c r="F206" t="s">
        <v>1815</v>
      </c>
      <c r="G206" s="22">
        <f>COUNTIFS('Raw Data from UFBs'!$A$3:$A$3000,'Summary By Town'!$A206,'Raw Data from UFBs'!$E$3:$E$3000,'Summary By Town'!$G$2)</f>
        <v>0</v>
      </c>
      <c r="H206" s="5">
        <f>SUMIFS('Raw Data from UFBs'!F$3:F$3000,'Raw Data from UFBs'!$A$3:$A$3000,'Summary By Town'!$A206,'Raw Data from UFBs'!$E$3:$E$3000,'Summary By Town'!$G$2)</f>
        <v>0</v>
      </c>
      <c r="I206" s="5">
        <f>SUMIFS('Raw Data from UFBs'!G$3:G$3000,'Raw Data from UFBs'!$A$3:$A$3000,'Summary By Town'!$A206,'Raw Data from UFBs'!$E$3:$E$3000,'Summary By Town'!$G$2)</f>
        <v>0</v>
      </c>
      <c r="J206" s="23">
        <f t="shared" si="34"/>
        <v>0</v>
      </c>
      <c r="K206" s="22">
        <f>COUNTIFS('Raw Data from UFBs'!$A$3:$A$3000,'Summary By Town'!$A206,'Raw Data from UFBs'!$E$3:$E$3000,'Summary By Town'!$K$2)</f>
        <v>0</v>
      </c>
      <c r="L206" s="5">
        <f>SUMIFS('Raw Data from UFBs'!F$3:F$3000,'Raw Data from UFBs'!$A$3:$A$3000,'Summary By Town'!$A206,'Raw Data from UFBs'!$E$3:$E$3000,'Summary By Town'!$K$2)</f>
        <v>0</v>
      </c>
      <c r="M206" s="5">
        <f>SUMIFS('Raw Data from UFBs'!G$3:G$3000,'Raw Data from UFBs'!$A$3:$A$3000,'Summary By Town'!$A206,'Raw Data from UFBs'!$E$3:$E$3000,'Summary By Town'!$K$2)</f>
        <v>0</v>
      </c>
      <c r="N206" s="23">
        <f t="shared" si="35"/>
        <v>0</v>
      </c>
      <c r="O206" s="22">
        <f>COUNTIFS('Raw Data from UFBs'!$A$3:$A$3000,'Summary By Town'!$A206,'Raw Data from UFBs'!$E$3:$E$3000,'Summary By Town'!$O$2)</f>
        <v>1</v>
      </c>
      <c r="P206" s="5">
        <f>SUMIFS('Raw Data from UFBs'!F$3:F$3000,'Raw Data from UFBs'!$A$3:$A$3000,'Summary By Town'!$A206,'Raw Data from UFBs'!$E$3:$E$3000,'Summary By Town'!$O$2)</f>
        <v>653981.17000000004</v>
      </c>
      <c r="Q206" s="5">
        <f>SUMIFS('Raw Data from UFBs'!G$3:G$3000,'Raw Data from UFBs'!$A$3:$A$3000,'Summary By Town'!$A206,'Raw Data from UFBs'!$E$3:$E$3000,'Summary By Town'!$O$2)</f>
        <v>28126400</v>
      </c>
      <c r="R206" s="23">
        <f t="shared" si="36"/>
        <v>948825.38300400483</v>
      </c>
      <c r="S206" s="22">
        <f t="shared" si="37"/>
        <v>1</v>
      </c>
      <c r="T206" s="5">
        <f t="shared" si="38"/>
        <v>653981.17000000004</v>
      </c>
      <c r="U206" s="5">
        <f t="shared" si="39"/>
        <v>28126400</v>
      </c>
      <c r="V206" s="23">
        <f t="shared" si="40"/>
        <v>948825.38300400483</v>
      </c>
      <c r="W206" s="62">
        <v>1882253100</v>
      </c>
      <c r="X206" s="63">
        <v>3.3734334397719041</v>
      </c>
      <c r="Y206" s="64">
        <v>0.22804993429123466</v>
      </c>
      <c r="Z206" s="5">
        <f t="shared" si="41"/>
        <v>67239.203401714083</v>
      </c>
      <c r="AA206" s="9">
        <f t="shared" si="42"/>
        <v>1.4942942583013942E-2</v>
      </c>
      <c r="AB206" s="62">
        <v>16893827.829999998</v>
      </c>
      <c r="AC206" s="7">
        <f t="shared" si="43"/>
        <v>3.9801046913897718E-3</v>
      </c>
      <c r="AE206" s="6" t="s">
        <v>235</v>
      </c>
      <c r="AF206" s="6" t="s">
        <v>1048</v>
      </c>
      <c r="AG206" s="6" t="s">
        <v>229</v>
      </c>
      <c r="AH206" s="6" t="s">
        <v>1045</v>
      </c>
      <c r="AI206" s="6" t="s">
        <v>1857</v>
      </c>
      <c r="AJ206" s="6" t="s">
        <v>1857</v>
      </c>
      <c r="AK206" s="6" t="s">
        <v>1857</v>
      </c>
      <c r="AL206" s="6" t="s">
        <v>1857</v>
      </c>
      <c r="AM206" s="6" t="s">
        <v>1857</v>
      </c>
      <c r="AN206" s="6" t="s">
        <v>1857</v>
      </c>
      <c r="AO206" s="6" t="s">
        <v>1857</v>
      </c>
      <c r="AP206" s="6" t="s">
        <v>1857</v>
      </c>
      <c r="AQ206" s="6" t="s">
        <v>1857</v>
      </c>
      <c r="AR206" s="6" t="s">
        <v>1857</v>
      </c>
      <c r="AS206" s="6" t="s">
        <v>1857</v>
      </c>
      <c r="AT206" s="6" t="s">
        <v>1857</v>
      </c>
    </row>
    <row r="207" spans="1:46" ht="17.25" customHeight="1" x14ac:dyDescent="0.3">
      <c r="A207" t="s">
        <v>1046</v>
      </c>
      <c r="B207" t="s">
        <v>1472</v>
      </c>
      <c r="C207" t="s">
        <v>1037</v>
      </c>
      <c r="D207" t="str">
        <f t="shared" si="33"/>
        <v>Newark city, Essex County</v>
      </c>
      <c r="E207" t="s">
        <v>1828</v>
      </c>
      <c r="F207" t="s">
        <v>1816</v>
      </c>
      <c r="G207" s="22">
        <f>COUNTIFS('Raw Data from UFBs'!$A$3:$A$3000,'Summary By Town'!$A207,'Raw Data from UFBs'!$E$3:$E$3000,'Summary By Town'!$G$2)</f>
        <v>663</v>
      </c>
      <c r="H207" s="5">
        <f>SUMIFS('Raw Data from UFBs'!F$3:F$3000,'Raw Data from UFBs'!$A$3:$A$3000,'Summary By Town'!$A207,'Raw Data from UFBs'!$E$3:$E$3000,'Summary By Town'!$G$2)</f>
        <v>2900090.3699999871</v>
      </c>
      <c r="I207" s="5">
        <f>SUMIFS('Raw Data from UFBs'!G$3:G$3000,'Raw Data from UFBs'!$A$3:$A$3000,'Summary By Town'!$A207,'Raw Data from UFBs'!$E$3:$E$3000,'Summary By Town'!$G$2)</f>
        <v>143704100</v>
      </c>
      <c r="J207" s="23">
        <f t="shared" si="34"/>
        <v>5356512.2879164033</v>
      </c>
      <c r="K207" s="22">
        <f>COUNTIFS('Raw Data from UFBs'!$A$3:$A$3000,'Summary By Town'!$A207,'Raw Data from UFBs'!$E$3:$E$3000,'Summary By Town'!$K$2)</f>
        <v>6</v>
      </c>
      <c r="L207" s="5">
        <f>SUMIFS('Raw Data from UFBs'!F$3:F$3000,'Raw Data from UFBs'!$A$3:$A$3000,'Summary By Town'!$A207,'Raw Data from UFBs'!$E$3:$E$3000,'Summary By Town'!$K$2)</f>
        <v>2170492.04</v>
      </c>
      <c r="M207" s="5">
        <f>SUMIFS('Raw Data from UFBs'!G$3:G$3000,'Raw Data from UFBs'!$A$3:$A$3000,'Summary By Town'!$A207,'Raw Data from UFBs'!$E$3:$E$3000,'Summary By Town'!$K$2)</f>
        <v>63832900</v>
      </c>
      <c r="N207" s="23">
        <f t="shared" si="35"/>
        <v>2379345.5665032449</v>
      </c>
      <c r="O207" s="22">
        <f>COUNTIFS('Raw Data from UFBs'!$A$3:$A$3000,'Summary By Town'!$A207,'Raw Data from UFBs'!$E$3:$E$3000,'Summary By Town'!$O$2)</f>
        <v>349</v>
      </c>
      <c r="P207" s="5">
        <f>SUMIFS('Raw Data from UFBs'!F$3:F$3000,'Raw Data from UFBs'!$A$3:$A$3000,'Summary By Town'!$A207,'Raw Data from UFBs'!$E$3:$E$3000,'Summary By Town'!$O$2)</f>
        <v>26111277.349999987</v>
      </c>
      <c r="Q207" s="5">
        <f>SUMIFS('Raw Data from UFBs'!G$3:G$3000,'Raw Data from UFBs'!$A$3:$A$3000,'Summary By Town'!$A207,'Raw Data from UFBs'!$E$3:$E$3000,'Summary By Town'!$O$2)</f>
        <v>393263400</v>
      </c>
      <c r="R207" s="23">
        <f t="shared" si="36"/>
        <v>14658734.402760837</v>
      </c>
      <c r="S207" s="22">
        <f t="shared" si="37"/>
        <v>1018</v>
      </c>
      <c r="T207" s="5">
        <f>P207+L207+H207</f>
        <v>31181859.759999972</v>
      </c>
      <c r="U207" s="5">
        <f t="shared" si="39"/>
        <v>600800400</v>
      </c>
      <c r="V207" s="23">
        <f>R207+N207+J207</f>
        <v>22394592.257180486</v>
      </c>
      <c r="W207" s="62">
        <v>23116050300</v>
      </c>
      <c r="X207" s="63">
        <v>3.7274596117413514</v>
      </c>
      <c r="Y207" s="64">
        <v>0.54834097778926671</v>
      </c>
      <c r="Z207" s="5">
        <f>(V207-T207)*Y207</f>
        <v>-4818418.8545918847</v>
      </c>
      <c r="AA207" s="9">
        <f t="shared" si="42"/>
        <v>2.5990616571724627E-2</v>
      </c>
      <c r="AB207" s="62">
        <v>833413330.13999987</v>
      </c>
      <c r="AC207" s="7">
        <f t="shared" si="43"/>
        <v>-5.7815476190937196E-3</v>
      </c>
      <c r="AE207" s="6" t="s">
        <v>659</v>
      </c>
      <c r="AF207" s="6" t="s">
        <v>299</v>
      </c>
      <c r="AG207" s="6" t="s">
        <v>1043</v>
      </c>
      <c r="AH207" s="6" t="s">
        <v>239</v>
      </c>
      <c r="AI207" s="6" t="s">
        <v>1068</v>
      </c>
      <c r="AJ207" s="6" t="s">
        <v>235</v>
      </c>
      <c r="AK207" s="6" t="s">
        <v>1036</v>
      </c>
      <c r="AL207" s="6" t="s">
        <v>229</v>
      </c>
      <c r="AM207" s="6" t="s">
        <v>685</v>
      </c>
      <c r="AN207" s="6" t="s">
        <v>305</v>
      </c>
      <c r="AO207" s="6" t="s">
        <v>1066</v>
      </c>
      <c r="AP207" s="6" t="s">
        <v>1042</v>
      </c>
      <c r="AQ207" s="6" t="s">
        <v>337</v>
      </c>
      <c r="AR207" s="6" t="s">
        <v>1857</v>
      </c>
      <c r="AS207" s="6" t="s">
        <v>1857</v>
      </c>
      <c r="AT207" s="6" t="s">
        <v>1857</v>
      </c>
    </row>
    <row r="208" spans="1:46" ht="17.25" customHeight="1" x14ac:dyDescent="0.3">
      <c r="A208" t="s">
        <v>1047</v>
      </c>
      <c r="B208" t="s">
        <v>1473</v>
      </c>
      <c r="C208" t="s">
        <v>1037</v>
      </c>
      <c r="D208" t="str">
        <f t="shared" si="33"/>
        <v>North Caldwell borough, Essex County</v>
      </c>
      <c r="E208" t="s">
        <v>1828</v>
      </c>
      <c r="F208" t="s">
        <v>1815</v>
      </c>
      <c r="G208" s="22">
        <f>COUNTIFS('Raw Data from UFBs'!$A$3:$A$3000,'Summary By Town'!$A208,'Raw Data from UFBs'!$E$3:$E$3000,'Summary By Town'!$G$2)</f>
        <v>1</v>
      </c>
      <c r="H208" s="5">
        <f>SUMIFS('Raw Data from UFBs'!F$3:F$3000,'Raw Data from UFBs'!$A$3:$A$3000,'Summary By Town'!$A208,'Raw Data from UFBs'!$E$3:$E$3000,'Summary By Town'!$G$2)</f>
        <v>32233.75</v>
      </c>
      <c r="I208" s="5">
        <f>SUMIFS('Raw Data from UFBs'!G$3:G$3000,'Raw Data from UFBs'!$A$3:$A$3000,'Summary By Town'!$A208,'Raw Data from UFBs'!$E$3:$E$3000,'Summary By Town'!$G$2)</f>
        <v>0</v>
      </c>
      <c r="J208" s="23">
        <f t="shared" si="34"/>
        <v>0</v>
      </c>
      <c r="K208" s="22">
        <f>COUNTIFS('Raw Data from UFBs'!$A$3:$A$3000,'Summary By Town'!$A208,'Raw Data from UFBs'!$E$3:$E$3000,'Summary By Town'!$K$2)</f>
        <v>0</v>
      </c>
      <c r="L208" s="5">
        <f>SUMIFS('Raw Data from UFBs'!F$3:F$3000,'Raw Data from UFBs'!$A$3:$A$3000,'Summary By Town'!$A208,'Raw Data from UFBs'!$E$3:$E$3000,'Summary By Town'!$K$2)</f>
        <v>0</v>
      </c>
      <c r="M208" s="5">
        <f>SUMIFS('Raw Data from UFBs'!G$3:G$3000,'Raw Data from UFBs'!$A$3:$A$3000,'Summary By Town'!$A208,'Raw Data from UFBs'!$E$3:$E$3000,'Summary By Town'!$K$2)</f>
        <v>0</v>
      </c>
      <c r="N208" s="23">
        <f t="shared" si="35"/>
        <v>0</v>
      </c>
      <c r="O208" s="22">
        <f>COUNTIFS('Raw Data from UFBs'!$A$3:$A$3000,'Summary By Town'!$A208,'Raw Data from UFBs'!$E$3:$E$3000,'Summary By Town'!$O$2)</f>
        <v>0</v>
      </c>
      <c r="P208" s="5">
        <f>SUMIFS('Raw Data from UFBs'!F$3:F$3000,'Raw Data from UFBs'!$A$3:$A$3000,'Summary By Town'!$A208,'Raw Data from UFBs'!$E$3:$E$3000,'Summary By Town'!$O$2)</f>
        <v>0</v>
      </c>
      <c r="Q208" s="5">
        <f>SUMIFS('Raw Data from UFBs'!G$3:G$3000,'Raw Data from UFBs'!$A$3:$A$3000,'Summary By Town'!$A208,'Raw Data from UFBs'!$E$3:$E$3000,'Summary By Town'!$O$2)</f>
        <v>0</v>
      </c>
      <c r="R208" s="23">
        <f t="shared" si="36"/>
        <v>0</v>
      </c>
      <c r="S208" s="22">
        <f t="shared" si="37"/>
        <v>1</v>
      </c>
      <c r="T208" s="5">
        <f t="shared" si="38"/>
        <v>32233.75</v>
      </c>
      <c r="U208" s="5">
        <f t="shared" si="39"/>
        <v>0</v>
      </c>
      <c r="V208" s="23">
        <f t="shared" si="40"/>
        <v>0</v>
      </c>
      <c r="W208" s="62">
        <v>2087813300</v>
      </c>
      <c r="X208" s="63">
        <v>2.2155252402102708</v>
      </c>
      <c r="Y208" s="64">
        <v>0.18458635126718645</v>
      </c>
      <c r="Z208" s="5">
        <f t="shared" si="41"/>
        <v>-5949.9103001586709</v>
      </c>
      <c r="AA208" s="9">
        <f t="shared" si="42"/>
        <v>0</v>
      </c>
      <c r="AB208" s="62">
        <v>11174743.9</v>
      </c>
      <c r="AC208" s="7">
        <f t="shared" si="43"/>
        <v>-5.324426540243728E-4</v>
      </c>
      <c r="AE208" s="6" t="s">
        <v>1039</v>
      </c>
      <c r="AF208" s="6" t="s">
        <v>234</v>
      </c>
      <c r="AG208" s="6" t="s">
        <v>240</v>
      </c>
      <c r="AH208" s="6" t="s">
        <v>1050</v>
      </c>
      <c r="AI208" s="6" t="s">
        <v>1038</v>
      </c>
      <c r="AJ208" s="6" t="s">
        <v>1188</v>
      </c>
      <c r="AK208" s="6" t="s">
        <v>1040</v>
      </c>
      <c r="AL208" s="6" t="s">
        <v>1195</v>
      </c>
      <c r="AM208" s="6" t="s">
        <v>1857</v>
      </c>
      <c r="AN208" s="6" t="s">
        <v>1857</v>
      </c>
      <c r="AO208" s="6" t="s">
        <v>1857</v>
      </c>
      <c r="AP208" s="6" t="s">
        <v>1857</v>
      </c>
      <c r="AQ208" s="6" t="s">
        <v>1857</v>
      </c>
      <c r="AR208" s="6" t="s">
        <v>1857</v>
      </c>
      <c r="AS208" s="6" t="s">
        <v>1857</v>
      </c>
      <c r="AT208" s="6" t="s">
        <v>1857</v>
      </c>
    </row>
    <row r="209" spans="1:46" ht="17.25" customHeight="1" x14ac:dyDescent="0.3">
      <c r="A209" t="s">
        <v>1049</v>
      </c>
      <c r="B209" t="s">
        <v>1474</v>
      </c>
      <c r="C209" t="s">
        <v>1037</v>
      </c>
      <c r="D209" t="str">
        <f t="shared" si="33"/>
        <v>Roseland borough, Essex County</v>
      </c>
      <c r="E209" t="s">
        <v>1828</v>
      </c>
      <c r="F209" t="s">
        <v>1819</v>
      </c>
      <c r="G209" s="22">
        <f>COUNTIFS('Raw Data from UFBs'!$A$3:$A$3000,'Summary By Town'!$A209,'Raw Data from UFBs'!$E$3:$E$3000,'Summary By Town'!$G$2)</f>
        <v>0</v>
      </c>
      <c r="H209" s="5">
        <f>SUMIFS('Raw Data from UFBs'!F$3:F$3000,'Raw Data from UFBs'!$A$3:$A$3000,'Summary By Town'!$A209,'Raw Data from UFBs'!$E$3:$E$3000,'Summary By Town'!$G$2)</f>
        <v>0</v>
      </c>
      <c r="I209" s="5">
        <f>SUMIFS('Raw Data from UFBs'!G$3:G$3000,'Raw Data from UFBs'!$A$3:$A$3000,'Summary By Town'!$A209,'Raw Data from UFBs'!$E$3:$E$3000,'Summary By Town'!$G$2)</f>
        <v>0</v>
      </c>
      <c r="J209" s="23">
        <f t="shared" si="34"/>
        <v>0</v>
      </c>
      <c r="K209" s="22">
        <f>COUNTIFS('Raw Data from UFBs'!$A$3:$A$3000,'Summary By Town'!$A209,'Raw Data from UFBs'!$E$3:$E$3000,'Summary By Town'!$K$2)</f>
        <v>1</v>
      </c>
      <c r="L209" s="5">
        <f>SUMIFS('Raw Data from UFBs'!F$3:F$3000,'Raw Data from UFBs'!$A$3:$A$3000,'Summary By Town'!$A209,'Raw Data from UFBs'!$E$3:$E$3000,'Summary By Town'!$K$2)</f>
        <v>11986</v>
      </c>
      <c r="M209" s="5">
        <f>SUMIFS('Raw Data from UFBs'!G$3:G$3000,'Raw Data from UFBs'!$A$3:$A$3000,'Summary By Town'!$A209,'Raw Data from UFBs'!$E$3:$E$3000,'Summary By Town'!$K$2)</f>
        <v>5166000</v>
      </c>
      <c r="N209" s="23">
        <f t="shared" si="35"/>
        <v>119570.50590510225</v>
      </c>
      <c r="O209" s="22">
        <f>COUNTIFS('Raw Data from UFBs'!$A$3:$A$3000,'Summary By Town'!$A209,'Raw Data from UFBs'!$E$3:$E$3000,'Summary By Town'!$O$2)</f>
        <v>0</v>
      </c>
      <c r="P209" s="5">
        <f>SUMIFS('Raw Data from UFBs'!F$3:F$3000,'Raw Data from UFBs'!$A$3:$A$3000,'Summary By Town'!$A209,'Raw Data from UFBs'!$E$3:$E$3000,'Summary By Town'!$O$2)</f>
        <v>0</v>
      </c>
      <c r="Q209" s="5">
        <f>SUMIFS('Raw Data from UFBs'!G$3:G$3000,'Raw Data from UFBs'!$A$3:$A$3000,'Summary By Town'!$A209,'Raw Data from UFBs'!$E$3:$E$3000,'Summary By Town'!$O$2)</f>
        <v>0</v>
      </c>
      <c r="R209" s="23">
        <f t="shared" si="36"/>
        <v>0</v>
      </c>
      <c r="S209" s="22">
        <f t="shared" si="37"/>
        <v>1</v>
      </c>
      <c r="T209" s="5">
        <f t="shared" si="38"/>
        <v>11986</v>
      </c>
      <c r="U209" s="5">
        <f t="shared" si="39"/>
        <v>5166000</v>
      </c>
      <c r="V209" s="23">
        <f t="shared" si="40"/>
        <v>119570.50590510225</v>
      </c>
      <c r="W209" s="62">
        <v>1727071400</v>
      </c>
      <c r="X209" s="63">
        <v>2.3145665099710078</v>
      </c>
      <c r="Y209" s="64">
        <v>0.29362211433839824</v>
      </c>
      <c r="Z209" s="5">
        <f t="shared" si="41"/>
        <v>31589.190093908015</v>
      </c>
      <c r="AA209" s="9">
        <f t="shared" si="42"/>
        <v>2.9911907521599861E-3</v>
      </c>
      <c r="AB209" s="62">
        <v>15512983.57</v>
      </c>
      <c r="AC209" s="7">
        <f t="shared" si="43"/>
        <v>2.0363065525961887E-3</v>
      </c>
      <c r="AE209" s="6" t="s">
        <v>236</v>
      </c>
      <c r="AF209" s="6" t="s">
        <v>247</v>
      </c>
      <c r="AG209" s="6" t="s">
        <v>1039</v>
      </c>
      <c r="AH209" s="6" t="s">
        <v>1050</v>
      </c>
      <c r="AI209" s="6" t="s">
        <v>1140</v>
      </c>
      <c r="AJ209" s="6" t="s">
        <v>1857</v>
      </c>
      <c r="AK209" s="6" t="s">
        <v>1857</v>
      </c>
      <c r="AL209" s="6" t="s">
        <v>1857</v>
      </c>
      <c r="AM209" s="6" t="s">
        <v>1857</v>
      </c>
      <c r="AN209" s="6" t="s">
        <v>1857</v>
      </c>
      <c r="AO209" s="6" t="s">
        <v>1857</v>
      </c>
      <c r="AP209" s="6" t="s">
        <v>1857</v>
      </c>
      <c r="AQ209" s="6" t="s">
        <v>1857</v>
      </c>
      <c r="AR209" s="6" t="s">
        <v>1857</v>
      </c>
      <c r="AS209" s="6" t="s">
        <v>1857</v>
      </c>
      <c r="AT209" s="6" t="s">
        <v>1857</v>
      </c>
    </row>
    <row r="210" spans="1:46" ht="17.25" customHeight="1" x14ac:dyDescent="0.3">
      <c r="A210" t="s">
        <v>1036</v>
      </c>
      <c r="B210" t="s">
        <v>1475</v>
      </c>
      <c r="C210" t="s">
        <v>1037</v>
      </c>
      <c r="D210" t="str">
        <f t="shared" si="33"/>
        <v>Belleville township, Essex County</v>
      </c>
      <c r="E210" t="s">
        <v>1828</v>
      </c>
      <c r="F210" t="s">
        <v>1819</v>
      </c>
      <c r="G210" s="22">
        <f>COUNTIFS('Raw Data from UFBs'!$A$3:$A$3000,'Summary By Town'!$A210,'Raw Data from UFBs'!$E$3:$E$3000,'Summary By Town'!$G$2)</f>
        <v>0</v>
      </c>
      <c r="H210" s="5">
        <f>SUMIFS('Raw Data from UFBs'!F$3:F$3000,'Raw Data from UFBs'!$A$3:$A$3000,'Summary By Town'!$A210,'Raw Data from UFBs'!$E$3:$E$3000,'Summary By Town'!$G$2)</f>
        <v>0</v>
      </c>
      <c r="I210" s="5">
        <f>SUMIFS('Raw Data from UFBs'!G$3:G$3000,'Raw Data from UFBs'!$A$3:$A$3000,'Summary By Town'!$A210,'Raw Data from UFBs'!$E$3:$E$3000,'Summary By Town'!$G$2)</f>
        <v>0</v>
      </c>
      <c r="J210" s="23">
        <f t="shared" si="34"/>
        <v>0</v>
      </c>
      <c r="K210" s="22">
        <f>COUNTIFS('Raw Data from UFBs'!$A$3:$A$3000,'Summary By Town'!$A210,'Raw Data from UFBs'!$E$3:$E$3000,'Summary By Town'!$K$2)</f>
        <v>0</v>
      </c>
      <c r="L210" s="5">
        <f>SUMIFS('Raw Data from UFBs'!F$3:F$3000,'Raw Data from UFBs'!$A$3:$A$3000,'Summary By Town'!$A210,'Raw Data from UFBs'!$E$3:$E$3000,'Summary By Town'!$K$2)</f>
        <v>0</v>
      </c>
      <c r="M210" s="5">
        <f>SUMIFS('Raw Data from UFBs'!G$3:G$3000,'Raw Data from UFBs'!$A$3:$A$3000,'Summary By Town'!$A210,'Raw Data from UFBs'!$E$3:$E$3000,'Summary By Town'!$K$2)</f>
        <v>0</v>
      </c>
      <c r="N210" s="23">
        <f t="shared" si="35"/>
        <v>0</v>
      </c>
      <c r="O210" s="22">
        <f>COUNTIFS('Raw Data from UFBs'!$A$3:$A$3000,'Summary By Town'!$A210,'Raw Data from UFBs'!$E$3:$E$3000,'Summary By Town'!$O$2)</f>
        <v>4</v>
      </c>
      <c r="P210" s="5">
        <f>SUMIFS('Raw Data from UFBs'!F$3:F$3000,'Raw Data from UFBs'!$A$3:$A$3000,'Summary By Town'!$A210,'Raw Data from UFBs'!$E$3:$E$3000,'Summary By Town'!$O$2)</f>
        <v>751501.17999999993</v>
      </c>
      <c r="Q210" s="5">
        <f>SUMIFS('Raw Data from UFBs'!G$3:G$3000,'Raw Data from UFBs'!$A$3:$A$3000,'Summary By Town'!$A210,'Raw Data from UFBs'!$E$3:$E$3000,'Summary By Town'!$O$2)</f>
        <v>64694400</v>
      </c>
      <c r="R210" s="23">
        <f t="shared" si="36"/>
        <v>2531643.0742647299</v>
      </c>
      <c r="S210" s="22">
        <f t="shared" si="37"/>
        <v>4</v>
      </c>
      <c r="T210" s="5">
        <f t="shared" si="38"/>
        <v>751501.17999999993</v>
      </c>
      <c r="U210" s="5">
        <f t="shared" si="39"/>
        <v>64694400</v>
      </c>
      <c r="V210" s="23">
        <f t="shared" si="40"/>
        <v>2531643.0742647299</v>
      </c>
      <c r="W210" s="62">
        <v>3610468600</v>
      </c>
      <c r="X210" s="63">
        <v>3.9132337177015786</v>
      </c>
      <c r="Y210" s="64">
        <v>0.47784065554964844</v>
      </c>
      <c r="Z210" s="5">
        <f t="shared" si="41"/>
        <v>850624.16972685151</v>
      </c>
      <c r="AA210" s="9">
        <f t="shared" si="42"/>
        <v>1.791856048824244E-2</v>
      </c>
      <c r="AB210" s="62">
        <v>76230821.409999996</v>
      </c>
      <c r="AC210" s="7">
        <f t="shared" si="43"/>
        <v>1.1158533438225109E-2</v>
      </c>
      <c r="AE210" s="6" t="s">
        <v>1068</v>
      </c>
      <c r="AF210" s="6" t="s">
        <v>954</v>
      </c>
      <c r="AG210" s="6" t="s">
        <v>74</v>
      </c>
      <c r="AH210" s="6" t="s">
        <v>238</v>
      </c>
      <c r="AI210" s="6" t="s">
        <v>229</v>
      </c>
      <c r="AJ210" s="6" t="s">
        <v>1046</v>
      </c>
      <c r="AK210" s="6" t="s">
        <v>1857</v>
      </c>
      <c r="AL210" s="6" t="s">
        <v>1857</v>
      </c>
      <c r="AM210" s="6" t="s">
        <v>1857</v>
      </c>
      <c r="AN210" s="6" t="s">
        <v>1857</v>
      </c>
      <c r="AO210" s="6" t="s">
        <v>1857</v>
      </c>
      <c r="AP210" s="6" t="s">
        <v>1857</v>
      </c>
      <c r="AQ210" s="6" t="s">
        <v>1857</v>
      </c>
      <c r="AR210" s="6" t="s">
        <v>1857</v>
      </c>
      <c r="AS210" s="6" t="s">
        <v>1857</v>
      </c>
      <c r="AT210" s="6" t="s">
        <v>1857</v>
      </c>
    </row>
    <row r="211" spans="1:46" ht="17.25" customHeight="1" x14ac:dyDescent="0.3">
      <c r="A211" t="s">
        <v>229</v>
      </c>
      <c r="B211" t="s">
        <v>1476</v>
      </c>
      <c r="C211" t="s">
        <v>1037</v>
      </c>
      <c r="D211" t="str">
        <f t="shared" si="33"/>
        <v>Bloomfield township, Essex County</v>
      </c>
      <c r="E211" t="s">
        <v>1828</v>
      </c>
      <c r="F211" t="s">
        <v>1819</v>
      </c>
      <c r="G211" s="22">
        <f>COUNTIFS('Raw Data from UFBs'!$A$3:$A$3000,'Summary By Town'!$A211,'Raw Data from UFBs'!$E$3:$E$3000,'Summary By Town'!$G$2)</f>
        <v>3</v>
      </c>
      <c r="H211" s="5">
        <f>SUMIFS('Raw Data from UFBs'!F$3:F$3000,'Raw Data from UFBs'!$A$3:$A$3000,'Summary By Town'!$A211,'Raw Data from UFBs'!$E$3:$E$3000,'Summary By Town'!$G$2)</f>
        <v>390414</v>
      </c>
      <c r="I211" s="5">
        <f>SUMIFS('Raw Data from UFBs'!G$3:G$3000,'Raw Data from UFBs'!$A$3:$A$3000,'Summary By Town'!$A211,'Raw Data from UFBs'!$E$3:$E$3000,'Summary By Town'!$G$2)</f>
        <v>37833200</v>
      </c>
      <c r="J211" s="23">
        <f t="shared" si="34"/>
        <v>1236037.0760534452</v>
      </c>
      <c r="K211" s="22">
        <f>COUNTIFS('Raw Data from UFBs'!$A$3:$A$3000,'Summary By Town'!$A211,'Raw Data from UFBs'!$E$3:$E$3000,'Summary By Town'!$K$2)</f>
        <v>0</v>
      </c>
      <c r="L211" s="5">
        <f>SUMIFS('Raw Data from UFBs'!F$3:F$3000,'Raw Data from UFBs'!$A$3:$A$3000,'Summary By Town'!$A211,'Raw Data from UFBs'!$E$3:$E$3000,'Summary By Town'!$K$2)</f>
        <v>0</v>
      </c>
      <c r="M211" s="5">
        <f>SUMIFS('Raw Data from UFBs'!G$3:G$3000,'Raw Data from UFBs'!$A$3:$A$3000,'Summary By Town'!$A211,'Raw Data from UFBs'!$E$3:$E$3000,'Summary By Town'!$K$2)</f>
        <v>0</v>
      </c>
      <c r="N211" s="23">
        <f t="shared" si="35"/>
        <v>0</v>
      </c>
      <c r="O211" s="22">
        <f>COUNTIFS('Raw Data from UFBs'!$A$3:$A$3000,'Summary By Town'!$A211,'Raw Data from UFBs'!$E$3:$E$3000,'Summary By Town'!$O$2)</f>
        <v>4</v>
      </c>
      <c r="P211" s="5">
        <f>SUMIFS('Raw Data from UFBs'!F$3:F$3000,'Raw Data from UFBs'!$A$3:$A$3000,'Summary By Town'!$A211,'Raw Data from UFBs'!$E$3:$E$3000,'Summary By Town'!$O$2)</f>
        <v>2085683</v>
      </c>
      <c r="Q211" s="5">
        <f>SUMIFS('Raw Data from UFBs'!G$3:G$3000,'Raw Data from UFBs'!$A$3:$A$3000,'Summary By Town'!$A211,'Raw Data from UFBs'!$E$3:$E$3000,'Summary By Town'!$O$2)</f>
        <v>209763400</v>
      </c>
      <c r="R211" s="23">
        <f t="shared" si="36"/>
        <v>6853116.8285799054</v>
      </c>
      <c r="S211" s="22">
        <f t="shared" si="37"/>
        <v>7</v>
      </c>
      <c r="T211" s="5">
        <f t="shared" si="38"/>
        <v>2476097</v>
      </c>
      <c r="U211" s="5">
        <f t="shared" si="39"/>
        <v>247596600</v>
      </c>
      <c r="V211" s="23">
        <f t="shared" si="40"/>
        <v>8089153.9046333507</v>
      </c>
      <c r="W211" s="62">
        <v>6265906800</v>
      </c>
      <c r="X211" s="63">
        <v>3.267069864704665</v>
      </c>
      <c r="Y211" s="64">
        <v>0.37854675929227993</v>
      </c>
      <c r="Z211" s="5">
        <f t="shared" si="41"/>
        <v>2124804.5009721108</v>
      </c>
      <c r="AA211" s="9">
        <f t="shared" si="42"/>
        <v>3.951488713493153E-2</v>
      </c>
      <c r="AB211" s="62">
        <v>97125589.780000001</v>
      </c>
      <c r="AC211" s="7">
        <f t="shared" si="43"/>
        <v>2.1876876174291692E-2</v>
      </c>
      <c r="AE211" s="6" t="s">
        <v>235</v>
      </c>
      <c r="AF211" s="6" t="s">
        <v>1036</v>
      </c>
      <c r="AG211" s="6" t="s">
        <v>1041</v>
      </c>
      <c r="AH211" s="6" t="s">
        <v>238</v>
      </c>
      <c r="AI211" s="6" t="s">
        <v>1045</v>
      </c>
      <c r="AJ211" s="6" t="s">
        <v>1046</v>
      </c>
      <c r="AK211" s="6" t="s">
        <v>613</v>
      </c>
      <c r="AL211" s="6" t="s">
        <v>1857</v>
      </c>
      <c r="AM211" s="6" t="s">
        <v>1857</v>
      </c>
      <c r="AN211" s="6" t="s">
        <v>1857</v>
      </c>
      <c r="AO211" s="6" t="s">
        <v>1857</v>
      </c>
      <c r="AP211" s="6" t="s">
        <v>1857</v>
      </c>
      <c r="AQ211" s="6" t="s">
        <v>1857</v>
      </c>
      <c r="AR211" s="6" t="s">
        <v>1857</v>
      </c>
      <c r="AS211" s="6" t="s">
        <v>1857</v>
      </c>
      <c r="AT211" s="6" t="s">
        <v>1857</v>
      </c>
    </row>
    <row r="212" spans="1:46" ht="17.25" customHeight="1" x14ac:dyDescent="0.3">
      <c r="A212" t="s">
        <v>1038</v>
      </c>
      <c r="B212" t="s">
        <v>1477</v>
      </c>
      <c r="C212" t="s">
        <v>1037</v>
      </c>
      <c r="D212" t="str">
        <f t="shared" si="33"/>
        <v>Cedar Grove township, Essex County</v>
      </c>
      <c r="E212" t="s">
        <v>1828</v>
      </c>
      <c r="F212" t="s">
        <v>1815</v>
      </c>
      <c r="G212" s="22">
        <f>COUNTIFS('Raw Data from UFBs'!$A$3:$A$3000,'Summary By Town'!$A212,'Raw Data from UFBs'!$E$3:$E$3000,'Summary By Town'!$G$2)</f>
        <v>0</v>
      </c>
      <c r="H212" s="5">
        <f>SUMIFS('Raw Data from UFBs'!F$3:F$3000,'Raw Data from UFBs'!$A$3:$A$3000,'Summary By Town'!$A212,'Raw Data from UFBs'!$E$3:$E$3000,'Summary By Town'!$G$2)</f>
        <v>0</v>
      </c>
      <c r="I212" s="5">
        <f>SUMIFS('Raw Data from UFBs'!G$3:G$3000,'Raw Data from UFBs'!$A$3:$A$3000,'Summary By Town'!$A212,'Raw Data from UFBs'!$E$3:$E$3000,'Summary By Town'!$G$2)</f>
        <v>0</v>
      </c>
      <c r="J212" s="23">
        <f t="shared" si="34"/>
        <v>0</v>
      </c>
      <c r="K212" s="22">
        <f>COUNTIFS('Raw Data from UFBs'!$A$3:$A$3000,'Summary By Town'!$A212,'Raw Data from UFBs'!$E$3:$E$3000,'Summary By Town'!$K$2)</f>
        <v>0</v>
      </c>
      <c r="L212" s="5">
        <f>SUMIFS('Raw Data from UFBs'!F$3:F$3000,'Raw Data from UFBs'!$A$3:$A$3000,'Summary By Town'!$A212,'Raw Data from UFBs'!$E$3:$E$3000,'Summary By Town'!$K$2)</f>
        <v>0</v>
      </c>
      <c r="M212" s="5">
        <f>SUMIFS('Raw Data from UFBs'!G$3:G$3000,'Raw Data from UFBs'!$A$3:$A$3000,'Summary By Town'!$A212,'Raw Data from UFBs'!$E$3:$E$3000,'Summary By Town'!$K$2)</f>
        <v>0</v>
      </c>
      <c r="N212" s="23">
        <f t="shared" si="35"/>
        <v>0</v>
      </c>
      <c r="O212" s="22">
        <f>COUNTIFS('Raw Data from UFBs'!$A$3:$A$3000,'Summary By Town'!$A212,'Raw Data from UFBs'!$E$3:$E$3000,'Summary By Town'!$O$2)</f>
        <v>0</v>
      </c>
      <c r="P212" s="5">
        <f>SUMIFS('Raw Data from UFBs'!F$3:F$3000,'Raw Data from UFBs'!$A$3:$A$3000,'Summary By Town'!$A212,'Raw Data from UFBs'!$E$3:$E$3000,'Summary By Town'!$O$2)</f>
        <v>0</v>
      </c>
      <c r="Q212" s="5">
        <f>SUMIFS('Raw Data from UFBs'!G$3:G$3000,'Raw Data from UFBs'!$A$3:$A$3000,'Summary By Town'!$A212,'Raw Data from UFBs'!$E$3:$E$3000,'Summary By Town'!$O$2)</f>
        <v>0</v>
      </c>
      <c r="R212" s="23">
        <f t="shared" si="36"/>
        <v>0</v>
      </c>
      <c r="S212" s="22">
        <f t="shared" si="37"/>
        <v>0</v>
      </c>
      <c r="T212" s="5">
        <f t="shared" si="38"/>
        <v>0</v>
      </c>
      <c r="U212" s="5">
        <f t="shared" si="39"/>
        <v>0</v>
      </c>
      <c r="V212" s="23">
        <f t="shared" si="40"/>
        <v>0</v>
      </c>
      <c r="W212" s="62">
        <v>2742111800</v>
      </c>
      <c r="X212" s="63">
        <v>2.5297599105277198</v>
      </c>
      <c r="Y212" s="64">
        <v>0.21668102878853018</v>
      </c>
      <c r="Z212" s="5">
        <f t="shared" si="41"/>
        <v>0</v>
      </c>
      <c r="AA212" s="9">
        <f t="shared" si="42"/>
        <v>0</v>
      </c>
      <c r="AB212" s="62">
        <v>21609476.68</v>
      </c>
      <c r="AC212" s="7">
        <f t="shared" si="43"/>
        <v>0</v>
      </c>
      <c r="AE212" s="6" t="s">
        <v>240</v>
      </c>
      <c r="AF212" s="6" t="s">
        <v>1045</v>
      </c>
      <c r="AG212" s="6" t="s">
        <v>1047</v>
      </c>
      <c r="AH212" s="6" t="s">
        <v>1188</v>
      </c>
      <c r="AI212" s="6" t="s">
        <v>1857</v>
      </c>
      <c r="AJ212" s="6" t="s">
        <v>1857</v>
      </c>
      <c r="AK212" s="6" t="s">
        <v>1857</v>
      </c>
      <c r="AL212" s="6" t="s">
        <v>1857</v>
      </c>
      <c r="AM212" s="6" t="s">
        <v>1857</v>
      </c>
      <c r="AN212" s="6" t="s">
        <v>1857</v>
      </c>
      <c r="AO212" s="6" t="s">
        <v>1857</v>
      </c>
      <c r="AP212" s="6" t="s">
        <v>1857</v>
      </c>
      <c r="AQ212" s="6" t="s">
        <v>1857</v>
      </c>
      <c r="AR212" s="6" t="s">
        <v>1857</v>
      </c>
      <c r="AS212" s="6" t="s">
        <v>1857</v>
      </c>
      <c r="AT212" s="6" t="s">
        <v>1857</v>
      </c>
    </row>
    <row r="213" spans="1:46" ht="17.25" customHeight="1" x14ac:dyDescent="0.3">
      <c r="A213" t="s">
        <v>1048</v>
      </c>
      <c r="B213" s="89" t="s">
        <v>1478</v>
      </c>
      <c r="C213" t="s">
        <v>1037</v>
      </c>
      <c r="D213" t="str">
        <f t="shared" si="33"/>
        <v>City of Orange township, Essex County</v>
      </c>
      <c r="E213" t="s">
        <v>1828</v>
      </c>
      <c r="F213" t="s">
        <v>1819</v>
      </c>
      <c r="G213" s="22">
        <f>COUNTIFS('Raw Data from UFBs'!$A$3:$A$3000,'Summary By Town'!$A213,'Raw Data from UFBs'!$E$3:$E$3000,'Summary By Town'!$G$2)</f>
        <v>17</v>
      </c>
      <c r="H213" s="5">
        <f>SUMIFS('Raw Data from UFBs'!F$3:F$3000,'Raw Data from UFBs'!$A$3:$A$3000,'Summary By Town'!$A213,'Raw Data from UFBs'!$E$3:$E$3000,'Summary By Town'!$G$2)</f>
        <v>1620873.4</v>
      </c>
      <c r="I213" s="5">
        <f>SUMIFS('Raw Data from UFBs'!G$3:G$3000,'Raw Data from UFBs'!$A$3:$A$3000,'Summary By Town'!$A213,'Raw Data from UFBs'!$E$3:$E$3000,'Summary By Town'!$G$2)</f>
        <v>189644200</v>
      </c>
      <c r="J213" s="23">
        <f t="shared" si="34"/>
        <v>7067358.0919843344</v>
      </c>
      <c r="K213" s="22">
        <f>COUNTIFS('Raw Data from UFBs'!$A$3:$A$3000,'Summary By Town'!$A213,'Raw Data from UFBs'!$E$3:$E$3000,'Summary By Town'!$K$2)</f>
        <v>0</v>
      </c>
      <c r="L213" s="5">
        <f>SUMIFS('Raw Data from UFBs'!F$3:F$3000,'Raw Data from UFBs'!$A$3:$A$3000,'Summary By Town'!$A213,'Raw Data from UFBs'!$E$3:$E$3000,'Summary By Town'!$K$2)</f>
        <v>0</v>
      </c>
      <c r="M213" s="5">
        <f>SUMIFS('Raw Data from UFBs'!G$3:G$3000,'Raw Data from UFBs'!$A$3:$A$3000,'Summary By Town'!$A213,'Raw Data from UFBs'!$E$3:$E$3000,'Summary By Town'!$K$2)</f>
        <v>0</v>
      </c>
      <c r="N213" s="23">
        <f t="shared" si="35"/>
        <v>0</v>
      </c>
      <c r="O213" s="22">
        <f>COUNTIFS('Raw Data from UFBs'!$A$3:$A$3000,'Summary By Town'!$A213,'Raw Data from UFBs'!$E$3:$E$3000,'Summary By Town'!$O$2)</f>
        <v>6</v>
      </c>
      <c r="P213" s="5">
        <f>SUMIFS('Raw Data from UFBs'!F$3:F$3000,'Raw Data from UFBs'!$A$3:$A$3000,'Summary By Town'!$A213,'Raw Data from UFBs'!$E$3:$E$3000,'Summary By Town'!$O$2)</f>
        <v>441946</v>
      </c>
      <c r="Q213" s="5">
        <f>SUMIFS('Raw Data from UFBs'!G$3:G$3000,'Raw Data from UFBs'!$A$3:$A$3000,'Summary By Town'!$A213,'Raw Data from UFBs'!$E$3:$E$3000,'Summary By Town'!$O$2)</f>
        <v>53474200</v>
      </c>
      <c r="R213" s="23">
        <f t="shared" si="36"/>
        <v>1992791.3433808612</v>
      </c>
      <c r="S213" s="22">
        <f t="shared" si="37"/>
        <v>23</v>
      </c>
      <c r="T213" s="5">
        <f t="shared" si="38"/>
        <v>2062819.4</v>
      </c>
      <c r="U213" s="5">
        <f t="shared" si="39"/>
        <v>243118400</v>
      </c>
      <c r="V213" s="23">
        <f t="shared" si="40"/>
        <v>9060149.4353651963</v>
      </c>
      <c r="W213" s="62">
        <v>2935570600</v>
      </c>
      <c r="X213" s="63">
        <v>3.7266407788818929</v>
      </c>
      <c r="Y213" s="64">
        <v>0.73605923262388717</v>
      </c>
      <c r="Z213" s="5">
        <f t="shared" si="41"/>
        <v>5150449.3762469832</v>
      </c>
      <c r="AA213" s="9">
        <f t="shared" si="42"/>
        <v>8.2818106980632661E-2</v>
      </c>
      <c r="AB213" s="62">
        <v>88153885.450000003</v>
      </c>
      <c r="AC213" s="7">
        <f t="shared" si="43"/>
        <v>5.8425664960261636E-2</v>
      </c>
      <c r="AE213" s="6" t="s">
        <v>239</v>
      </c>
      <c r="AF213" s="6" t="s">
        <v>235</v>
      </c>
      <c r="AG213" s="6" t="s">
        <v>247</v>
      </c>
      <c r="AH213" s="6" t="s">
        <v>1041</v>
      </c>
      <c r="AI213" s="6" t="s">
        <v>1045</v>
      </c>
      <c r="AJ213" s="6" t="s">
        <v>1857</v>
      </c>
      <c r="AK213" s="6" t="s">
        <v>1857</v>
      </c>
      <c r="AL213" s="6" t="s">
        <v>1857</v>
      </c>
      <c r="AM213" s="6" t="s">
        <v>1857</v>
      </c>
      <c r="AN213" s="6" t="s">
        <v>1857</v>
      </c>
      <c r="AO213" s="6" t="s">
        <v>1857</v>
      </c>
      <c r="AP213" s="6" t="s">
        <v>1857</v>
      </c>
      <c r="AQ213" s="6" t="s">
        <v>1857</v>
      </c>
      <c r="AR213" s="6" t="s">
        <v>1857</v>
      </c>
      <c r="AS213" s="6" t="s">
        <v>1857</v>
      </c>
      <c r="AT213" s="6" t="s">
        <v>1857</v>
      </c>
    </row>
    <row r="214" spans="1:46" ht="17.25" customHeight="1" x14ac:dyDescent="0.3">
      <c r="A214" t="s">
        <v>1040</v>
      </c>
      <c r="B214" s="89" t="s">
        <v>1461</v>
      </c>
      <c r="C214" t="s">
        <v>1037</v>
      </c>
      <c r="D214" t="str">
        <f t="shared" si="33"/>
        <v>Fairfield township, Essex County</v>
      </c>
      <c r="E214" t="s">
        <v>1828</v>
      </c>
      <c r="F214" t="s">
        <v>1815</v>
      </c>
      <c r="G214" s="22">
        <f>COUNTIFS('Raw Data from UFBs'!$A$3:$A$3000,'Summary By Town'!$A214,'Raw Data from UFBs'!$E$3:$E$3000,'Summary By Town'!$G$2)</f>
        <v>0</v>
      </c>
      <c r="H214" s="5">
        <f>SUMIFS('Raw Data from UFBs'!F$3:F$3000,'Raw Data from UFBs'!$A$3:$A$3000,'Summary By Town'!$A214,'Raw Data from UFBs'!$E$3:$E$3000,'Summary By Town'!$G$2)</f>
        <v>0</v>
      </c>
      <c r="I214" s="5">
        <f>SUMIFS('Raw Data from UFBs'!G$3:G$3000,'Raw Data from UFBs'!$A$3:$A$3000,'Summary By Town'!$A214,'Raw Data from UFBs'!$E$3:$E$3000,'Summary By Town'!$G$2)</f>
        <v>0</v>
      </c>
      <c r="J214" s="23">
        <f t="shared" si="34"/>
        <v>0</v>
      </c>
      <c r="K214" s="22">
        <f>COUNTIFS('Raw Data from UFBs'!$A$3:$A$3000,'Summary By Town'!$A214,'Raw Data from UFBs'!$E$3:$E$3000,'Summary By Town'!$K$2)</f>
        <v>0</v>
      </c>
      <c r="L214" s="5">
        <f>SUMIFS('Raw Data from UFBs'!F$3:F$3000,'Raw Data from UFBs'!$A$3:$A$3000,'Summary By Town'!$A214,'Raw Data from UFBs'!$E$3:$E$3000,'Summary By Town'!$K$2)</f>
        <v>0</v>
      </c>
      <c r="M214" s="5">
        <f>SUMIFS('Raw Data from UFBs'!G$3:G$3000,'Raw Data from UFBs'!$A$3:$A$3000,'Summary By Town'!$A214,'Raw Data from UFBs'!$E$3:$E$3000,'Summary By Town'!$K$2)</f>
        <v>0</v>
      </c>
      <c r="N214" s="23">
        <f t="shared" si="35"/>
        <v>0</v>
      </c>
      <c r="O214" s="22">
        <f>COUNTIFS('Raw Data from UFBs'!$A$3:$A$3000,'Summary By Town'!$A214,'Raw Data from UFBs'!$E$3:$E$3000,'Summary By Town'!$O$2)</f>
        <v>0</v>
      </c>
      <c r="P214" s="5">
        <f>SUMIFS('Raw Data from UFBs'!F$3:F$3000,'Raw Data from UFBs'!$A$3:$A$3000,'Summary By Town'!$A214,'Raw Data from UFBs'!$E$3:$E$3000,'Summary By Town'!$O$2)</f>
        <v>0</v>
      </c>
      <c r="Q214" s="5">
        <f>SUMIFS('Raw Data from UFBs'!G$3:G$3000,'Raw Data from UFBs'!$A$3:$A$3000,'Summary By Town'!$A214,'Raw Data from UFBs'!$E$3:$E$3000,'Summary By Town'!$O$2)</f>
        <v>0</v>
      </c>
      <c r="R214" s="23">
        <f t="shared" si="36"/>
        <v>0</v>
      </c>
      <c r="S214" s="22">
        <f t="shared" si="37"/>
        <v>0</v>
      </c>
      <c r="T214" s="5">
        <f t="shared" si="38"/>
        <v>0</v>
      </c>
      <c r="U214" s="5">
        <f t="shared" si="39"/>
        <v>0</v>
      </c>
      <c r="V214" s="23">
        <f t="shared" si="40"/>
        <v>0</v>
      </c>
      <c r="W214" s="62">
        <v>3472587100</v>
      </c>
      <c r="X214" s="63">
        <v>2.0526494052335971</v>
      </c>
      <c r="Y214" s="64">
        <v>0.26264418269022055</v>
      </c>
      <c r="Z214" s="5">
        <f t="shared" si="41"/>
        <v>0</v>
      </c>
      <c r="AA214" s="9">
        <f t="shared" si="42"/>
        <v>0</v>
      </c>
      <c r="AB214" s="62">
        <v>24308692.93</v>
      </c>
      <c r="AC214" s="7">
        <f t="shared" si="43"/>
        <v>0</v>
      </c>
      <c r="AE214" s="6" t="s">
        <v>1144</v>
      </c>
      <c r="AF214" s="6" t="s">
        <v>1148</v>
      </c>
      <c r="AG214" s="6" t="s">
        <v>1050</v>
      </c>
      <c r="AH214" s="6" t="s">
        <v>1047</v>
      </c>
      <c r="AI214" s="6" t="s">
        <v>1188</v>
      </c>
      <c r="AJ214" s="6" t="s">
        <v>1195</v>
      </c>
      <c r="AK214" s="6" t="s">
        <v>1140</v>
      </c>
      <c r="AL214" s="6" t="s">
        <v>1857</v>
      </c>
      <c r="AM214" s="6" t="s">
        <v>1857</v>
      </c>
      <c r="AN214" s="6" t="s">
        <v>1857</v>
      </c>
      <c r="AO214" s="6" t="s">
        <v>1857</v>
      </c>
      <c r="AP214" s="6" t="s">
        <v>1857</v>
      </c>
      <c r="AQ214" s="6" t="s">
        <v>1857</v>
      </c>
      <c r="AR214" s="6" t="s">
        <v>1857</v>
      </c>
      <c r="AS214" s="6" t="s">
        <v>1857</v>
      </c>
      <c r="AT214" s="6" t="s">
        <v>1857</v>
      </c>
    </row>
    <row r="215" spans="1:46" ht="17.25" customHeight="1" x14ac:dyDescent="0.3">
      <c r="A215" t="s">
        <v>1042</v>
      </c>
      <c r="B215" s="89" t="s">
        <v>1479</v>
      </c>
      <c r="C215" t="s">
        <v>1037</v>
      </c>
      <c r="D215" t="str">
        <f t="shared" si="33"/>
        <v>Irvington township, Essex County</v>
      </c>
      <c r="E215" t="s">
        <v>1828</v>
      </c>
      <c r="F215" t="s">
        <v>1819</v>
      </c>
      <c r="G215" s="22">
        <f>COUNTIFS('Raw Data from UFBs'!$A$3:$A$3000,'Summary By Town'!$A215,'Raw Data from UFBs'!$E$3:$E$3000,'Summary By Town'!$G$2)</f>
        <v>11</v>
      </c>
      <c r="H215" s="5">
        <f>SUMIFS('Raw Data from UFBs'!F$3:F$3000,'Raw Data from UFBs'!$A$3:$A$3000,'Summary By Town'!$A215,'Raw Data from UFBs'!$E$3:$E$3000,'Summary By Town'!$G$2)</f>
        <v>928005.55</v>
      </c>
      <c r="I215" s="5">
        <f>SUMIFS('Raw Data from UFBs'!G$3:G$3000,'Raw Data from UFBs'!$A$3:$A$3000,'Summary By Town'!$A215,'Raw Data from UFBs'!$E$3:$E$3000,'Summary By Town'!$G$2)</f>
        <v>56012600</v>
      </c>
      <c r="J215" s="23">
        <f t="shared" si="34"/>
        <v>3401310.0511914808</v>
      </c>
      <c r="K215" s="22">
        <f>COUNTIFS('Raw Data from UFBs'!$A$3:$A$3000,'Summary By Town'!$A215,'Raw Data from UFBs'!$E$3:$E$3000,'Summary By Town'!$K$2)</f>
        <v>2</v>
      </c>
      <c r="L215" s="5">
        <f>SUMIFS('Raw Data from UFBs'!F$3:F$3000,'Raw Data from UFBs'!$A$3:$A$3000,'Summary By Town'!$A215,'Raw Data from UFBs'!$E$3:$E$3000,'Summary By Town'!$K$2)</f>
        <v>87843.04</v>
      </c>
      <c r="M215" s="5">
        <f>SUMIFS('Raw Data from UFBs'!G$3:G$3000,'Raw Data from UFBs'!$A$3:$A$3000,'Summary By Town'!$A215,'Raw Data from UFBs'!$E$3:$E$3000,'Summary By Town'!$K$2)</f>
        <v>1129000</v>
      </c>
      <c r="N215" s="23">
        <f t="shared" si="35"/>
        <v>68557.414720887478</v>
      </c>
      <c r="O215" s="22">
        <f>COUNTIFS('Raw Data from UFBs'!$A$3:$A$3000,'Summary By Town'!$A215,'Raw Data from UFBs'!$E$3:$E$3000,'Summary By Town'!$O$2)</f>
        <v>0</v>
      </c>
      <c r="P215" s="5">
        <f>SUMIFS('Raw Data from UFBs'!F$3:F$3000,'Raw Data from UFBs'!$A$3:$A$3000,'Summary By Town'!$A215,'Raw Data from UFBs'!$E$3:$E$3000,'Summary By Town'!$O$2)</f>
        <v>0</v>
      </c>
      <c r="Q215" s="5">
        <f>SUMIFS('Raw Data from UFBs'!G$3:G$3000,'Raw Data from UFBs'!$A$3:$A$3000,'Summary By Town'!$A215,'Raw Data from UFBs'!$E$3:$E$3000,'Summary By Town'!$O$2)</f>
        <v>0</v>
      </c>
      <c r="R215" s="23">
        <f t="shared" si="36"/>
        <v>0</v>
      </c>
      <c r="S215" s="22">
        <f t="shared" si="37"/>
        <v>13</v>
      </c>
      <c r="T215" s="5">
        <f t="shared" si="38"/>
        <v>1015848.5900000001</v>
      </c>
      <c r="U215" s="5">
        <f t="shared" si="39"/>
        <v>57141600</v>
      </c>
      <c r="V215" s="23">
        <f t="shared" si="40"/>
        <v>3469867.4659123681</v>
      </c>
      <c r="W215" s="62">
        <v>2212123767</v>
      </c>
      <c r="X215" s="63">
        <v>6.0724016581831242</v>
      </c>
      <c r="Y215" s="64">
        <v>0.70641528120459829</v>
      </c>
      <c r="Z215" s="5">
        <f>(V215-T215)*Y215</f>
        <v>1733556.4343090279</v>
      </c>
      <c r="AA215" s="9">
        <f t="shared" si="42"/>
        <v>2.5831104413065149E-2</v>
      </c>
      <c r="AB215" s="62">
        <v>122767257.34</v>
      </c>
      <c r="AC215" s="7">
        <f t="shared" si="43"/>
        <v>1.4120674126554759E-2</v>
      </c>
      <c r="AE215" s="6" t="s">
        <v>717</v>
      </c>
      <c r="AF215" s="6" t="s">
        <v>1043</v>
      </c>
      <c r="AG215" s="6" t="s">
        <v>685</v>
      </c>
      <c r="AH215" s="6" t="s">
        <v>1046</v>
      </c>
      <c r="AI215" s="6" t="s">
        <v>1857</v>
      </c>
      <c r="AJ215" s="6" t="s">
        <v>1857</v>
      </c>
      <c r="AK215" s="6" t="s">
        <v>1857</v>
      </c>
      <c r="AL215" s="6" t="s">
        <v>1857</v>
      </c>
      <c r="AM215" s="6" t="s">
        <v>1857</v>
      </c>
      <c r="AN215" s="6" t="s">
        <v>1857</v>
      </c>
      <c r="AO215" s="6" t="s">
        <v>1857</v>
      </c>
      <c r="AP215" s="6" t="s">
        <v>1857</v>
      </c>
      <c r="AQ215" s="6" t="s">
        <v>1857</v>
      </c>
      <c r="AR215" s="6" t="s">
        <v>1857</v>
      </c>
      <c r="AS215" s="6" t="s">
        <v>1857</v>
      </c>
      <c r="AT215" s="6" t="s">
        <v>1857</v>
      </c>
    </row>
    <row r="216" spans="1:46" ht="17.25" customHeight="1" x14ac:dyDescent="0.3">
      <c r="A216" t="s">
        <v>236</v>
      </c>
      <c r="B216" s="89" t="s">
        <v>1480</v>
      </c>
      <c r="C216" t="s">
        <v>1037</v>
      </c>
      <c r="D216" t="str">
        <f t="shared" si="33"/>
        <v>Livingston township, Essex County</v>
      </c>
      <c r="E216" t="s">
        <v>1828</v>
      </c>
      <c r="F216" t="s">
        <v>1815</v>
      </c>
      <c r="G216" s="22">
        <f>COUNTIFS('Raw Data from UFBs'!$A$3:$A$3000,'Summary By Town'!$A216,'Raw Data from UFBs'!$E$3:$E$3000,'Summary By Town'!$G$2)</f>
        <v>0</v>
      </c>
      <c r="H216" s="5">
        <f>SUMIFS('Raw Data from UFBs'!F$3:F$3000,'Raw Data from UFBs'!$A$3:$A$3000,'Summary By Town'!$A216,'Raw Data from UFBs'!$E$3:$E$3000,'Summary By Town'!$G$2)</f>
        <v>0</v>
      </c>
      <c r="I216" s="5">
        <f>SUMIFS('Raw Data from UFBs'!G$3:G$3000,'Raw Data from UFBs'!$A$3:$A$3000,'Summary By Town'!$A216,'Raw Data from UFBs'!$E$3:$E$3000,'Summary By Town'!$G$2)</f>
        <v>0</v>
      </c>
      <c r="J216" s="23">
        <f t="shared" si="34"/>
        <v>0</v>
      </c>
      <c r="K216" s="22">
        <f>COUNTIFS('Raw Data from UFBs'!$A$3:$A$3000,'Summary By Town'!$A216,'Raw Data from UFBs'!$E$3:$E$3000,'Summary By Town'!$K$2)</f>
        <v>0</v>
      </c>
      <c r="L216" s="5">
        <f>SUMIFS('Raw Data from UFBs'!F$3:F$3000,'Raw Data from UFBs'!$A$3:$A$3000,'Summary By Town'!$A216,'Raw Data from UFBs'!$E$3:$E$3000,'Summary By Town'!$K$2)</f>
        <v>0</v>
      </c>
      <c r="M216" s="5">
        <f>SUMIFS('Raw Data from UFBs'!G$3:G$3000,'Raw Data from UFBs'!$A$3:$A$3000,'Summary By Town'!$A216,'Raw Data from UFBs'!$E$3:$E$3000,'Summary By Town'!$K$2)</f>
        <v>0</v>
      </c>
      <c r="N216" s="23">
        <f t="shared" si="35"/>
        <v>0</v>
      </c>
      <c r="O216" s="22">
        <f>COUNTIFS('Raw Data from UFBs'!$A$3:$A$3000,'Summary By Town'!$A216,'Raw Data from UFBs'!$E$3:$E$3000,'Summary By Town'!$O$2)</f>
        <v>1</v>
      </c>
      <c r="P216" s="5">
        <f>SUMIFS('Raw Data from UFBs'!F$3:F$3000,'Raw Data from UFBs'!$A$3:$A$3000,'Summary By Town'!$A216,'Raw Data from UFBs'!$E$3:$E$3000,'Summary By Town'!$O$2)</f>
        <v>0</v>
      </c>
      <c r="Q216" s="5">
        <f>SUMIFS('Raw Data from UFBs'!G$3:G$3000,'Raw Data from UFBs'!$A$3:$A$3000,'Summary By Town'!$A216,'Raw Data from UFBs'!$E$3:$E$3000,'Summary By Town'!$O$2)</f>
        <v>24558600</v>
      </c>
      <c r="R216" s="23">
        <f t="shared" si="36"/>
        <v>582380.42478259886</v>
      </c>
      <c r="S216" s="22">
        <f t="shared" si="37"/>
        <v>1</v>
      </c>
      <c r="T216" s="5">
        <f t="shared" si="38"/>
        <v>0</v>
      </c>
      <c r="U216" s="5">
        <f t="shared" si="39"/>
        <v>24558600</v>
      </c>
      <c r="V216" s="23">
        <f t="shared" si="40"/>
        <v>582380.42478259886</v>
      </c>
      <c r="W216" s="62">
        <v>10073062900</v>
      </c>
      <c r="X216" s="63">
        <v>2.3713909782422404</v>
      </c>
      <c r="Y216" s="64">
        <v>0.20160673426515582</v>
      </c>
      <c r="Z216" s="5">
        <f t="shared" si="41"/>
        <v>117411.81554037398</v>
      </c>
      <c r="AA216" s="9">
        <f t="shared" si="42"/>
        <v>2.4380469221531417E-3</v>
      </c>
      <c r="AB216" s="62">
        <v>54333383.310000002</v>
      </c>
      <c r="AC216" s="7">
        <f t="shared" si="43"/>
        <v>2.1609516725744639E-3</v>
      </c>
      <c r="AE216" s="6" t="s">
        <v>1141</v>
      </c>
      <c r="AF216" s="6" t="s">
        <v>1044</v>
      </c>
      <c r="AG216" s="6" t="s">
        <v>247</v>
      </c>
      <c r="AH216" s="6" t="s">
        <v>1049</v>
      </c>
      <c r="AI216" s="6" t="s">
        <v>1140</v>
      </c>
      <c r="AJ216" s="6" t="s">
        <v>1857</v>
      </c>
      <c r="AK216" s="6" t="s">
        <v>1857</v>
      </c>
      <c r="AL216" s="6" t="s">
        <v>1857</v>
      </c>
      <c r="AM216" s="6" t="s">
        <v>1857</v>
      </c>
      <c r="AN216" s="6" t="s">
        <v>1857</v>
      </c>
      <c r="AO216" s="6" t="s">
        <v>1857</v>
      </c>
      <c r="AP216" s="6" t="s">
        <v>1857</v>
      </c>
      <c r="AQ216" s="6" t="s">
        <v>1857</v>
      </c>
      <c r="AR216" s="6" t="s">
        <v>1857</v>
      </c>
      <c r="AS216" s="6" t="s">
        <v>1857</v>
      </c>
      <c r="AT216" s="6" t="s">
        <v>1857</v>
      </c>
    </row>
    <row r="217" spans="1:46" ht="17.25" customHeight="1" x14ac:dyDescent="0.3">
      <c r="A217" t="s">
        <v>1043</v>
      </c>
      <c r="B217" s="89" t="s">
        <v>1481</v>
      </c>
      <c r="C217" t="s">
        <v>1037</v>
      </c>
      <c r="D217" t="str">
        <f t="shared" si="33"/>
        <v>Maplewood township, Essex County</v>
      </c>
      <c r="E217" t="s">
        <v>1828</v>
      </c>
      <c r="F217" t="s">
        <v>1815</v>
      </c>
      <c r="G217" s="22">
        <f>COUNTIFS('Raw Data from UFBs'!$A$3:$A$3000,'Summary By Town'!$A217,'Raw Data from UFBs'!$E$3:$E$3000,'Summary By Town'!$G$2)</f>
        <v>3</v>
      </c>
      <c r="H217" s="5">
        <f>SUMIFS('Raw Data from UFBs'!F$3:F$3000,'Raw Data from UFBs'!$A$3:$A$3000,'Summary By Town'!$A217,'Raw Data from UFBs'!$E$3:$E$3000,'Summary By Town'!$G$2)</f>
        <v>709000</v>
      </c>
      <c r="I217" s="5">
        <f>SUMIFS('Raw Data from UFBs'!G$3:G$3000,'Raw Data from UFBs'!$A$3:$A$3000,'Summary By Town'!$A217,'Raw Data from UFBs'!$E$3:$E$3000,'Summary By Town'!$G$2)</f>
        <v>79951000</v>
      </c>
      <c r="J217" s="23">
        <f t="shared" si="34"/>
        <v>2890587.0184142119</v>
      </c>
      <c r="K217" s="22">
        <f>COUNTIFS('Raw Data from UFBs'!$A$3:$A$3000,'Summary By Town'!$A217,'Raw Data from UFBs'!$E$3:$E$3000,'Summary By Town'!$K$2)</f>
        <v>0</v>
      </c>
      <c r="L217" s="5">
        <f>SUMIFS('Raw Data from UFBs'!F$3:F$3000,'Raw Data from UFBs'!$A$3:$A$3000,'Summary By Town'!$A217,'Raw Data from UFBs'!$E$3:$E$3000,'Summary By Town'!$K$2)</f>
        <v>0</v>
      </c>
      <c r="M217" s="5">
        <f>SUMIFS('Raw Data from UFBs'!G$3:G$3000,'Raw Data from UFBs'!$A$3:$A$3000,'Summary By Town'!$A217,'Raw Data from UFBs'!$E$3:$E$3000,'Summary By Town'!$K$2)</f>
        <v>0</v>
      </c>
      <c r="N217" s="23">
        <f t="shared" si="35"/>
        <v>0</v>
      </c>
      <c r="O217" s="22">
        <f>COUNTIFS('Raw Data from UFBs'!$A$3:$A$3000,'Summary By Town'!$A217,'Raw Data from UFBs'!$E$3:$E$3000,'Summary By Town'!$O$2)</f>
        <v>0</v>
      </c>
      <c r="P217" s="5">
        <f>SUMIFS('Raw Data from UFBs'!F$3:F$3000,'Raw Data from UFBs'!$A$3:$A$3000,'Summary By Town'!$A217,'Raw Data from UFBs'!$E$3:$E$3000,'Summary By Town'!$O$2)</f>
        <v>0</v>
      </c>
      <c r="Q217" s="5">
        <f>SUMIFS('Raw Data from UFBs'!G$3:G$3000,'Raw Data from UFBs'!$A$3:$A$3000,'Summary By Town'!$A217,'Raw Data from UFBs'!$E$3:$E$3000,'Summary By Town'!$O$2)</f>
        <v>0</v>
      </c>
      <c r="R217" s="23">
        <f t="shared" si="36"/>
        <v>0</v>
      </c>
      <c r="S217" s="22">
        <f t="shared" si="37"/>
        <v>3</v>
      </c>
      <c r="T217" s="5">
        <f t="shared" si="38"/>
        <v>709000</v>
      </c>
      <c r="U217" s="5">
        <f t="shared" si="39"/>
        <v>79951000</v>
      </c>
      <c r="V217" s="23">
        <f t="shared" si="40"/>
        <v>2890587.0184142119</v>
      </c>
      <c r="W217" s="62">
        <v>4778814789</v>
      </c>
      <c r="X217" s="63">
        <v>3.6154482350617405</v>
      </c>
      <c r="Y217" s="64">
        <v>0.28018345638239467</v>
      </c>
      <c r="Z217" s="5">
        <f t="shared" si="41"/>
        <v>611244.59121825674</v>
      </c>
      <c r="AA217" s="9">
        <f t="shared" si="42"/>
        <v>1.673029894023792E-2</v>
      </c>
      <c r="AB217" s="62">
        <v>51925824.420000002</v>
      </c>
      <c r="AC217" s="7">
        <f t="shared" si="43"/>
        <v>1.177149516730305E-2</v>
      </c>
      <c r="AE217" s="6" t="s">
        <v>717</v>
      </c>
      <c r="AF217" s="6" t="s">
        <v>1044</v>
      </c>
      <c r="AG217" s="6" t="s">
        <v>239</v>
      </c>
      <c r="AH217" s="6" t="s">
        <v>247</v>
      </c>
      <c r="AI217" s="6" t="s">
        <v>1042</v>
      </c>
      <c r="AJ217" s="6" t="s">
        <v>1046</v>
      </c>
      <c r="AK217" s="6" t="s">
        <v>1857</v>
      </c>
      <c r="AL217" s="6" t="s">
        <v>1857</v>
      </c>
      <c r="AM217" s="6" t="s">
        <v>1857</v>
      </c>
      <c r="AN217" s="6" t="s">
        <v>1857</v>
      </c>
      <c r="AO217" s="6" t="s">
        <v>1857</v>
      </c>
      <c r="AP217" s="6" t="s">
        <v>1857</v>
      </c>
      <c r="AQ217" s="6" t="s">
        <v>1857</v>
      </c>
      <c r="AR217" s="6" t="s">
        <v>1857</v>
      </c>
      <c r="AS217" s="6" t="s">
        <v>1857</v>
      </c>
      <c r="AT217" s="6" t="s">
        <v>1857</v>
      </c>
    </row>
    <row r="218" spans="1:46" ht="17.25" customHeight="1" x14ac:dyDescent="0.3">
      <c r="A218" t="s">
        <v>1044</v>
      </c>
      <c r="B218" t="s">
        <v>1482</v>
      </c>
      <c r="C218" t="s">
        <v>1037</v>
      </c>
      <c r="D218" t="str">
        <f t="shared" si="33"/>
        <v>Millburn township, Essex County</v>
      </c>
      <c r="E218" t="s">
        <v>1828</v>
      </c>
      <c r="F218" t="s">
        <v>1815</v>
      </c>
      <c r="G218" s="22">
        <f>COUNTIFS('Raw Data from UFBs'!$A$3:$A$3000,'Summary By Town'!$A218,'Raw Data from UFBs'!$E$3:$E$3000,'Summary By Town'!$G$2)</f>
        <v>0</v>
      </c>
      <c r="H218" s="5">
        <f>SUMIFS('Raw Data from UFBs'!F$3:F$3000,'Raw Data from UFBs'!$A$3:$A$3000,'Summary By Town'!$A218,'Raw Data from UFBs'!$E$3:$E$3000,'Summary By Town'!$G$2)</f>
        <v>0</v>
      </c>
      <c r="I218" s="5">
        <f>SUMIFS('Raw Data from UFBs'!G$3:G$3000,'Raw Data from UFBs'!$A$3:$A$3000,'Summary By Town'!$A218,'Raw Data from UFBs'!$E$3:$E$3000,'Summary By Town'!$G$2)</f>
        <v>0</v>
      </c>
      <c r="J218" s="23">
        <f t="shared" si="34"/>
        <v>0</v>
      </c>
      <c r="K218" s="22">
        <f>COUNTIFS('Raw Data from UFBs'!$A$3:$A$3000,'Summary By Town'!$A218,'Raw Data from UFBs'!$E$3:$E$3000,'Summary By Town'!$K$2)</f>
        <v>0</v>
      </c>
      <c r="L218" s="5">
        <f>SUMIFS('Raw Data from UFBs'!F$3:F$3000,'Raw Data from UFBs'!$A$3:$A$3000,'Summary By Town'!$A218,'Raw Data from UFBs'!$E$3:$E$3000,'Summary By Town'!$K$2)</f>
        <v>0</v>
      </c>
      <c r="M218" s="5">
        <f>SUMIFS('Raw Data from UFBs'!G$3:G$3000,'Raw Data from UFBs'!$A$3:$A$3000,'Summary By Town'!$A218,'Raw Data from UFBs'!$E$3:$E$3000,'Summary By Town'!$K$2)</f>
        <v>0</v>
      </c>
      <c r="N218" s="23">
        <f t="shared" si="35"/>
        <v>0</v>
      </c>
      <c r="O218" s="22">
        <f>COUNTIFS('Raw Data from UFBs'!$A$3:$A$3000,'Summary By Town'!$A218,'Raw Data from UFBs'!$E$3:$E$3000,'Summary By Town'!$O$2)</f>
        <v>0</v>
      </c>
      <c r="P218" s="5">
        <f>SUMIFS('Raw Data from UFBs'!F$3:F$3000,'Raw Data from UFBs'!$A$3:$A$3000,'Summary By Town'!$A218,'Raw Data from UFBs'!$E$3:$E$3000,'Summary By Town'!$O$2)</f>
        <v>0</v>
      </c>
      <c r="Q218" s="5">
        <f>SUMIFS('Raw Data from UFBs'!G$3:G$3000,'Raw Data from UFBs'!$A$3:$A$3000,'Summary By Town'!$A218,'Raw Data from UFBs'!$E$3:$E$3000,'Summary By Town'!$O$2)</f>
        <v>0</v>
      </c>
      <c r="R218" s="23">
        <f t="shared" si="36"/>
        <v>0</v>
      </c>
      <c r="S218" s="22">
        <f t="shared" si="37"/>
        <v>0</v>
      </c>
      <c r="T218" s="5">
        <f t="shared" si="38"/>
        <v>0</v>
      </c>
      <c r="U218" s="5">
        <f t="shared" si="39"/>
        <v>0</v>
      </c>
      <c r="V218" s="23">
        <f t="shared" si="40"/>
        <v>0</v>
      </c>
      <c r="W218" s="62">
        <v>10551696600</v>
      </c>
      <c r="X218" s="63">
        <v>1.9556282582022677</v>
      </c>
      <c r="Y218" s="64">
        <v>0.2490114944392755</v>
      </c>
      <c r="Z218" s="5">
        <f t="shared" si="41"/>
        <v>0</v>
      </c>
      <c r="AA218" s="9">
        <f t="shared" si="42"/>
        <v>0</v>
      </c>
      <c r="AB218" s="62">
        <v>62189307.420000002</v>
      </c>
      <c r="AC218" s="7">
        <f t="shared" si="43"/>
        <v>0</v>
      </c>
      <c r="AE218" s="6" t="s">
        <v>1137</v>
      </c>
      <c r="AF218" s="6" t="s">
        <v>1141</v>
      </c>
      <c r="AG218" s="6" t="s">
        <v>1248</v>
      </c>
      <c r="AH218" s="6" t="s">
        <v>717</v>
      </c>
      <c r="AI218" s="6" t="s">
        <v>1249</v>
      </c>
      <c r="AJ218" s="6" t="s">
        <v>1043</v>
      </c>
      <c r="AK218" s="6" t="s">
        <v>236</v>
      </c>
      <c r="AL218" s="6" t="s">
        <v>247</v>
      </c>
      <c r="AM218" s="6" t="s">
        <v>1857</v>
      </c>
      <c r="AN218" s="6" t="s">
        <v>1857</v>
      </c>
      <c r="AO218" s="6" t="s">
        <v>1857</v>
      </c>
      <c r="AP218" s="6" t="s">
        <v>1857</v>
      </c>
      <c r="AQ218" s="6" t="s">
        <v>1857</v>
      </c>
      <c r="AR218" s="6" t="s">
        <v>1857</v>
      </c>
      <c r="AS218" s="6" t="s">
        <v>1857</v>
      </c>
      <c r="AT218" s="6" t="s">
        <v>1857</v>
      </c>
    </row>
    <row r="219" spans="1:46" ht="17.25" customHeight="1" x14ac:dyDescent="0.3">
      <c r="A219" t="s">
        <v>1045</v>
      </c>
      <c r="B219" t="s">
        <v>1483</v>
      </c>
      <c r="C219" t="s">
        <v>1037</v>
      </c>
      <c r="D219" t="str">
        <f t="shared" si="33"/>
        <v>Montclair township, Essex County</v>
      </c>
      <c r="E219" t="s">
        <v>1828</v>
      </c>
      <c r="F219" t="s">
        <v>1819</v>
      </c>
      <c r="G219" s="22">
        <f>COUNTIFS('Raw Data from UFBs'!$A$3:$A$3000,'Summary By Town'!$A219,'Raw Data from UFBs'!$E$3:$E$3000,'Summary By Town'!$G$2)</f>
        <v>6</v>
      </c>
      <c r="H219" s="5">
        <f>SUMIFS('Raw Data from UFBs'!F$3:F$3000,'Raw Data from UFBs'!$A$3:$A$3000,'Summary By Town'!$A219,'Raw Data from UFBs'!$E$3:$E$3000,'Summary By Town'!$G$2)</f>
        <v>596846.15</v>
      </c>
      <c r="I219" s="5">
        <f>SUMIFS('Raw Data from UFBs'!G$3:G$3000,'Raw Data from UFBs'!$A$3:$A$3000,'Summary By Town'!$A219,'Raw Data from UFBs'!$E$3:$E$3000,'Summary By Town'!$G$2)</f>
        <v>41389900</v>
      </c>
      <c r="J219" s="23">
        <f t="shared" si="34"/>
        <v>1398913.7643475342</v>
      </c>
      <c r="K219" s="22">
        <f>COUNTIFS('Raw Data from UFBs'!$A$3:$A$3000,'Summary By Town'!$A219,'Raw Data from UFBs'!$E$3:$E$3000,'Summary By Town'!$K$2)</f>
        <v>3</v>
      </c>
      <c r="L219" s="5">
        <f>SUMIFS('Raw Data from UFBs'!F$3:F$3000,'Raw Data from UFBs'!$A$3:$A$3000,'Summary By Town'!$A219,'Raw Data from UFBs'!$E$3:$E$3000,'Summary By Town'!$K$2)</f>
        <v>2293895.35</v>
      </c>
      <c r="M219" s="5">
        <f>SUMIFS('Raw Data from UFBs'!G$3:G$3000,'Raw Data from UFBs'!$A$3:$A$3000,'Summary By Town'!$A219,'Raw Data from UFBs'!$E$3:$E$3000,'Summary By Town'!$K$2)</f>
        <v>67535100</v>
      </c>
      <c r="N219" s="23">
        <f t="shared" si="35"/>
        <v>2282580.5562851601</v>
      </c>
      <c r="O219" s="22">
        <f>COUNTIFS('Raw Data from UFBs'!$A$3:$A$3000,'Summary By Town'!$A219,'Raw Data from UFBs'!$E$3:$E$3000,'Summary By Town'!$O$2)</f>
        <v>2</v>
      </c>
      <c r="P219" s="5">
        <f>SUMIFS('Raw Data from UFBs'!F$3:F$3000,'Raw Data from UFBs'!$A$3:$A$3000,'Summary By Town'!$A219,'Raw Data from UFBs'!$E$3:$E$3000,'Summary By Town'!$O$2)</f>
        <v>304605.17</v>
      </c>
      <c r="Q219" s="5">
        <f>SUMIFS('Raw Data from UFBs'!G$3:G$3000,'Raw Data from UFBs'!$A$3:$A$3000,'Summary By Town'!$A219,'Raw Data from UFBs'!$E$3:$E$3000,'Summary By Town'!$O$2)</f>
        <v>28874800</v>
      </c>
      <c r="R219" s="23">
        <f t="shared" si="36"/>
        <v>975922.99480748153</v>
      </c>
      <c r="S219" s="22">
        <f t="shared" si="37"/>
        <v>11</v>
      </c>
      <c r="T219" s="5">
        <f t="shared" si="38"/>
        <v>3195346.67</v>
      </c>
      <c r="U219" s="5">
        <f t="shared" si="39"/>
        <v>137799800</v>
      </c>
      <c r="V219" s="23">
        <f t="shared" si="40"/>
        <v>4657417.3154401761</v>
      </c>
      <c r="W219" s="62">
        <v>7990522200</v>
      </c>
      <c r="X219" s="63">
        <v>3.3798433056072477</v>
      </c>
      <c r="Y219" s="64">
        <v>0.25807083838105022</v>
      </c>
      <c r="Z219" s="5">
        <f t="shared" si="41"/>
        <v>377317.79724106949</v>
      </c>
      <c r="AA219" s="9">
        <f t="shared" si="42"/>
        <v>1.7245406063698815E-2</v>
      </c>
      <c r="AB219" s="62">
        <v>88864917.920000002</v>
      </c>
      <c r="AC219" s="7">
        <f t="shared" si="43"/>
        <v>4.2459702441940824E-3</v>
      </c>
      <c r="AE219" s="6" t="s">
        <v>235</v>
      </c>
      <c r="AF219" s="6" t="s">
        <v>1048</v>
      </c>
      <c r="AG219" s="6" t="s">
        <v>247</v>
      </c>
      <c r="AH219" s="6" t="s">
        <v>1041</v>
      </c>
      <c r="AI219" s="6" t="s">
        <v>229</v>
      </c>
      <c r="AJ219" s="6" t="s">
        <v>240</v>
      </c>
      <c r="AK219" s="6" t="s">
        <v>1038</v>
      </c>
      <c r="AL219" s="6" t="s">
        <v>1188</v>
      </c>
      <c r="AM219" s="6" t="s">
        <v>613</v>
      </c>
      <c r="AN219" s="6" t="s">
        <v>1857</v>
      </c>
      <c r="AO219" s="6" t="s">
        <v>1857</v>
      </c>
      <c r="AP219" s="6" t="s">
        <v>1857</v>
      </c>
      <c r="AQ219" s="6" t="s">
        <v>1857</v>
      </c>
      <c r="AR219" s="6" t="s">
        <v>1857</v>
      </c>
      <c r="AS219" s="6" t="s">
        <v>1857</v>
      </c>
      <c r="AT219" s="6" t="s">
        <v>1857</v>
      </c>
    </row>
    <row r="220" spans="1:46" ht="17.25" customHeight="1" x14ac:dyDescent="0.3">
      <c r="A220" t="s">
        <v>238</v>
      </c>
      <c r="B220" t="s">
        <v>1484</v>
      </c>
      <c r="C220" t="s">
        <v>1037</v>
      </c>
      <c r="D220" t="str">
        <f t="shared" si="33"/>
        <v>Nutley township, Essex County</v>
      </c>
      <c r="E220" t="s">
        <v>1828</v>
      </c>
      <c r="F220" t="s">
        <v>1815</v>
      </c>
      <c r="G220" s="22">
        <f>COUNTIFS('Raw Data from UFBs'!$A$3:$A$3000,'Summary By Town'!$A220,'Raw Data from UFBs'!$E$3:$E$3000,'Summary By Town'!$G$2)</f>
        <v>0</v>
      </c>
      <c r="H220" s="5">
        <f>SUMIFS('Raw Data from UFBs'!F$3:F$3000,'Raw Data from UFBs'!$A$3:$A$3000,'Summary By Town'!$A220,'Raw Data from UFBs'!$E$3:$E$3000,'Summary By Town'!$G$2)</f>
        <v>0</v>
      </c>
      <c r="I220" s="5">
        <f>SUMIFS('Raw Data from UFBs'!G$3:G$3000,'Raw Data from UFBs'!$A$3:$A$3000,'Summary By Town'!$A220,'Raw Data from UFBs'!$E$3:$E$3000,'Summary By Town'!$G$2)</f>
        <v>0</v>
      </c>
      <c r="J220" s="23">
        <f t="shared" si="34"/>
        <v>0</v>
      </c>
      <c r="K220" s="22">
        <f>COUNTIFS('Raw Data from UFBs'!$A$3:$A$3000,'Summary By Town'!$A220,'Raw Data from UFBs'!$E$3:$E$3000,'Summary By Town'!$K$2)</f>
        <v>3</v>
      </c>
      <c r="L220" s="5">
        <f>SUMIFS('Raw Data from UFBs'!F$3:F$3000,'Raw Data from UFBs'!$A$3:$A$3000,'Summary By Town'!$A220,'Raw Data from UFBs'!$E$3:$E$3000,'Summary By Town'!$K$2)</f>
        <v>841160</v>
      </c>
      <c r="M220" s="5">
        <f>SUMIFS('Raw Data from UFBs'!G$3:G$3000,'Raw Data from UFBs'!$A$3:$A$3000,'Summary By Town'!$A220,'Raw Data from UFBs'!$E$3:$E$3000,'Summary By Town'!$K$2)</f>
        <v>74799100</v>
      </c>
      <c r="N220" s="23">
        <f t="shared" si="35"/>
        <v>1926823.7471973691</v>
      </c>
      <c r="O220" s="22">
        <f>COUNTIFS('Raw Data from UFBs'!$A$3:$A$3000,'Summary By Town'!$A220,'Raw Data from UFBs'!$E$3:$E$3000,'Summary By Town'!$O$2)</f>
        <v>0</v>
      </c>
      <c r="P220" s="5">
        <f>SUMIFS('Raw Data from UFBs'!F$3:F$3000,'Raw Data from UFBs'!$A$3:$A$3000,'Summary By Town'!$A220,'Raw Data from UFBs'!$E$3:$E$3000,'Summary By Town'!$O$2)</f>
        <v>0</v>
      </c>
      <c r="Q220" s="5">
        <f>SUMIFS('Raw Data from UFBs'!G$3:G$3000,'Raw Data from UFBs'!$A$3:$A$3000,'Summary By Town'!$A220,'Raw Data from UFBs'!$E$3:$E$3000,'Summary By Town'!$O$2)</f>
        <v>0</v>
      </c>
      <c r="R220" s="23">
        <f t="shared" si="36"/>
        <v>0</v>
      </c>
      <c r="S220" s="22">
        <f t="shared" si="37"/>
        <v>3</v>
      </c>
      <c r="T220" s="5">
        <f t="shared" si="38"/>
        <v>841160</v>
      </c>
      <c r="U220" s="5">
        <f t="shared" si="39"/>
        <v>74799100</v>
      </c>
      <c r="V220" s="23">
        <f t="shared" si="40"/>
        <v>1926823.7471973691</v>
      </c>
      <c r="W220" s="62">
        <v>5438402300</v>
      </c>
      <c r="X220" s="63">
        <v>2.5759985711022848</v>
      </c>
      <c r="Y220" s="64">
        <v>0.34074336715145381</v>
      </c>
      <c r="Z220" s="5">
        <f t="shared" si="41"/>
        <v>369932.72081429628</v>
      </c>
      <c r="AA220" s="9">
        <f t="shared" si="42"/>
        <v>1.3753874000825573E-2</v>
      </c>
      <c r="AB220" s="62">
        <v>59480874.460000001</v>
      </c>
      <c r="AC220" s="7">
        <f t="shared" si="43"/>
        <v>6.2193557874316479E-3</v>
      </c>
      <c r="AE220" s="6" t="s">
        <v>1036</v>
      </c>
      <c r="AF220" s="6" t="s">
        <v>74</v>
      </c>
      <c r="AG220" s="6" t="s">
        <v>229</v>
      </c>
      <c r="AH220" s="6" t="s">
        <v>613</v>
      </c>
      <c r="AI220" s="6" t="s">
        <v>1857</v>
      </c>
      <c r="AJ220" s="6" t="s">
        <v>1857</v>
      </c>
      <c r="AK220" s="6" t="s">
        <v>1857</v>
      </c>
      <c r="AL220" s="6" t="s">
        <v>1857</v>
      </c>
      <c r="AM220" s="6" t="s">
        <v>1857</v>
      </c>
      <c r="AN220" s="6" t="s">
        <v>1857</v>
      </c>
      <c r="AO220" s="6" t="s">
        <v>1857</v>
      </c>
      <c r="AP220" s="6" t="s">
        <v>1857</v>
      </c>
      <c r="AQ220" s="6" t="s">
        <v>1857</v>
      </c>
      <c r="AR220" s="6" t="s">
        <v>1857</v>
      </c>
      <c r="AS220" s="6" t="s">
        <v>1857</v>
      </c>
      <c r="AT220" s="6" t="s">
        <v>1857</v>
      </c>
    </row>
    <row r="221" spans="1:46" ht="17.25" customHeight="1" x14ac:dyDescent="0.3">
      <c r="A221" t="s">
        <v>239</v>
      </c>
      <c r="B221" t="s">
        <v>1485</v>
      </c>
      <c r="C221" t="s">
        <v>1037</v>
      </c>
      <c r="D221" t="str">
        <f t="shared" si="33"/>
        <v>South Orange Village township, Essex County</v>
      </c>
      <c r="E221" t="s">
        <v>1828</v>
      </c>
      <c r="F221" t="s">
        <v>1815</v>
      </c>
      <c r="G221" s="22">
        <f>COUNTIFS('Raw Data from UFBs'!$A$3:$A$3000,'Summary By Town'!$A221,'Raw Data from UFBs'!$E$3:$E$3000,'Summary By Town'!$G$2)</f>
        <v>0</v>
      </c>
      <c r="H221" s="5">
        <f>SUMIFS('Raw Data from UFBs'!F$3:F$3000,'Raw Data from UFBs'!$A$3:$A$3000,'Summary By Town'!$A221,'Raw Data from UFBs'!$E$3:$E$3000,'Summary By Town'!$G$2)</f>
        <v>0</v>
      </c>
      <c r="I221" s="5">
        <f>SUMIFS('Raw Data from UFBs'!G$3:G$3000,'Raw Data from UFBs'!$A$3:$A$3000,'Summary By Town'!$A221,'Raw Data from UFBs'!$E$3:$E$3000,'Summary By Town'!$G$2)</f>
        <v>0</v>
      </c>
      <c r="J221" s="23">
        <f t="shared" si="34"/>
        <v>0</v>
      </c>
      <c r="K221" s="22">
        <f>COUNTIFS('Raw Data from UFBs'!$A$3:$A$3000,'Summary By Town'!$A221,'Raw Data from UFBs'!$E$3:$E$3000,'Summary By Town'!$K$2)</f>
        <v>0</v>
      </c>
      <c r="L221" s="5">
        <f>SUMIFS('Raw Data from UFBs'!F$3:F$3000,'Raw Data from UFBs'!$A$3:$A$3000,'Summary By Town'!$A221,'Raw Data from UFBs'!$E$3:$E$3000,'Summary By Town'!$K$2)</f>
        <v>0</v>
      </c>
      <c r="M221" s="5">
        <f>SUMIFS('Raw Data from UFBs'!G$3:G$3000,'Raw Data from UFBs'!$A$3:$A$3000,'Summary By Town'!$A221,'Raw Data from UFBs'!$E$3:$E$3000,'Summary By Town'!$K$2)</f>
        <v>0</v>
      </c>
      <c r="N221" s="23">
        <f t="shared" si="35"/>
        <v>0</v>
      </c>
      <c r="O221" s="22">
        <f>COUNTIFS('Raw Data from UFBs'!$A$3:$A$3000,'Summary By Town'!$A221,'Raw Data from UFBs'!$E$3:$E$3000,'Summary By Town'!$O$2)</f>
        <v>14</v>
      </c>
      <c r="P221" s="5">
        <f>SUMIFS('Raw Data from UFBs'!F$3:F$3000,'Raw Data from UFBs'!$A$3:$A$3000,'Summary By Town'!$A221,'Raw Data from UFBs'!$E$3:$E$3000,'Summary By Town'!$O$2)</f>
        <v>0</v>
      </c>
      <c r="Q221" s="5">
        <f>SUMIFS('Raw Data from UFBs'!G$3:G$3000,'Raw Data from UFBs'!$A$3:$A$3000,'Summary By Town'!$A221,'Raw Data from UFBs'!$E$3:$E$3000,'Summary By Town'!$O$2)</f>
        <v>186606600</v>
      </c>
      <c r="R221" s="23">
        <f t="shared" si="36"/>
        <v>6786049.5005137166</v>
      </c>
      <c r="S221" s="22">
        <f t="shared" si="37"/>
        <v>14</v>
      </c>
      <c r="T221" s="5">
        <f t="shared" si="38"/>
        <v>0</v>
      </c>
      <c r="U221" s="5">
        <f t="shared" si="39"/>
        <v>186606600</v>
      </c>
      <c r="V221" s="23">
        <f t="shared" si="40"/>
        <v>6786049.5005137166</v>
      </c>
      <c r="W221" s="62">
        <v>3864019160</v>
      </c>
      <c r="X221" s="63">
        <v>3.6365538520683174</v>
      </c>
      <c r="Y221" s="64">
        <v>0.27605197746414556</v>
      </c>
      <c r="Z221" s="5">
        <f t="shared" si="41"/>
        <v>1873302.3837863887</v>
      </c>
      <c r="AA221" s="9">
        <f t="shared" si="42"/>
        <v>4.829339407312877E-2</v>
      </c>
      <c r="AB221" s="62">
        <v>42086382.119999997</v>
      </c>
      <c r="AC221" s="7">
        <f t="shared" si="43"/>
        <v>4.4510891395822094E-2</v>
      </c>
      <c r="AE221" s="6" t="s">
        <v>1043</v>
      </c>
      <c r="AF221" s="6" t="s">
        <v>235</v>
      </c>
      <c r="AG221" s="6" t="s">
        <v>1048</v>
      </c>
      <c r="AH221" s="6" t="s">
        <v>247</v>
      </c>
      <c r="AI221" s="6" t="s">
        <v>1046</v>
      </c>
      <c r="AJ221" s="6" t="s">
        <v>1857</v>
      </c>
      <c r="AK221" s="6" t="s">
        <v>1857</v>
      </c>
      <c r="AL221" s="6" t="s">
        <v>1857</v>
      </c>
      <c r="AM221" s="6" t="s">
        <v>1857</v>
      </c>
      <c r="AN221" s="6" t="s">
        <v>1857</v>
      </c>
      <c r="AO221" s="6" t="s">
        <v>1857</v>
      </c>
      <c r="AP221" s="6" t="s">
        <v>1857</v>
      </c>
      <c r="AQ221" s="6" t="s">
        <v>1857</v>
      </c>
      <c r="AR221" s="6" t="s">
        <v>1857</v>
      </c>
      <c r="AS221" s="6" t="s">
        <v>1857</v>
      </c>
      <c r="AT221" s="6" t="s">
        <v>1857</v>
      </c>
    </row>
    <row r="222" spans="1:46" ht="17.25" customHeight="1" x14ac:dyDescent="0.3">
      <c r="A222" t="s">
        <v>240</v>
      </c>
      <c r="B222" t="s">
        <v>1486</v>
      </c>
      <c r="C222" t="s">
        <v>1037</v>
      </c>
      <c r="D222" t="str">
        <f t="shared" si="33"/>
        <v>Verona township, Essex County</v>
      </c>
      <c r="E222" t="s">
        <v>1828</v>
      </c>
      <c r="F222" t="s">
        <v>1815</v>
      </c>
      <c r="G222" s="22">
        <f>COUNTIFS('Raw Data from UFBs'!$A$3:$A$3000,'Summary By Town'!$A222,'Raw Data from UFBs'!$E$3:$E$3000,'Summary By Town'!$G$2)</f>
        <v>0</v>
      </c>
      <c r="H222" s="5">
        <f>SUMIFS('Raw Data from UFBs'!F$3:F$3000,'Raw Data from UFBs'!$A$3:$A$3000,'Summary By Town'!$A222,'Raw Data from UFBs'!$E$3:$E$3000,'Summary By Town'!$G$2)</f>
        <v>0</v>
      </c>
      <c r="I222" s="5">
        <f>SUMIFS('Raw Data from UFBs'!G$3:G$3000,'Raw Data from UFBs'!$A$3:$A$3000,'Summary By Town'!$A222,'Raw Data from UFBs'!$E$3:$E$3000,'Summary By Town'!$G$2)</f>
        <v>0</v>
      </c>
      <c r="J222" s="23">
        <f t="shared" si="34"/>
        <v>0</v>
      </c>
      <c r="K222" s="22">
        <f>COUNTIFS('Raw Data from UFBs'!$A$3:$A$3000,'Summary By Town'!$A222,'Raw Data from UFBs'!$E$3:$E$3000,'Summary By Town'!$K$2)</f>
        <v>0</v>
      </c>
      <c r="L222" s="5">
        <f>SUMIFS('Raw Data from UFBs'!F$3:F$3000,'Raw Data from UFBs'!$A$3:$A$3000,'Summary By Town'!$A222,'Raw Data from UFBs'!$E$3:$E$3000,'Summary By Town'!$K$2)</f>
        <v>0</v>
      </c>
      <c r="M222" s="5">
        <f>SUMIFS('Raw Data from UFBs'!G$3:G$3000,'Raw Data from UFBs'!$A$3:$A$3000,'Summary By Town'!$A222,'Raw Data from UFBs'!$E$3:$E$3000,'Summary By Town'!$K$2)</f>
        <v>0</v>
      </c>
      <c r="N222" s="23">
        <f t="shared" si="35"/>
        <v>0</v>
      </c>
      <c r="O222" s="22">
        <f>COUNTIFS('Raw Data from UFBs'!$A$3:$A$3000,'Summary By Town'!$A222,'Raw Data from UFBs'!$E$3:$E$3000,'Summary By Town'!$O$2)</f>
        <v>6</v>
      </c>
      <c r="P222" s="5">
        <f>SUMIFS('Raw Data from UFBs'!F$3:F$3000,'Raw Data from UFBs'!$A$3:$A$3000,'Summary By Town'!$A222,'Raw Data from UFBs'!$E$3:$E$3000,'Summary By Town'!$O$2)</f>
        <v>1571011.04</v>
      </c>
      <c r="Q222" s="5">
        <f>SUMIFS('Raw Data from UFBs'!G$3:G$3000,'Raw Data from UFBs'!$A$3:$A$3000,'Summary By Town'!$A222,'Raw Data from UFBs'!$E$3:$E$3000,'Summary By Town'!$O$2)</f>
        <v>110076700</v>
      </c>
      <c r="R222" s="23">
        <f t="shared" si="36"/>
        <v>3370148.2337129801</v>
      </c>
      <c r="S222" s="22">
        <f t="shared" si="37"/>
        <v>6</v>
      </c>
      <c r="T222" s="5">
        <f t="shared" si="38"/>
        <v>1571011.04</v>
      </c>
      <c r="U222" s="5">
        <f t="shared" si="39"/>
        <v>110076700</v>
      </c>
      <c r="V222" s="23">
        <f t="shared" si="40"/>
        <v>3370148.2337129801</v>
      </c>
      <c r="W222" s="62">
        <v>2757365400</v>
      </c>
      <c r="X222" s="63">
        <v>3.0616363260462749</v>
      </c>
      <c r="Y222" s="64">
        <v>0.25873090904071372</v>
      </c>
      <c r="Z222" s="5">
        <f t="shared" si="41"/>
        <v>465492.40161831799</v>
      </c>
      <c r="AA222" s="9">
        <f t="shared" si="42"/>
        <v>3.9920969487758133E-2</v>
      </c>
      <c r="AB222" s="62">
        <v>26139747.659999996</v>
      </c>
      <c r="AC222" s="7">
        <f t="shared" si="43"/>
        <v>1.7807838379810818E-2</v>
      </c>
      <c r="AE222" s="6" t="s">
        <v>247</v>
      </c>
      <c r="AF222" s="6" t="s">
        <v>1039</v>
      </c>
      <c r="AG222" s="6" t="s">
        <v>1045</v>
      </c>
      <c r="AH222" s="6" t="s">
        <v>1038</v>
      </c>
      <c r="AI222" s="6" t="s">
        <v>1047</v>
      </c>
      <c r="AJ222" s="6" t="s">
        <v>1857</v>
      </c>
      <c r="AK222" s="6" t="s">
        <v>1857</v>
      </c>
      <c r="AL222" s="6" t="s">
        <v>1857</v>
      </c>
      <c r="AM222" s="6" t="s">
        <v>1857</v>
      </c>
      <c r="AN222" s="6" t="s">
        <v>1857</v>
      </c>
      <c r="AO222" s="6" t="s">
        <v>1857</v>
      </c>
      <c r="AP222" s="6" t="s">
        <v>1857</v>
      </c>
      <c r="AQ222" s="6" t="s">
        <v>1857</v>
      </c>
      <c r="AR222" s="6" t="s">
        <v>1857</v>
      </c>
      <c r="AS222" s="6" t="s">
        <v>1857</v>
      </c>
      <c r="AT222" s="6" t="s">
        <v>1857</v>
      </c>
    </row>
    <row r="223" spans="1:46" ht="17.25" customHeight="1" x14ac:dyDescent="0.3">
      <c r="A223" t="s">
        <v>1050</v>
      </c>
      <c r="B223" t="s">
        <v>1487</v>
      </c>
      <c r="C223" t="s">
        <v>1037</v>
      </c>
      <c r="D223" t="str">
        <f t="shared" si="33"/>
        <v>West Caldwell township, Essex County</v>
      </c>
      <c r="E223" t="s">
        <v>1828</v>
      </c>
      <c r="F223" t="s">
        <v>1815</v>
      </c>
      <c r="G223" s="22">
        <f>COUNTIFS('Raw Data from UFBs'!$A$3:$A$3000,'Summary By Town'!$A223,'Raw Data from UFBs'!$E$3:$E$3000,'Summary By Town'!$G$2)</f>
        <v>0</v>
      </c>
      <c r="H223" s="5">
        <f>SUMIFS('Raw Data from UFBs'!F$3:F$3000,'Raw Data from UFBs'!$A$3:$A$3000,'Summary By Town'!$A223,'Raw Data from UFBs'!$E$3:$E$3000,'Summary By Town'!$G$2)</f>
        <v>0</v>
      </c>
      <c r="I223" s="5">
        <f>SUMIFS('Raw Data from UFBs'!G$3:G$3000,'Raw Data from UFBs'!$A$3:$A$3000,'Summary By Town'!$A223,'Raw Data from UFBs'!$E$3:$E$3000,'Summary By Town'!$G$2)</f>
        <v>0</v>
      </c>
      <c r="J223" s="23">
        <f t="shared" si="34"/>
        <v>0</v>
      </c>
      <c r="K223" s="22">
        <f>COUNTIFS('Raw Data from UFBs'!$A$3:$A$3000,'Summary By Town'!$A223,'Raw Data from UFBs'!$E$3:$E$3000,'Summary By Town'!$K$2)</f>
        <v>0</v>
      </c>
      <c r="L223" s="5">
        <f>SUMIFS('Raw Data from UFBs'!F$3:F$3000,'Raw Data from UFBs'!$A$3:$A$3000,'Summary By Town'!$A223,'Raw Data from UFBs'!$E$3:$E$3000,'Summary By Town'!$K$2)</f>
        <v>0</v>
      </c>
      <c r="M223" s="5">
        <f>SUMIFS('Raw Data from UFBs'!G$3:G$3000,'Raw Data from UFBs'!$A$3:$A$3000,'Summary By Town'!$A223,'Raw Data from UFBs'!$E$3:$E$3000,'Summary By Town'!$K$2)</f>
        <v>0</v>
      </c>
      <c r="N223" s="23">
        <f t="shared" si="35"/>
        <v>0</v>
      </c>
      <c r="O223" s="22">
        <f>COUNTIFS('Raw Data from UFBs'!$A$3:$A$3000,'Summary By Town'!$A223,'Raw Data from UFBs'!$E$3:$E$3000,'Summary By Town'!$O$2)</f>
        <v>0</v>
      </c>
      <c r="P223" s="5">
        <f>SUMIFS('Raw Data from UFBs'!F$3:F$3000,'Raw Data from UFBs'!$A$3:$A$3000,'Summary By Town'!$A223,'Raw Data from UFBs'!$E$3:$E$3000,'Summary By Town'!$O$2)</f>
        <v>0</v>
      </c>
      <c r="Q223" s="5">
        <f>SUMIFS('Raw Data from UFBs'!G$3:G$3000,'Raw Data from UFBs'!$A$3:$A$3000,'Summary By Town'!$A223,'Raw Data from UFBs'!$E$3:$E$3000,'Summary By Town'!$O$2)</f>
        <v>0</v>
      </c>
      <c r="R223" s="23">
        <f t="shared" si="36"/>
        <v>0</v>
      </c>
      <c r="S223" s="22">
        <f t="shared" si="37"/>
        <v>0</v>
      </c>
      <c r="T223" s="5">
        <f t="shared" si="38"/>
        <v>0</v>
      </c>
      <c r="U223" s="5">
        <f t="shared" si="39"/>
        <v>0</v>
      </c>
      <c r="V223" s="23">
        <f t="shared" si="40"/>
        <v>0</v>
      </c>
      <c r="W223" s="62">
        <v>2479335800</v>
      </c>
      <c r="X223" s="63">
        <v>2.7005017058140788</v>
      </c>
      <c r="Y223" s="64">
        <v>0.25438843617890738</v>
      </c>
      <c r="Z223" s="5">
        <f t="shared" si="41"/>
        <v>0</v>
      </c>
      <c r="AA223" s="9">
        <f t="shared" si="42"/>
        <v>0</v>
      </c>
      <c r="AB223" s="62">
        <v>22853060.399999999</v>
      </c>
      <c r="AC223" s="7">
        <f t="shared" si="43"/>
        <v>0</v>
      </c>
      <c r="AE223" s="6" t="s">
        <v>1039</v>
      </c>
      <c r="AF223" s="6" t="s">
        <v>1049</v>
      </c>
      <c r="AG223" s="6" t="s">
        <v>234</v>
      </c>
      <c r="AH223" s="6" t="s">
        <v>1047</v>
      </c>
      <c r="AI223" s="6" t="s">
        <v>1040</v>
      </c>
      <c r="AJ223" s="6" t="s">
        <v>1140</v>
      </c>
      <c r="AK223" s="6" t="s">
        <v>1857</v>
      </c>
      <c r="AL223" s="6" t="s">
        <v>1857</v>
      </c>
      <c r="AM223" s="6" t="s">
        <v>1857</v>
      </c>
      <c r="AN223" s="6" t="s">
        <v>1857</v>
      </c>
      <c r="AO223" s="6" t="s">
        <v>1857</v>
      </c>
      <c r="AP223" s="6" t="s">
        <v>1857</v>
      </c>
      <c r="AQ223" s="6" t="s">
        <v>1857</v>
      </c>
      <c r="AR223" s="6" t="s">
        <v>1857</v>
      </c>
      <c r="AS223" s="6" t="s">
        <v>1857</v>
      </c>
      <c r="AT223" s="6" t="s">
        <v>1857</v>
      </c>
    </row>
    <row r="224" spans="1:46" ht="17.25" customHeight="1" x14ac:dyDescent="0.3">
      <c r="A224" t="s">
        <v>247</v>
      </c>
      <c r="B224" t="s">
        <v>1488</v>
      </c>
      <c r="C224" t="s">
        <v>1037</v>
      </c>
      <c r="D224" t="str">
        <f t="shared" si="33"/>
        <v>West Orange township, Essex County</v>
      </c>
      <c r="E224" t="s">
        <v>1828</v>
      </c>
      <c r="F224" t="s">
        <v>1815</v>
      </c>
      <c r="G224" s="22">
        <f>COUNTIFS('Raw Data from UFBs'!$A$3:$A$3000,'Summary By Town'!$A224,'Raw Data from UFBs'!$E$3:$E$3000,'Summary By Town'!$G$2)</f>
        <v>4</v>
      </c>
      <c r="H224" s="5">
        <f>SUMIFS('Raw Data from UFBs'!F$3:F$3000,'Raw Data from UFBs'!$A$3:$A$3000,'Summary By Town'!$A224,'Raw Data from UFBs'!$E$3:$E$3000,'Summary By Town'!$G$2)</f>
        <v>348665.15</v>
      </c>
      <c r="I224" s="5">
        <f>SUMIFS('Raw Data from UFBs'!G$3:G$3000,'Raw Data from UFBs'!$A$3:$A$3000,'Summary By Town'!$A224,'Raw Data from UFBs'!$E$3:$E$3000,'Summary By Town'!$G$2)</f>
        <v>80928100</v>
      </c>
      <c r="J224" s="23">
        <f t="shared" si="34"/>
        <v>3720702.6953210006</v>
      </c>
      <c r="K224" s="22">
        <f>COUNTIFS('Raw Data from UFBs'!$A$3:$A$3000,'Summary By Town'!$A224,'Raw Data from UFBs'!$E$3:$E$3000,'Summary By Town'!$K$2)</f>
        <v>1</v>
      </c>
      <c r="L224" s="5">
        <f>SUMIFS('Raw Data from UFBs'!F$3:F$3000,'Raw Data from UFBs'!$A$3:$A$3000,'Summary By Town'!$A224,'Raw Data from UFBs'!$E$3:$E$3000,'Summary By Town'!$K$2)</f>
        <v>386422</v>
      </c>
      <c r="M224" s="5">
        <f>SUMIFS('Raw Data from UFBs'!G$3:G$3000,'Raw Data from UFBs'!$A$3:$A$3000,'Summary By Town'!$A224,'Raw Data from UFBs'!$E$3:$E$3000,'Summary By Town'!$K$2)</f>
        <v>11377000</v>
      </c>
      <c r="N224" s="23">
        <f t="shared" si="35"/>
        <v>523062.2560602192</v>
      </c>
      <c r="O224" s="22">
        <f>COUNTIFS('Raw Data from UFBs'!$A$3:$A$3000,'Summary By Town'!$A224,'Raw Data from UFBs'!$E$3:$E$3000,'Summary By Town'!$O$2)</f>
        <v>2</v>
      </c>
      <c r="P224" s="5">
        <f>SUMIFS('Raw Data from UFBs'!F$3:F$3000,'Raw Data from UFBs'!$A$3:$A$3000,'Summary By Town'!$A224,'Raw Data from UFBs'!$E$3:$E$3000,'Summary By Town'!$O$2)</f>
        <v>1475675.97</v>
      </c>
      <c r="Q224" s="5">
        <f>SUMIFS('Raw Data from UFBs'!G$3:G$3000,'Raw Data from UFBs'!$A$3:$A$3000,'Summary By Town'!$A224,'Raw Data from UFBs'!$E$3:$E$3000,'Summary By Town'!$O$2)</f>
        <v>9795400</v>
      </c>
      <c r="R224" s="23">
        <f t="shared" si="36"/>
        <v>450347.54531179322</v>
      </c>
      <c r="S224" s="22">
        <f t="shared" si="37"/>
        <v>7</v>
      </c>
      <c r="T224" s="5">
        <f t="shared" si="38"/>
        <v>2210763.12</v>
      </c>
      <c r="U224" s="5">
        <f t="shared" si="39"/>
        <v>102100500</v>
      </c>
      <c r="V224" s="23">
        <f t="shared" si="40"/>
        <v>4694112.4966930132</v>
      </c>
      <c r="W224" s="62">
        <v>6163413500</v>
      </c>
      <c r="X224" s="63">
        <v>4.5975411449434755</v>
      </c>
      <c r="Y224" s="64">
        <v>0.26693192455140335</v>
      </c>
      <c r="Z224" s="5">
        <f t="shared" si="41"/>
        <v>662885.22845419392</v>
      </c>
      <c r="AA224" s="9">
        <f t="shared" si="42"/>
        <v>1.656557685120429E-2</v>
      </c>
      <c r="AB224" s="62">
        <v>107262469.00999999</v>
      </c>
      <c r="AC224" s="7">
        <f t="shared" si="43"/>
        <v>6.1800295534162435E-3</v>
      </c>
      <c r="AE224" s="6" t="s">
        <v>1043</v>
      </c>
      <c r="AF224" s="6" t="s">
        <v>1044</v>
      </c>
      <c r="AG224" s="6" t="s">
        <v>239</v>
      </c>
      <c r="AH224" s="6" t="s">
        <v>1048</v>
      </c>
      <c r="AI224" s="6" t="s">
        <v>236</v>
      </c>
      <c r="AJ224" s="6" t="s">
        <v>1039</v>
      </c>
      <c r="AK224" s="6" t="s">
        <v>1049</v>
      </c>
      <c r="AL224" s="6" t="s">
        <v>240</v>
      </c>
      <c r="AM224" s="6" t="s">
        <v>1045</v>
      </c>
      <c r="AN224" s="6" t="s">
        <v>1857</v>
      </c>
      <c r="AO224" s="6" t="s">
        <v>1857</v>
      </c>
      <c r="AP224" s="6" t="s">
        <v>1857</v>
      </c>
      <c r="AQ224" s="6" t="s">
        <v>1857</v>
      </c>
      <c r="AR224" s="6" t="s">
        <v>1857</v>
      </c>
      <c r="AS224" s="6" t="s">
        <v>1857</v>
      </c>
      <c r="AT224" s="6" t="s">
        <v>1857</v>
      </c>
    </row>
    <row r="225" spans="1:46" ht="17.25" customHeight="1" x14ac:dyDescent="0.3">
      <c r="A225" t="s">
        <v>250</v>
      </c>
      <c r="B225" t="s">
        <v>1489</v>
      </c>
      <c r="C225" t="s">
        <v>1051</v>
      </c>
      <c r="D225" t="str">
        <f t="shared" si="33"/>
        <v>Clayton borough, Gloucester County</v>
      </c>
      <c r="E225" t="s">
        <v>1830</v>
      </c>
      <c r="F225" t="s">
        <v>1817</v>
      </c>
      <c r="G225" s="22">
        <f>COUNTIFS('Raw Data from UFBs'!$A$3:$A$3000,'Summary By Town'!$A225,'Raw Data from UFBs'!$E$3:$E$3000,'Summary By Town'!$G$2)</f>
        <v>2</v>
      </c>
      <c r="H225" s="5">
        <f>SUMIFS('Raw Data from UFBs'!F$3:F$3000,'Raw Data from UFBs'!$A$3:$A$3000,'Summary By Town'!$A225,'Raw Data from UFBs'!$E$3:$E$3000,'Summary By Town'!$G$2)</f>
        <v>83931.6</v>
      </c>
      <c r="I225" s="5">
        <f>SUMIFS('Raw Data from UFBs'!G$3:G$3000,'Raw Data from UFBs'!$A$3:$A$3000,'Summary By Town'!$A225,'Raw Data from UFBs'!$E$3:$E$3000,'Summary By Town'!$G$2)</f>
        <v>13030000</v>
      </c>
      <c r="J225" s="23">
        <f t="shared" si="34"/>
        <v>526423.04104039411</v>
      </c>
      <c r="K225" s="22">
        <f>COUNTIFS('Raw Data from UFBs'!$A$3:$A$3000,'Summary By Town'!$A225,'Raw Data from UFBs'!$E$3:$E$3000,'Summary By Town'!$K$2)</f>
        <v>0</v>
      </c>
      <c r="L225" s="5">
        <f>SUMIFS('Raw Data from UFBs'!F$3:F$3000,'Raw Data from UFBs'!$A$3:$A$3000,'Summary By Town'!$A225,'Raw Data from UFBs'!$E$3:$E$3000,'Summary By Town'!$K$2)</f>
        <v>0</v>
      </c>
      <c r="M225" s="5">
        <f>SUMIFS('Raw Data from UFBs'!G$3:G$3000,'Raw Data from UFBs'!$A$3:$A$3000,'Summary By Town'!$A225,'Raw Data from UFBs'!$E$3:$E$3000,'Summary By Town'!$K$2)</f>
        <v>0</v>
      </c>
      <c r="N225" s="23">
        <f t="shared" si="35"/>
        <v>0</v>
      </c>
      <c r="O225" s="22">
        <f>COUNTIFS('Raw Data from UFBs'!$A$3:$A$3000,'Summary By Town'!$A225,'Raw Data from UFBs'!$E$3:$E$3000,'Summary By Town'!$O$2)</f>
        <v>2</v>
      </c>
      <c r="P225" s="5">
        <f>SUMIFS('Raw Data from UFBs'!F$3:F$3000,'Raw Data from UFBs'!$A$3:$A$3000,'Summary By Town'!$A225,'Raw Data from UFBs'!$E$3:$E$3000,'Summary By Town'!$O$2)</f>
        <v>978120.02</v>
      </c>
      <c r="Q225" s="5">
        <f>SUMIFS('Raw Data from UFBs'!G$3:G$3000,'Raw Data from UFBs'!$A$3:$A$3000,'Summary By Town'!$A225,'Raw Data from UFBs'!$E$3:$E$3000,'Summary By Town'!$O$2)</f>
        <v>42456500</v>
      </c>
      <c r="R225" s="23">
        <f t="shared" si="36"/>
        <v>1715278.5757430154</v>
      </c>
      <c r="S225" s="22">
        <f t="shared" si="37"/>
        <v>4</v>
      </c>
      <c r="T225" s="5">
        <f t="shared" si="38"/>
        <v>1062051.6200000001</v>
      </c>
      <c r="U225" s="5">
        <f t="shared" si="39"/>
        <v>55486500</v>
      </c>
      <c r="V225" s="23">
        <f t="shared" si="40"/>
        <v>2241701.6167834094</v>
      </c>
      <c r="W225" s="62">
        <v>616271600</v>
      </c>
      <c r="X225" s="63">
        <v>4.0400847355364089</v>
      </c>
      <c r="Y225" s="64">
        <v>0.2734704380628783</v>
      </c>
      <c r="Z225" s="5">
        <f t="shared" si="41"/>
        <v>322599.4013812319</v>
      </c>
      <c r="AA225" s="9">
        <f t="shared" si="42"/>
        <v>9.0035789414926792E-2</v>
      </c>
      <c r="AB225" s="62">
        <v>9441402.5600000005</v>
      </c>
      <c r="AC225" s="7">
        <f t="shared" si="43"/>
        <v>3.4168588759044702E-2</v>
      </c>
      <c r="AE225" s="6" t="s">
        <v>1053</v>
      </c>
      <c r="AF225" s="6" t="s">
        <v>1052</v>
      </c>
      <c r="AG225" s="6" t="s">
        <v>276</v>
      </c>
      <c r="AH225" s="6" t="s">
        <v>260</v>
      </c>
      <c r="AI225" s="6" t="s">
        <v>1857</v>
      </c>
      <c r="AJ225" s="6" t="s">
        <v>1857</v>
      </c>
      <c r="AK225" s="6" t="s">
        <v>1857</v>
      </c>
      <c r="AL225" s="6" t="s">
        <v>1857</v>
      </c>
      <c r="AM225" s="6" t="s">
        <v>1857</v>
      </c>
      <c r="AN225" s="6" t="s">
        <v>1857</v>
      </c>
      <c r="AO225" s="6" t="s">
        <v>1857</v>
      </c>
      <c r="AP225" s="6" t="s">
        <v>1857</v>
      </c>
      <c r="AQ225" s="6" t="s">
        <v>1857</v>
      </c>
      <c r="AR225" s="6" t="s">
        <v>1857</v>
      </c>
      <c r="AS225" s="6" t="s">
        <v>1857</v>
      </c>
      <c r="AT225" s="6" t="s">
        <v>1857</v>
      </c>
    </row>
    <row r="226" spans="1:46" ht="17.25" customHeight="1" x14ac:dyDescent="0.3">
      <c r="A226" t="s">
        <v>260</v>
      </c>
      <c r="B226" t="s">
        <v>1490</v>
      </c>
      <c r="C226" t="s">
        <v>1051</v>
      </c>
      <c r="D226" t="str">
        <f t="shared" si="33"/>
        <v>Glassboro borough, Gloucester County</v>
      </c>
      <c r="E226" t="s">
        <v>1830</v>
      </c>
      <c r="F226" t="s">
        <v>1817</v>
      </c>
      <c r="G226" s="22">
        <f>COUNTIFS('Raw Data from UFBs'!$A$3:$A$3000,'Summary By Town'!$A226,'Raw Data from UFBs'!$E$3:$E$3000,'Summary By Town'!$G$2)</f>
        <v>0</v>
      </c>
      <c r="H226" s="5">
        <f>SUMIFS('Raw Data from UFBs'!F$3:F$3000,'Raw Data from UFBs'!$A$3:$A$3000,'Summary By Town'!$A226,'Raw Data from UFBs'!$E$3:$E$3000,'Summary By Town'!$G$2)</f>
        <v>0</v>
      </c>
      <c r="I226" s="5">
        <f>SUMIFS('Raw Data from UFBs'!G$3:G$3000,'Raw Data from UFBs'!$A$3:$A$3000,'Summary By Town'!$A226,'Raw Data from UFBs'!$E$3:$E$3000,'Summary By Town'!$G$2)</f>
        <v>0</v>
      </c>
      <c r="J226" s="23">
        <f t="shared" si="34"/>
        <v>0</v>
      </c>
      <c r="K226" s="22">
        <f>COUNTIFS('Raw Data from UFBs'!$A$3:$A$3000,'Summary By Town'!$A226,'Raw Data from UFBs'!$E$3:$E$3000,'Summary By Town'!$K$2)</f>
        <v>18</v>
      </c>
      <c r="L226" s="5">
        <f>SUMIFS('Raw Data from UFBs'!F$3:F$3000,'Raw Data from UFBs'!$A$3:$A$3000,'Summary By Town'!$A226,'Raw Data from UFBs'!$E$3:$E$3000,'Summary By Town'!$K$2)</f>
        <v>4890662.76</v>
      </c>
      <c r="M226" s="5">
        <f>SUMIFS('Raw Data from UFBs'!G$3:G$3000,'Raw Data from UFBs'!$A$3:$A$3000,'Summary By Town'!$A226,'Raw Data from UFBs'!$E$3:$E$3000,'Summary By Town'!$K$2)</f>
        <v>281291580</v>
      </c>
      <c r="N226" s="23">
        <f t="shared" si="35"/>
        <v>9842288.0340767149</v>
      </c>
      <c r="O226" s="22">
        <f>COUNTIFS('Raw Data from UFBs'!$A$3:$A$3000,'Summary By Town'!$A226,'Raw Data from UFBs'!$E$3:$E$3000,'Summary By Town'!$O$2)</f>
        <v>0</v>
      </c>
      <c r="P226" s="5">
        <f>SUMIFS('Raw Data from UFBs'!F$3:F$3000,'Raw Data from UFBs'!$A$3:$A$3000,'Summary By Town'!$A226,'Raw Data from UFBs'!$E$3:$E$3000,'Summary By Town'!$O$2)</f>
        <v>0</v>
      </c>
      <c r="Q226" s="5">
        <f>SUMIFS('Raw Data from UFBs'!G$3:G$3000,'Raw Data from UFBs'!$A$3:$A$3000,'Summary By Town'!$A226,'Raw Data from UFBs'!$E$3:$E$3000,'Summary By Town'!$O$2)</f>
        <v>0</v>
      </c>
      <c r="R226" s="23">
        <f t="shared" si="36"/>
        <v>0</v>
      </c>
      <c r="S226" s="22">
        <f t="shared" si="37"/>
        <v>18</v>
      </c>
      <c r="T226" s="5">
        <f t="shared" si="38"/>
        <v>4890662.76</v>
      </c>
      <c r="U226" s="5">
        <f t="shared" si="39"/>
        <v>281291580</v>
      </c>
      <c r="V226" s="23">
        <f t="shared" si="40"/>
        <v>9842288.0340767149</v>
      </c>
      <c r="W226" s="62">
        <v>2227167900</v>
      </c>
      <c r="X226" s="63">
        <v>3.4989629032183318</v>
      </c>
      <c r="Y226" s="64">
        <v>0.30754744079476737</v>
      </c>
      <c r="Z226" s="5">
        <f t="shared" si="41"/>
        <v>1522859.6808169822</v>
      </c>
      <c r="AA226" s="9">
        <f t="shared" si="42"/>
        <v>0.12630012312946859</v>
      </c>
      <c r="AB226" s="62">
        <v>30175906.32</v>
      </c>
      <c r="AC226" s="7">
        <f t="shared" si="43"/>
        <v>5.0466079284175819E-2</v>
      </c>
      <c r="AE226" s="6" t="s">
        <v>250</v>
      </c>
      <c r="AF226" s="6" t="s">
        <v>1052</v>
      </c>
      <c r="AG226" s="6" t="s">
        <v>276</v>
      </c>
      <c r="AH226" s="6" t="s">
        <v>1059</v>
      </c>
      <c r="AI226" s="6" t="s">
        <v>274</v>
      </c>
      <c r="AJ226" s="6" t="s">
        <v>275</v>
      </c>
      <c r="AK226" s="6" t="s">
        <v>278</v>
      </c>
      <c r="AL226" s="6" t="s">
        <v>1857</v>
      </c>
      <c r="AM226" s="6" t="s">
        <v>1857</v>
      </c>
      <c r="AN226" s="6" t="s">
        <v>1857</v>
      </c>
      <c r="AO226" s="6" t="s">
        <v>1857</v>
      </c>
      <c r="AP226" s="6" t="s">
        <v>1857</v>
      </c>
      <c r="AQ226" s="6" t="s">
        <v>1857</v>
      </c>
      <c r="AR226" s="6" t="s">
        <v>1857</v>
      </c>
      <c r="AS226" s="6" t="s">
        <v>1857</v>
      </c>
      <c r="AT226" s="6" t="s">
        <v>1857</v>
      </c>
    </row>
    <row r="227" spans="1:46" ht="17.25" customHeight="1" x14ac:dyDescent="0.3">
      <c r="A227" t="s">
        <v>1056</v>
      </c>
      <c r="B227" t="s">
        <v>1491</v>
      </c>
      <c r="C227" t="s">
        <v>1051</v>
      </c>
      <c r="D227" t="str">
        <f t="shared" si="33"/>
        <v>National Park borough, Gloucester County</v>
      </c>
      <c r="E227" t="s">
        <v>1830</v>
      </c>
      <c r="F227" t="s">
        <v>1815</v>
      </c>
      <c r="G227" s="22">
        <f>COUNTIFS('Raw Data from UFBs'!$A$3:$A$3000,'Summary By Town'!$A227,'Raw Data from UFBs'!$E$3:$E$3000,'Summary By Town'!$G$2)</f>
        <v>0</v>
      </c>
      <c r="H227" s="5">
        <f>SUMIFS('Raw Data from UFBs'!F$3:F$3000,'Raw Data from UFBs'!$A$3:$A$3000,'Summary By Town'!$A227,'Raw Data from UFBs'!$E$3:$E$3000,'Summary By Town'!$G$2)</f>
        <v>0</v>
      </c>
      <c r="I227" s="5">
        <f>SUMIFS('Raw Data from UFBs'!G$3:G$3000,'Raw Data from UFBs'!$A$3:$A$3000,'Summary By Town'!$A227,'Raw Data from UFBs'!$E$3:$E$3000,'Summary By Town'!$G$2)</f>
        <v>0</v>
      </c>
      <c r="J227" s="23">
        <f t="shared" si="34"/>
        <v>0</v>
      </c>
      <c r="K227" s="22">
        <f>COUNTIFS('Raw Data from UFBs'!$A$3:$A$3000,'Summary By Town'!$A227,'Raw Data from UFBs'!$E$3:$E$3000,'Summary By Town'!$K$2)</f>
        <v>0</v>
      </c>
      <c r="L227" s="5">
        <f>SUMIFS('Raw Data from UFBs'!F$3:F$3000,'Raw Data from UFBs'!$A$3:$A$3000,'Summary By Town'!$A227,'Raw Data from UFBs'!$E$3:$E$3000,'Summary By Town'!$K$2)</f>
        <v>0</v>
      </c>
      <c r="M227" s="5">
        <f>SUMIFS('Raw Data from UFBs'!G$3:G$3000,'Raw Data from UFBs'!$A$3:$A$3000,'Summary By Town'!$A227,'Raw Data from UFBs'!$E$3:$E$3000,'Summary By Town'!$K$2)</f>
        <v>0</v>
      </c>
      <c r="N227" s="23">
        <f t="shared" si="35"/>
        <v>0</v>
      </c>
      <c r="O227" s="22">
        <f>COUNTIFS('Raw Data from UFBs'!$A$3:$A$3000,'Summary By Town'!$A227,'Raw Data from UFBs'!$E$3:$E$3000,'Summary By Town'!$O$2)</f>
        <v>0</v>
      </c>
      <c r="P227" s="5">
        <f>SUMIFS('Raw Data from UFBs'!F$3:F$3000,'Raw Data from UFBs'!$A$3:$A$3000,'Summary By Town'!$A227,'Raw Data from UFBs'!$E$3:$E$3000,'Summary By Town'!$O$2)</f>
        <v>0</v>
      </c>
      <c r="Q227" s="5">
        <f>SUMIFS('Raw Data from UFBs'!G$3:G$3000,'Raw Data from UFBs'!$A$3:$A$3000,'Summary By Town'!$A227,'Raw Data from UFBs'!$E$3:$E$3000,'Summary By Town'!$O$2)</f>
        <v>0</v>
      </c>
      <c r="R227" s="23">
        <f t="shared" si="36"/>
        <v>0</v>
      </c>
      <c r="S227" s="22">
        <f t="shared" si="37"/>
        <v>0</v>
      </c>
      <c r="T227" s="5">
        <f t="shared" si="38"/>
        <v>0</v>
      </c>
      <c r="U227" s="5">
        <f t="shared" si="39"/>
        <v>0</v>
      </c>
      <c r="V227" s="23">
        <f t="shared" si="40"/>
        <v>0</v>
      </c>
      <c r="W227" s="62">
        <v>191128230</v>
      </c>
      <c r="X227" s="63">
        <v>4.6808413985822703</v>
      </c>
      <c r="Y227" s="64">
        <v>0.21239374570657427</v>
      </c>
      <c r="Z227" s="5">
        <f t="shared" si="41"/>
        <v>0</v>
      </c>
      <c r="AA227" s="9">
        <f t="shared" si="42"/>
        <v>0</v>
      </c>
      <c r="AB227" s="62">
        <v>2928842.3</v>
      </c>
      <c r="AC227" s="7">
        <f t="shared" si="43"/>
        <v>0</v>
      </c>
      <c r="AE227" s="6" t="s">
        <v>279</v>
      </c>
      <c r="AF227" s="6" t="s">
        <v>1857</v>
      </c>
      <c r="AG227" s="6" t="s">
        <v>1857</v>
      </c>
      <c r="AH227" s="6" t="s">
        <v>1857</v>
      </c>
      <c r="AI227" s="6" t="s">
        <v>1857</v>
      </c>
      <c r="AJ227" s="6" t="s">
        <v>1857</v>
      </c>
      <c r="AK227" s="6" t="s">
        <v>1857</v>
      </c>
      <c r="AL227" s="6" t="s">
        <v>1857</v>
      </c>
      <c r="AM227" s="6" t="s">
        <v>1857</v>
      </c>
      <c r="AN227" s="6" t="s">
        <v>1857</v>
      </c>
      <c r="AO227" s="6" t="s">
        <v>1857</v>
      </c>
      <c r="AP227" s="6" t="s">
        <v>1857</v>
      </c>
      <c r="AQ227" s="6" t="s">
        <v>1857</v>
      </c>
      <c r="AR227" s="6" t="s">
        <v>1857</v>
      </c>
      <c r="AS227" s="6" t="s">
        <v>1857</v>
      </c>
      <c r="AT227" s="6" t="s">
        <v>1857</v>
      </c>
    </row>
    <row r="228" spans="1:46" ht="17.25" customHeight="1" x14ac:dyDescent="0.3">
      <c r="A228" t="s">
        <v>1057</v>
      </c>
      <c r="B228" t="s">
        <v>1492</v>
      </c>
      <c r="C228" t="s">
        <v>1051</v>
      </c>
      <c r="D228" t="str">
        <f t="shared" si="33"/>
        <v>Newfield borough, Gloucester County</v>
      </c>
      <c r="E228" t="s">
        <v>1830</v>
      </c>
      <c r="F228" t="s">
        <v>1815</v>
      </c>
      <c r="G228" s="22">
        <f>COUNTIFS('Raw Data from UFBs'!$A$3:$A$3000,'Summary By Town'!$A228,'Raw Data from UFBs'!$E$3:$E$3000,'Summary By Town'!$G$2)</f>
        <v>0</v>
      </c>
      <c r="H228" s="5">
        <f>SUMIFS('Raw Data from UFBs'!F$3:F$3000,'Raw Data from UFBs'!$A$3:$A$3000,'Summary By Town'!$A228,'Raw Data from UFBs'!$E$3:$E$3000,'Summary By Town'!$G$2)</f>
        <v>0</v>
      </c>
      <c r="I228" s="5">
        <f>SUMIFS('Raw Data from UFBs'!G$3:G$3000,'Raw Data from UFBs'!$A$3:$A$3000,'Summary By Town'!$A228,'Raw Data from UFBs'!$E$3:$E$3000,'Summary By Town'!$G$2)</f>
        <v>0</v>
      </c>
      <c r="J228" s="23">
        <f t="shared" si="34"/>
        <v>0</v>
      </c>
      <c r="K228" s="22">
        <f>COUNTIFS('Raw Data from UFBs'!$A$3:$A$3000,'Summary By Town'!$A228,'Raw Data from UFBs'!$E$3:$E$3000,'Summary By Town'!$K$2)</f>
        <v>0</v>
      </c>
      <c r="L228" s="5">
        <f>SUMIFS('Raw Data from UFBs'!F$3:F$3000,'Raw Data from UFBs'!$A$3:$A$3000,'Summary By Town'!$A228,'Raw Data from UFBs'!$E$3:$E$3000,'Summary By Town'!$K$2)</f>
        <v>0</v>
      </c>
      <c r="M228" s="5">
        <f>SUMIFS('Raw Data from UFBs'!G$3:G$3000,'Raw Data from UFBs'!$A$3:$A$3000,'Summary By Town'!$A228,'Raw Data from UFBs'!$E$3:$E$3000,'Summary By Town'!$K$2)</f>
        <v>0</v>
      </c>
      <c r="N228" s="23">
        <f t="shared" si="35"/>
        <v>0</v>
      </c>
      <c r="O228" s="22">
        <f>COUNTIFS('Raw Data from UFBs'!$A$3:$A$3000,'Summary By Town'!$A228,'Raw Data from UFBs'!$E$3:$E$3000,'Summary By Town'!$O$2)</f>
        <v>0</v>
      </c>
      <c r="P228" s="5">
        <f>SUMIFS('Raw Data from UFBs'!F$3:F$3000,'Raw Data from UFBs'!$A$3:$A$3000,'Summary By Town'!$A228,'Raw Data from UFBs'!$E$3:$E$3000,'Summary By Town'!$O$2)</f>
        <v>0</v>
      </c>
      <c r="Q228" s="5">
        <f>SUMIFS('Raw Data from UFBs'!G$3:G$3000,'Raw Data from UFBs'!$A$3:$A$3000,'Summary By Town'!$A228,'Raw Data from UFBs'!$E$3:$E$3000,'Summary By Town'!$O$2)</f>
        <v>0</v>
      </c>
      <c r="R228" s="23">
        <f t="shared" si="36"/>
        <v>0</v>
      </c>
      <c r="S228" s="22">
        <f t="shared" si="37"/>
        <v>0</v>
      </c>
      <c r="T228" s="5">
        <f t="shared" si="38"/>
        <v>0</v>
      </c>
      <c r="U228" s="5">
        <f t="shared" si="39"/>
        <v>0</v>
      </c>
      <c r="V228" s="23">
        <f t="shared" si="40"/>
        <v>0</v>
      </c>
      <c r="W228" s="62">
        <v>145568500</v>
      </c>
      <c r="X228" s="63">
        <v>3.7516638181772524</v>
      </c>
      <c r="Y228" s="64">
        <v>0.22529124490314528</v>
      </c>
      <c r="Z228" s="5">
        <f t="shared" si="41"/>
        <v>0</v>
      </c>
      <c r="AA228" s="9">
        <f t="shared" si="42"/>
        <v>0</v>
      </c>
      <c r="AB228" s="62">
        <v>1765293.67</v>
      </c>
      <c r="AC228" s="7">
        <f t="shared" si="43"/>
        <v>0</v>
      </c>
      <c r="AE228" s="6" t="s">
        <v>219</v>
      </c>
      <c r="AF228" s="6" t="s">
        <v>1053</v>
      </c>
      <c r="AG228" s="6" t="s">
        <v>1857</v>
      </c>
      <c r="AH228" s="6" t="s">
        <v>1857</v>
      </c>
      <c r="AI228" s="6" t="s">
        <v>1857</v>
      </c>
      <c r="AJ228" s="6" t="s">
        <v>1857</v>
      </c>
      <c r="AK228" s="6" t="s">
        <v>1857</v>
      </c>
      <c r="AL228" s="6" t="s">
        <v>1857</v>
      </c>
      <c r="AM228" s="6" t="s">
        <v>1857</v>
      </c>
      <c r="AN228" s="6" t="s">
        <v>1857</v>
      </c>
      <c r="AO228" s="6" t="s">
        <v>1857</v>
      </c>
      <c r="AP228" s="6" t="s">
        <v>1857</v>
      </c>
      <c r="AQ228" s="6" t="s">
        <v>1857</v>
      </c>
      <c r="AR228" s="6" t="s">
        <v>1857</v>
      </c>
      <c r="AS228" s="6" t="s">
        <v>1857</v>
      </c>
      <c r="AT228" s="6" t="s">
        <v>1857</v>
      </c>
    </row>
    <row r="229" spans="1:46" ht="17.25" customHeight="1" x14ac:dyDescent="0.3">
      <c r="A229" t="s">
        <v>1058</v>
      </c>
      <c r="B229" t="s">
        <v>1493</v>
      </c>
      <c r="C229" t="s">
        <v>1051</v>
      </c>
      <c r="D229" t="str">
        <f t="shared" si="33"/>
        <v>Paulsboro borough, Gloucester County</v>
      </c>
      <c r="E229" t="s">
        <v>1830</v>
      </c>
      <c r="F229" t="s">
        <v>1815</v>
      </c>
      <c r="G229" s="22">
        <f>COUNTIFS('Raw Data from UFBs'!$A$3:$A$3000,'Summary By Town'!$A229,'Raw Data from UFBs'!$E$3:$E$3000,'Summary By Town'!$G$2)</f>
        <v>0</v>
      </c>
      <c r="H229" s="5">
        <f>SUMIFS('Raw Data from UFBs'!F$3:F$3000,'Raw Data from UFBs'!$A$3:$A$3000,'Summary By Town'!$A229,'Raw Data from UFBs'!$E$3:$E$3000,'Summary By Town'!$G$2)</f>
        <v>0</v>
      </c>
      <c r="I229" s="5">
        <f>SUMIFS('Raw Data from UFBs'!G$3:G$3000,'Raw Data from UFBs'!$A$3:$A$3000,'Summary By Town'!$A229,'Raw Data from UFBs'!$E$3:$E$3000,'Summary By Town'!$G$2)</f>
        <v>0</v>
      </c>
      <c r="J229" s="23">
        <f t="shared" si="34"/>
        <v>0</v>
      </c>
      <c r="K229" s="22">
        <f>COUNTIFS('Raw Data from UFBs'!$A$3:$A$3000,'Summary By Town'!$A229,'Raw Data from UFBs'!$E$3:$E$3000,'Summary By Town'!$K$2)</f>
        <v>0</v>
      </c>
      <c r="L229" s="5">
        <f>SUMIFS('Raw Data from UFBs'!F$3:F$3000,'Raw Data from UFBs'!$A$3:$A$3000,'Summary By Town'!$A229,'Raw Data from UFBs'!$E$3:$E$3000,'Summary By Town'!$K$2)</f>
        <v>0</v>
      </c>
      <c r="M229" s="5">
        <f>SUMIFS('Raw Data from UFBs'!G$3:G$3000,'Raw Data from UFBs'!$A$3:$A$3000,'Summary By Town'!$A229,'Raw Data from UFBs'!$E$3:$E$3000,'Summary By Town'!$K$2)</f>
        <v>0</v>
      </c>
      <c r="N229" s="23">
        <f t="shared" si="35"/>
        <v>0</v>
      </c>
      <c r="O229" s="22">
        <f>COUNTIFS('Raw Data from UFBs'!$A$3:$A$3000,'Summary By Town'!$A229,'Raw Data from UFBs'!$E$3:$E$3000,'Summary By Town'!$O$2)</f>
        <v>0</v>
      </c>
      <c r="P229" s="5">
        <f>SUMIFS('Raw Data from UFBs'!F$3:F$3000,'Raw Data from UFBs'!$A$3:$A$3000,'Summary By Town'!$A229,'Raw Data from UFBs'!$E$3:$E$3000,'Summary By Town'!$O$2)</f>
        <v>0</v>
      </c>
      <c r="Q229" s="5">
        <f>SUMIFS('Raw Data from UFBs'!G$3:G$3000,'Raw Data from UFBs'!$A$3:$A$3000,'Summary By Town'!$A229,'Raw Data from UFBs'!$E$3:$E$3000,'Summary By Town'!$O$2)</f>
        <v>0</v>
      </c>
      <c r="R229" s="23">
        <f t="shared" si="36"/>
        <v>0</v>
      </c>
      <c r="S229" s="22">
        <f t="shared" si="37"/>
        <v>0</v>
      </c>
      <c r="T229" s="5">
        <f t="shared" si="38"/>
        <v>0</v>
      </c>
      <c r="U229" s="5">
        <f t="shared" si="39"/>
        <v>0</v>
      </c>
      <c r="V229" s="23">
        <f t="shared" si="40"/>
        <v>0</v>
      </c>
      <c r="W229" s="62">
        <v>407849400</v>
      </c>
      <c r="X229" s="63">
        <v>4.3950087011960193</v>
      </c>
      <c r="Y229" s="64">
        <v>0.39545177885792598</v>
      </c>
      <c r="Z229" s="5">
        <f t="shared" si="41"/>
        <v>0</v>
      </c>
      <c r="AA229" s="9">
        <f t="shared" si="42"/>
        <v>0</v>
      </c>
      <c r="AB229" s="62">
        <v>10192186.289999999</v>
      </c>
      <c r="AC229" s="7">
        <f t="shared" si="43"/>
        <v>0</v>
      </c>
      <c r="AE229" s="6" t="s">
        <v>259</v>
      </c>
      <c r="AF229" s="6" t="s">
        <v>1054</v>
      </c>
      <c r="AG229" s="6" t="s">
        <v>279</v>
      </c>
      <c r="AH229" s="6" t="s">
        <v>1857</v>
      </c>
      <c r="AI229" s="6" t="s">
        <v>1857</v>
      </c>
      <c r="AJ229" s="6" t="s">
        <v>1857</v>
      </c>
      <c r="AK229" s="6" t="s">
        <v>1857</v>
      </c>
      <c r="AL229" s="6" t="s">
        <v>1857</v>
      </c>
      <c r="AM229" s="6" t="s">
        <v>1857</v>
      </c>
      <c r="AN229" s="6" t="s">
        <v>1857</v>
      </c>
      <c r="AO229" s="6" t="s">
        <v>1857</v>
      </c>
      <c r="AP229" s="6" t="s">
        <v>1857</v>
      </c>
      <c r="AQ229" s="6" t="s">
        <v>1857</v>
      </c>
      <c r="AR229" s="6" t="s">
        <v>1857</v>
      </c>
      <c r="AS229" s="6" t="s">
        <v>1857</v>
      </c>
      <c r="AT229" s="6" t="s">
        <v>1857</v>
      </c>
    </row>
    <row r="230" spans="1:46" ht="17.25" customHeight="1" x14ac:dyDescent="0.3">
      <c r="A230" t="s">
        <v>1059</v>
      </c>
      <c r="B230" t="s">
        <v>1494</v>
      </c>
      <c r="C230" t="s">
        <v>1051</v>
      </c>
      <c r="D230" t="str">
        <f t="shared" si="33"/>
        <v>Pitman borough, Gloucester County</v>
      </c>
      <c r="E230" t="s">
        <v>1830</v>
      </c>
      <c r="F230" t="s">
        <v>1815</v>
      </c>
      <c r="G230" s="22">
        <f>COUNTIFS('Raw Data from UFBs'!$A$3:$A$3000,'Summary By Town'!$A230,'Raw Data from UFBs'!$E$3:$E$3000,'Summary By Town'!$G$2)</f>
        <v>0</v>
      </c>
      <c r="H230" s="5">
        <f>SUMIFS('Raw Data from UFBs'!F$3:F$3000,'Raw Data from UFBs'!$A$3:$A$3000,'Summary By Town'!$A230,'Raw Data from UFBs'!$E$3:$E$3000,'Summary By Town'!$G$2)</f>
        <v>0</v>
      </c>
      <c r="I230" s="5">
        <f>SUMIFS('Raw Data from UFBs'!G$3:G$3000,'Raw Data from UFBs'!$A$3:$A$3000,'Summary By Town'!$A230,'Raw Data from UFBs'!$E$3:$E$3000,'Summary By Town'!$G$2)</f>
        <v>0</v>
      </c>
      <c r="J230" s="23">
        <f t="shared" si="34"/>
        <v>0</v>
      </c>
      <c r="K230" s="22">
        <f>COUNTIFS('Raw Data from UFBs'!$A$3:$A$3000,'Summary By Town'!$A230,'Raw Data from UFBs'!$E$3:$E$3000,'Summary By Town'!$K$2)</f>
        <v>0</v>
      </c>
      <c r="L230" s="5">
        <f>SUMIFS('Raw Data from UFBs'!F$3:F$3000,'Raw Data from UFBs'!$A$3:$A$3000,'Summary By Town'!$A230,'Raw Data from UFBs'!$E$3:$E$3000,'Summary By Town'!$K$2)</f>
        <v>0</v>
      </c>
      <c r="M230" s="5">
        <f>SUMIFS('Raw Data from UFBs'!G$3:G$3000,'Raw Data from UFBs'!$A$3:$A$3000,'Summary By Town'!$A230,'Raw Data from UFBs'!$E$3:$E$3000,'Summary By Town'!$K$2)</f>
        <v>0</v>
      </c>
      <c r="N230" s="23">
        <f t="shared" si="35"/>
        <v>0</v>
      </c>
      <c r="O230" s="22">
        <f>COUNTIFS('Raw Data from UFBs'!$A$3:$A$3000,'Summary By Town'!$A230,'Raw Data from UFBs'!$E$3:$E$3000,'Summary By Town'!$O$2)</f>
        <v>0</v>
      </c>
      <c r="P230" s="5">
        <f>SUMIFS('Raw Data from UFBs'!F$3:F$3000,'Raw Data from UFBs'!$A$3:$A$3000,'Summary By Town'!$A230,'Raw Data from UFBs'!$E$3:$E$3000,'Summary By Town'!$O$2)</f>
        <v>0</v>
      </c>
      <c r="Q230" s="5">
        <f>SUMIFS('Raw Data from UFBs'!G$3:G$3000,'Raw Data from UFBs'!$A$3:$A$3000,'Summary By Town'!$A230,'Raw Data from UFBs'!$E$3:$E$3000,'Summary By Town'!$O$2)</f>
        <v>0</v>
      </c>
      <c r="R230" s="23">
        <f t="shared" si="36"/>
        <v>0</v>
      </c>
      <c r="S230" s="22">
        <f t="shared" si="37"/>
        <v>0</v>
      </c>
      <c r="T230" s="5">
        <f t="shared" si="38"/>
        <v>0</v>
      </c>
      <c r="U230" s="5">
        <f t="shared" si="39"/>
        <v>0</v>
      </c>
      <c r="V230" s="23">
        <f t="shared" si="40"/>
        <v>0</v>
      </c>
      <c r="W230" s="62">
        <v>879206400</v>
      </c>
      <c r="X230" s="63">
        <v>3.400134942697719</v>
      </c>
      <c r="Y230" s="64">
        <v>0.24388739036736848</v>
      </c>
      <c r="Z230" s="5">
        <f t="shared" si="41"/>
        <v>0</v>
      </c>
      <c r="AA230" s="9">
        <f t="shared" si="42"/>
        <v>0</v>
      </c>
      <c r="AB230" s="62">
        <v>10871036.109999999</v>
      </c>
      <c r="AC230" s="7">
        <f t="shared" si="43"/>
        <v>0</v>
      </c>
      <c r="AE230" s="6" t="s">
        <v>260</v>
      </c>
      <c r="AF230" s="6" t="s">
        <v>275</v>
      </c>
      <c r="AG230" s="6" t="s">
        <v>278</v>
      </c>
      <c r="AH230" s="6" t="s">
        <v>1857</v>
      </c>
      <c r="AI230" s="6" t="s">
        <v>1857</v>
      </c>
      <c r="AJ230" s="6" t="s">
        <v>1857</v>
      </c>
      <c r="AK230" s="6" t="s">
        <v>1857</v>
      </c>
      <c r="AL230" s="6" t="s">
        <v>1857</v>
      </c>
      <c r="AM230" s="6" t="s">
        <v>1857</v>
      </c>
      <c r="AN230" s="6" t="s">
        <v>1857</v>
      </c>
      <c r="AO230" s="6" t="s">
        <v>1857</v>
      </c>
      <c r="AP230" s="6" t="s">
        <v>1857</v>
      </c>
      <c r="AQ230" s="6" t="s">
        <v>1857</v>
      </c>
      <c r="AR230" s="6" t="s">
        <v>1857</v>
      </c>
      <c r="AS230" s="6" t="s">
        <v>1857</v>
      </c>
      <c r="AT230" s="6" t="s">
        <v>1857</v>
      </c>
    </row>
    <row r="231" spans="1:46" ht="17.25" customHeight="1" x14ac:dyDescent="0.3">
      <c r="A231" t="s">
        <v>1061</v>
      </c>
      <c r="B231" t="s">
        <v>1495</v>
      </c>
      <c r="C231" t="s">
        <v>1051</v>
      </c>
      <c r="D231" t="str">
        <f t="shared" si="33"/>
        <v>Swedesboro borough, Gloucester County</v>
      </c>
      <c r="E231" t="s">
        <v>1830</v>
      </c>
      <c r="F231" t="s">
        <v>1820</v>
      </c>
      <c r="G231" s="22">
        <f>COUNTIFS('Raw Data from UFBs'!$A$3:$A$3000,'Summary By Town'!$A231,'Raw Data from UFBs'!$E$3:$E$3000,'Summary By Town'!$G$2)</f>
        <v>0</v>
      </c>
      <c r="H231" s="5">
        <f>SUMIFS('Raw Data from UFBs'!F$3:F$3000,'Raw Data from UFBs'!$A$3:$A$3000,'Summary By Town'!$A231,'Raw Data from UFBs'!$E$3:$E$3000,'Summary By Town'!$G$2)</f>
        <v>0</v>
      </c>
      <c r="I231" s="5">
        <f>SUMIFS('Raw Data from UFBs'!G$3:G$3000,'Raw Data from UFBs'!$A$3:$A$3000,'Summary By Town'!$A231,'Raw Data from UFBs'!$E$3:$E$3000,'Summary By Town'!$G$2)</f>
        <v>0</v>
      </c>
      <c r="J231" s="23">
        <f t="shared" si="34"/>
        <v>0</v>
      </c>
      <c r="K231" s="22">
        <f>COUNTIFS('Raw Data from UFBs'!$A$3:$A$3000,'Summary By Town'!$A231,'Raw Data from UFBs'!$E$3:$E$3000,'Summary By Town'!$K$2)</f>
        <v>0</v>
      </c>
      <c r="L231" s="5">
        <f>SUMIFS('Raw Data from UFBs'!F$3:F$3000,'Raw Data from UFBs'!$A$3:$A$3000,'Summary By Town'!$A231,'Raw Data from UFBs'!$E$3:$E$3000,'Summary By Town'!$K$2)</f>
        <v>0</v>
      </c>
      <c r="M231" s="5">
        <f>SUMIFS('Raw Data from UFBs'!G$3:G$3000,'Raw Data from UFBs'!$A$3:$A$3000,'Summary By Town'!$A231,'Raw Data from UFBs'!$E$3:$E$3000,'Summary By Town'!$K$2)</f>
        <v>0</v>
      </c>
      <c r="N231" s="23">
        <f t="shared" si="35"/>
        <v>0</v>
      </c>
      <c r="O231" s="22">
        <f>COUNTIFS('Raw Data from UFBs'!$A$3:$A$3000,'Summary By Town'!$A231,'Raw Data from UFBs'!$E$3:$E$3000,'Summary By Town'!$O$2)</f>
        <v>0</v>
      </c>
      <c r="P231" s="5">
        <f>SUMIFS('Raw Data from UFBs'!F$3:F$3000,'Raw Data from UFBs'!$A$3:$A$3000,'Summary By Town'!$A231,'Raw Data from UFBs'!$E$3:$E$3000,'Summary By Town'!$O$2)</f>
        <v>0</v>
      </c>
      <c r="Q231" s="5">
        <f>SUMIFS('Raw Data from UFBs'!G$3:G$3000,'Raw Data from UFBs'!$A$3:$A$3000,'Summary By Town'!$A231,'Raw Data from UFBs'!$E$3:$E$3000,'Summary By Town'!$O$2)</f>
        <v>0</v>
      </c>
      <c r="R231" s="23">
        <f t="shared" si="36"/>
        <v>0</v>
      </c>
      <c r="S231" s="22">
        <f t="shared" si="37"/>
        <v>0</v>
      </c>
      <c r="T231" s="5">
        <f t="shared" si="38"/>
        <v>0</v>
      </c>
      <c r="U231" s="5">
        <f t="shared" si="39"/>
        <v>0</v>
      </c>
      <c r="V231" s="23">
        <f t="shared" si="40"/>
        <v>0</v>
      </c>
      <c r="W231" s="62">
        <v>201136600</v>
      </c>
      <c r="X231" s="63">
        <v>4.2145840402274226</v>
      </c>
      <c r="Y231" s="64">
        <v>0.27233715217754706</v>
      </c>
      <c r="Z231" s="5">
        <f t="shared" si="41"/>
        <v>0</v>
      </c>
      <c r="AA231" s="9">
        <f t="shared" si="42"/>
        <v>0</v>
      </c>
      <c r="AB231" s="62">
        <v>3400621.2</v>
      </c>
      <c r="AC231" s="7">
        <f t="shared" si="43"/>
        <v>0</v>
      </c>
      <c r="AE231" s="6" t="s">
        <v>296</v>
      </c>
      <c r="AF231" s="6" t="s">
        <v>1857</v>
      </c>
      <c r="AG231" s="6" t="s">
        <v>1857</v>
      </c>
      <c r="AH231" s="6" t="s">
        <v>1857</v>
      </c>
      <c r="AI231" s="6" t="s">
        <v>1857</v>
      </c>
      <c r="AJ231" s="6" t="s">
        <v>1857</v>
      </c>
      <c r="AK231" s="6" t="s">
        <v>1857</v>
      </c>
      <c r="AL231" s="6" t="s">
        <v>1857</v>
      </c>
      <c r="AM231" s="6" t="s">
        <v>1857</v>
      </c>
      <c r="AN231" s="6" t="s">
        <v>1857</v>
      </c>
      <c r="AO231" s="6" t="s">
        <v>1857</v>
      </c>
      <c r="AP231" s="6" t="s">
        <v>1857</v>
      </c>
      <c r="AQ231" s="6" t="s">
        <v>1857</v>
      </c>
      <c r="AR231" s="6" t="s">
        <v>1857</v>
      </c>
      <c r="AS231" s="6" t="s">
        <v>1857</v>
      </c>
      <c r="AT231" s="6" t="s">
        <v>1857</v>
      </c>
    </row>
    <row r="232" spans="1:46" ht="17.25" customHeight="1" x14ac:dyDescent="0.3">
      <c r="A232" t="s">
        <v>1062</v>
      </c>
      <c r="B232" t="s">
        <v>1496</v>
      </c>
      <c r="C232" t="s">
        <v>1051</v>
      </c>
      <c r="D232" t="str">
        <f t="shared" si="33"/>
        <v>Wenonah borough, Gloucester County</v>
      </c>
      <c r="E232" t="s">
        <v>1830</v>
      </c>
      <c r="F232" t="s">
        <v>1815</v>
      </c>
      <c r="G232" s="22">
        <f>COUNTIFS('Raw Data from UFBs'!$A$3:$A$3000,'Summary By Town'!$A232,'Raw Data from UFBs'!$E$3:$E$3000,'Summary By Town'!$G$2)</f>
        <v>0</v>
      </c>
      <c r="H232" s="5">
        <f>SUMIFS('Raw Data from UFBs'!F$3:F$3000,'Raw Data from UFBs'!$A$3:$A$3000,'Summary By Town'!$A232,'Raw Data from UFBs'!$E$3:$E$3000,'Summary By Town'!$G$2)</f>
        <v>0</v>
      </c>
      <c r="I232" s="5">
        <f>SUMIFS('Raw Data from UFBs'!G$3:G$3000,'Raw Data from UFBs'!$A$3:$A$3000,'Summary By Town'!$A232,'Raw Data from UFBs'!$E$3:$E$3000,'Summary By Town'!$G$2)</f>
        <v>0</v>
      </c>
      <c r="J232" s="23">
        <f t="shared" si="34"/>
        <v>0</v>
      </c>
      <c r="K232" s="22">
        <f>COUNTIFS('Raw Data from UFBs'!$A$3:$A$3000,'Summary By Town'!$A232,'Raw Data from UFBs'!$E$3:$E$3000,'Summary By Town'!$K$2)</f>
        <v>0</v>
      </c>
      <c r="L232" s="5">
        <f>SUMIFS('Raw Data from UFBs'!F$3:F$3000,'Raw Data from UFBs'!$A$3:$A$3000,'Summary By Town'!$A232,'Raw Data from UFBs'!$E$3:$E$3000,'Summary By Town'!$K$2)</f>
        <v>0</v>
      </c>
      <c r="M232" s="5">
        <f>SUMIFS('Raw Data from UFBs'!G$3:G$3000,'Raw Data from UFBs'!$A$3:$A$3000,'Summary By Town'!$A232,'Raw Data from UFBs'!$E$3:$E$3000,'Summary By Town'!$K$2)</f>
        <v>0</v>
      </c>
      <c r="N232" s="23">
        <f t="shared" si="35"/>
        <v>0</v>
      </c>
      <c r="O232" s="22">
        <f>COUNTIFS('Raw Data from UFBs'!$A$3:$A$3000,'Summary By Town'!$A232,'Raw Data from UFBs'!$E$3:$E$3000,'Summary By Town'!$O$2)</f>
        <v>0</v>
      </c>
      <c r="P232" s="5">
        <f>SUMIFS('Raw Data from UFBs'!F$3:F$3000,'Raw Data from UFBs'!$A$3:$A$3000,'Summary By Town'!$A232,'Raw Data from UFBs'!$E$3:$E$3000,'Summary By Town'!$O$2)</f>
        <v>0</v>
      </c>
      <c r="Q232" s="5">
        <f>SUMIFS('Raw Data from UFBs'!G$3:G$3000,'Raw Data from UFBs'!$A$3:$A$3000,'Summary By Town'!$A232,'Raw Data from UFBs'!$E$3:$E$3000,'Summary By Town'!$O$2)</f>
        <v>0</v>
      </c>
      <c r="R232" s="23">
        <f t="shared" si="36"/>
        <v>0</v>
      </c>
      <c r="S232" s="22">
        <f t="shared" si="37"/>
        <v>0</v>
      </c>
      <c r="T232" s="5">
        <f t="shared" si="38"/>
        <v>0</v>
      </c>
      <c r="U232" s="5">
        <f t="shared" si="39"/>
        <v>0</v>
      </c>
      <c r="V232" s="23">
        <f t="shared" si="40"/>
        <v>0</v>
      </c>
      <c r="W232" s="62">
        <v>232673900</v>
      </c>
      <c r="X232" s="63">
        <v>4.2188612954441806</v>
      </c>
      <c r="Y232" s="64">
        <v>0.17021314284847128</v>
      </c>
      <c r="Z232" s="5">
        <f t="shared" si="41"/>
        <v>0</v>
      </c>
      <c r="AA232" s="9">
        <f t="shared" si="42"/>
        <v>0</v>
      </c>
      <c r="AB232" s="62">
        <v>2977554.05</v>
      </c>
      <c r="AC232" s="7">
        <f t="shared" si="43"/>
        <v>0</v>
      </c>
      <c r="AE232" s="6" t="s">
        <v>275</v>
      </c>
      <c r="AF232" s="6" t="s">
        <v>253</v>
      </c>
      <c r="AG232" s="6" t="s">
        <v>1857</v>
      </c>
      <c r="AH232" s="6" t="s">
        <v>1857</v>
      </c>
      <c r="AI232" s="6" t="s">
        <v>1857</v>
      </c>
      <c r="AJ232" s="6" t="s">
        <v>1857</v>
      </c>
      <c r="AK232" s="6" t="s">
        <v>1857</v>
      </c>
      <c r="AL232" s="6" t="s">
        <v>1857</v>
      </c>
      <c r="AM232" s="6" t="s">
        <v>1857</v>
      </c>
      <c r="AN232" s="6" t="s">
        <v>1857</v>
      </c>
      <c r="AO232" s="6" t="s">
        <v>1857</v>
      </c>
      <c r="AP232" s="6" t="s">
        <v>1857</v>
      </c>
      <c r="AQ232" s="6" t="s">
        <v>1857</v>
      </c>
      <c r="AR232" s="6" t="s">
        <v>1857</v>
      </c>
      <c r="AS232" s="6" t="s">
        <v>1857</v>
      </c>
      <c r="AT232" s="6" t="s">
        <v>1857</v>
      </c>
    </row>
    <row r="233" spans="1:46" ht="17.25" customHeight="1" x14ac:dyDescent="0.3">
      <c r="A233" t="s">
        <v>1063</v>
      </c>
      <c r="B233" t="s">
        <v>1497</v>
      </c>
      <c r="C233" t="s">
        <v>1051</v>
      </c>
      <c r="D233" t="str">
        <f t="shared" si="33"/>
        <v>Westville borough, Gloucester County</v>
      </c>
      <c r="E233" t="s">
        <v>1830</v>
      </c>
      <c r="F233" t="s">
        <v>1815</v>
      </c>
      <c r="G233" s="22">
        <f>COUNTIFS('Raw Data from UFBs'!$A$3:$A$3000,'Summary By Town'!$A233,'Raw Data from UFBs'!$E$3:$E$3000,'Summary By Town'!$G$2)</f>
        <v>0</v>
      </c>
      <c r="H233" s="5">
        <f>SUMIFS('Raw Data from UFBs'!F$3:F$3000,'Raw Data from UFBs'!$A$3:$A$3000,'Summary By Town'!$A233,'Raw Data from UFBs'!$E$3:$E$3000,'Summary By Town'!$G$2)</f>
        <v>0</v>
      </c>
      <c r="I233" s="5">
        <f>SUMIFS('Raw Data from UFBs'!G$3:G$3000,'Raw Data from UFBs'!$A$3:$A$3000,'Summary By Town'!$A233,'Raw Data from UFBs'!$E$3:$E$3000,'Summary By Town'!$G$2)</f>
        <v>0</v>
      </c>
      <c r="J233" s="23">
        <f t="shared" si="34"/>
        <v>0</v>
      </c>
      <c r="K233" s="22">
        <f>COUNTIFS('Raw Data from UFBs'!$A$3:$A$3000,'Summary By Town'!$A233,'Raw Data from UFBs'!$E$3:$E$3000,'Summary By Town'!$K$2)</f>
        <v>0</v>
      </c>
      <c r="L233" s="5">
        <f>SUMIFS('Raw Data from UFBs'!F$3:F$3000,'Raw Data from UFBs'!$A$3:$A$3000,'Summary By Town'!$A233,'Raw Data from UFBs'!$E$3:$E$3000,'Summary By Town'!$K$2)</f>
        <v>0</v>
      </c>
      <c r="M233" s="5">
        <f>SUMIFS('Raw Data from UFBs'!G$3:G$3000,'Raw Data from UFBs'!$A$3:$A$3000,'Summary By Town'!$A233,'Raw Data from UFBs'!$E$3:$E$3000,'Summary By Town'!$K$2)</f>
        <v>0</v>
      </c>
      <c r="N233" s="23">
        <f t="shared" si="35"/>
        <v>0</v>
      </c>
      <c r="O233" s="22">
        <f>COUNTIFS('Raw Data from UFBs'!$A$3:$A$3000,'Summary By Town'!$A233,'Raw Data from UFBs'!$E$3:$E$3000,'Summary By Town'!$O$2)</f>
        <v>0</v>
      </c>
      <c r="P233" s="5">
        <f>SUMIFS('Raw Data from UFBs'!F$3:F$3000,'Raw Data from UFBs'!$A$3:$A$3000,'Summary By Town'!$A233,'Raw Data from UFBs'!$E$3:$E$3000,'Summary By Town'!$O$2)</f>
        <v>0</v>
      </c>
      <c r="Q233" s="5">
        <f>SUMIFS('Raw Data from UFBs'!G$3:G$3000,'Raw Data from UFBs'!$A$3:$A$3000,'Summary By Town'!$A233,'Raw Data from UFBs'!$E$3:$E$3000,'Summary By Town'!$O$2)</f>
        <v>0</v>
      </c>
      <c r="R233" s="23">
        <f t="shared" si="36"/>
        <v>0</v>
      </c>
      <c r="S233" s="22">
        <f t="shared" si="37"/>
        <v>0</v>
      </c>
      <c r="T233" s="5">
        <f t="shared" si="38"/>
        <v>0</v>
      </c>
      <c r="U233" s="5">
        <f t="shared" si="39"/>
        <v>0</v>
      </c>
      <c r="V233" s="23">
        <f t="shared" si="40"/>
        <v>0</v>
      </c>
      <c r="W233" s="62">
        <v>261013232</v>
      </c>
      <c r="X233" s="63">
        <v>5.0146639708113128</v>
      </c>
      <c r="Y233" s="64">
        <v>0.2925283860159193</v>
      </c>
      <c r="Z233" s="5">
        <f t="shared" si="41"/>
        <v>0</v>
      </c>
      <c r="AA233" s="9">
        <f t="shared" si="42"/>
        <v>0</v>
      </c>
      <c r="AB233" s="62">
        <v>6475237.8799999999</v>
      </c>
      <c r="AC233" s="7">
        <f t="shared" si="43"/>
        <v>0</v>
      </c>
      <c r="AE233" s="6" t="s">
        <v>253</v>
      </c>
      <c r="AF233" s="6" t="s">
        <v>140</v>
      </c>
      <c r="AG233" s="6" t="s">
        <v>279</v>
      </c>
      <c r="AH233" s="6" t="s">
        <v>999</v>
      </c>
      <c r="AI233" s="6" t="s">
        <v>162</v>
      </c>
      <c r="AJ233" s="6" t="s">
        <v>1857</v>
      </c>
      <c r="AK233" s="6" t="s">
        <v>1857</v>
      </c>
      <c r="AL233" s="6" t="s">
        <v>1857</v>
      </c>
      <c r="AM233" s="6" t="s">
        <v>1857</v>
      </c>
      <c r="AN233" s="6" t="s">
        <v>1857</v>
      </c>
      <c r="AO233" s="6" t="s">
        <v>1857</v>
      </c>
      <c r="AP233" s="6" t="s">
        <v>1857</v>
      </c>
      <c r="AQ233" s="6" t="s">
        <v>1857</v>
      </c>
      <c r="AR233" s="6" t="s">
        <v>1857</v>
      </c>
      <c r="AS233" s="6" t="s">
        <v>1857</v>
      </c>
      <c r="AT233" s="6" t="s">
        <v>1857</v>
      </c>
    </row>
    <row r="234" spans="1:46" ht="17.25" customHeight="1" x14ac:dyDescent="0.3">
      <c r="A234" t="s">
        <v>285</v>
      </c>
      <c r="B234" t="s">
        <v>1498</v>
      </c>
      <c r="C234" t="s">
        <v>1051</v>
      </c>
      <c r="D234" t="str">
        <f t="shared" si="33"/>
        <v>Woodbury city, Gloucester County</v>
      </c>
      <c r="E234" t="s">
        <v>1830</v>
      </c>
      <c r="F234" t="s">
        <v>1815</v>
      </c>
      <c r="G234" s="22">
        <f>COUNTIFS('Raw Data from UFBs'!$A$3:$A$3000,'Summary By Town'!$A234,'Raw Data from UFBs'!$E$3:$E$3000,'Summary By Town'!$G$2)</f>
        <v>8</v>
      </c>
      <c r="H234" s="5">
        <f>SUMIFS('Raw Data from UFBs'!F$3:F$3000,'Raw Data from UFBs'!$A$3:$A$3000,'Summary By Town'!$A234,'Raw Data from UFBs'!$E$3:$E$3000,'Summary By Town'!$G$2)</f>
        <v>498486.34</v>
      </c>
      <c r="I234" s="5">
        <f>SUMIFS('Raw Data from UFBs'!G$3:G$3000,'Raw Data from UFBs'!$A$3:$A$3000,'Summary By Town'!$A234,'Raw Data from UFBs'!$E$3:$E$3000,'Summary By Town'!$G$2)</f>
        <v>39284900</v>
      </c>
      <c r="J234" s="23">
        <f t="shared" si="34"/>
        <v>1822694.8689539237</v>
      </c>
      <c r="K234" s="22">
        <f>COUNTIFS('Raw Data from UFBs'!$A$3:$A$3000,'Summary By Town'!$A234,'Raw Data from UFBs'!$E$3:$E$3000,'Summary By Town'!$K$2)</f>
        <v>4</v>
      </c>
      <c r="L234" s="5">
        <f>SUMIFS('Raw Data from UFBs'!F$3:F$3000,'Raw Data from UFBs'!$A$3:$A$3000,'Summary By Town'!$A234,'Raw Data from UFBs'!$E$3:$E$3000,'Summary By Town'!$K$2)</f>
        <v>279982.55</v>
      </c>
      <c r="M234" s="5">
        <f>SUMIFS('Raw Data from UFBs'!G$3:G$3000,'Raw Data from UFBs'!$A$3:$A$3000,'Summary By Town'!$A234,'Raw Data from UFBs'!$E$3:$E$3000,'Summary By Town'!$K$2)</f>
        <v>14995200</v>
      </c>
      <c r="N234" s="23">
        <f t="shared" si="35"/>
        <v>695729.76128074341</v>
      </c>
      <c r="O234" s="22">
        <f>COUNTIFS('Raw Data from UFBs'!$A$3:$A$3000,'Summary By Town'!$A234,'Raw Data from UFBs'!$E$3:$E$3000,'Summary By Town'!$O$2)</f>
        <v>0</v>
      </c>
      <c r="P234" s="5">
        <f>SUMIFS('Raw Data from UFBs'!F$3:F$3000,'Raw Data from UFBs'!$A$3:$A$3000,'Summary By Town'!$A234,'Raw Data from UFBs'!$E$3:$E$3000,'Summary By Town'!$O$2)</f>
        <v>0</v>
      </c>
      <c r="Q234" s="5">
        <f>SUMIFS('Raw Data from UFBs'!G$3:G$3000,'Raw Data from UFBs'!$A$3:$A$3000,'Summary By Town'!$A234,'Raw Data from UFBs'!$E$3:$E$3000,'Summary By Town'!$O$2)</f>
        <v>0</v>
      </c>
      <c r="R234" s="23">
        <f t="shared" si="36"/>
        <v>0</v>
      </c>
      <c r="S234" s="22">
        <f t="shared" si="37"/>
        <v>12</v>
      </c>
      <c r="T234" s="5">
        <f t="shared" si="38"/>
        <v>778468.89</v>
      </c>
      <c r="U234" s="5">
        <f t="shared" si="39"/>
        <v>54280100</v>
      </c>
      <c r="V234" s="23">
        <f t="shared" si="40"/>
        <v>2518424.6302346671</v>
      </c>
      <c r="W234" s="62">
        <v>813167269</v>
      </c>
      <c r="X234" s="63">
        <v>4.6396831071325719</v>
      </c>
      <c r="Y234" s="64">
        <v>0.37040248573606249</v>
      </c>
      <c r="Z234" s="5">
        <f t="shared" si="41"/>
        <v>644483.93125365127</v>
      </c>
      <c r="AA234" s="9">
        <f t="shared" si="42"/>
        <v>6.6751457011730755E-2</v>
      </c>
      <c r="AB234" s="62">
        <v>16394780.550000001</v>
      </c>
      <c r="AC234" s="7">
        <f t="shared" si="43"/>
        <v>3.9310311552395331E-2</v>
      </c>
      <c r="AE234" s="6" t="s">
        <v>1064</v>
      </c>
      <c r="AF234" s="6" t="s">
        <v>253</v>
      </c>
      <c r="AG234" s="6" t="s">
        <v>279</v>
      </c>
      <c r="AH234" s="6" t="s">
        <v>1857</v>
      </c>
      <c r="AI234" s="6" t="s">
        <v>1857</v>
      </c>
      <c r="AJ234" s="6" t="s">
        <v>1857</v>
      </c>
      <c r="AK234" s="6" t="s">
        <v>1857</v>
      </c>
      <c r="AL234" s="6" t="s">
        <v>1857</v>
      </c>
      <c r="AM234" s="6" t="s">
        <v>1857</v>
      </c>
      <c r="AN234" s="6" t="s">
        <v>1857</v>
      </c>
      <c r="AO234" s="6" t="s">
        <v>1857</v>
      </c>
      <c r="AP234" s="6" t="s">
        <v>1857</v>
      </c>
      <c r="AQ234" s="6" t="s">
        <v>1857</v>
      </c>
      <c r="AR234" s="6" t="s">
        <v>1857</v>
      </c>
      <c r="AS234" s="6" t="s">
        <v>1857</v>
      </c>
      <c r="AT234" s="6" t="s">
        <v>1857</v>
      </c>
    </row>
    <row r="235" spans="1:46" ht="17.25" customHeight="1" x14ac:dyDescent="0.3">
      <c r="A235" t="s">
        <v>1064</v>
      </c>
      <c r="B235" t="s">
        <v>1499</v>
      </c>
      <c r="C235" t="s">
        <v>1051</v>
      </c>
      <c r="D235" t="str">
        <f t="shared" si="33"/>
        <v>Woodbury Heights borough, Gloucester County</v>
      </c>
      <c r="E235" t="s">
        <v>1830</v>
      </c>
      <c r="F235" t="s">
        <v>1815</v>
      </c>
      <c r="G235" s="22">
        <f>COUNTIFS('Raw Data from UFBs'!$A$3:$A$3000,'Summary By Town'!$A235,'Raw Data from UFBs'!$E$3:$E$3000,'Summary By Town'!$G$2)</f>
        <v>0</v>
      </c>
      <c r="H235" s="5">
        <f>SUMIFS('Raw Data from UFBs'!F$3:F$3000,'Raw Data from UFBs'!$A$3:$A$3000,'Summary By Town'!$A235,'Raw Data from UFBs'!$E$3:$E$3000,'Summary By Town'!$G$2)</f>
        <v>0</v>
      </c>
      <c r="I235" s="5">
        <f>SUMIFS('Raw Data from UFBs'!G$3:G$3000,'Raw Data from UFBs'!$A$3:$A$3000,'Summary By Town'!$A235,'Raw Data from UFBs'!$E$3:$E$3000,'Summary By Town'!$G$2)</f>
        <v>0</v>
      </c>
      <c r="J235" s="23">
        <f t="shared" si="34"/>
        <v>0</v>
      </c>
      <c r="K235" s="22">
        <f>COUNTIFS('Raw Data from UFBs'!$A$3:$A$3000,'Summary By Town'!$A235,'Raw Data from UFBs'!$E$3:$E$3000,'Summary By Town'!$K$2)</f>
        <v>0</v>
      </c>
      <c r="L235" s="5">
        <f>SUMIFS('Raw Data from UFBs'!F$3:F$3000,'Raw Data from UFBs'!$A$3:$A$3000,'Summary By Town'!$A235,'Raw Data from UFBs'!$E$3:$E$3000,'Summary By Town'!$K$2)</f>
        <v>0</v>
      </c>
      <c r="M235" s="5">
        <f>SUMIFS('Raw Data from UFBs'!G$3:G$3000,'Raw Data from UFBs'!$A$3:$A$3000,'Summary By Town'!$A235,'Raw Data from UFBs'!$E$3:$E$3000,'Summary By Town'!$K$2)</f>
        <v>0</v>
      </c>
      <c r="N235" s="23">
        <f t="shared" si="35"/>
        <v>0</v>
      </c>
      <c r="O235" s="22">
        <f>COUNTIFS('Raw Data from UFBs'!$A$3:$A$3000,'Summary By Town'!$A235,'Raw Data from UFBs'!$E$3:$E$3000,'Summary By Town'!$O$2)</f>
        <v>0</v>
      </c>
      <c r="P235" s="5">
        <f>SUMIFS('Raw Data from UFBs'!F$3:F$3000,'Raw Data from UFBs'!$A$3:$A$3000,'Summary By Town'!$A235,'Raw Data from UFBs'!$E$3:$E$3000,'Summary By Town'!$O$2)</f>
        <v>0</v>
      </c>
      <c r="Q235" s="5">
        <f>SUMIFS('Raw Data from UFBs'!G$3:G$3000,'Raw Data from UFBs'!$A$3:$A$3000,'Summary By Town'!$A235,'Raw Data from UFBs'!$E$3:$E$3000,'Summary By Town'!$O$2)</f>
        <v>0</v>
      </c>
      <c r="R235" s="23">
        <f t="shared" si="36"/>
        <v>0</v>
      </c>
      <c r="S235" s="22">
        <f t="shared" si="37"/>
        <v>0</v>
      </c>
      <c r="T235" s="5">
        <f t="shared" si="38"/>
        <v>0</v>
      </c>
      <c r="U235" s="5">
        <f t="shared" si="39"/>
        <v>0</v>
      </c>
      <c r="V235" s="23">
        <f t="shared" si="40"/>
        <v>0</v>
      </c>
      <c r="W235" s="62">
        <v>302505757</v>
      </c>
      <c r="X235" s="63">
        <v>4.7462402032398145</v>
      </c>
      <c r="Y235" s="64">
        <v>0.27640969973645579</v>
      </c>
      <c r="Z235" s="5">
        <f t="shared" si="41"/>
        <v>0</v>
      </c>
      <c r="AA235" s="9">
        <f t="shared" si="42"/>
        <v>0</v>
      </c>
      <c r="AB235" s="62">
        <v>4841405.1199999992</v>
      </c>
      <c r="AC235" s="7">
        <f t="shared" si="43"/>
        <v>0</v>
      </c>
      <c r="AE235" s="6" t="s">
        <v>285</v>
      </c>
      <c r="AF235" s="6" t="s">
        <v>253</v>
      </c>
      <c r="AG235" s="6" t="s">
        <v>279</v>
      </c>
      <c r="AH235" s="6" t="s">
        <v>1857</v>
      </c>
      <c r="AI235" s="6" t="s">
        <v>1857</v>
      </c>
      <c r="AJ235" s="6" t="s">
        <v>1857</v>
      </c>
      <c r="AK235" s="6" t="s">
        <v>1857</v>
      </c>
      <c r="AL235" s="6" t="s">
        <v>1857</v>
      </c>
      <c r="AM235" s="6" t="s">
        <v>1857</v>
      </c>
      <c r="AN235" s="6" t="s">
        <v>1857</v>
      </c>
      <c r="AO235" s="6" t="s">
        <v>1857</v>
      </c>
      <c r="AP235" s="6" t="s">
        <v>1857</v>
      </c>
      <c r="AQ235" s="6" t="s">
        <v>1857</v>
      </c>
      <c r="AR235" s="6" t="s">
        <v>1857</v>
      </c>
      <c r="AS235" s="6" t="s">
        <v>1857</v>
      </c>
      <c r="AT235" s="6" t="s">
        <v>1857</v>
      </c>
    </row>
    <row r="236" spans="1:46" ht="17.25" customHeight="1" x14ac:dyDescent="0.3">
      <c r="A236" t="s">
        <v>253</v>
      </c>
      <c r="B236" t="s">
        <v>1500</v>
      </c>
      <c r="C236" t="s">
        <v>1051</v>
      </c>
      <c r="D236" t="str">
        <f t="shared" si="33"/>
        <v>Deptford township, Gloucester County</v>
      </c>
      <c r="E236" t="s">
        <v>1830</v>
      </c>
      <c r="F236" t="s">
        <v>1817</v>
      </c>
      <c r="G236" s="22">
        <f>COUNTIFS('Raw Data from UFBs'!$A$3:$A$3000,'Summary By Town'!$A236,'Raw Data from UFBs'!$E$3:$E$3000,'Summary By Town'!$G$2)</f>
        <v>5</v>
      </c>
      <c r="H236" s="5">
        <f>SUMIFS('Raw Data from UFBs'!F$3:F$3000,'Raw Data from UFBs'!$A$3:$A$3000,'Summary By Town'!$A236,'Raw Data from UFBs'!$E$3:$E$3000,'Summary By Town'!$G$2)</f>
        <v>122693</v>
      </c>
      <c r="I236" s="5">
        <f>SUMIFS('Raw Data from UFBs'!G$3:G$3000,'Raw Data from UFBs'!$A$3:$A$3000,'Summary By Town'!$A236,'Raw Data from UFBs'!$E$3:$E$3000,'Summary By Town'!$G$2)</f>
        <v>29666900</v>
      </c>
      <c r="J236" s="23">
        <f t="shared" si="34"/>
        <v>969359.87639448838</v>
      </c>
      <c r="K236" s="22">
        <f>COUNTIFS('Raw Data from UFBs'!$A$3:$A$3000,'Summary By Town'!$A236,'Raw Data from UFBs'!$E$3:$E$3000,'Summary By Town'!$K$2)</f>
        <v>0</v>
      </c>
      <c r="L236" s="5">
        <f>SUMIFS('Raw Data from UFBs'!F$3:F$3000,'Raw Data from UFBs'!$A$3:$A$3000,'Summary By Town'!$A236,'Raw Data from UFBs'!$E$3:$E$3000,'Summary By Town'!$K$2)</f>
        <v>0</v>
      </c>
      <c r="M236" s="5">
        <f>SUMIFS('Raw Data from UFBs'!G$3:G$3000,'Raw Data from UFBs'!$A$3:$A$3000,'Summary By Town'!$A236,'Raw Data from UFBs'!$E$3:$E$3000,'Summary By Town'!$K$2)</f>
        <v>0</v>
      </c>
      <c r="N236" s="23">
        <f t="shared" si="35"/>
        <v>0</v>
      </c>
      <c r="O236" s="22">
        <f>COUNTIFS('Raw Data from UFBs'!$A$3:$A$3000,'Summary By Town'!$A236,'Raw Data from UFBs'!$E$3:$E$3000,'Summary By Town'!$O$2)</f>
        <v>0</v>
      </c>
      <c r="P236" s="5">
        <f>SUMIFS('Raw Data from UFBs'!F$3:F$3000,'Raw Data from UFBs'!$A$3:$A$3000,'Summary By Town'!$A236,'Raw Data from UFBs'!$E$3:$E$3000,'Summary By Town'!$O$2)</f>
        <v>0</v>
      </c>
      <c r="Q236" s="5">
        <f>SUMIFS('Raw Data from UFBs'!G$3:G$3000,'Raw Data from UFBs'!$A$3:$A$3000,'Summary By Town'!$A236,'Raw Data from UFBs'!$E$3:$E$3000,'Summary By Town'!$O$2)</f>
        <v>0</v>
      </c>
      <c r="R236" s="23">
        <f t="shared" si="36"/>
        <v>0</v>
      </c>
      <c r="S236" s="22">
        <f t="shared" si="37"/>
        <v>5</v>
      </c>
      <c r="T236" s="5">
        <f t="shared" si="38"/>
        <v>122693</v>
      </c>
      <c r="U236" s="5">
        <f t="shared" si="39"/>
        <v>29666900</v>
      </c>
      <c r="V236" s="23">
        <f t="shared" si="40"/>
        <v>969359.87639448838</v>
      </c>
      <c r="W236" s="62">
        <v>3283137098</v>
      </c>
      <c r="X236" s="63">
        <v>3.2674795020527538</v>
      </c>
      <c r="Y236" s="64">
        <v>0.27545115189966729</v>
      </c>
      <c r="Z236" s="5">
        <f t="shared" si="41"/>
        <v>233215.36637815504</v>
      </c>
      <c r="AA236" s="9">
        <f t="shared" si="42"/>
        <v>9.0361441251028737E-3</v>
      </c>
      <c r="AB236" s="62">
        <v>36161673.75</v>
      </c>
      <c r="AC236" s="7">
        <f t="shared" si="43"/>
        <v>6.4492414812009373E-3</v>
      </c>
      <c r="AE236" s="6" t="s">
        <v>275</v>
      </c>
      <c r="AF236" s="6" t="s">
        <v>1062</v>
      </c>
      <c r="AG236" s="6" t="s">
        <v>278</v>
      </c>
      <c r="AH236" s="6" t="s">
        <v>1064</v>
      </c>
      <c r="AI236" s="6" t="s">
        <v>164</v>
      </c>
      <c r="AJ236" s="6" t="s">
        <v>285</v>
      </c>
      <c r="AK236" s="6" t="s">
        <v>184</v>
      </c>
      <c r="AL236" s="6" t="s">
        <v>140</v>
      </c>
      <c r="AM236" s="6" t="s">
        <v>279</v>
      </c>
      <c r="AN236" s="6" t="s">
        <v>1063</v>
      </c>
      <c r="AO236" s="6" t="s">
        <v>1857</v>
      </c>
      <c r="AP236" s="6" t="s">
        <v>1857</v>
      </c>
      <c r="AQ236" s="6" t="s">
        <v>1857</v>
      </c>
      <c r="AR236" s="6" t="s">
        <v>1857</v>
      </c>
      <c r="AS236" s="6" t="s">
        <v>1857</v>
      </c>
      <c r="AT236" s="6" t="s">
        <v>1857</v>
      </c>
    </row>
    <row r="237" spans="1:46" ht="17.25" customHeight="1" x14ac:dyDescent="0.3">
      <c r="A237" t="s">
        <v>259</v>
      </c>
      <c r="B237" t="s">
        <v>1501</v>
      </c>
      <c r="C237" t="s">
        <v>1051</v>
      </c>
      <c r="D237" t="str">
        <f t="shared" si="33"/>
        <v>East Greenwich township, Gloucester County</v>
      </c>
      <c r="E237" t="s">
        <v>1830</v>
      </c>
      <c r="F237" t="s">
        <v>1817</v>
      </c>
      <c r="G237" s="22">
        <f>COUNTIFS('Raw Data from UFBs'!$A$3:$A$3000,'Summary By Town'!$A237,'Raw Data from UFBs'!$E$3:$E$3000,'Summary By Town'!$G$2)</f>
        <v>3</v>
      </c>
      <c r="H237" s="5">
        <f>SUMIFS('Raw Data from UFBs'!F$3:F$3000,'Raw Data from UFBs'!$A$3:$A$3000,'Summary By Town'!$A237,'Raw Data from UFBs'!$E$3:$E$3000,'Summary By Town'!$G$2)</f>
        <v>365495.98</v>
      </c>
      <c r="I237" s="5">
        <f>SUMIFS('Raw Data from UFBs'!G$3:G$3000,'Raw Data from UFBs'!$A$3:$A$3000,'Summary By Town'!$A237,'Raw Data from UFBs'!$E$3:$E$3000,'Summary By Town'!$G$2)</f>
        <v>27111500</v>
      </c>
      <c r="J237" s="23">
        <f t="shared" si="34"/>
        <v>834251.45528299233</v>
      </c>
      <c r="K237" s="22">
        <f>COUNTIFS('Raw Data from UFBs'!$A$3:$A$3000,'Summary By Town'!$A237,'Raw Data from UFBs'!$E$3:$E$3000,'Summary By Town'!$K$2)</f>
        <v>1</v>
      </c>
      <c r="L237" s="5">
        <f>SUMIFS('Raw Data from UFBs'!F$3:F$3000,'Raw Data from UFBs'!$A$3:$A$3000,'Summary By Town'!$A237,'Raw Data from UFBs'!$E$3:$E$3000,'Summary By Town'!$K$2)</f>
        <v>258052.82</v>
      </c>
      <c r="M237" s="5">
        <f>SUMIFS('Raw Data from UFBs'!G$3:G$3000,'Raw Data from UFBs'!$A$3:$A$3000,'Summary By Town'!$A237,'Raw Data from UFBs'!$E$3:$E$3000,'Summary By Town'!$K$2)</f>
        <v>11010600</v>
      </c>
      <c r="N237" s="23">
        <f t="shared" si="35"/>
        <v>338808.58947453718</v>
      </c>
      <c r="O237" s="22">
        <f>COUNTIFS('Raw Data from UFBs'!$A$3:$A$3000,'Summary By Town'!$A237,'Raw Data from UFBs'!$E$3:$E$3000,'Summary By Town'!$O$2)</f>
        <v>0</v>
      </c>
      <c r="P237" s="5">
        <f>SUMIFS('Raw Data from UFBs'!F$3:F$3000,'Raw Data from UFBs'!$A$3:$A$3000,'Summary By Town'!$A237,'Raw Data from UFBs'!$E$3:$E$3000,'Summary By Town'!$O$2)</f>
        <v>0</v>
      </c>
      <c r="Q237" s="5">
        <f>SUMIFS('Raw Data from UFBs'!G$3:G$3000,'Raw Data from UFBs'!$A$3:$A$3000,'Summary By Town'!$A237,'Raw Data from UFBs'!$E$3:$E$3000,'Summary By Town'!$O$2)</f>
        <v>0</v>
      </c>
      <c r="R237" s="23">
        <f t="shared" si="36"/>
        <v>0</v>
      </c>
      <c r="S237" s="22">
        <f t="shared" si="37"/>
        <v>4</v>
      </c>
      <c r="T237" s="5">
        <f t="shared" si="38"/>
        <v>623548.80000000005</v>
      </c>
      <c r="U237" s="5">
        <f t="shared" si="39"/>
        <v>38122100</v>
      </c>
      <c r="V237" s="23">
        <f t="shared" si="40"/>
        <v>1173060.0447575296</v>
      </c>
      <c r="W237" s="62">
        <v>1442253000</v>
      </c>
      <c r="X237" s="63">
        <v>3.077112868277271</v>
      </c>
      <c r="Y237" s="64">
        <v>0.11407849371193797</v>
      </c>
      <c r="Z237" s="5">
        <f t="shared" si="41"/>
        <v>62687.415079711041</v>
      </c>
      <c r="AA237" s="9">
        <f t="shared" si="42"/>
        <v>2.6432324980429925E-2</v>
      </c>
      <c r="AB237" s="62">
        <v>11051000</v>
      </c>
      <c r="AC237" s="7">
        <f t="shared" si="43"/>
        <v>5.6725558845091882E-3</v>
      </c>
      <c r="AE237" s="6" t="s">
        <v>274</v>
      </c>
      <c r="AF237" s="6" t="s">
        <v>296</v>
      </c>
      <c r="AG237" s="6" t="s">
        <v>275</v>
      </c>
      <c r="AH237" s="6" t="s">
        <v>1055</v>
      </c>
      <c r="AI237" s="6" t="s">
        <v>1054</v>
      </c>
      <c r="AJ237" s="6" t="s">
        <v>1058</v>
      </c>
      <c r="AK237" s="6" t="s">
        <v>279</v>
      </c>
      <c r="AL237" s="6" t="s">
        <v>1857</v>
      </c>
      <c r="AM237" s="6" t="s">
        <v>1857</v>
      </c>
      <c r="AN237" s="6" t="s">
        <v>1857</v>
      </c>
      <c r="AO237" s="6" t="s">
        <v>1857</v>
      </c>
      <c r="AP237" s="6" t="s">
        <v>1857</v>
      </c>
      <c r="AQ237" s="6" t="s">
        <v>1857</v>
      </c>
      <c r="AR237" s="6" t="s">
        <v>1857</v>
      </c>
      <c r="AS237" s="6" t="s">
        <v>1857</v>
      </c>
      <c r="AT237" s="6" t="s">
        <v>1857</v>
      </c>
    </row>
    <row r="238" spans="1:46" ht="17.25" customHeight="1" x14ac:dyDescent="0.3">
      <c r="A238" t="s">
        <v>1052</v>
      </c>
      <c r="B238" t="s">
        <v>1502</v>
      </c>
      <c r="C238" t="s">
        <v>1051</v>
      </c>
      <c r="D238" t="str">
        <f t="shared" si="33"/>
        <v>Elk township, Gloucester County</v>
      </c>
      <c r="E238" t="s">
        <v>1830</v>
      </c>
      <c r="F238" t="s">
        <v>1818</v>
      </c>
      <c r="G238" s="22">
        <f>COUNTIFS('Raw Data from UFBs'!$A$3:$A$3000,'Summary By Town'!$A238,'Raw Data from UFBs'!$E$3:$E$3000,'Summary By Town'!$G$2)</f>
        <v>0</v>
      </c>
      <c r="H238" s="5">
        <f>SUMIFS('Raw Data from UFBs'!F$3:F$3000,'Raw Data from UFBs'!$A$3:$A$3000,'Summary By Town'!$A238,'Raw Data from UFBs'!$E$3:$E$3000,'Summary By Town'!$G$2)</f>
        <v>0</v>
      </c>
      <c r="I238" s="5">
        <f>SUMIFS('Raw Data from UFBs'!G$3:G$3000,'Raw Data from UFBs'!$A$3:$A$3000,'Summary By Town'!$A238,'Raw Data from UFBs'!$E$3:$E$3000,'Summary By Town'!$G$2)</f>
        <v>0</v>
      </c>
      <c r="J238" s="23">
        <f t="shared" si="34"/>
        <v>0</v>
      </c>
      <c r="K238" s="22">
        <f>COUNTIFS('Raw Data from UFBs'!$A$3:$A$3000,'Summary By Town'!$A238,'Raw Data from UFBs'!$E$3:$E$3000,'Summary By Town'!$K$2)</f>
        <v>0</v>
      </c>
      <c r="L238" s="5">
        <f>SUMIFS('Raw Data from UFBs'!F$3:F$3000,'Raw Data from UFBs'!$A$3:$A$3000,'Summary By Town'!$A238,'Raw Data from UFBs'!$E$3:$E$3000,'Summary By Town'!$K$2)</f>
        <v>0</v>
      </c>
      <c r="M238" s="5">
        <f>SUMIFS('Raw Data from UFBs'!G$3:G$3000,'Raw Data from UFBs'!$A$3:$A$3000,'Summary By Town'!$A238,'Raw Data from UFBs'!$E$3:$E$3000,'Summary By Town'!$K$2)</f>
        <v>0</v>
      </c>
      <c r="N238" s="23">
        <f t="shared" si="35"/>
        <v>0</v>
      </c>
      <c r="O238" s="22">
        <f>COUNTIFS('Raw Data from UFBs'!$A$3:$A$3000,'Summary By Town'!$A238,'Raw Data from UFBs'!$E$3:$E$3000,'Summary By Town'!$O$2)</f>
        <v>0</v>
      </c>
      <c r="P238" s="5">
        <f>SUMIFS('Raw Data from UFBs'!F$3:F$3000,'Raw Data from UFBs'!$A$3:$A$3000,'Summary By Town'!$A238,'Raw Data from UFBs'!$E$3:$E$3000,'Summary By Town'!$O$2)</f>
        <v>0</v>
      </c>
      <c r="Q238" s="5">
        <f>SUMIFS('Raw Data from UFBs'!G$3:G$3000,'Raw Data from UFBs'!$A$3:$A$3000,'Summary By Town'!$A238,'Raw Data from UFBs'!$E$3:$E$3000,'Summary By Town'!$O$2)</f>
        <v>0</v>
      </c>
      <c r="R238" s="23">
        <f t="shared" si="36"/>
        <v>0</v>
      </c>
      <c r="S238" s="22">
        <f t="shared" si="37"/>
        <v>0</v>
      </c>
      <c r="T238" s="5">
        <f t="shared" si="38"/>
        <v>0</v>
      </c>
      <c r="U238" s="5">
        <f t="shared" si="39"/>
        <v>0</v>
      </c>
      <c r="V238" s="23">
        <f t="shared" si="40"/>
        <v>0</v>
      </c>
      <c r="W238" s="62">
        <v>415488600</v>
      </c>
      <c r="X238" s="63">
        <v>3.628323452973274</v>
      </c>
      <c r="Y238" s="64">
        <v>0.2579995815255326</v>
      </c>
      <c r="Z238" s="5">
        <f t="shared" si="41"/>
        <v>0</v>
      </c>
      <c r="AA238" s="9">
        <f t="shared" si="42"/>
        <v>0</v>
      </c>
      <c r="AB238" s="62">
        <v>8046928.3200000003</v>
      </c>
      <c r="AC238" s="7">
        <f t="shared" si="43"/>
        <v>0</v>
      </c>
      <c r="AE238" s="6" t="s">
        <v>1053</v>
      </c>
      <c r="AF238" s="6" t="s">
        <v>1206</v>
      </c>
      <c r="AG238" s="6" t="s">
        <v>250</v>
      </c>
      <c r="AH238" s="6" t="s">
        <v>1060</v>
      </c>
      <c r="AI238" s="6" t="s">
        <v>260</v>
      </c>
      <c r="AJ238" s="6" t="s">
        <v>274</v>
      </c>
      <c r="AK238" s="6" t="s">
        <v>1857</v>
      </c>
      <c r="AL238" s="6" t="s">
        <v>1857</v>
      </c>
      <c r="AM238" s="6" t="s">
        <v>1857</v>
      </c>
      <c r="AN238" s="6" t="s">
        <v>1857</v>
      </c>
      <c r="AO238" s="6" t="s">
        <v>1857</v>
      </c>
      <c r="AP238" s="6" t="s">
        <v>1857</v>
      </c>
      <c r="AQ238" s="6" t="s">
        <v>1857</v>
      </c>
      <c r="AR238" s="6" t="s">
        <v>1857</v>
      </c>
      <c r="AS238" s="6" t="s">
        <v>1857</v>
      </c>
      <c r="AT238" s="6" t="s">
        <v>1857</v>
      </c>
    </row>
    <row r="239" spans="1:46" ht="17.25" customHeight="1" x14ac:dyDescent="0.3">
      <c r="A239" t="s">
        <v>1053</v>
      </c>
      <c r="B239" t="s">
        <v>1503</v>
      </c>
      <c r="C239" t="s">
        <v>1051</v>
      </c>
      <c r="D239" t="str">
        <f t="shared" si="33"/>
        <v>Franklin township, Gloucester County</v>
      </c>
      <c r="E239" t="s">
        <v>1830</v>
      </c>
      <c r="F239" t="s">
        <v>1818</v>
      </c>
      <c r="G239" s="22">
        <f>COUNTIFS('Raw Data from UFBs'!$A$3:$A$3000,'Summary By Town'!$A239,'Raw Data from UFBs'!$E$3:$E$3000,'Summary By Town'!$G$2)</f>
        <v>0</v>
      </c>
      <c r="H239" s="5">
        <f>SUMIFS('Raw Data from UFBs'!F$3:F$3000,'Raw Data from UFBs'!$A$3:$A$3000,'Summary By Town'!$A239,'Raw Data from UFBs'!$E$3:$E$3000,'Summary By Town'!$G$2)</f>
        <v>0</v>
      </c>
      <c r="I239" s="5">
        <f>SUMIFS('Raw Data from UFBs'!G$3:G$3000,'Raw Data from UFBs'!$A$3:$A$3000,'Summary By Town'!$A239,'Raw Data from UFBs'!$E$3:$E$3000,'Summary By Town'!$G$2)</f>
        <v>0</v>
      </c>
      <c r="J239" s="23">
        <f t="shared" si="34"/>
        <v>0</v>
      </c>
      <c r="K239" s="22">
        <f>COUNTIFS('Raw Data from UFBs'!$A$3:$A$3000,'Summary By Town'!$A239,'Raw Data from UFBs'!$E$3:$E$3000,'Summary By Town'!$K$2)</f>
        <v>0</v>
      </c>
      <c r="L239" s="5">
        <f>SUMIFS('Raw Data from UFBs'!F$3:F$3000,'Raw Data from UFBs'!$A$3:$A$3000,'Summary By Town'!$A239,'Raw Data from UFBs'!$E$3:$E$3000,'Summary By Town'!$K$2)</f>
        <v>0</v>
      </c>
      <c r="M239" s="5">
        <f>SUMIFS('Raw Data from UFBs'!G$3:G$3000,'Raw Data from UFBs'!$A$3:$A$3000,'Summary By Town'!$A239,'Raw Data from UFBs'!$E$3:$E$3000,'Summary By Town'!$K$2)</f>
        <v>0</v>
      </c>
      <c r="N239" s="23">
        <f t="shared" si="35"/>
        <v>0</v>
      </c>
      <c r="O239" s="22">
        <f>COUNTIFS('Raw Data from UFBs'!$A$3:$A$3000,'Summary By Town'!$A239,'Raw Data from UFBs'!$E$3:$E$3000,'Summary By Town'!$O$2)</f>
        <v>0</v>
      </c>
      <c r="P239" s="5">
        <f>SUMIFS('Raw Data from UFBs'!F$3:F$3000,'Raw Data from UFBs'!$A$3:$A$3000,'Summary By Town'!$A239,'Raw Data from UFBs'!$E$3:$E$3000,'Summary By Town'!$O$2)</f>
        <v>0</v>
      </c>
      <c r="Q239" s="5">
        <f>SUMIFS('Raw Data from UFBs'!G$3:G$3000,'Raw Data from UFBs'!$A$3:$A$3000,'Summary By Town'!$A239,'Raw Data from UFBs'!$E$3:$E$3000,'Summary By Town'!$O$2)</f>
        <v>0</v>
      </c>
      <c r="R239" s="23">
        <f t="shared" si="36"/>
        <v>0</v>
      </c>
      <c r="S239" s="22">
        <f t="shared" si="37"/>
        <v>0</v>
      </c>
      <c r="T239" s="5">
        <f t="shared" si="38"/>
        <v>0</v>
      </c>
      <c r="U239" s="5">
        <f t="shared" si="39"/>
        <v>0</v>
      </c>
      <c r="V239" s="23">
        <f t="shared" si="40"/>
        <v>0</v>
      </c>
      <c r="W239" s="62">
        <v>1394740400</v>
      </c>
      <c r="X239" s="63">
        <v>3.5632170055742174</v>
      </c>
      <c r="Y239" s="64">
        <v>0.21756968040100649</v>
      </c>
      <c r="Z239" s="5">
        <f t="shared" si="41"/>
        <v>0</v>
      </c>
      <c r="AA239" s="9">
        <f t="shared" si="42"/>
        <v>0</v>
      </c>
      <c r="AB239" s="62">
        <v>15962202.780000001</v>
      </c>
      <c r="AC239" s="7">
        <f t="shared" si="43"/>
        <v>0</v>
      </c>
      <c r="AE239" s="6" t="s">
        <v>1204</v>
      </c>
      <c r="AF239" s="6" t="s">
        <v>923</v>
      </c>
      <c r="AG239" s="6" t="s">
        <v>1057</v>
      </c>
      <c r="AH239" s="6" t="s">
        <v>219</v>
      </c>
      <c r="AI239" s="6" t="s">
        <v>924</v>
      </c>
      <c r="AJ239" s="6" t="s">
        <v>1206</v>
      </c>
      <c r="AK239" s="6" t="s">
        <v>250</v>
      </c>
      <c r="AL239" s="6" t="s">
        <v>1052</v>
      </c>
      <c r="AM239" s="6" t="s">
        <v>276</v>
      </c>
      <c r="AN239" s="6" t="s">
        <v>1857</v>
      </c>
      <c r="AO239" s="6" t="s">
        <v>1857</v>
      </c>
      <c r="AP239" s="6" t="s">
        <v>1857</v>
      </c>
      <c r="AQ239" s="6" t="s">
        <v>1857</v>
      </c>
      <c r="AR239" s="6" t="s">
        <v>1857</v>
      </c>
      <c r="AS239" s="6" t="s">
        <v>1857</v>
      </c>
      <c r="AT239" s="6" t="s">
        <v>1857</v>
      </c>
    </row>
    <row r="240" spans="1:46" ht="17.25" customHeight="1" x14ac:dyDescent="0.3">
      <c r="A240" t="s">
        <v>1054</v>
      </c>
      <c r="B240" t="s">
        <v>1462</v>
      </c>
      <c r="C240" t="s">
        <v>1051</v>
      </c>
      <c r="D240" t="str">
        <f t="shared" si="33"/>
        <v>Greenwich township, Gloucester County</v>
      </c>
      <c r="E240" t="s">
        <v>1830</v>
      </c>
      <c r="F240" t="s">
        <v>1815</v>
      </c>
      <c r="G240" s="22">
        <f>COUNTIFS('Raw Data from UFBs'!$A$3:$A$3000,'Summary By Town'!$A240,'Raw Data from UFBs'!$E$3:$E$3000,'Summary By Town'!$G$2)</f>
        <v>0</v>
      </c>
      <c r="H240" s="5">
        <f>SUMIFS('Raw Data from UFBs'!F$3:F$3000,'Raw Data from UFBs'!$A$3:$A$3000,'Summary By Town'!$A240,'Raw Data from UFBs'!$E$3:$E$3000,'Summary By Town'!$G$2)</f>
        <v>0</v>
      </c>
      <c r="I240" s="5">
        <f>SUMIFS('Raw Data from UFBs'!G$3:G$3000,'Raw Data from UFBs'!$A$3:$A$3000,'Summary By Town'!$A240,'Raw Data from UFBs'!$E$3:$E$3000,'Summary By Town'!$G$2)</f>
        <v>0</v>
      </c>
      <c r="J240" s="23">
        <f t="shared" si="34"/>
        <v>0</v>
      </c>
      <c r="K240" s="22">
        <f>COUNTIFS('Raw Data from UFBs'!$A$3:$A$3000,'Summary By Town'!$A240,'Raw Data from UFBs'!$E$3:$E$3000,'Summary By Town'!$K$2)</f>
        <v>3</v>
      </c>
      <c r="L240" s="5">
        <f>SUMIFS('Raw Data from UFBs'!F$3:F$3000,'Raw Data from UFBs'!$A$3:$A$3000,'Summary By Town'!$A240,'Raw Data from UFBs'!$E$3:$E$3000,'Summary By Town'!$K$2)</f>
        <v>1951442.52</v>
      </c>
      <c r="M240" s="5">
        <f>SUMIFS('Raw Data from UFBs'!G$3:G$3000,'Raw Data from UFBs'!$A$3:$A$3000,'Summary By Town'!$A240,'Raw Data from UFBs'!$E$3:$E$3000,'Summary By Town'!$K$2)</f>
        <v>47660369</v>
      </c>
      <c r="N240" s="23">
        <f t="shared" si="35"/>
        <v>1554660.7730617274</v>
      </c>
      <c r="O240" s="22">
        <f>COUNTIFS('Raw Data from UFBs'!$A$3:$A$3000,'Summary By Town'!$A240,'Raw Data from UFBs'!$E$3:$E$3000,'Summary By Town'!$O$2)</f>
        <v>0</v>
      </c>
      <c r="P240" s="5">
        <f>SUMIFS('Raw Data from UFBs'!F$3:F$3000,'Raw Data from UFBs'!$A$3:$A$3000,'Summary By Town'!$A240,'Raw Data from UFBs'!$E$3:$E$3000,'Summary By Town'!$O$2)</f>
        <v>0</v>
      </c>
      <c r="Q240" s="5">
        <f>SUMIFS('Raw Data from UFBs'!G$3:G$3000,'Raw Data from UFBs'!$A$3:$A$3000,'Summary By Town'!$A240,'Raw Data from UFBs'!$E$3:$E$3000,'Summary By Town'!$O$2)</f>
        <v>0</v>
      </c>
      <c r="R240" s="23">
        <f t="shared" si="36"/>
        <v>0</v>
      </c>
      <c r="S240" s="22">
        <f t="shared" si="37"/>
        <v>3</v>
      </c>
      <c r="T240" s="5">
        <f t="shared" si="38"/>
        <v>1951442.52</v>
      </c>
      <c r="U240" s="5">
        <f t="shared" si="39"/>
        <v>47660369</v>
      </c>
      <c r="V240" s="23">
        <f t="shared" si="40"/>
        <v>1554660.7730617274</v>
      </c>
      <c r="W240" s="62">
        <v>783215726</v>
      </c>
      <c r="X240" s="63">
        <v>3.2619570634497759</v>
      </c>
      <c r="Y240" s="64">
        <v>0.31431032063017034</v>
      </c>
      <c r="Z240" s="5">
        <f t="shared" si="41"/>
        <v>-124712.59810036757</v>
      </c>
      <c r="AA240" s="9">
        <f t="shared" si="42"/>
        <v>6.0852160417422467E-2</v>
      </c>
      <c r="AB240" s="62">
        <v>12706827.74</v>
      </c>
      <c r="AC240" s="7">
        <f t="shared" si="43"/>
        <v>-9.8146131081782943E-3</v>
      </c>
      <c r="AE240" s="6" t="s">
        <v>259</v>
      </c>
      <c r="AF240" s="6" t="s">
        <v>1055</v>
      </c>
      <c r="AG240" s="6" t="s">
        <v>1058</v>
      </c>
      <c r="AH240" s="6" t="s">
        <v>1857</v>
      </c>
      <c r="AI240" s="6" t="s">
        <v>1857</v>
      </c>
      <c r="AJ240" s="6" t="s">
        <v>1857</v>
      </c>
      <c r="AK240" s="6" t="s">
        <v>1857</v>
      </c>
      <c r="AL240" s="6" t="s">
        <v>1857</v>
      </c>
      <c r="AM240" s="6" t="s">
        <v>1857</v>
      </c>
      <c r="AN240" s="6" t="s">
        <v>1857</v>
      </c>
      <c r="AO240" s="6" t="s">
        <v>1857</v>
      </c>
      <c r="AP240" s="6" t="s">
        <v>1857</v>
      </c>
      <c r="AQ240" s="6" t="s">
        <v>1857</v>
      </c>
      <c r="AR240" s="6" t="s">
        <v>1857</v>
      </c>
      <c r="AS240" s="6" t="s">
        <v>1857</v>
      </c>
      <c r="AT240" s="6" t="s">
        <v>1857</v>
      </c>
    </row>
    <row r="241" spans="1:46" ht="17.25" customHeight="1" x14ac:dyDescent="0.3">
      <c r="A241" t="s">
        <v>274</v>
      </c>
      <c r="B241" t="s">
        <v>1504</v>
      </c>
      <c r="C241" t="s">
        <v>1051</v>
      </c>
      <c r="D241" t="str">
        <f t="shared" si="33"/>
        <v>Harrison township, Gloucester County</v>
      </c>
      <c r="E241" t="s">
        <v>1830</v>
      </c>
      <c r="F241" t="s">
        <v>1817</v>
      </c>
      <c r="G241" s="22">
        <f>COUNTIFS('Raw Data from UFBs'!$A$3:$A$3000,'Summary By Town'!$A241,'Raw Data from UFBs'!$E$3:$E$3000,'Summary By Town'!$G$2)</f>
        <v>0</v>
      </c>
      <c r="H241" s="5">
        <f>SUMIFS('Raw Data from UFBs'!F$3:F$3000,'Raw Data from UFBs'!$A$3:$A$3000,'Summary By Town'!$A241,'Raw Data from UFBs'!$E$3:$E$3000,'Summary By Town'!$G$2)</f>
        <v>0</v>
      </c>
      <c r="I241" s="5">
        <f>SUMIFS('Raw Data from UFBs'!G$3:G$3000,'Raw Data from UFBs'!$A$3:$A$3000,'Summary By Town'!$A241,'Raw Data from UFBs'!$E$3:$E$3000,'Summary By Town'!$G$2)</f>
        <v>0</v>
      </c>
      <c r="J241" s="23">
        <f t="shared" si="34"/>
        <v>0</v>
      </c>
      <c r="K241" s="22">
        <f>COUNTIFS('Raw Data from UFBs'!$A$3:$A$3000,'Summary By Town'!$A241,'Raw Data from UFBs'!$E$3:$E$3000,'Summary By Town'!$K$2)</f>
        <v>0</v>
      </c>
      <c r="L241" s="5">
        <f>SUMIFS('Raw Data from UFBs'!F$3:F$3000,'Raw Data from UFBs'!$A$3:$A$3000,'Summary By Town'!$A241,'Raw Data from UFBs'!$E$3:$E$3000,'Summary By Town'!$K$2)</f>
        <v>0</v>
      </c>
      <c r="M241" s="5">
        <f>SUMIFS('Raw Data from UFBs'!G$3:G$3000,'Raw Data from UFBs'!$A$3:$A$3000,'Summary By Town'!$A241,'Raw Data from UFBs'!$E$3:$E$3000,'Summary By Town'!$K$2)</f>
        <v>0</v>
      </c>
      <c r="N241" s="23">
        <f t="shared" si="35"/>
        <v>0</v>
      </c>
      <c r="O241" s="22">
        <f>COUNTIFS('Raw Data from UFBs'!$A$3:$A$3000,'Summary By Town'!$A241,'Raw Data from UFBs'!$E$3:$E$3000,'Summary By Town'!$O$2)</f>
        <v>0</v>
      </c>
      <c r="P241" s="5">
        <f>SUMIFS('Raw Data from UFBs'!F$3:F$3000,'Raw Data from UFBs'!$A$3:$A$3000,'Summary By Town'!$A241,'Raw Data from UFBs'!$E$3:$E$3000,'Summary By Town'!$O$2)</f>
        <v>0</v>
      </c>
      <c r="Q241" s="5">
        <f>SUMIFS('Raw Data from UFBs'!G$3:G$3000,'Raw Data from UFBs'!$A$3:$A$3000,'Summary By Town'!$A241,'Raw Data from UFBs'!$E$3:$E$3000,'Summary By Town'!$O$2)</f>
        <v>0</v>
      </c>
      <c r="R241" s="23">
        <f t="shared" si="36"/>
        <v>0</v>
      </c>
      <c r="S241" s="22">
        <f t="shared" si="37"/>
        <v>0</v>
      </c>
      <c r="T241" s="5">
        <f t="shared" si="38"/>
        <v>0</v>
      </c>
      <c r="U241" s="5">
        <f t="shared" si="39"/>
        <v>0</v>
      </c>
      <c r="V241" s="23">
        <f t="shared" si="40"/>
        <v>0</v>
      </c>
      <c r="W241" s="62">
        <v>2063766100</v>
      </c>
      <c r="X241" s="63">
        <v>3.1358330492001487</v>
      </c>
      <c r="Y241" s="64">
        <v>0.1980181537789043</v>
      </c>
      <c r="Z241" s="5">
        <f t="shared" si="41"/>
        <v>0</v>
      </c>
      <c r="AA241" s="9">
        <f t="shared" si="42"/>
        <v>0</v>
      </c>
      <c r="AB241" s="62">
        <v>14085840</v>
      </c>
      <c r="AC241" s="7">
        <f t="shared" si="43"/>
        <v>0</v>
      </c>
      <c r="AE241" s="6" t="s">
        <v>1052</v>
      </c>
      <c r="AF241" s="6" t="s">
        <v>1060</v>
      </c>
      <c r="AG241" s="6" t="s">
        <v>260</v>
      </c>
      <c r="AH241" s="6" t="s">
        <v>296</v>
      </c>
      <c r="AI241" s="6" t="s">
        <v>275</v>
      </c>
      <c r="AJ241" s="6" t="s">
        <v>259</v>
      </c>
      <c r="AK241" s="6" t="s">
        <v>1857</v>
      </c>
      <c r="AL241" s="6" t="s">
        <v>1857</v>
      </c>
      <c r="AM241" s="6" t="s">
        <v>1857</v>
      </c>
      <c r="AN241" s="6" t="s">
        <v>1857</v>
      </c>
      <c r="AO241" s="6" t="s">
        <v>1857</v>
      </c>
      <c r="AP241" s="6" t="s">
        <v>1857</v>
      </c>
      <c r="AQ241" s="6" t="s">
        <v>1857</v>
      </c>
      <c r="AR241" s="6" t="s">
        <v>1857</v>
      </c>
      <c r="AS241" s="6" t="s">
        <v>1857</v>
      </c>
      <c r="AT241" s="6" t="s">
        <v>1857</v>
      </c>
    </row>
    <row r="242" spans="1:46" ht="17.25" customHeight="1" x14ac:dyDescent="0.3">
      <c r="A242" t="s">
        <v>1055</v>
      </c>
      <c r="B242" t="s">
        <v>1505</v>
      </c>
      <c r="C242" t="s">
        <v>1051</v>
      </c>
      <c r="D242" t="str">
        <f t="shared" si="33"/>
        <v>Logan township, Gloucester County</v>
      </c>
      <c r="E242" t="s">
        <v>1830</v>
      </c>
      <c r="F242" t="s">
        <v>1818</v>
      </c>
      <c r="G242" s="22">
        <f>COUNTIFS('Raw Data from UFBs'!$A$3:$A$3000,'Summary By Town'!$A242,'Raw Data from UFBs'!$E$3:$E$3000,'Summary By Town'!$G$2)</f>
        <v>0</v>
      </c>
      <c r="H242" s="5">
        <f>SUMIFS('Raw Data from UFBs'!F$3:F$3000,'Raw Data from UFBs'!$A$3:$A$3000,'Summary By Town'!$A242,'Raw Data from UFBs'!$E$3:$E$3000,'Summary By Town'!$G$2)</f>
        <v>0</v>
      </c>
      <c r="I242" s="5">
        <f>SUMIFS('Raw Data from UFBs'!G$3:G$3000,'Raw Data from UFBs'!$A$3:$A$3000,'Summary By Town'!$A242,'Raw Data from UFBs'!$E$3:$E$3000,'Summary By Town'!$G$2)</f>
        <v>0</v>
      </c>
      <c r="J242" s="23">
        <f t="shared" si="34"/>
        <v>0</v>
      </c>
      <c r="K242" s="22">
        <f>COUNTIFS('Raw Data from UFBs'!$A$3:$A$3000,'Summary By Town'!$A242,'Raw Data from UFBs'!$E$3:$E$3000,'Summary By Town'!$K$2)</f>
        <v>0</v>
      </c>
      <c r="L242" s="5">
        <f>SUMIFS('Raw Data from UFBs'!F$3:F$3000,'Raw Data from UFBs'!$A$3:$A$3000,'Summary By Town'!$A242,'Raw Data from UFBs'!$E$3:$E$3000,'Summary By Town'!$K$2)</f>
        <v>0</v>
      </c>
      <c r="M242" s="5">
        <f>SUMIFS('Raw Data from UFBs'!G$3:G$3000,'Raw Data from UFBs'!$A$3:$A$3000,'Summary By Town'!$A242,'Raw Data from UFBs'!$E$3:$E$3000,'Summary By Town'!$K$2)</f>
        <v>0</v>
      </c>
      <c r="N242" s="23">
        <f t="shared" si="35"/>
        <v>0</v>
      </c>
      <c r="O242" s="22">
        <f>COUNTIFS('Raw Data from UFBs'!$A$3:$A$3000,'Summary By Town'!$A242,'Raw Data from UFBs'!$E$3:$E$3000,'Summary By Town'!$O$2)</f>
        <v>0</v>
      </c>
      <c r="P242" s="5">
        <f>SUMIFS('Raw Data from UFBs'!F$3:F$3000,'Raw Data from UFBs'!$A$3:$A$3000,'Summary By Town'!$A242,'Raw Data from UFBs'!$E$3:$E$3000,'Summary By Town'!$O$2)</f>
        <v>0</v>
      </c>
      <c r="Q242" s="5">
        <f>SUMIFS('Raw Data from UFBs'!G$3:G$3000,'Raw Data from UFBs'!$A$3:$A$3000,'Summary By Town'!$A242,'Raw Data from UFBs'!$E$3:$E$3000,'Summary By Town'!$O$2)</f>
        <v>0</v>
      </c>
      <c r="R242" s="23">
        <f t="shared" si="36"/>
        <v>0</v>
      </c>
      <c r="S242" s="22">
        <f t="shared" si="37"/>
        <v>0</v>
      </c>
      <c r="T242" s="5">
        <f t="shared" si="38"/>
        <v>0</v>
      </c>
      <c r="U242" s="5">
        <f t="shared" si="39"/>
        <v>0</v>
      </c>
      <c r="V242" s="23">
        <f t="shared" si="40"/>
        <v>0</v>
      </c>
      <c r="W242" s="62">
        <v>1880071340</v>
      </c>
      <c r="X242" s="63">
        <v>2.0098317651650541</v>
      </c>
      <c r="Y242" s="64">
        <v>0.23232181554614101</v>
      </c>
      <c r="Z242" s="5">
        <f t="shared" si="41"/>
        <v>0</v>
      </c>
      <c r="AA242" s="9">
        <f t="shared" si="42"/>
        <v>0</v>
      </c>
      <c r="AB242" s="62">
        <v>18910723.16</v>
      </c>
      <c r="AC242" s="7">
        <f t="shared" si="43"/>
        <v>0</v>
      </c>
      <c r="AE242" s="6" t="s">
        <v>626</v>
      </c>
      <c r="AF242" s="6" t="s">
        <v>296</v>
      </c>
      <c r="AG242" s="6" t="s">
        <v>259</v>
      </c>
      <c r="AH242" s="6" t="s">
        <v>1054</v>
      </c>
      <c r="AI242" s="6" t="s">
        <v>1857</v>
      </c>
      <c r="AJ242" s="6" t="s">
        <v>1857</v>
      </c>
      <c r="AK242" s="6" t="s">
        <v>1857</v>
      </c>
      <c r="AL242" s="6" t="s">
        <v>1857</v>
      </c>
      <c r="AM242" s="6" t="s">
        <v>1857</v>
      </c>
      <c r="AN242" s="6" t="s">
        <v>1857</v>
      </c>
      <c r="AO242" s="6" t="s">
        <v>1857</v>
      </c>
      <c r="AP242" s="6" t="s">
        <v>1857</v>
      </c>
      <c r="AQ242" s="6" t="s">
        <v>1857</v>
      </c>
      <c r="AR242" s="6" t="s">
        <v>1857</v>
      </c>
      <c r="AS242" s="6" t="s">
        <v>1857</v>
      </c>
      <c r="AT242" s="6" t="s">
        <v>1857</v>
      </c>
    </row>
    <row r="243" spans="1:46" ht="17.25" customHeight="1" x14ac:dyDescent="0.3">
      <c r="A243" t="s">
        <v>275</v>
      </c>
      <c r="B243" t="s">
        <v>1506</v>
      </c>
      <c r="C243" t="s">
        <v>1051</v>
      </c>
      <c r="D243" t="str">
        <f t="shared" si="33"/>
        <v>Mantua township, Gloucester County</v>
      </c>
      <c r="E243" t="s">
        <v>1830</v>
      </c>
      <c r="F243" t="s">
        <v>1817</v>
      </c>
      <c r="G243" s="22">
        <f>COUNTIFS('Raw Data from UFBs'!$A$3:$A$3000,'Summary By Town'!$A243,'Raw Data from UFBs'!$E$3:$E$3000,'Summary By Town'!$G$2)</f>
        <v>0</v>
      </c>
      <c r="H243" s="5">
        <f>SUMIFS('Raw Data from UFBs'!F$3:F$3000,'Raw Data from UFBs'!$A$3:$A$3000,'Summary By Town'!$A243,'Raw Data from UFBs'!$E$3:$E$3000,'Summary By Town'!$G$2)</f>
        <v>0</v>
      </c>
      <c r="I243" s="5">
        <f>SUMIFS('Raw Data from UFBs'!G$3:G$3000,'Raw Data from UFBs'!$A$3:$A$3000,'Summary By Town'!$A243,'Raw Data from UFBs'!$E$3:$E$3000,'Summary By Town'!$G$2)</f>
        <v>0</v>
      </c>
      <c r="J243" s="23">
        <f t="shared" si="34"/>
        <v>0</v>
      </c>
      <c r="K243" s="22">
        <f>COUNTIFS('Raw Data from UFBs'!$A$3:$A$3000,'Summary By Town'!$A243,'Raw Data from UFBs'!$E$3:$E$3000,'Summary By Town'!$K$2)</f>
        <v>0</v>
      </c>
      <c r="L243" s="5">
        <f>SUMIFS('Raw Data from UFBs'!F$3:F$3000,'Raw Data from UFBs'!$A$3:$A$3000,'Summary By Town'!$A243,'Raw Data from UFBs'!$E$3:$E$3000,'Summary By Town'!$K$2)</f>
        <v>0</v>
      </c>
      <c r="M243" s="5">
        <f>SUMIFS('Raw Data from UFBs'!G$3:G$3000,'Raw Data from UFBs'!$A$3:$A$3000,'Summary By Town'!$A243,'Raw Data from UFBs'!$E$3:$E$3000,'Summary By Town'!$K$2)</f>
        <v>0</v>
      </c>
      <c r="N243" s="23">
        <f t="shared" si="35"/>
        <v>0</v>
      </c>
      <c r="O243" s="22">
        <f>COUNTIFS('Raw Data from UFBs'!$A$3:$A$3000,'Summary By Town'!$A243,'Raw Data from UFBs'!$E$3:$E$3000,'Summary By Town'!$O$2)</f>
        <v>0</v>
      </c>
      <c r="P243" s="5">
        <f>SUMIFS('Raw Data from UFBs'!F$3:F$3000,'Raw Data from UFBs'!$A$3:$A$3000,'Summary By Town'!$A243,'Raw Data from UFBs'!$E$3:$E$3000,'Summary By Town'!$O$2)</f>
        <v>0</v>
      </c>
      <c r="Q243" s="5">
        <f>SUMIFS('Raw Data from UFBs'!G$3:G$3000,'Raw Data from UFBs'!$A$3:$A$3000,'Summary By Town'!$A243,'Raw Data from UFBs'!$E$3:$E$3000,'Summary By Town'!$O$2)</f>
        <v>0</v>
      </c>
      <c r="R243" s="23">
        <f t="shared" si="36"/>
        <v>0</v>
      </c>
      <c r="S243" s="22">
        <f t="shared" si="37"/>
        <v>0</v>
      </c>
      <c r="T243" s="5">
        <f t="shared" si="38"/>
        <v>0</v>
      </c>
      <c r="U243" s="5">
        <f t="shared" si="39"/>
        <v>0</v>
      </c>
      <c r="V243" s="23">
        <f t="shared" si="40"/>
        <v>0</v>
      </c>
      <c r="W243" s="62">
        <v>2146406300</v>
      </c>
      <c r="X243" s="63">
        <v>2.4642422462394276</v>
      </c>
      <c r="Y243" s="64">
        <v>0.21740011475264712</v>
      </c>
      <c r="Z243" s="5">
        <f t="shared" si="41"/>
        <v>0</v>
      </c>
      <c r="AA243" s="9">
        <f t="shared" si="42"/>
        <v>0</v>
      </c>
      <c r="AB243" s="62">
        <v>17652518.75</v>
      </c>
      <c r="AC243" s="7">
        <f t="shared" si="43"/>
        <v>0</v>
      </c>
      <c r="AE243" s="6" t="s">
        <v>260</v>
      </c>
      <c r="AF243" s="6" t="s">
        <v>1059</v>
      </c>
      <c r="AG243" s="6" t="s">
        <v>274</v>
      </c>
      <c r="AH243" s="6" t="s">
        <v>1062</v>
      </c>
      <c r="AI243" s="6" t="s">
        <v>278</v>
      </c>
      <c r="AJ243" s="6" t="s">
        <v>259</v>
      </c>
      <c r="AK243" s="6" t="s">
        <v>253</v>
      </c>
      <c r="AL243" s="6" t="s">
        <v>279</v>
      </c>
      <c r="AM243" s="6" t="s">
        <v>1857</v>
      </c>
      <c r="AN243" s="6" t="s">
        <v>1857</v>
      </c>
      <c r="AO243" s="6" t="s">
        <v>1857</v>
      </c>
      <c r="AP243" s="6" t="s">
        <v>1857</v>
      </c>
      <c r="AQ243" s="6" t="s">
        <v>1857</v>
      </c>
      <c r="AR243" s="6" t="s">
        <v>1857</v>
      </c>
      <c r="AS243" s="6" t="s">
        <v>1857</v>
      </c>
      <c r="AT243" s="6" t="s">
        <v>1857</v>
      </c>
    </row>
    <row r="244" spans="1:46" ht="17.25" customHeight="1" x14ac:dyDescent="0.3">
      <c r="A244" t="s">
        <v>276</v>
      </c>
      <c r="B244" t="s">
        <v>1507</v>
      </c>
      <c r="C244" t="s">
        <v>1051</v>
      </c>
      <c r="D244" t="str">
        <f t="shared" si="33"/>
        <v>Monroe township, Gloucester County</v>
      </c>
      <c r="E244" t="s">
        <v>1830</v>
      </c>
      <c r="F244" t="s">
        <v>1817</v>
      </c>
      <c r="G244" s="22">
        <f>COUNTIFS('Raw Data from UFBs'!$A$3:$A$3000,'Summary By Town'!$A244,'Raw Data from UFBs'!$E$3:$E$3000,'Summary By Town'!$G$2)</f>
        <v>3</v>
      </c>
      <c r="H244" s="5">
        <f>SUMIFS('Raw Data from UFBs'!F$3:F$3000,'Raw Data from UFBs'!$A$3:$A$3000,'Summary By Town'!$A244,'Raw Data from UFBs'!$E$3:$E$3000,'Summary By Town'!$G$2)</f>
        <v>0</v>
      </c>
      <c r="I244" s="5">
        <f>SUMIFS('Raw Data from UFBs'!G$3:G$3000,'Raw Data from UFBs'!$A$3:$A$3000,'Summary By Town'!$A244,'Raw Data from UFBs'!$E$3:$E$3000,'Summary By Town'!$G$2)</f>
        <v>9626300</v>
      </c>
      <c r="J244" s="23">
        <f t="shared" si="34"/>
        <v>349861.42121211207</v>
      </c>
      <c r="K244" s="22">
        <f>COUNTIFS('Raw Data from UFBs'!$A$3:$A$3000,'Summary By Town'!$A244,'Raw Data from UFBs'!$E$3:$E$3000,'Summary By Town'!$K$2)</f>
        <v>0</v>
      </c>
      <c r="L244" s="5">
        <f>SUMIFS('Raw Data from UFBs'!F$3:F$3000,'Raw Data from UFBs'!$A$3:$A$3000,'Summary By Town'!$A244,'Raw Data from UFBs'!$E$3:$E$3000,'Summary By Town'!$K$2)</f>
        <v>0</v>
      </c>
      <c r="M244" s="5">
        <f>SUMIFS('Raw Data from UFBs'!G$3:G$3000,'Raw Data from UFBs'!$A$3:$A$3000,'Summary By Town'!$A244,'Raw Data from UFBs'!$E$3:$E$3000,'Summary By Town'!$K$2)</f>
        <v>0</v>
      </c>
      <c r="N244" s="23">
        <f t="shared" si="35"/>
        <v>0</v>
      </c>
      <c r="O244" s="22">
        <f>COUNTIFS('Raw Data from UFBs'!$A$3:$A$3000,'Summary By Town'!$A244,'Raw Data from UFBs'!$E$3:$E$3000,'Summary By Town'!$O$2)</f>
        <v>0</v>
      </c>
      <c r="P244" s="5">
        <f>SUMIFS('Raw Data from UFBs'!F$3:F$3000,'Raw Data from UFBs'!$A$3:$A$3000,'Summary By Town'!$A244,'Raw Data from UFBs'!$E$3:$E$3000,'Summary By Town'!$O$2)</f>
        <v>0</v>
      </c>
      <c r="Q244" s="5">
        <f>SUMIFS('Raw Data from UFBs'!G$3:G$3000,'Raw Data from UFBs'!$A$3:$A$3000,'Summary By Town'!$A244,'Raw Data from UFBs'!$E$3:$E$3000,'Summary By Town'!$O$2)</f>
        <v>0</v>
      </c>
      <c r="R244" s="23">
        <f t="shared" si="36"/>
        <v>0</v>
      </c>
      <c r="S244" s="22">
        <f t="shared" si="37"/>
        <v>3</v>
      </c>
      <c r="T244" s="5">
        <f t="shared" si="38"/>
        <v>0</v>
      </c>
      <c r="U244" s="5">
        <f t="shared" si="39"/>
        <v>9626300</v>
      </c>
      <c r="V244" s="23">
        <f t="shared" si="40"/>
        <v>349861.42121211207</v>
      </c>
      <c r="W244" s="62">
        <v>3076912700</v>
      </c>
      <c r="X244" s="63">
        <v>3.6344329722958153</v>
      </c>
      <c r="Y244" s="64">
        <v>0.2582236463108975</v>
      </c>
      <c r="Z244" s="5">
        <f t="shared" si="41"/>
        <v>90342.491888904362</v>
      </c>
      <c r="AA244" s="9">
        <f t="shared" si="42"/>
        <v>3.128558051062027E-3</v>
      </c>
      <c r="AB244" s="62">
        <v>39967886.609999999</v>
      </c>
      <c r="AC244" s="7">
        <f t="shared" si="43"/>
        <v>2.2603770064314735E-3</v>
      </c>
      <c r="AE244" s="6" t="s">
        <v>924</v>
      </c>
      <c r="AF244" s="6" t="s">
        <v>927</v>
      </c>
      <c r="AG244" s="6" t="s">
        <v>1053</v>
      </c>
      <c r="AH244" s="6" t="s">
        <v>250</v>
      </c>
      <c r="AI244" s="6" t="s">
        <v>260</v>
      </c>
      <c r="AJ244" s="6" t="s">
        <v>193</v>
      </c>
      <c r="AK244" s="6" t="s">
        <v>278</v>
      </c>
      <c r="AL244" s="6" t="s">
        <v>164</v>
      </c>
      <c r="AM244" s="6" t="s">
        <v>1857</v>
      </c>
      <c r="AN244" s="6" t="s">
        <v>1857</v>
      </c>
      <c r="AO244" s="6" t="s">
        <v>1857</v>
      </c>
      <c r="AP244" s="6" t="s">
        <v>1857</v>
      </c>
      <c r="AQ244" s="6" t="s">
        <v>1857</v>
      </c>
      <c r="AR244" s="6" t="s">
        <v>1857</v>
      </c>
      <c r="AS244" s="6" t="s">
        <v>1857</v>
      </c>
      <c r="AT244" s="6" t="s">
        <v>1857</v>
      </c>
    </row>
    <row r="245" spans="1:46" ht="17.25" customHeight="1" x14ac:dyDescent="0.3">
      <c r="A245" t="s">
        <v>1060</v>
      </c>
      <c r="B245" t="s">
        <v>1508</v>
      </c>
      <c r="C245" t="s">
        <v>1051</v>
      </c>
      <c r="D245" t="str">
        <f t="shared" si="33"/>
        <v>South Harrison township, Gloucester County</v>
      </c>
      <c r="E245" t="s">
        <v>1830</v>
      </c>
      <c r="F245" t="s">
        <v>1818</v>
      </c>
      <c r="G245" s="22">
        <f>COUNTIFS('Raw Data from UFBs'!$A$3:$A$3000,'Summary By Town'!$A245,'Raw Data from UFBs'!$E$3:$E$3000,'Summary By Town'!$G$2)</f>
        <v>0</v>
      </c>
      <c r="H245" s="5">
        <f>SUMIFS('Raw Data from UFBs'!F$3:F$3000,'Raw Data from UFBs'!$A$3:$A$3000,'Summary By Town'!$A245,'Raw Data from UFBs'!$E$3:$E$3000,'Summary By Town'!$G$2)</f>
        <v>0</v>
      </c>
      <c r="I245" s="5">
        <f>SUMIFS('Raw Data from UFBs'!G$3:G$3000,'Raw Data from UFBs'!$A$3:$A$3000,'Summary By Town'!$A245,'Raw Data from UFBs'!$E$3:$E$3000,'Summary By Town'!$G$2)</f>
        <v>0</v>
      </c>
      <c r="J245" s="23">
        <f t="shared" si="34"/>
        <v>0</v>
      </c>
      <c r="K245" s="22">
        <f>COUNTIFS('Raw Data from UFBs'!$A$3:$A$3000,'Summary By Town'!$A245,'Raw Data from UFBs'!$E$3:$E$3000,'Summary By Town'!$K$2)</f>
        <v>0</v>
      </c>
      <c r="L245" s="5">
        <f>SUMIFS('Raw Data from UFBs'!F$3:F$3000,'Raw Data from UFBs'!$A$3:$A$3000,'Summary By Town'!$A245,'Raw Data from UFBs'!$E$3:$E$3000,'Summary By Town'!$K$2)</f>
        <v>0</v>
      </c>
      <c r="M245" s="5">
        <f>SUMIFS('Raw Data from UFBs'!G$3:G$3000,'Raw Data from UFBs'!$A$3:$A$3000,'Summary By Town'!$A245,'Raw Data from UFBs'!$E$3:$E$3000,'Summary By Town'!$K$2)</f>
        <v>0</v>
      </c>
      <c r="N245" s="23">
        <f t="shared" si="35"/>
        <v>0</v>
      </c>
      <c r="O245" s="22">
        <f>COUNTIFS('Raw Data from UFBs'!$A$3:$A$3000,'Summary By Town'!$A245,'Raw Data from UFBs'!$E$3:$E$3000,'Summary By Town'!$O$2)</f>
        <v>0</v>
      </c>
      <c r="P245" s="5">
        <f>SUMIFS('Raw Data from UFBs'!F$3:F$3000,'Raw Data from UFBs'!$A$3:$A$3000,'Summary By Town'!$A245,'Raw Data from UFBs'!$E$3:$E$3000,'Summary By Town'!$O$2)</f>
        <v>0</v>
      </c>
      <c r="Q245" s="5">
        <f>SUMIFS('Raw Data from UFBs'!G$3:G$3000,'Raw Data from UFBs'!$A$3:$A$3000,'Summary By Town'!$A245,'Raw Data from UFBs'!$E$3:$E$3000,'Summary By Town'!$O$2)</f>
        <v>0</v>
      </c>
      <c r="R245" s="23">
        <f t="shared" si="36"/>
        <v>0</v>
      </c>
      <c r="S245" s="22">
        <f t="shared" si="37"/>
        <v>0</v>
      </c>
      <c r="T245" s="5">
        <f t="shared" si="38"/>
        <v>0</v>
      </c>
      <c r="U245" s="5">
        <f t="shared" si="39"/>
        <v>0</v>
      </c>
      <c r="V245" s="23">
        <f t="shared" si="40"/>
        <v>0</v>
      </c>
      <c r="W245" s="62">
        <v>428432000</v>
      </c>
      <c r="X245" s="63">
        <v>3.0210826757387124</v>
      </c>
      <c r="Y245" s="64">
        <v>9.1531587540694806E-2</v>
      </c>
      <c r="Z245" s="5">
        <f t="shared" si="41"/>
        <v>0</v>
      </c>
      <c r="AA245" s="9">
        <f t="shared" si="42"/>
        <v>0</v>
      </c>
      <c r="AB245" s="62">
        <v>2583179.6100000003</v>
      </c>
      <c r="AC245" s="7">
        <f t="shared" si="43"/>
        <v>0</v>
      </c>
      <c r="AE245" s="6" t="s">
        <v>1206</v>
      </c>
      <c r="AF245" s="6" t="s">
        <v>1052</v>
      </c>
      <c r="AG245" s="6" t="s">
        <v>1203</v>
      </c>
      <c r="AH245" s="6" t="s">
        <v>274</v>
      </c>
      <c r="AI245" s="6" t="s">
        <v>296</v>
      </c>
      <c r="AJ245" s="6" t="s">
        <v>1857</v>
      </c>
      <c r="AK245" s="6" t="s">
        <v>1857</v>
      </c>
      <c r="AL245" s="6" t="s">
        <v>1857</v>
      </c>
      <c r="AM245" s="6" t="s">
        <v>1857</v>
      </c>
      <c r="AN245" s="6" t="s">
        <v>1857</v>
      </c>
      <c r="AO245" s="6" t="s">
        <v>1857</v>
      </c>
      <c r="AP245" s="6" t="s">
        <v>1857</v>
      </c>
      <c r="AQ245" s="6" t="s">
        <v>1857</v>
      </c>
      <c r="AR245" s="6" t="s">
        <v>1857</v>
      </c>
      <c r="AS245" s="6" t="s">
        <v>1857</v>
      </c>
      <c r="AT245" s="6" t="s">
        <v>1857</v>
      </c>
    </row>
    <row r="246" spans="1:46" ht="17.25" customHeight="1" x14ac:dyDescent="0.3">
      <c r="A246" t="s">
        <v>278</v>
      </c>
      <c r="B246" t="s">
        <v>1361</v>
      </c>
      <c r="C246" t="s">
        <v>1051</v>
      </c>
      <c r="D246" t="str">
        <f t="shared" si="33"/>
        <v>Washington township, Gloucester County</v>
      </c>
      <c r="E246" t="s">
        <v>1830</v>
      </c>
      <c r="F246" t="s">
        <v>1817</v>
      </c>
      <c r="G246" s="22">
        <f>COUNTIFS('Raw Data from UFBs'!$A$3:$A$3000,'Summary By Town'!$A246,'Raw Data from UFBs'!$E$3:$E$3000,'Summary By Town'!$G$2)</f>
        <v>3</v>
      </c>
      <c r="H246" s="5">
        <f>SUMIFS('Raw Data from UFBs'!F$3:F$3000,'Raw Data from UFBs'!$A$3:$A$3000,'Summary By Town'!$A246,'Raw Data from UFBs'!$E$3:$E$3000,'Summary By Town'!$G$2)</f>
        <v>89567.3</v>
      </c>
      <c r="I246" s="5">
        <f>SUMIFS('Raw Data from UFBs'!G$3:G$3000,'Raw Data from UFBs'!$A$3:$A$3000,'Summary By Town'!$A246,'Raw Data from UFBs'!$E$3:$E$3000,'Summary By Town'!$G$2)</f>
        <v>10190600</v>
      </c>
      <c r="J246" s="23">
        <f t="shared" si="34"/>
        <v>348357.13416207401</v>
      </c>
      <c r="K246" s="22">
        <f>COUNTIFS('Raw Data from UFBs'!$A$3:$A$3000,'Summary By Town'!$A246,'Raw Data from UFBs'!$E$3:$E$3000,'Summary By Town'!$K$2)</f>
        <v>2</v>
      </c>
      <c r="L246" s="5">
        <f>SUMIFS('Raw Data from UFBs'!F$3:F$3000,'Raw Data from UFBs'!$A$3:$A$3000,'Summary By Town'!$A246,'Raw Data from UFBs'!$E$3:$E$3000,'Summary By Town'!$K$2)</f>
        <v>356163.45</v>
      </c>
      <c r="M246" s="5">
        <f>SUMIFS('Raw Data from UFBs'!G$3:G$3000,'Raw Data from UFBs'!$A$3:$A$3000,'Summary By Town'!$A246,'Raw Data from UFBs'!$E$3:$E$3000,'Summary By Town'!$K$2)</f>
        <v>15094000</v>
      </c>
      <c r="N246" s="23">
        <f t="shared" si="35"/>
        <v>515975.76031267492</v>
      </c>
      <c r="O246" s="22">
        <f>COUNTIFS('Raw Data from UFBs'!$A$3:$A$3000,'Summary By Town'!$A246,'Raw Data from UFBs'!$E$3:$E$3000,'Summary By Town'!$O$2)</f>
        <v>0</v>
      </c>
      <c r="P246" s="5">
        <f>SUMIFS('Raw Data from UFBs'!F$3:F$3000,'Raw Data from UFBs'!$A$3:$A$3000,'Summary By Town'!$A246,'Raw Data from UFBs'!$E$3:$E$3000,'Summary By Town'!$O$2)</f>
        <v>0</v>
      </c>
      <c r="Q246" s="5">
        <f>SUMIFS('Raw Data from UFBs'!G$3:G$3000,'Raw Data from UFBs'!$A$3:$A$3000,'Summary By Town'!$A246,'Raw Data from UFBs'!$E$3:$E$3000,'Summary By Town'!$O$2)</f>
        <v>0</v>
      </c>
      <c r="R246" s="23">
        <f t="shared" si="36"/>
        <v>0</v>
      </c>
      <c r="S246" s="22">
        <f t="shared" si="37"/>
        <v>5</v>
      </c>
      <c r="T246" s="5">
        <f t="shared" si="38"/>
        <v>445730.75</v>
      </c>
      <c r="U246" s="5">
        <f t="shared" si="39"/>
        <v>25284600</v>
      </c>
      <c r="V246" s="23">
        <f t="shared" si="40"/>
        <v>864332.89447474899</v>
      </c>
      <c r="W246" s="62">
        <v>5203974900</v>
      </c>
      <c r="X246" s="63">
        <v>3.4184163264388161</v>
      </c>
      <c r="Y246" s="64">
        <v>0.20395156129310307</v>
      </c>
      <c r="Z246" s="5">
        <f t="shared" si="41"/>
        <v>85374.56092626616</v>
      </c>
      <c r="AA246" s="9">
        <f t="shared" si="42"/>
        <v>4.8587090610294837E-3</v>
      </c>
      <c r="AB246" s="62">
        <v>45551388.390000001</v>
      </c>
      <c r="AC246" s="7">
        <f t="shared" si="43"/>
        <v>1.8742471732213683E-3</v>
      </c>
      <c r="AE246" s="6" t="s">
        <v>276</v>
      </c>
      <c r="AF246" s="6" t="s">
        <v>260</v>
      </c>
      <c r="AG246" s="6" t="s">
        <v>1059</v>
      </c>
      <c r="AH246" s="6" t="s">
        <v>275</v>
      </c>
      <c r="AI246" s="6" t="s">
        <v>164</v>
      </c>
      <c r="AJ246" s="6" t="s">
        <v>253</v>
      </c>
      <c r="AK246" s="6" t="s">
        <v>1857</v>
      </c>
      <c r="AL246" s="6" t="s">
        <v>1857</v>
      </c>
      <c r="AM246" s="6" t="s">
        <v>1857</v>
      </c>
      <c r="AN246" s="6" t="s">
        <v>1857</v>
      </c>
      <c r="AO246" s="6" t="s">
        <v>1857</v>
      </c>
      <c r="AP246" s="6" t="s">
        <v>1857</v>
      </c>
      <c r="AQ246" s="6" t="s">
        <v>1857</v>
      </c>
      <c r="AR246" s="6" t="s">
        <v>1857</v>
      </c>
      <c r="AS246" s="6" t="s">
        <v>1857</v>
      </c>
      <c r="AT246" s="6" t="s">
        <v>1857</v>
      </c>
    </row>
    <row r="247" spans="1:46" ht="17.25" customHeight="1" x14ac:dyDescent="0.3">
      <c r="A247" t="s">
        <v>279</v>
      </c>
      <c r="B247" t="s">
        <v>1509</v>
      </c>
      <c r="C247" t="s">
        <v>1051</v>
      </c>
      <c r="D247" t="str">
        <f t="shared" si="33"/>
        <v>West Deptford township, Gloucester County</v>
      </c>
      <c r="E247" t="s">
        <v>1830</v>
      </c>
      <c r="F247" t="s">
        <v>1817</v>
      </c>
      <c r="G247" s="22">
        <f>COUNTIFS('Raw Data from UFBs'!$A$3:$A$3000,'Summary By Town'!$A247,'Raw Data from UFBs'!$E$3:$E$3000,'Summary By Town'!$G$2)</f>
        <v>2</v>
      </c>
      <c r="H247" s="5">
        <f>SUMIFS('Raw Data from UFBs'!F$3:F$3000,'Raw Data from UFBs'!$A$3:$A$3000,'Summary By Town'!$A247,'Raw Data from UFBs'!$E$3:$E$3000,'Summary By Town'!$G$2)</f>
        <v>69654.990000000005</v>
      </c>
      <c r="I247" s="5">
        <f>SUMIFS('Raw Data from UFBs'!G$3:G$3000,'Raw Data from UFBs'!$A$3:$A$3000,'Summary By Town'!$A247,'Raw Data from UFBs'!$E$3:$E$3000,'Summary By Town'!$G$2)</f>
        <v>13019700</v>
      </c>
      <c r="J247" s="23">
        <f t="shared" si="34"/>
        <v>448704.00433820498</v>
      </c>
      <c r="K247" s="22">
        <f>COUNTIFS('Raw Data from UFBs'!$A$3:$A$3000,'Summary By Town'!$A247,'Raw Data from UFBs'!$E$3:$E$3000,'Summary By Town'!$K$2)</f>
        <v>3</v>
      </c>
      <c r="L247" s="5">
        <f>SUMIFS('Raw Data from UFBs'!F$3:F$3000,'Raw Data from UFBs'!$A$3:$A$3000,'Summary By Town'!$A247,'Raw Data from UFBs'!$E$3:$E$3000,'Summary By Town'!$K$2)</f>
        <v>2536502</v>
      </c>
      <c r="M247" s="5">
        <f>SUMIFS('Raw Data from UFBs'!G$3:G$3000,'Raw Data from UFBs'!$A$3:$A$3000,'Summary By Town'!$A247,'Raw Data from UFBs'!$E$3:$E$3000,'Summary By Town'!$K$2)</f>
        <v>21587600</v>
      </c>
      <c r="N247" s="23">
        <f t="shared" si="35"/>
        <v>743983.54524692835</v>
      </c>
      <c r="O247" s="22">
        <f>COUNTIFS('Raw Data from UFBs'!$A$3:$A$3000,'Summary By Town'!$A247,'Raw Data from UFBs'!$E$3:$E$3000,'Summary By Town'!$O$2)</f>
        <v>1</v>
      </c>
      <c r="P247" s="5">
        <f>SUMIFS('Raw Data from UFBs'!F$3:F$3000,'Raw Data from UFBs'!$A$3:$A$3000,'Summary By Town'!$A247,'Raw Data from UFBs'!$E$3:$E$3000,'Summary By Town'!$O$2)</f>
        <v>48164000</v>
      </c>
      <c r="Q247" s="5">
        <f>SUMIFS('Raw Data from UFBs'!G$3:G$3000,'Raw Data from UFBs'!$A$3:$A$3000,'Summary By Town'!$A247,'Raw Data from UFBs'!$E$3:$E$3000,'Summary By Town'!$O$2)</f>
        <v>1074129.45</v>
      </c>
      <c r="R247" s="23">
        <f t="shared" si="36"/>
        <v>37018.225104464291</v>
      </c>
      <c r="S247" s="22">
        <f t="shared" si="37"/>
        <v>6</v>
      </c>
      <c r="T247" s="5">
        <f t="shared" si="38"/>
        <v>50770156.990000002</v>
      </c>
      <c r="U247" s="5">
        <f t="shared" si="39"/>
        <v>35681429.450000003</v>
      </c>
      <c r="V247" s="23">
        <f t="shared" si="40"/>
        <v>1229705.7746895975</v>
      </c>
      <c r="W247" s="62">
        <v>2585568530</v>
      </c>
      <c r="X247" s="63">
        <v>3.4463467233362133</v>
      </c>
      <c r="Y247" s="64">
        <v>0.30767468752192201</v>
      </c>
      <c r="Z247" s="5">
        <f t="shared" si="41"/>
        <v>-15242342.847365649</v>
      </c>
      <c r="AA247" s="9">
        <f t="shared" si="42"/>
        <v>1.3800225766980543E-2</v>
      </c>
      <c r="AB247" s="62">
        <v>39307509.920000002</v>
      </c>
      <c r="AC247" s="7">
        <f t="shared" si="43"/>
        <v>-0.38777177385154621</v>
      </c>
      <c r="AE247" s="6" t="s">
        <v>275</v>
      </c>
      <c r="AF247" s="6" t="s">
        <v>259</v>
      </c>
      <c r="AG247" s="6" t="s">
        <v>1064</v>
      </c>
      <c r="AH247" s="6" t="s">
        <v>285</v>
      </c>
      <c r="AI247" s="6" t="s">
        <v>1058</v>
      </c>
      <c r="AJ247" s="6" t="s">
        <v>253</v>
      </c>
      <c r="AK247" s="6" t="s">
        <v>1056</v>
      </c>
      <c r="AL247" s="6" t="s">
        <v>1063</v>
      </c>
      <c r="AM247" s="6" t="s">
        <v>1857</v>
      </c>
      <c r="AN247" s="6" t="s">
        <v>1857</v>
      </c>
      <c r="AO247" s="6" t="s">
        <v>1857</v>
      </c>
      <c r="AP247" s="6" t="s">
        <v>1857</v>
      </c>
      <c r="AQ247" s="6" t="s">
        <v>1857</v>
      </c>
      <c r="AR247" s="6" t="s">
        <v>1857</v>
      </c>
      <c r="AS247" s="6" t="s">
        <v>1857</v>
      </c>
      <c r="AT247" s="6" t="s">
        <v>1857</v>
      </c>
    </row>
    <row r="248" spans="1:46" ht="17.25" customHeight="1" x14ac:dyDescent="0.3">
      <c r="A248" t="s">
        <v>296</v>
      </c>
      <c r="B248" t="s">
        <v>1510</v>
      </c>
      <c r="C248" t="s">
        <v>1051</v>
      </c>
      <c r="D248" t="str">
        <f t="shared" si="33"/>
        <v>Woolwich township, Gloucester County</v>
      </c>
      <c r="E248" t="s">
        <v>1830</v>
      </c>
      <c r="F248" t="s">
        <v>1817</v>
      </c>
      <c r="G248" s="22">
        <f>COUNTIFS('Raw Data from UFBs'!$A$3:$A$3000,'Summary By Town'!$A248,'Raw Data from UFBs'!$E$3:$E$3000,'Summary By Town'!$G$2)</f>
        <v>2</v>
      </c>
      <c r="H248" s="5">
        <f>SUMIFS('Raw Data from UFBs'!F$3:F$3000,'Raw Data from UFBs'!$A$3:$A$3000,'Summary By Town'!$A248,'Raw Data from UFBs'!$E$3:$E$3000,'Summary By Town'!$G$2)</f>
        <v>68428.58</v>
      </c>
      <c r="I248" s="5">
        <f>SUMIFS('Raw Data from UFBs'!G$3:G$3000,'Raw Data from UFBs'!$A$3:$A$3000,'Summary By Town'!$A248,'Raw Data from UFBs'!$E$3:$E$3000,'Summary By Town'!$G$2)</f>
        <v>0</v>
      </c>
      <c r="J248" s="23">
        <f t="shared" si="34"/>
        <v>0</v>
      </c>
      <c r="K248" s="22">
        <f>COUNTIFS('Raw Data from UFBs'!$A$3:$A$3000,'Summary By Town'!$A248,'Raw Data from UFBs'!$E$3:$E$3000,'Summary By Town'!$K$2)</f>
        <v>1</v>
      </c>
      <c r="L248" s="5">
        <f>SUMIFS('Raw Data from UFBs'!F$3:F$3000,'Raw Data from UFBs'!$A$3:$A$3000,'Summary By Town'!$A248,'Raw Data from UFBs'!$E$3:$E$3000,'Summary By Town'!$K$2)</f>
        <v>174994.06</v>
      </c>
      <c r="M248" s="5">
        <f>SUMIFS('Raw Data from UFBs'!G$3:G$3000,'Raw Data from UFBs'!$A$3:$A$3000,'Summary By Town'!$A248,'Raw Data from UFBs'!$E$3:$E$3000,'Summary By Town'!$K$2)</f>
        <v>0</v>
      </c>
      <c r="N248" s="23">
        <f t="shared" si="35"/>
        <v>0</v>
      </c>
      <c r="O248" s="22">
        <f>COUNTIFS('Raw Data from UFBs'!$A$3:$A$3000,'Summary By Town'!$A248,'Raw Data from UFBs'!$E$3:$E$3000,'Summary By Town'!$O$2)</f>
        <v>1</v>
      </c>
      <c r="P248" s="5">
        <f>SUMIFS('Raw Data from UFBs'!F$3:F$3000,'Raw Data from UFBs'!$A$3:$A$3000,'Summary By Town'!$A248,'Raw Data from UFBs'!$E$3:$E$3000,'Summary By Town'!$O$2)</f>
        <v>50739.46</v>
      </c>
      <c r="Q248" s="5">
        <f>SUMIFS('Raw Data from UFBs'!G$3:G$3000,'Raw Data from UFBs'!$A$3:$A$3000,'Summary By Town'!$A248,'Raw Data from UFBs'!$E$3:$E$3000,'Summary By Town'!$O$2)</f>
        <v>0</v>
      </c>
      <c r="R248" s="23">
        <f t="shared" si="36"/>
        <v>0</v>
      </c>
      <c r="S248" s="22">
        <f t="shared" si="37"/>
        <v>4</v>
      </c>
      <c r="T248" s="5">
        <f t="shared" si="38"/>
        <v>294162.09999999998</v>
      </c>
      <c r="U248" s="5">
        <f t="shared" si="39"/>
        <v>0</v>
      </c>
      <c r="V248" s="23">
        <f t="shared" si="40"/>
        <v>0</v>
      </c>
      <c r="W248" s="62">
        <v>1613116910</v>
      </c>
      <c r="X248" s="63">
        <v>3.2987286070157782</v>
      </c>
      <c r="Y248" s="64">
        <v>0.17582867611025291</v>
      </c>
      <c r="Z248" s="5">
        <f t="shared" si="41"/>
        <v>-51722.132604811821</v>
      </c>
      <c r="AA248" s="9">
        <f t="shared" si="42"/>
        <v>0</v>
      </c>
      <c r="AB248" s="62">
        <v>15121019.68</v>
      </c>
      <c r="AC248" s="7">
        <f t="shared" si="43"/>
        <v>-3.4205452872482353E-3</v>
      </c>
      <c r="AE248" s="6" t="s">
        <v>1203</v>
      </c>
      <c r="AF248" s="6" t="s">
        <v>1060</v>
      </c>
      <c r="AG248" s="6" t="s">
        <v>1061</v>
      </c>
      <c r="AH248" s="6" t="s">
        <v>274</v>
      </c>
      <c r="AI248" s="6" t="s">
        <v>626</v>
      </c>
      <c r="AJ248" s="6" t="s">
        <v>259</v>
      </c>
      <c r="AK248" s="6" t="s">
        <v>1055</v>
      </c>
      <c r="AL248" s="6" t="s">
        <v>1857</v>
      </c>
      <c r="AM248" s="6" t="s">
        <v>1857</v>
      </c>
      <c r="AN248" s="6" t="s">
        <v>1857</v>
      </c>
      <c r="AO248" s="6" t="s">
        <v>1857</v>
      </c>
      <c r="AP248" s="6" t="s">
        <v>1857</v>
      </c>
      <c r="AQ248" s="6" t="s">
        <v>1857</v>
      </c>
      <c r="AR248" s="6" t="s">
        <v>1857</v>
      </c>
      <c r="AS248" s="6" t="s">
        <v>1857</v>
      </c>
      <c r="AT248" s="6" t="s">
        <v>1857</v>
      </c>
    </row>
    <row r="249" spans="1:46" ht="17.25" customHeight="1" x14ac:dyDescent="0.3">
      <c r="A249" t="s">
        <v>299</v>
      </c>
      <c r="B249" t="s">
        <v>1511</v>
      </c>
      <c r="C249" t="s">
        <v>1065</v>
      </c>
      <c r="D249" t="str">
        <f t="shared" si="33"/>
        <v>Bayonne city, Hudson County</v>
      </c>
      <c r="E249" t="s">
        <v>1828</v>
      </c>
      <c r="F249" t="s">
        <v>1819</v>
      </c>
      <c r="G249" s="22">
        <f>COUNTIFS('Raw Data from UFBs'!$A$3:$A$3000,'Summary By Town'!$A249,'Raw Data from UFBs'!$E$3:$E$3000,'Summary By Town'!$G$2)</f>
        <v>7</v>
      </c>
      <c r="H249" s="5">
        <f>SUMIFS('Raw Data from UFBs'!F$3:F$3000,'Raw Data from UFBs'!$A$3:$A$3000,'Summary By Town'!$A249,'Raw Data from UFBs'!$E$3:$E$3000,'Summary By Town'!$G$2)</f>
        <v>926977.01</v>
      </c>
      <c r="I249" s="5">
        <f>SUMIFS('Raw Data from UFBs'!G$3:G$3000,'Raw Data from UFBs'!$A$3:$A$3000,'Summary By Town'!$A249,'Raw Data from UFBs'!$E$3:$E$3000,'Summary By Town'!$G$2)</f>
        <v>198986900</v>
      </c>
      <c r="J249" s="23">
        <f t="shared" si="34"/>
        <v>5336840.0858133044</v>
      </c>
      <c r="K249" s="22">
        <f>COUNTIFS('Raw Data from UFBs'!$A$3:$A$3000,'Summary By Town'!$A249,'Raw Data from UFBs'!$E$3:$E$3000,'Summary By Town'!$K$2)</f>
        <v>10</v>
      </c>
      <c r="L249" s="5">
        <f>SUMIFS('Raw Data from UFBs'!F$3:F$3000,'Raw Data from UFBs'!$A$3:$A$3000,'Summary By Town'!$A249,'Raw Data from UFBs'!$E$3:$E$3000,'Summary By Town'!$K$2)</f>
        <v>4475616.3900000006</v>
      </c>
      <c r="M249" s="5">
        <f>SUMIFS('Raw Data from UFBs'!G$3:G$3000,'Raw Data from UFBs'!$A$3:$A$3000,'Summary By Town'!$A249,'Raw Data from UFBs'!$E$3:$E$3000,'Summary By Town'!$K$2)</f>
        <v>195930100</v>
      </c>
      <c r="N249" s="23">
        <f t="shared" si="35"/>
        <v>5254856.5342613468</v>
      </c>
      <c r="O249" s="22">
        <f>COUNTIFS('Raw Data from UFBs'!$A$3:$A$3000,'Summary By Town'!$A249,'Raw Data from UFBs'!$E$3:$E$3000,'Summary By Town'!$O$2)</f>
        <v>24</v>
      </c>
      <c r="P249" s="5">
        <f>SUMIFS('Raw Data from UFBs'!F$3:F$3000,'Raw Data from UFBs'!$A$3:$A$3000,'Summary By Town'!$A249,'Raw Data from UFBs'!$E$3:$E$3000,'Summary By Town'!$O$2)</f>
        <v>5245596.3099999996</v>
      </c>
      <c r="Q249" s="5">
        <f>SUMIFS('Raw Data from UFBs'!G$3:G$3000,'Raw Data from UFBs'!$A$3:$A$3000,'Summary By Town'!$A249,'Raw Data from UFBs'!$E$3:$E$3000,'Summary By Town'!$O$2)</f>
        <v>775856900</v>
      </c>
      <c r="R249" s="23">
        <f t="shared" si="36"/>
        <v>20808526.615444757</v>
      </c>
      <c r="S249" s="22">
        <f t="shared" si="37"/>
        <v>41</v>
      </c>
      <c r="T249" s="5">
        <f t="shared" si="38"/>
        <v>10648189.709999999</v>
      </c>
      <c r="U249" s="5">
        <f t="shared" si="39"/>
        <v>1170773900</v>
      </c>
      <c r="V249" s="23">
        <f t="shared" si="40"/>
        <v>31400223.235519409</v>
      </c>
      <c r="W249" s="62">
        <v>10285256386</v>
      </c>
      <c r="X249" s="63">
        <v>2.6820057429978075</v>
      </c>
      <c r="Y249" s="64">
        <v>0.43708133647380176</v>
      </c>
      <c r="Z249" s="5">
        <f t="shared" si="41"/>
        <v>9070326.5478831623</v>
      </c>
      <c r="AA249" s="9">
        <f t="shared" si="42"/>
        <v>0.11383030777858141</v>
      </c>
      <c r="AB249" s="62">
        <v>142160162.84999999</v>
      </c>
      <c r="AC249" s="7">
        <f t="shared" si="43"/>
        <v>6.3803574546082223E-2</v>
      </c>
      <c r="AE249" s="6" t="s">
        <v>659</v>
      </c>
      <c r="AF249" s="6" t="s">
        <v>1046</v>
      </c>
      <c r="AG249" s="6" t="s">
        <v>337</v>
      </c>
      <c r="AH249" s="6" t="s">
        <v>1857</v>
      </c>
      <c r="AI249" s="6" t="s">
        <v>1857</v>
      </c>
      <c r="AJ249" s="6" t="s">
        <v>1857</v>
      </c>
      <c r="AK249" s="6" t="s">
        <v>1857</v>
      </c>
      <c r="AL249" s="6" t="s">
        <v>1857</v>
      </c>
      <c r="AM249" s="6" t="s">
        <v>1857</v>
      </c>
      <c r="AN249" s="6" t="s">
        <v>1857</v>
      </c>
      <c r="AO249" s="6" t="s">
        <v>1857</v>
      </c>
      <c r="AP249" s="6" t="s">
        <v>1857</v>
      </c>
      <c r="AQ249" s="6" t="s">
        <v>1857</v>
      </c>
      <c r="AR249" s="6" t="s">
        <v>1857</v>
      </c>
      <c r="AS249" s="6" t="s">
        <v>1857</v>
      </c>
      <c r="AT249" s="6" t="s">
        <v>1857</v>
      </c>
    </row>
    <row r="250" spans="1:46" ht="17.25" customHeight="1" x14ac:dyDescent="0.3">
      <c r="A250" t="s">
        <v>1066</v>
      </c>
      <c r="B250" t="s">
        <v>1512</v>
      </c>
      <c r="C250" t="s">
        <v>1065</v>
      </c>
      <c r="D250" t="str">
        <f t="shared" si="33"/>
        <v>East Newark borough, Hudson County</v>
      </c>
      <c r="E250" t="s">
        <v>1828</v>
      </c>
      <c r="F250" t="s">
        <v>1819</v>
      </c>
      <c r="G250" s="22">
        <f>COUNTIFS('Raw Data from UFBs'!$A$3:$A$3000,'Summary By Town'!$A250,'Raw Data from UFBs'!$E$3:$E$3000,'Summary By Town'!$G$2)</f>
        <v>0</v>
      </c>
      <c r="H250" s="5">
        <f>SUMIFS('Raw Data from UFBs'!F$3:F$3000,'Raw Data from UFBs'!$A$3:$A$3000,'Summary By Town'!$A250,'Raw Data from UFBs'!$E$3:$E$3000,'Summary By Town'!$G$2)</f>
        <v>0</v>
      </c>
      <c r="I250" s="5">
        <f>SUMIFS('Raw Data from UFBs'!G$3:G$3000,'Raw Data from UFBs'!$A$3:$A$3000,'Summary By Town'!$A250,'Raw Data from UFBs'!$E$3:$E$3000,'Summary By Town'!$G$2)</f>
        <v>0</v>
      </c>
      <c r="J250" s="23">
        <f t="shared" si="34"/>
        <v>0</v>
      </c>
      <c r="K250" s="22">
        <f>COUNTIFS('Raw Data from UFBs'!$A$3:$A$3000,'Summary By Town'!$A250,'Raw Data from UFBs'!$E$3:$E$3000,'Summary By Town'!$K$2)</f>
        <v>0</v>
      </c>
      <c r="L250" s="5">
        <f>SUMIFS('Raw Data from UFBs'!F$3:F$3000,'Raw Data from UFBs'!$A$3:$A$3000,'Summary By Town'!$A250,'Raw Data from UFBs'!$E$3:$E$3000,'Summary By Town'!$K$2)</f>
        <v>0</v>
      </c>
      <c r="M250" s="5">
        <f>SUMIFS('Raw Data from UFBs'!G$3:G$3000,'Raw Data from UFBs'!$A$3:$A$3000,'Summary By Town'!$A250,'Raw Data from UFBs'!$E$3:$E$3000,'Summary By Town'!$K$2)</f>
        <v>0</v>
      </c>
      <c r="N250" s="23">
        <f t="shared" si="35"/>
        <v>0</v>
      </c>
      <c r="O250" s="22">
        <f>COUNTIFS('Raw Data from UFBs'!$A$3:$A$3000,'Summary By Town'!$A250,'Raw Data from UFBs'!$E$3:$E$3000,'Summary By Town'!$O$2)</f>
        <v>0</v>
      </c>
      <c r="P250" s="5">
        <f>SUMIFS('Raw Data from UFBs'!F$3:F$3000,'Raw Data from UFBs'!$A$3:$A$3000,'Summary By Town'!$A250,'Raw Data from UFBs'!$E$3:$E$3000,'Summary By Town'!$O$2)</f>
        <v>0</v>
      </c>
      <c r="Q250" s="5">
        <f>SUMIFS('Raw Data from UFBs'!G$3:G$3000,'Raw Data from UFBs'!$A$3:$A$3000,'Summary By Town'!$A250,'Raw Data from UFBs'!$E$3:$E$3000,'Summary By Town'!$O$2)</f>
        <v>0</v>
      </c>
      <c r="R250" s="23">
        <f t="shared" si="36"/>
        <v>0</v>
      </c>
      <c r="S250" s="22">
        <f t="shared" si="37"/>
        <v>0</v>
      </c>
      <c r="T250" s="5">
        <f t="shared" si="38"/>
        <v>0</v>
      </c>
      <c r="U250" s="5">
        <f t="shared" si="39"/>
        <v>0</v>
      </c>
      <c r="V250" s="23">
        <f t="shared" si="40"/>
        <v>0</v>
      </c>
      <c r="W250" s="62">
        <v>168380298</v>
      </c>
      <c r="X250" s="63">
        <v>2.8106366565463436</v>
      </c>
      <c r="Y250" s="64">
        <v>0.45726604560850714</v>
      </c>
      <c r="Z250" s="5">
        <f t="shared" si="41"/>
        <v>0</v>
      </c>
      <c r="AA250" s="9">
        <f t="shared" si="42"/>
        <v>0</v>
      </c>
      <c r="AB250" s="62">
        <v>4681951.04</v>
      </c>
      <c r="AC250" s="7">
        <f t="shared" si="43"/>
        <v>0</v>
      </c>
      <c r="AE250" s="6" t="s">
        <v>1068</v>
      </c>
      <c r="AF250" s="6" t="s">
        <v>305</v>
      </c>
      <c r="AG250" s="6" t="s">
        <v>1046</v>
      </c>
      <c r="AH250" s="6" t="s">
        <v>1857</v>
      </c>
      <c r="AI250" s="6" t="s">
        <v>1857</v>
      </c>
      <c r="AJ250" s="6" t="s">
        <v>1857</v>
      </c>
      <c r="AK250" s="6" t="s">
        <v>1857</v>
      </c>
      <c r="AL250" s="6" t="s">
        <v>1857</v>
      </c>
      <c r="AM250" s="6" t="s">
        <v>1857</v>
      </c>
      <c r="AN250" s="6" t="s">
        <v>1857</v>
      </c>
      <c r="AO250" s="6" t="s">
        <v>1857</v>
      </c>
      <c r="AP250" s="6" t="s">
        <v>1857</v>
      </c>
      <c r="AQ250" s="6" t="s">
        <v>1857</v>
      </c>
      <c r="AR250" s="6" t="s">
        <v>1857</v>
      </c>
      <c r="AS250" s="6" t="s">
        <v>1857</v>
      </c>
      <c r="AT250" s="6" t="s">
        <v>1857</v>
      </c>
    </row>
    <row r="251" spans="1:46" ht="17.25" customHeight="1" x14ac:dyDescent="0.3">
      <c r="A251" t="s">
        <v>1067</v>
      </c>
      <c r="B251" t="s">
        <v>1513</v>
      </c>
      <c r="C251" t="s">
        <v>1065</v>
      </c>
      <c r="D251" t="str">
        <f t="shared" si="33"/>
        <v>Guttenberg town, Hudson County</v>
      </c>
      <c r="E251" t="s">
        <v>1828</v>
      </c>
      <c r="F251" t="s">
        <v>1819</v>
      </c>
      <c r="G251" s="22">
        <f>COUNTIFS('Raw Data from UFBs'!$A$3:$A$3000,'Summary By Town'!$A251,'Raw Data from UFBs'!$E$3:$E$3000,'Summary By Town'!$G$2)</f>
        <v>0</v>
      </c>
      <c r="H251" s="5">
        <f>SUMIFS('Raw Data from UFBs'!F$3:F$3000,'Raw Data from UFBs'!$A$3:$A$3000,'Summary By Town'!$A251,'Raw Data from UFBs'!$E$3:$E$3000,'Summary By Town'!$G$2)</f>
        <v>0</v>
      </c>
      <c r="I251" s="5">
        <f>SUMIFS('Raw Data from UFBs'!G$3:G$3000,'Raw Data from UFBs'!$A$3:$A$3000,'Summary By Town'!$A251,'Raw Data from UFBs'!$E$3:$E$3000,'Summary By Town'!$G$2)</f>
        <v>0</v>
      </c>
      <c r="J251" s="23">
        <f t="shared" si="34"/>
        <v>0</v>
      </c>
      <c r="K251" s="22">
        <f>COUNTIFS('Raw Data from UFBs'!$A$3:$A$3000,'Summary By Town'!$A251,'Raw Data from UFBs'!$E$3:$E$3000,'Summary By Town'!$K$2)</f>
        <v>0</v>
      </c>
      <c r="L251" s="5">
        <f>SUMIFS('Raw Data from UFBs'!F$3:F$3000,'Raw Data from UFBs'!$A$3:$A$3000,'Summary By Town'!$A251,'Raw Data from UFBs'!$E$3:$E$3000,'Summary By Town'!$K$2)</f>
        <v>0</v>
      </c>
      <c r="M251" s="5">
        <f>SUMIFS('Raw Data from UFBs'!G$3:G$3000,'Raw Data from UFBs'!$A$3:$A$3000,'Summary By Town'!$A251,'Raw Data from UFBs'!$E$3:$E$3000,'Summary By Town'!$K$2)</f>
        <v>0</v>
      </c>
      <c r="N251" s="23">
        <f t="shared" si="35"/>
        <v>0</v>
      </c>
      <c r="O251" s="22">
        <f>COUNTIFS('Raw Data from UFBs'!$A$3:$A$3000,'Summary By Town'!$A251,'Raw Data from UFBs'!$E$3:$E$3000,'Summary By Town'!$O$2)</f>
        <v>0</v>
      </c>
      <c r="P251" s="5">
        <f>SUMIFS('Raw Data from UFBs'!F$3:F$3000,'Raw Data from UFBs'!$A$3:$A$3000,'Summary By Town'!$A251,'Raw Data from UFBs'!$E$3:$E$3000,'Summary By Town'!$O$2)</f>
        <v>0</v>
      </c>
      <c r="Q251" s="5">
        <f>SUMIFS('Raw Data from UFBs'!G$3:G$3000,'Raw Data from UFBs'!$A$3:$A$3000,'Summary By Town'!$A251,'Raw Data from UFBs'!$E$3:$E$3000,'Summary By Town'!$O$2)</f>
        <v>0</v>
      </c>
      <c r="R251" s="23">
        <f t="shared" si="36"/>
        <v>0</v>
      </c>
      <c r="S251" s="22">
        <f t="shared" si="37"/>
        <v>0</v>
      </c>
      <c r="T251" s="5">
        <f t="shared" si="38"/>
        <v>0</v>
      </c>
      <c r="U251" s="5">
        <f t="shared" si="39"/>
        <v>0</v>
      </c>
      <c r="V251" s="23">
        <f t="shared" si="40"/>
        <v>0</v>
      </c>
      <c r="W251" s="62">
        <v>855301223</v>
      </c>
      <c r="X251" s="63">
        <v>3.9931028120535581</v>
      </c>
      <c r="Y251" s="64">
        <v>0.49809953559265996</v>
      </c>
      <c r="Z251" s="5">
        <f t="shared" si="41"/>
        <v>0</v>
      </c>
      <c r="AA251" s="9">
        <f t="shared" si="42"/>
        <v>0</v>
      </c>
      <c r="AB251" s="62">
        <v>25084140.689999998</v>
      </c>
      <c r="AC251" s="7">
        <f t="shared" si="43"/>
        <v>0</v>
      </c>
      <c r="AE251" s="6" t="s">
        <v>348</v>
      </c>
      <c r="AF251" s="6" t="s">
        <v>339</v>
      </c>
      <c r="AG251" s="6" t="s">
        <v>1857</v>
      </c>
      <c r="AH251" s="6" t="s">
        <v>1857</v>
      </c>
      <c r="AI251" s="6" t="s">
        <v>1857</v>
      </c>
      <c r="AJ251" s="6" t="s">
        <v>1857</v>
      </c>
      <c r="AK251" s="6" t="s">
        <v>1857</v>
      </c>
      <c r="AL251" s="6" t="s">
        <v>1857</v>
      </c>
      <c r="AM251" s="6" t="s">
        <v>1857</v>
      </c>
      <c r="AN251" s="6" t="s">
        <v>1857</v>
      </c>
      <c r="AO251" s="6" t="s">
        <v>1857</v>
      </c>
      <c r="AP251" s="6" t="s">
        <v>1857</v>
      </c>
      <c r="AQ251" s="6" t="s">
        <v>1857</v>
      </c>
      <c r="AR251" s="6" t="s">
        <v>1857</v>
      </c>
      <c r="AS251" s="6" t="s">
        <v>1857</v>
      </c>
      <c r="AT251" s="6" t="s">
        <v>1857</v>
      </c>
    </row>
    <row r="252" spans="1:46" ht="17.25" customHeight="1" x14ac:dyDescent="0.3">
      <c r="A252" t="s">
        <v>305</v>
      </c>
      <c r="B252" t="s">
        <v>1514</v>
      </c>
      <c r="C252" t="s">
        <v>1065</v>
      </c>
      <c r="D252" t="str">
        <f t="shared" si="33"/>
        <v>Harrison town, Hudson County</v>
      </c>
      <c r="E252" t="s">
        <v>1828</v>
      </c>
      <c r="F252" t="s">
        <v>1819</v>
      </c>
      <c r="G252" s="22">
        <f>COUNTIFS('Raw Data from UFBs'!$A$3:$A$3000,'Summary By Town'!$A252,'Raw Data from UFBs'!$E$3:$E$3000,'Summary By Town'!$G$2)</f>
        <v>1</v>
      </c>
      <c r="H252" s="5">
        <f>SUMIFS('Raw Data from UFBs'!F$3:F$3000,'Raw Data from UFBs'!$A$3:$A$3000,'Summary By Town'!$A252,'Raw Data from UFBs'!$E$3:$E$3000,'Summary By Town'!$G$2)</f>
        <v>7813.39</v>
      </c>
      <c r="I252" s="5">
        <f>SUMIFS('Raw Data from UFBs'!G$3:G$3000,'Raw Data from UFBs'!$A$3:$A$3000,'Summary By Town'!$A252,'Raw Data from UFBs'!$E$3:$E$3000,'Summary By Town'!$G$2)</f>
        <v>2810000</v>
      </c>
      <c r="J252" s="23">
        <f t="shared" si="34"/>
        <v>64598.499015190348</v>
      </c>
      <c r="K252" s="22">
        <f>COUNTIFS('Raw Data from UFBs'!$A$3:$A$3000,'Summary By Town'!$A252,'Raw Data from UFBs'!$E$3:$E$3000,'Summary By Town'!$K$2)</f>
        <v>3</v>
      </c>
      <c r="L252" s="5">
        <f>SUMIFS('Raw Data from UFBs'!F$3:F$3000,'Raw Data from UFBs'!$A$3:$A$3000,'Summary By Town'!$A252,'Raw Data from UFBs'!$E$3:$E$3000,'Summary By Town'!$K$2)</f>
        <v>521047.14</v>
      </c>
      <c r="M252" s="5">
        <f>SUMIFS('Raw Data from UFBs'!G$3:G$3000,'Raw Data from UFBs'!$A$3:$A$3000,'Summary By Town'!$A252,'Raw Data from UFBs'!$E$3:$E$3000,'Summary By Town'!$K$2)</f>
        <v>63209600</v>
      </c>
      <c r="N252" s="23">
        <f t="shared" si="35"/>
        <v>1453112.200480632</v>
      </c>
      <c r="O252" s="22">
        <f>COUNTIFS('Raw Data from UFBs'!$A$3:$A$3000,'Summary By Town'!$A252,'Raw Data from UFBs'!$E$3:$E$3000,'Summary By Town'!$O$2)</f>
        <v>16</v>
      </c>
      <c r="P252" s="5">
        <f>SUMIFS('Raw Data from UFBs'!F$3:F$3000,'Raw Data from UFBs'!$A$3:$A$3000,'Summary By Town'!$A252,'Raw Data from UFBs'!$E$3:$E$3000,'Summary By Town'!$O$2)</f>
        <v>14489714.559999999</v>
      </c>
      <c r="Q252" s="5">
        <f>SUMIFS('Raw Data from UFBs'!G$3:G$3000,'Raw Data from UFBs'!$A$3:$A$3000,'Summary By Town'!$A252,'Raw Data from UFBs'!$E$3:$E$3000,'Summary By Town'!$O$2)</f>
        <v>805156220</v>
      </c>
      <c r="R252" s="23">
        <f t="shared" si="36"/>
        <v>18509567.005247112</v>
      </c>
      <c r="S252" s="22">
        <f t="shared" si="37"/>
        <v>20</v>
      </c>
      <c r="T252" s="5">
        <f t="shared" si="38"/>
        <v>15018575.09</v>
      </c>
      <c r="U252" s="5">
        <f t="shared" si="39"/>
        <v>871175820</v>
      </c>
      <c r="V252" s="23">
        <f t="shared" si="40"/>
        <v>20027277.704742935</v>
      </c>
      <c r="W252" s="62">
        <v>2974917522</v>
      </c>
      <c r="X252" s="63">
        <v>2.298878968512112</v>
      </c>
      <c r="Y252" s="64">
        <v>0.50613710284000391</v>
      </c>
      <c r="Z252" s="5">
        <f t="shared" si="41"/>
        <v>2535090.2304131412</v>
      </c>
      <c r="AA252" s="9">
        <f t="shared" si="42"/>
        <v>0.29284032701999729</v>
      </c>
      <c r="AB252" s="62">
        <v>53661274.349999994</v>
      </c>
      <c r="AC252" s="7">
        <f t="shared" si="43"/>
        <v>4.7242452981609846E-2</v>
      </c>
      <c r="AE252" s="6" t="s">
        <v>1068</v>
      </c>
      <c r="AF252" s="6" t="s">
        <v>1066</v>
      </c>
      <c r="AG252" s="6" t="s">
        <v>1046</v>
      </c>
      <c r="AH252" s="6" t="s">
        <v>1857</v>
      </c>
      <c r="AI252" s="6" t="s">
        <v>1857</v>
      </c>
      <c r="AJ252" s="6" t="s">
        <v>1857</v>
      </c>
      <c r="AK252" s="6" t="s">
        <v>1857</v>
      </c>
      <c r="AL252" s="6" t="s">
        <v>1857</v>
      </c>
      <c r="AM252" s="6" t="s">
        <v>1857</v>
      </c>
      <c r="AN252" s="6" t="s">
        <v>1857</v>
      </c>
      <c r="AO252" s="6" t="s">
        <v>1857</v>
      </c>
      <c r="AP252" s="6" t="s">
        <v>1857</v>
      </c>
      <c r="AQ252" s="6" t="s">
        <v>1857</v>
      </c>
      <c r="AR252" s="6" t="s">
        <v>1857</v>
      </c>
      <c r="AS252" s="6" t="s">
        <v>1857</v>
      </c>
      <c r="AT252" s="6" t="s">
        <v>1857</v>
      </c>
    </row>
    <row r="253" spans="1:46" ht="17.25" customHeight="1" x14ac:dyDescent="0.3">
      <c r="A253" t="s">
        <v>309</v>
      </c>
      <c r="B253" t="s">
        <v>1515</v>
      </c>
      <c r="C253" t="s">
        <v>1065</v>
      </c>
      <c r="D253" t="str">
        <f t="shared" si="33"/>
        <v>Hoboken city, Hudson County</v>
      </c>
      <c r="E253" t="s">
        <v>1828</v>
      </c>
      <c r="F253" t="s">
        <v>1819</v>
      </c>
      <c r="G253" s="22">
        <f>COUNTIFS('Raw Data from UFBs'!$A$3:$A$3000,'Summary By Town'!$A253,'Raw Data from UFBs'!$E$3:$E$3000,'Summary By Town'!$G$2)</f>
        <v>23</v>
      </c>
      <c r="H253" s="5">
        <f>SUMIFS('Raw Data from UFBs'!F$3:F$3000,'Raw Data from UFBs'!$A$3:$A$3000,'Summary By Town'!$A253,'Raw Data from UFBs'!$E$3:$E$3000,'Summary By Town'!$G$2)</f>
        <v>5162737.3930000002</v>
      </c>
      <c r="I253" s="5">
        <f>SUMIFS('Raw Data from UFBs'!G$3:G$3000,'Raw Data from UFBs'!$A$3:$A$3000,'Summary By Town'!$A253,'Raw Data from UFBs'!$E$3:$E$3000,'Summary By Town'!$G$2)</f>
        <v>571224600</v>
      </c>
      <c r="J253" s="23">
        <f t="shared" si="34"/>
        <v>9300632.8785118535</v>
      </c>
      <c r="K253" s="22">
        <f>COUNTIFS('Raw Data from UFBs'!$A$3:$A$3000,'Summary By Town'!$A253,'Raw Data from UFBs'!$E$3:$E$3000,'Summary By Town'!$K$2)</f>
        <v>5</v>
      </c>
      <c r="L253" s="5">
        <f>SUMIFS('Raw Data from UFBs'!F$3:F$3000,'Raw Data from UFBs'!$A$3:$A$3000,'Summary By Town'!$A253,'Raw Data from UFBs'!$E$3:$E$3000,'Summary By Town'!$K$2)</f>
        <v>7235226.8599999994</v>
      </c>
      <c r="M253" s="5">
        <f>SUMIFS('Raw Data from UFBs'!G$3:G$3000,'Raw Data from UFBs'!$A$3:$A$3000,'Summary By Town'!$A253,'Raw Data from UFBs'!$E$3:$E$3000,'Summary By Town'!$K$2)</f>
        <v>800816200</v>
      </c>
      <c r="N253" s="23">
        <f t="shared" si="35"/>
        <v>13038824.79740005</v>
      </c>
      <c r="O253" s="22">
        <f>COUNTIFS('Raw Data from UFBs'!$A$3:$A$3000,'Summary By Town'!$A253,'Raw Data from UFBs'!$E$3:$E$3000,'Summary By Town'!$O$2)</f>
        <v>5</v>
      </c>
      <c r="P253" s="5">
        <f>SUMIFS('Raw Data from UFBs'!F$3:F$3000,'Raw Data from UFBs'!$A$3:$A$3000,'Summary By Town'!$A253,'Raw Data from UFBs'!$E$3:$E$3000,'Summary By Town'!$O$2)</f>
        <v>4718160.5199999996</v>
      </c>
      <c r="Q253" s="5">
        <f>SUMIFS('Raw Data from UFBs'!G$3:G$3000,'Raw Data from UFBs'!$A$3:$A$3000,'Summary By Town'!$A253,'Raw Data from UFBs'!$E$3:$E$3000,'Summary By Town'!$O$2)</f>
        <v>372697100</v>
      </c>
      <c r="R253" s="23">
        <f t="shared" si="36"/>
        <v>6068224.1310791243</v>
      </c>
      <c r="S253" s="22">
        <f t="shared" si="37"/>
        <v>33</v>
      </c>
      <c r="T253" s="5">
        <f t="shared" si="38"/>
        <v>17116124.772999998</v>
      </c>
      <c r="U253" s="5">
        <f t="shared" si="39"/>
        <v>1744737900</v>
      </c>
      <c r="V253" s="23">
        <f t="shared" si="40"/>
        <v>28407681.806991026</v>
      </c>
      <c r="W253" s="62">
        <v>15227258475</v>
      </c>
      <c r="X253" s="63">
        <v>1.6281919368514335</v>
      </c>
      <c r="Y253" s="64">
        <v>0.37695074787991983</v>
      </c>
      <c r="Z253" s="5">
        <f t="shared" si="41"/>
        <v>4256360.8686916875</v>
      </c>
      <c r="AA253" s="9">
        <f t="shared" si="42"/>
        <v>0.11457990963143481</v>
      </c>
      <c r="AB253" s="62">
        <v>129993683.95</v>
      </c>
      <c r="AC253" s="7">
        <f t="shared" si="43"/>
        <v>3.2742828261785616E-2</v>
      </c>
      <c r="AE253" s="6" t="s">
        <v>345</v>
      </c>
      <c r="AF253" s="6" t="s">
        <v>1069</v>
      </c>
      <c r="AG253" s="6" t="s">
        <v>337</v>
      </c>
      <c r="AH253" s="6" t="s">
        <v>1857</v>
      </c>
      <c r="AI253" s="6" t="s">
        <v>1857</v>
      </c>
      <c r="AJ253" s="6" t="s">
        <v>1857</v>
      </c>
      <c r="AK253" s="6" t="s">
        <v>1857</v>
      </c>
      <c r="AL253" s="6" t="s">
        <v>1857</v>
      </c>
      <c r="AM253" s="6" t="s">
        <v>1857</v>
      </c>
      <c r="AN253" s="6" t="s">
        <v>1857</v>
      </c>
      <c r="AO253" s="6" t="s">
        <v>1857</v>
      </c>
      <c r="AP253" s="6" t="s">
        <v>1857</v>
      </c>
      <c r="AQ253" s="6" t="s">
        <v>1857</v>
      </c>
      <c r="AR253" s="6" t="s">
        <v>1857</v>
      </c>
      <c r="AS253" s="6" t="s">
        <v>1857</v>
      </c>
      <c r="AT253" s="6" t="s">
        <v>1857</v>
      </c>
    </row>
    <row r="254" spans="1:46" ht="17.25" customHeight="1" x14ac:dyDescent="0.3">
      <c r="A254" t="s">
        <v>337</v>
      </c>
      <c r="B254" t="s">
        <v>1516</v>
      </c>
      <c r="C254" t="s">
        <v>1065</v>
      </c>
      <c r="D254" t="str">
        <f t="shared" si="33"/>
        <v>Jersey City city, Hudson County</v>
      </c>
      <c r="E254" t="s">
        <v>1828</v>
      </c>
      <c r="F254" t="s">
        <v>1816</v>
      </c>
      <c r="G254" s="22">
        <f>COUNTIFS('Raw Data from UFBs'!$A$3:$A$3000,'Summary By Town'!$A254,'Raw Data from UFBs'!$E$3:$E$3000,'Summary By Town'!$G$2)</f>
        <v>30</v>
      </c>
      <c r="H254" s="5">
        <f>SUMIFS('Raw Data from UFBs'!F$3:F$3000,'Raw Data from UFBs'!$A$3:$A$3000,'Summary By Town'!$A254,'Raw Data from UFBs'!$E$3:$E$3000,'Summary By Town'!$G$2)</f>
        <v>6151300.7300000004</v>
      </c>
      <c r="I254" s="5">
        <f>SUMIFS('Raw Data from UFBs'!G$3:G$3000,'Raw Data from UFBs'!$A$3:$A$3000,'Summary By Town'!$A254,'Raw Data from UFBs'!$E$3:$E$3000,'Summary By Town'!$G$2)</f>
        <v>792300300</v>
      </c>
      <c r="J254" s="23">
        <f t="shared" si="34"/>
        <v>17795727.561807442</v>
      </c>
      <c r="K254" s="22">
        <f>COUNTIFS('Raw Data from UFBs'!$A$3:$A$3000,'Summary By Town'!$A254,'Raw Data from UFBs'!$E$3:$E$3000,'Summary By Town'!$K$2)</f>
        <v>5</v>
      </c>
      <c r="L254" s="5">
        <f>SUMIFS('Raw Data from UFBs'!F$3:F$3000,'Raw Data from UFBs'!$A$3:$A$3000,'Summary By Town'!$A254,'Raw Data from UFBs'!$E$3:$E$3000,'Summary By Town'!$K$2)</f>
        <v>4881865.0199999996</v>
      </c>
      <c r="M254" s="5">
        <f>SUMIFS('Raw Data from UFBs'!G$3:G$3000,'Raw Data from UFBs'!$A$3:$A$3000,'Summary By Town'!$A254,'Raw Data from UFBs'!$E$3:$E$3000,'Summary By Town'!$K$2)</f>
        <v>537234500</v>
      </c>
      <c r="N254" s="23">
        <f t="shared" si="35"/>
        <v>12066736.31046693</v>
      </c>
      <c r="O254" s="22">
        <f>COUNTIFS('Raw Data from UFBs'!$A$3:$A$3000,'Summary By Town'!$A254,'Raw Data from UFBs'!$E$3:$E$3000,'Summary By Town'!$O$2)</f>
        <v>36</v>
      </c>
      <c r="P254" s="5">
        <f>SUMIFS('Raw Data from UFBs'!F$3:F$3000,'Raw Data from UFBs'!$A$3:$A$3000,'Summary By Town'!$A254,'Raw Data from UFBs'!$E$3:$E$3000,'Summary By Town'!$O$2)</f>
        <v>21296014.929999989</v>
      </c>
      <c r="Q254" s="5">
        <f>SUMIFS('Raw Data from UFBs'!G$3:G$3000,'Raw Data from UFBs'!$A$3:$A$3000,'Summary By Town'!$A254,'Raw Data from UFBs'!$E$3:$E$3000,'Summary By Town'!$O$2)</f>
        <v>2997501400</v>
      </c>
      <c r="R254" s="23">
        <f t="shared" si="36"/>
        <v>67326389.098346174</v>
      </c>
      <c r="S254" s="22">
        <f t="shared" si="37"/>
        <v>71</v>
      </c>
      <c r="T254" s="5">
        <f t="shared" si="38"/>
        <v>32329180.679999989</v>
      </c>
      <c r="U254" s="5">
        <f t="shared" si="39"/>
        <v>4327036200</v>
      </c>
      <c r="V254" s="23">
        <f t="shared" si="40"/>
        <v>97188852.970620543</v>
      </c>
      <c r="W254" s="62">
        <v>61437670192</v>
      </c>
      <c r="X254" s="63">
        <v>2.2460836581542938</v>
      </c>
      <c r="Y254" s="64">
        <v>0.37218652194203461</v>
      </c>
      <c r="Z254" s="5">
        <f t="shared" si="41"/>
        <v>24139895.844146218</v>
      </c>
      <c r="AA254" s="9">
        <f t="shared" si="42"/>
        <v>7.042969218197076E-2</v>
      </c>
      <c r="AB254" s="62">
        <v>684264675.81999993</v>
      </c>
      <c r="AC254" s="7">
        <f t="shared" si="43"/>
        <v>3.5278594229956078E-2</v>
      </c>
      <c r="AE254" s="6" t="s">
        <v>299</v>
      </c>
      <c r="AF254" s="6" t="s">
        <v>309</v>
      </c>
      <c r="AG254" s="6" t="s">
        <v>1069</v>
      </c>
      <c r="AH254" s="6" t="s">
        <v>1068</v>
      </c>
      <c r="AI254" s="6" t="s">
        <v>344</v>
      </c>
      <c r="AJ254" s="6" t="s">
        <v>339</v>
      </c>
      <c r="AK254" s="6" t="s">
        <v>1046</v>
      </c>
      <c r="AL254" s="6" t="s">
        <v>1857</v>
      </c>
      <c r="AM254" s="6" t="s">
        <v>1857</v>
      </c>
      <c r="AN254" s="6" t="s">
        <v>1857</v>
      </c>
      <c r="AO254" s="6" t="s">
        <v>1857</v>
      </c>
      <c r="AP254" s="6" t="s">
        <v>1857</v>
      </c>
      <c r="AQ254" s="6" t="s">
        <v>1857</v>
      </c>
      <c r="AR254" s="6" t="s">
        <v>1857</v>
      </c>
      <c r="AS254" s="6" t="s">
        <v>1857</v>
      </c>
      <c r="AT254" s="6" t="s">
        <v>1857</v>
      </c>
    </row>
    <row r="255" spans="1:46" ht="17.25" customHeight="1" x14ac:dyDescent="0.3">
      <c r="A255" t="s">
        <v>1068</v>
      </c>
      <c r="B255" t="s">
        <v>1517</v>
      </c>
      <c r="C255" t="s">
        <v>1065</v>
      </c>
      <c r="D255" t="str">
        <f t="shared" si="33"/>
        <v>Kearny town, Hudson County</v>
      </c>
      <c r="E255" t="s">
        <v>1828</v>
      </c>
      <c r="F255" t="s">
        <v>1819</v>
      </c>
      <c r="G255" s="22">
        <f>COUNTIFS('Raw Data from UFBs'!$A$3:$A$3000,'Summary By Town'!$A255,'Raw Data from UFBs'!$E$3:$E$3000,'Summary By Town'!$G$2)</f>
        <v>0</v>
      </c>
      <c r="H255" s="5">
        <f>SUMIFS('Raw Data from UFBs'!F$3:F$3000,'Raw Data from UFBs'!$A$3:$A$3000,'Summary By Town'!$A255,'Raw Data from UFBs'!$E$3:$E$3000,'Summary By Town'!$G$2)</f>
        <v>0</v>
      </c>
      <c r="I255" s="5">
        <f>SUMIFS('Raw Data from UFBs'!G$3:G$3000,'Raw Data from UFBs'!$A$3:$A$3000,'Summary By Town'!$A255,'Raw Data from UFBs'!$E$3:$E$3000,'Summary By Town'!$G$2)</f>
        <v>0</v>
      </c>
      <c r="J255" s="23">
        <f t="shared" si="34"/>
        <v>0</v>
      </c>
      <c r="K255" s="22">
        <f>COUNTIFS('Raw Data from UFBs'!$A$3:$A$3000,'Summary By Town'!$A255,'Raw Data from UFBs'!$E$3:$E$3000,'Summary By Town'!$K$2)</f>
        <v>0</v>
      </c>
      <c r="L255" s="5">
        <f>SUMIFS('Raw Data from UFBs'!F$3:F$3000,'Raw Data from UFBs'!$A$3:$A$3000,'Summary By Town'!$A255,'Raw Data from UFBs'!$E$3:$E$3000,'Summary By Town'!$K$2)</f>
        <v>0</v>
      </c>
      <c r="M255" s="5">
        <f>SUMIFS('Raw Data from UFBs'!G$3:G$3000,'Raw Data from UFBs'!$A$3:$A$3000,'Summary By Town'!$A255,'Raw Data from UFBs'!$E$3:$E$3000,'Summary By Town'!$K$2)</f>
        <v>0</v>
      </c>
      <c r="N255" s="23">
        <f t="shared" si="35"/>
        <v>0</v>
      </c>
      <c r="O255" s="22">
        <f>COUNTIFS('Raw Data from UFBs'!$A$3:$A$3000,'Summary By Town'!$A255,'Raw Data from UFBs'!$E$3:$E$3000,'Summary By Town'!$O$2)</f>
        <v>0</v>
      </c>
      <c r="P255" s="5">
        <f>SUMIFS('Raw Data from UFBs'!F$3:F$3000,'Raw Data from UFBs'!$A$3:$A$3000,'Summary By Town'!$A255,'Raw Data from UFBs'!$E$3:$E$3000,'Summary By Town'!$O$2)</f>
        <v>0</v>
      </c>
      <c r="Q255" s="5">
        <f>SUMIFS('Raw Data from UFBs'!G$3:G$3000,'Raw Data from UFBs'!$A$3:$A$3000,'Summary By Town'!$A255,'Raw Data from UFBs'!$E$3:$E$3000,'Summary By Town'!$O$2)</f>
        <v>0</v>
      </c>
      <c r="R255" s="23">
        <f t="shared" si="36"/>
        <v>0</v>
      </c>
      <c r="S255" s="22">
        <f t="shared" si="37"/>
        <v>0</v>
      </c>
      <c r="T255" s="5">
        <f t="shared" si="38"/>
        <v>0</v>
      </c>
      <c r="U255" s="5">
        <f t="shared" si="39"/>
        <v>0</v>
      </c>
      <c r="V255" s="23">
        <f t="shared" si="40"/>
        <v>0</v>
      </c>
      <c r="W255" s="62">
        <v>1498345480</v>
      </c>
      <c r="X255" s="63">
        <v>10.566249356332889</v>
      </c>
      <c r="Y255" s="64">
        <v>0.34633339214341835</v>
      </c>
      <c r="Z255" s="5">
        <f t="shared" si="41"/>
        <v>0</v>
      </c>
      <c r="AA255" s="9">
        <f t="shared" si="42"/>
        <v>0</v>
      </c>
      <c r="AB255" s="62">
        <v>84772456</v>
      </c>
      <c r="AC255" s="7">
        <f t="shared" si="43"/>
        <v>0</v>
      </c>
      <c r="AE255" s="6" t="s">
        <v>954</v>
      </c>
      <c r="AF255" s="6" t="s">
        <v>344</v>
      </c>
      <c r="AG255" s="6" t="s">
        <v>1036</v>
      </c>
      <c r="AH255" s="6" t="s">
        <v>74</v>
      </c>
      <c r="AI255" s="6" t="s">
        <v>305</v>
      </c>
      <c r="AJ255" s="6" t="s">
        <v>1066</v>
      </c>
      <c r="AK255" s="6" t="s">
        <v>1046</v>
      </c>
      <c r="AL255" s="6" t="s">
        <v>337</v>
      </c>
      <c r="AM255" s="6" t="s">
        <v>1857</v>
      </c>
      <c r="AN255" s="6" t="s">
        <v>1857</v>
      </c>
      <c r="AO255" s="6" t="s">
        <v>1857</v>
      </c>
      <c r="AP255" s="6" t="s">
        <v>1857</v>
      </c>
      <c r="AQ255" s="6" t="s">
        <v>1857</v>
      </c>
      <c r="AR255" s="6" t="s">
        <v>1857</v>
      </c>
      <c r="AS255" s="6" t="s">
        <v>1857</v>
      </c>
      <c r="AT255" s="6" t="s">
        <v>1857</v>
      </c>
    </row>
    <row r="256" spans="1:46" ht="17.25" customHeight="1" x14ac:dyDescent="0.3">
      <c r="A256" t="s">
        <v>344</v>
      </c>
      <c r="B256" t="s">
        <v>1518</v>
      </c>
      <c r="C256" t="s">
        <v>1065</v>
      </c>
      <c r="D256" t="str">
        <f t="shared" si="33"/>
        <v>Secaucus town, Hudson County</v>
      </c>
      <c r="E256" t="s">
        <v>1828</v>
      </c>
      <c r="F256" t="s">
        <v>1819</v>
      </c>
      <c r="G256" s="22">
        <f>COUNTIFS('Raw Data from UFBs'!$A$3:$A$3000,'Summary By Town'!$A256,'Raw Data from UFBs'!$E$3:$E$3000,'Summary By Town'!$G$2)</f>
        <v>1</v>
      </c>
      <c r="H256" s="5">
        <f>SUMIFS('Raw Data from UFBs'!F$3:F$3000,'Raw Data from UFBs'!$A$3:$A$3000,'Summary By Town'!$A256,'Raw Data from UFBs'!$E$3:$E$3000,'Summary By Town'!$G$2)</f>
        <v>92871</v>
      </c>
      <c r="I256" s="5">
        <f>SUMIFS('Raw Data from UFBs'!G$3:G$3000,'Raw Data from UFBs'!$A$3:$A$3000,'Summary By Town'!$A256,'Raw Data from UFBs'!$E$3:$E$3000,'Summary By Town'!$G$2)</f>
        <v>4765500</v>
      </c>
      <c r="J256" s="23">
        <f t="shared" si="34"/>
        <v>189120.95812742316</v>
      </c>
      <c r="K256" s="22">
        <f>COUNTIFS('Raw Data from UFBs'!$A$3:$A$3000,'Summary By Town'!$A256,'Raw Data from UFBs'!$E$3:$E$3000,'Summary By Town'!$K$2)</f>
        <v>0</v>
      </c>
      <c r="L256" s="5">
        <f>SUMIFS('Raw Data from UFBs'!F$3:F$3000,'Raw Data from UFBs'!$A$3:$A$3000,'Summary By Town'!$A256,'Raw Data from UFBs'!$E$3:$E$3000,'Summary By Town'!$K$2)</f>
        <v>0</v>
      </c>
      <c r="M256" s="5">
        <f>SUMIFS('Raw Data from UFBs'!G$3:G$3000,'Raw Data from UFBs'!$A$3:$A$3000,'Summary By Town'!$A256,'Raw Data from UFBs'!$E$3:$E$3000,'Summary By Town'!$K$2)</f>
        <v>0</v>
      </c>
      <c r="N256" s="23">
        <f t="shared" si="35"/>
        <v>0</v>
      </c>
      <c r="O256" s="22">
        <f>COUNTIFS('Raw Data from UFBs'!$A$3:$A$3000,'Summary By Town'!$A256,'Raw Data from UFBs'!$E$3:$E$3000,'Summary By Town'!$O$2)</f>
        <v>3</v>
      </c>
      <c r="P256" s="5">
        <f>SUMIFS('Raw Data from UFBs'!F$3:F$3000,'Raw Data from UFBs'!$A$3:$A$3000,'Summary By Town'!$A256,'Raw Data from UFBs'!$E$3:$E$3000,'Summary By Town'!$O$2)</f>
        <v>1538406.59</v>
      </c>
      <c r="Q256" s="5">
        <f>SUMIFS('Raw Data from UFBs'!G$3:G$3000,'Raw Data from UFBs'!$A$3:$A$3000,'Summary By Town'!$A256,'Raw Data from UFBs'!$E$3:$E$3000,'Summary By Town'!$O$2)</f>
        <v>134219400</v>
      </c>
      <c r="R256" s="23">
        <f t="shared" si="36"/>
        <v>5326555.7711232528</v>
      </c>
      <c r="S256" s="22">
        <f t="shared" si="37"/>
        <v>4</v>
      </c>
      <c r="T256" s="5">
        <f t="shared" si="38"/>
        <v>1631277.59</v>
      </c>
      <c r="U256" s="5">
        <f t="shared" si="39"/>
        <v>138984900</v>
      </c>
      <c r="V256" s="23">
        <f t="shared" si="40"/>
        <v>5515676.729250676</v>
      </c>
      <c r="W256" s="62">
        <v>3435848183</v>
      </c>
      <c r="X256" s="63">
        <v>3.9685438700539954</v>
      </c>
      <c r="Y256" s="64">
        <v>0.46310801913629612</v>
      </c>
      <c r="Z256" s="5">
        <f t="shared" si="41"/>
        <v>1798896.3909131144</v>
      </c>
      <c r="AA256" s="9">
        <f t="shared" si="42"/>
        <v>4.0451408967274498E-2</v>
      </c>
      <c r="AB256" s="62">
        <v>69737834.650000006</v>
      </c>
      <c r="AC256" s="7">
        <f t="shared" si="43"/>
        <v>2.5795128282106967E-2</v>
      </c>
      <c r="AE256" s="6" t="s">
        <v>1068</v>
      </c>
      <c r="AF256" s="6" t="s">
        <v>74</v>
      </c>
      <c r="AG256" s="6" t="s">
        <v>339</v>
      </c>
      <c r="AH256" s="6" t="s">
        <v>85</v>
      </c>
      <c r="AI256" s="6" t="s">
        <v>938</v>
      </c>
      <c r="AJ256" s="6" t="s">
        <v>56</v>
      </c>
      <c r="AK256" s="6" t="s">
        <v>337</v>
      </c>
      <c r="AL256" s="6" t="s">
        <v>1857</v>
      </c>
      <c r="AM256" s="6" t="s">
        <v>1857</v>
      </c>
      <c r="AN256" s="6" t="s">
        <v>1857</v>
      </c>
      <c r="AO256" s="6" t="s">
        <v>1857</v>
      </c>
      <c r="AP256" s="6" t="s">
        <v>1857</v>
      </c>
      <c r="AQ256" s="6" t="s">
        <v>1857</v>
      </c>
      <c r="AR256" s="6" t="s">
        <v>1857</v>
      </c>
      <c r="AS256" s="6" t="s">
        <v>1857</v>
      </c>
      <c r="AT256" s="6" t="s">
        <v>1857</v>
      </c>
    </row>
    <row r="257" spans="1:46" ht="17.25" customHeight="1" x14ac:dyDescent="0.3">
      <c r="A257" t="s">
        <v>1069</v>
      </c>
      <c r="B257" s="17" t="s">
        <v>1519</v>
      </c>
      <c r="C257" t="s">
        <v>1065</v>
      </c>
      <c r="D257" t="str">
        <f t="shared" si="33"/>
        <v>Union City city, Hudson County</v>
      </c>
      <c r="E257" t="s">
        <v>1828</v>
      </c>
      <c r="F257" t="s">
        <v>1819</v>
      </c>
      <c r="G257" s="22">
        <f>COUNTIFS('Raw Data from UFBs'!$A$3:$A$3000,'Summary By Town'!$A257,'Raw Data from UFBs'!$E$3:$E$3000,'Summary By Town'!$G$2)</f>
        <v>0</v>
      </c>
      <c r="H257" s="5">
        <f>SUMIFS('Raw Data from UFBs'!F$3:F$3000,'Raw Data from UFBs'!$A$3:$A$3000,'Summary By Town'!$A257,'Raw Data from UFBs'!$E$3:$E$3000,'Summary By Town'!$G$2)</f>
        <v>0</v>
      </c>
      <c r="I257" s="5">
        <f>SUMIFS('Raw Data from UFBs'!G$3:G$3000,'Raw Data from UFBs'!$A$3:$A$3000,'Summary By Town'!$A257,'Raw Data from UFBs'!$E$3:$E$3000,'Summary By Town'!$G$2)</f>
        <v>0</v>
      </c>
      <c r="J257" s="23">
        <f t="shared" si="34"/>
        <v>0</v>
      </c>
      <c r="K257" s="22">
        <f>COUNTIFS('Raw Data from UFBs'!$A$3:$A$3000,'Summary By Town'!$A257,'Raw Data from UFBs'!$E$3:$E$3000,'Summary By Town'!$K$2)</f>
        <v>0</v>
      </c>
      <c r="L257" s="5">
        <f>SUMIFS('Raw Data from UFBs'!F$3:F$3000,'Raw Data from UFBs'!$A$3:$A$3000,'Summary By Town'!$A257,'Raw Data from UFBs'!$E$3:$E$3000,'Summary By Town'!$K$2)</f>
        <v>0</v>
      </c>
      <c r="M257" s="5">
        <f>SUMIFS('Raw Data from UFBs'!G$3:G$3000,'Raw Data from UFBs'!$A$3:$A$3000,'Summary By Town'!$A257,'Raw Data from UFBs'!$E$3:$E$3000,'Summary By Town'!$K$2)</f>
        <v>0</v>
      </c>
      <c r="N257" s="23">
        <f t="shared" si="35"/>
        <v>0</v>
      </c>
      <c r="O257" s="22">
        <f>COUNTIFS('Raw Data from UFBs'!$A$3:$A$3000,'Summary By Town'!$A257,'Raw Data from UFBs'!$E$3:$E$3000,'Summary By Town'!$O$2)</f>
        <v>6</v>
      </c>
      <c r="P257" s="5">
        <f>SUMIFS('Raw Data from UFBs'!F$3:F$3000,'Raw Data from UFBs'!$A$3:$A$3000,'Summary By Town'!$A257,'Raw Data from UFBs'!$E$3:$E$3000,'Summary By Town'!$O$2)</f>
        <v>505949.7</v>
      </c>
      <c r="Q257" s="5">
        <f>SUMIFS('Raw Data from UFBs'!G$3:G$3000,'Raw Data from UFBs'!$A$3:$A$3000,'Summary By Town'!$A257,'Raw Data from UFBs'!$E$3:$E$3000,'Summary By Town'!$O$2)</f>
        <v>35084100</v>
      </c>
      <c r="R257" s="23">
        <f t="shared" si="36"/>
        <v>2609509.9778104168</v>
      </c>
      <c r="S257" s="22">
        <f t="shared" si="37"/>
        <v>6</v>
      </c>
      <c r="T257" s="5">
        <f t="shared" si="38"/>
        <v>505949.7</v>
      </c>
      <c r="U257" s="5">
        <f t="shared" si="39"/>
        <v>35084100</v>
      </c>
      <c r="V257" s="23">
        <f t="shared" si="40"/>
        <v>2609509.9778104168</v>
      </c>
      <c r="W257" s="62">
        <v>1943866943</v>
      </c>
      <c r="X257" s="63">
        <v>7.4378706531175567</v>
      </c>
      <c r="Y257" s="64">
        <v>0.71315642793035139</v>
      </c>
      <c r="Z257" s="5">
        <f t="shared" si="41"/>
        <v>1500167.5336594544</v>
      </c>
      <c r="AA257" s="9">
        <f t="shared" si="42"/>
        <v>1.804861187970724E-2</v>
      </c>
      <c r="AB257" s="62">
        <v>121345826.41</v>
      </c>
      <c r="AC257" s="7">
        <f t="shared" si="43"/>
        <v>1.2362745205514765E-2</v>
      </c>
      <c r="AE257" s="6" t="s">
        <v>309</v>
      </c>
      <c r="AF257" s="6" t="s">
        <v>345</v>
      </c>
      <c r="AG257" s="6" t="s">
        <v>348</v>
      </c>
      <c r="AH257" s="6" t="s">
        <v>339</v>
      </c>
      <c r="AI257" s="6" t="s">
        <v>337</v>
      </c>
      <c r="AJ257" s="6" t="s">
        <v>1857</v>
      </c>
      <c r="AK257" s="6" t="s">
        <v>1857</v>
      </c>
      <c r="AL257" s="6" t="s">
        <v>1857</v>
      </c>
      <c r="AM257" s="6" t="s">
        <v>1857</v>
      </c>
      <c r="AN257" s="6" t="s">
        <v>1857</v>
      </c>
      <c r="AO257" s="6" t="s">
        <v>1857</v>
      </c>
      <c r="AP257" s="6" t="s">
        <v>1857</v>
      </c>
      <c r="AQ257" s="6" t="s">
        <v>1857</v>
      </c>
      <c r="AR257" s="6" t="s">
        <v>1857</v>
      </c>
      <c r="AS257" s="6" t="s">
        <v>1857</v>
      </c>
      <c r="AT257" s="6" t="s">
        <v>1857</v>
      </c>
    </row>
    <row r="258" spans="1:46" ht="17.25" customHeight="1" x14ac:dyDescent="0.3">
      <c r="A258" t="s">
        <v>348</v>
      </c>
      <c r="B258" t="s">
        <v>1520</v>
      </c>
      <c r="C258" t="s">
        <v>1065</v>
      </c>
      <c r="D258" t="str">
        <f t="shared" si="33"/>
        <v>West New York town, Hudson County</v>
      </c>
      <c r="E258" t="s">
        <v>1828</v>
      </c>
      <c r="F258" t="s">
        <v>1819</v>
      </c>
      <c r="G258" s="22">
        <f>COUNTIFS('Raw Data from UFBs'!$A$3:$A$3000,'Summary By Town'!$A258,'Raw Data from UFBs'!$E$3:$E$3000,'Summary By Town'!$G$2)</f>
        <v>1</v>
      </c>
      <c r="H258" s="5">
        <f>SUMIFS('Raw Data from UFBs'!F$3:F$3000,'Raw Data from UFBs'!$A$3:$A$3000,'Summary By Town'!$A258,'Raw Data from UFBs'!$E$3:$E$3000,'Summary By Town'!$G$2)</f>
        <v>1857114</v>
      </c>
      <c r="I258" s="5">
        <f>SUMIFS('Raw Data from UFBs'!G$3:G$3000,'Raw Data from UFBs'!$A$3:$A$3000,'Summary By Town'!$A258,'Raw Data from UFBs'!$E$3:$E$3000,'Summary By Town'!$G$2)</f>
        <v>18962500</v>
      </c>
      <c r="J258" s="23">
        <f t="shared" si="34"/>
        <v>1504572.4211665438</v>
      </c>
      <c r="K258" s="22">
        <f>COUNTIFS('Raw Data from UFBs'!$A$3:$A$3000,'Summary By Town'!$A258,'Raw Data from UFBs'!$E$3:$E$3000,'Summary By Town'!$K$2)</f>
        <v>0</v>
      </c>
      <c r="L258" s="5">
        <f>SUMIFS('Raw Data from UFBs'!F$3:F$3000,'Raw Data from UFBs'!$A$3:$A$3000,'Summary By Town'!$A258,'Raw Data from UFBs'!$E$3:$E$3000,'Summary By Town'!$K$2)</f>
        <v>0</v>
      </c>
      <c r="M258" s="5">
        <f>SUMIFS('Raw Data from UFBs'!G$3:G$3000,'Raw Data from UFBs'!$A$3:$A$3000,'Summary By Town'!$A258,'Raw Data from UFBs'!$E$3:$E$3000,'Summary By Town'!$K$2)</f>
        <v>0</v>
      </c>
      <c r="N258" s="23">
        <f t="shared" si="35"/>
        <v>0</v>
      </c>
      <c r="O258" s="22">
        <f>COUNTIFS('Raw Data from UFBs'!$A$3:$A$3000,'Summary By Town'!$A258,'Raw Data from UFBs'!$E$3:$E$3000,'Summary By Town'!$O$2)</f>
        <v>10</v>
      </c>
      <c r="P258" s="5">
        <f>SUMIFS('Raw Data from UFBs'!F$3:F$3000,'Raw Data from UFBs'!$A$3:$A$3000,'Summary By Town'!$A258,'Raw Data from UFBs'!$E$3:$E$3000,'Summary By Town'!$O$2)</f>
        <v>26045079.780000001</v>
      </c>
      <c r="Q258" s="5">
        <f>SUMIFS('Raw Data from UFBs'!G$3:G$3000,'Raw Data from UFBs'!$A$3:$A$3000,'Summary By Town'!$A258,'Raw Data from UFBs'!$E$3:$E$3000,'Summary By Town'!$O$2)</f>
        <v>510051300</v>
      </c>
      <c r="R258" s="23">
        <f t="shared" si="36"/>
        <v>40469828.311675318</v>
      </c>
      <c r="S258" s="22">
        <f t="shared" si="37"/>
        <v>11</v>
      </c>
      <c r="T258" s="5">
        <f t="shared" si="38"/>
        <v>27902193.780000001</v>
      </c>
      <c r="U258" s="5">
        <f t="shared" si="39"/>
        <v>529013800</v>
      </c>
      <c r="V258" s="23">
        <f t="shared" si="40"/>
        <v>41974400.732841864</v>
      </c>
      <c r="W258" s="62">
        <v>1772419836</v>
      </c>
      <c r="X258" s="63">
        <v>7.9344623397049121</v>
      </c>
      <c r="Y258" s="64">
        <v>0.56020951489383841</v>
      </c>
      <c r="Z258" s="5">
        <f t="shared" si="41"/>
        <v>7883384.2305372404</v>
      </c>
      <c r="AA258" s="9">
        <f t="shared" si="42"/>
        <v>0.29846980340384771</v>
      </c>
      <c r="AB258" s="62">
        <v>94522705.109999999</v>
      </c>
      <c r="AC258" s="7">
        <f t="shared" si="43"/>
        <v>8.340201670448405E-2</v>
      </c>
      <c r="AE258" s="6" t="s">
        <v>345</v>
      </c>
      <c r="AF258" s="6" t="s">
        <v>1069</v>
      </c>
      <c r="AG258" s="6" t="s">
        <v>1067</v>
      </c>
      <c r="AH258" s="6" t="s">
        <v>339</v>
      </c>
      <c r="AI258" s="6" t="s">
        <v>1857</v>
      </c>
      <c r="AJ258" s="6" t="s">
        <v>1857</v>
      </c>
      <c r="AK258" s="6" t="s">
        <v>1857</v>
      </c>
      <c r="AL258" s="6" t="s">
        <v>1857</v>
      </c>
      <c r="AM258" s="6" t="s">
        <v>1857</v>
      </c>
      <c r="AN258" s="6" t="s">
        <v>1857</v>
      </c>
      <c r="AO258" s="6" t="s">
        <v>1857</v>
      </c>
      <c r="AP258" s="6" t="s">
        <v>1857</v>
      </c>
      <c r="AQ258" s="6" t="s">
        <v>1857</v>
      </c>
      <c r="AR258" s="6" t="s">
        <v>1857</v>
      </c>
      <c r="AS258" s="6" t="s">
        <v>1857</v>
      </c>
      <c r="AT258" s="6" t="s">
        <v>1857</v>
      </c>
    </row>
    <row r="259" spans="1:46" ht="17.25" customHeight="1" x14ac:dyDescent="0.3">
      <c r="A259" t="s">
        <v>339</v>
      </c>
      <c r="B259" t="s">
        <v>1521</v>
      </c>
      <c r="C259" t="s">
        <v>1065</v>
      </c>
      <c r="D259" t="str">
        <f t="shared" si="33"/>
        <v>North Bergen township, Hudson County</v>
      </c>
      <c r="E259" t="s">
        <v>1828</v>
      </c>
      <c r="F259" t="s">
        <v>1819</v>
      </c>
      <c r="G259" s="22">
        <f>COUNTIFS('Raw Data from UFBs'!$A$3:$A$3000,'Summary By Town'!$A259,'Raw Data from UFBs'!$E$3:$E$3000,'Summary By Town'!$G$2)</f>
        <v>1</v>
      </c>
      <c r="H259" s="5">
        <f>SUMIFS('Raw Data from UFBs'!F$3:F$3000,'Raw Data from UFBs'!$A$3:$A$3000,'Summary By Town'!$A259,'Raw Data from UFBs'!$E$3:$E$3000,'Summary By Town'!$G$2)</f>
        <v>702000</v>
      </c>
      <c r="I259" s="5">
        <f>SUMIFS('Raw Data from UFBs'!G$3:G$3000,'Raw Data from UFBs'!$A$3:$A$3000,'Summary By Town'!$A259,'Raw Data from UFBs'!$E$3:$E$3000,'Summary By Town'!$G$2)</f>
        <v>15102800</v>
      </c>
      <c r="J259" s="23">
        <f t="shared" si="34"/>
        <v>245815.62684846309</v>
      </c>
      <c r="K259" s="22">
        <f>COUNTIFS('Raw Data from UFBs'!$A$3:$A$3000,'Summary By Town'!$A259,'Raw Data from UFBs'!$E$3:$E$3000,'Summary By Town'!$K$2)</f>
        <v>0</v>
      </c>
      <c r="L259" s="5">
        <f>SUMIFS('Raw Data from UFBs'!F$3:F$3000,'Raw Data from UFBs'!$A$3:$A$3000,'Summary By Town'!$A259,'Raw Data from UFBs'!$E$3:$E$3000,'Summary By Town'!$K$2)</f>
        <v>0</v>
      </c>
      <c r="M259" s="5">
        <f>SUMIFS('Raw Data from UFBs'!G$3:G$3000,'Raw Data from UFBs'!$A$3:$A$3000,'Summary By Town'!$A259,'Raw Data from UFBs'!$E$3:$E$3000,'Summary By Town'!$K$2)</f>
        <v>0</v>
      </c>
      <c r="N259" s="23">
        <f t="shared" si="35"/>
        <v>0</v>
      </c>
      <c r="O259" s="22">
        <f>COUNTIFS('Raw Data from UFBs'!$A$3:$A$3000,'Summary By Town'!$A259,'Raw Data from UFBs'!$E$3:$E$3000,'Summary By Town'!$O$2)</f>
        <v>5</v>
      </c>
      <c r="P259" s="5">
        <f>SUMIFS('Raw Data from UFBs'!F$3:F$3000,'Raw Data from UFBs'!$A$3:$A$3000,'Summary By Town'!$A259,'Raw Data from UFBs'!$E$3:$E$3000,'Summary By Town'!$O$2)</f>
        <v>2795000</v>
      </c>
      <c r="Q259" s="5">
        <f>SUMIFS('Raw Data from UFBs'!G$3:G$3000,'Raw Data from UFBs'!$A$3:$A$3000,'Summary By Town'!$A259,'Raw Data from UFBs'!$E$3:$E$3000,'Summary By Town'!$O$2)</f>
        <v>79584200</v>
      </c>
      <c r="R259" s="23">
        <f t="shared" si="36"/>
        <v>1295325.3708076288</v>
      </c>
      <c r="S259" s="22">
        <f t="shared" si="37"/>
        <v>6</v>
      </c>
      <c r="T259" s="5">
        <f t="shared" si="38"/>
        <v>3497000</v>
      </c>
      <c r="U259" s="5">
        <f t="shared" si="39"/>
        <v>94687000</v>
      </c>
      <c r="V259" s="23">
        <f t="shared" si="40"/>
        <v>1541140.997656092</v>
      </c>
      <c r="W259" s="62">
        <v>11460083143</v>
      </c>
      <c r="X259" s="63">
        <v>1.627616248963524</v>
      </c>
      <c r="Y259" s="64">
        <v>0.42671892764708497</v>
      </c>
      <c r="Z259" s="5">
        <f t="shared" si="41"/>
        <v>-834602.05610908987</v>
      </c>
      <c r="AA259" s="9">
        <f t="shared" si="42"/>
        <v>8.2623309812404205E-3</v>
      </c>
      <c r="AB259" s="62">
        <v>109644694.36</v>
      </c>
      <c r="AC259" s="7">
        <f t="shared" si="43"/>
        <v>-7.6118781759636611E-3</v>
      </c>
      <c r="AE259" s="6" t="s">
        <v>1069</v>
      </c>
      <c r="AF259" s="6" t="s">
        <v>348</v>
      </c>
      <c r="AG259" s="6" t="s">
        <v>1067</v>
      </c>
      <c r="AH259" s="6" t="s">
        <v>344</v>
      </c>
      <c r="AI259" s="6" t="s">
        <v>942</v>
      </c>
      <c r="AJ259" s="6" t="s">
        <v>47</v>
      </c>
      <c r="AK259" s="6" t="s">
        <v>962</v>
      </c>
      <c r="AL259" s="6" t="s">
        <v>59</v>
      </c>
      <c r="AM259" s="6" t="s">
        <v>938</v>
      </c>
      <c r="AN259" s="6" t="s">
        <v>337</v>
      </c>
      <c r="AO259" s="6" t="s">
        <v>1857</v>
      </c>
      <c r="AP259" s="6" t="s">
        <v>1857</v>
      </c>
      <c r="AQ259" s="6" t="s">
        <v>1857</v>
      </c>
      <c r="AR259" s="6" t="s">
        <v>1857</v>
      </c>
      <c r="AS259" s="6" t="s">
        <v>1857</v>
      </c>
      <c r="AT259" s="6" t="s">
        <v>1857</v>
      </c>
    </row>
    <row r="260" spans="1:46" ht="17.25" customHeight="1" x14ac:dyDescent="0.3">
      <c r="A260" t="s">
        <v>345</v>
      </c>
      <c r="B260" t="s">
        <v>1522</v>
      </c>
      <c r="C260" t="s">
        <v>1065</v>
      </c>
      <c r="D260" t="str">
        <f t="shared" ref="D260:D323" si="44">B260&amp;", "&amp;C260&amp;" County"</f>
        <v>Weehawken township, Hudson County</v>
      </c>
      <c r="E260" t="s">
        <v>1828</v>
      </c>
      <c r="F260" t="s">
        <v>1819</v>
      </c>
      <c r="G260" s="22">
        <f>COUNTIFS('Raw Data from UFBs'!$A$3:$A$3000,'Summary By Town'!$A260,'Raw Data from UFBs'!$E$3:$E$3000,'Summary By Town'!$G$2)</f>
        <v>1</v>
      </c>
      <c r="H260" s="5">
        <f>SUMIFS('Raw Data from UFBs'!F$3:F$3000,'Raw Data from UFBs'!$A$3:$A$3000,'Summary By Town'!$A260,'Raw Data from UFBs'!$E$3:$E$3000,'Summary By Town'!$G$2)</f>
        <v>49046</v>
      </c>
      <c r="I260" s="5">
        <f>SUMIFS('Raw Data from UFBs'!G$3:G$3000,'Raw Data from UFBs'!$A$3:$A$3000,'Summary By Town'!$A260,'Raw Data from UFBs'!$E$3:$E$3000,'Summary By Town'!$G$2)</f>
        <v>21605400</v>
      </c>
      <c r="J260" s="23">
        <f t="shared" ref="J260:J323" si="45">IFERROR((I260/100)*$X260,"--")</f>
        <v>362081.21947133035</v>
      </c>
      <c r="K260" s="22">
        <f>COUNTIFS('Raw Data from UFBs'!$A$3:$A$3000,'Summary By Town'!$A260,'Raw Data from UFBs'!$E$3:$E$3000,'Summary By Town'!$K$2)</f>
        <v>3</v>
      </c>
      <c r="L260" s="5">
        <f>SUMIFS('Raw Data from UFBs'!F$3:F$3000,'Raw Data from UFBs'!$A$3:$A$3000,'Summary By Town'!$A260,'Raw Data from UFBs'!$E$3:$E$3000,'Summary By Town'!$K$2)</f>
        <v>2805242.1999999997</v>
      </c>
      <c r="M260" s="5">
        <f>SUMIFS('Raw Data from UFBs'!G$3:G$3000,'Raw Data from UFBs'!$A$3:$A$3000,'Summary By Town'!$A260,'Raw Data from UFBs'!$E$3:$E$3000,'Summary By Town'!$K$2)</f>
        <v>98144700</v>
      </c>
      <c r="N260" s="23">
        <f t="shared" ref="N260:N323" si="46">IFERROR((M260/100)*$X260,"--")</f>
        <v>1644790.3144884093</v>
      </c>
      <c r="O260" s="22">
        <f>COUNTIFS('Raw Data from UFBs'!$A$3:$A$3000,'Summary By Town'!$A260,'Raw Data from UFBs'!$E$3:$E$3000,'Summary By Town'!$O$2)</f>
        <v>6</v>
      </c>
      <c r="P260" s="5">
        <f>SUMIFS('Raw Data from UFBs'!F$3:F$3000,'Raw Data from UFBs'!$A$3:$A$3000,'Summary By Town'!$A260,'Raw Data from UFBs'!$E$3:$E$3000,'Summary By Town'!$O$2)</f>
        <v>5556032.6099999994</v>
      </c>
      <c r="Q260" s="5">
        <f>SUMIFS('Raw Data from UFBs'!G$3:G$3000,'Raw Data from UFBs'!$A$3:$A$3000,'Summary By Town'!$A260,'Raw Data from UFBs'!$E$3:$E$3000,'Summary By Town'!$O$2)</f>
        <v>367225000</v>
      </c>
      <c r="R260" s="23">
        <f t="shared" ref="R260:R323" si="47">IFERROR((Q260/100)*$X260,"--")</f>
        <v>6154261.2411878183</v>
      </c>
      <c r="S260" s="22">
        <f t="shared" ref="S260:S323" si="48">O260+K260+G260</f>
        <v>10</v>
      </c>
      <c r="T260" s="5">
        <f t="shared" ref="T260:T323" si="49">P260+L260+H260</f>
        <v>8410320.8099999987</v>
      </c>
      <c r="U260" s="5">
        <f t="shared" ref="U260:U323" si="50">Q260+M260+I260</f>
        <v>486975100</v>
      </c>
      <c r="V260" s="23">
        <f t="shared" ref="V260:V323" si="51">R260+N260+J260</f>
        <v>8161132.7751475582</v>
      </c>
      <c r="W260" s="62">
        <v>5007479025</v>
      </c>
      <c r="X260" s="63">
        <v>1.6758829712540864</v>
      </c>
      <c r="Y260" s="64">
        <v>0.46439061754484295</v>
      </c>
      <c r="Z260" s="5">
        <f t="shared" ref="Z260:Z323" si="52">(V260-T260)*Y260</f>
        <v>-115720.58538991067</v>
      </c>
      <c r="AA260" s="9">
        <f t="shared" ref="AA260:AA323" si="53">U260/W260</f>
        <v>9.7249553631430341E-2</v>
      </c>
      <c r="AB260" s="62">
        <v>55618046.210000001</v>
      </c>
      <c r="AC260" s="7">
        <f t="shared" ref="AC260:AC323" si="54">Z260/AB260</f>
        <v>-2.0806301780716698E-3</v>
      </c>
      <c r="AE260" s="6" t="s">
        <v>309</v>
      </c>
      <c r="AF260" s="6" t="s">
        <v>1069</v>
      </c>
      <c r="AG260" s="6" t="s">
        <v>348</v>
      </c>
      <c r="AH260" s="6" t="s">
        <v>1857</v>
      </c>
      <c r="AI260" s="6" t="s">
        <v>1857</v>
      </c>
      <c r="AJ260" s="6" t="s">
        <v>1857</v>
      </c>
      <c r="AK260" s="6" t="s">
        <v>1857</v>
      </c>
      <c r="AL260" s="6" t="s">
        <v>1857</v>
      </c>
      <c r="AM260" s="6" t="s">
        <v>1857</v>
      </c>
      <c r="AN260" s="6" t="s">
        <v>1857</v>
      </c>
      <c r="AO260" s="6" t="s">
        <v>1857</v>
      </c>
      <c r="AP260" s="6" t="s">
        <v>1857</v>
      </c>
      <c r="AQ260" s="6" t="s">
        <v>1857</v>
      </c>
      <c r="AR260" s="6" t="s">
        <v>1857</v>
      </c>
      <c r="AS260" s="6" t="s">
        <v>1857</v>
      </c>
      <c r="AT260" s="6" t="s">
        <v>1857</v>
      </c>
    </row>
    <row r="261" spans="1:46" ht="17.25" customHeight="1" x14ac:dyDescent="0.3">
      <c r="A261" t="s">
        <v>1073</v>
      </c>
      <c r="B261" t="s">
        <v>1523</v>
      </c>
      <c r="C261" t="s">
        <v>1071</v>
      </c>
      <c r="D261" t="str">
        <f t="shared" si="44"/>
        <v>Bloomsbury borough, Hunterdon County</v>
      </c>
      <c r="E261" t="s">
        <v>1829</v>
      </c>
      <c r="F261" t="s">
        <v>1820</v>
      </c>
      <c r="G261" s="22">
        <f>COUNTIFS('Raw Data from UFBs'!$A$3:$A$3000,'Summary By Town'!$A261,'Raw Data from UFBs'!$E$3:$E$3000,'Summary By Town'!$G$2)</f>
        <v>0</v>
      </c>
      <c r="H261" s="5">
        <f>SUMIFS('Raw Data from UFBs'!F$3:F$3000,'Raw Data from UFBs'!$A$3:$A$3000,'Summary By Town'!$A261,'Raw Data from UFBs'!$E$3:$E$3000,'Summary By Town'!$G$2)</f>
        <v>0</v>
      </c>
      <c r="I261" s="5">
        <f>SUMIFS('Raw Data from UFBs'!G$3:G$3000,'Raw Data from UFBs'!$A$3:$A$3000,'Summary By Town'!$A261,'Raw Data from UFBs'!$E$3:$E$3000,'Summary By Town'!$G$2)</f>
        <v>0</v>
      </c>
      <c r="J261" s="23">
        <f t="shared" si="45"/>
        <v>0</v>
      </c>
      <c r="K261" s="22">
        <f>COUNTIFS('Raw Data from UFBs'!$A$3:$A$3000,'Summary By Town'!$A261,'Raw Data from UFBs'!$E$3:$E$3000,'Summary By Town'!$K$2)</f>
        <v>0</v>
      </c>
      <c r="L261" s="5">
        <f>SUMIFS('Raw Data from UFBs'!F$3:F$3000,'Raw Data from UFBs'!$A$3:$A$3000,'Summary By Town'!$A261,'Raw Data from UFBs'!$E$3:$E$3000,'Summary By Town'!$K$2)</f>
        <v>0</v>
      </c>
      <c r="M261" s="5">
        <f>SUMIFS('Raw Data from UFBs'!G$3:G$3000,'Raw Data from UFBs'!$A$3:$A$3000,'Summary By Town'!$A261,'Raw Data from UFBs'!$E$3:$E$3000,'Summary By Town'!$K$2)</f>
        <v>0</v>
      </c>
      <c r="N261" s="23">
        <f t="shared" si="46"/>
        <v>0</v>
      </c>
      <c r="O261" s="22">
        <f>COUNTIFS('Raw Data from UFBs'!$A$3:$A$3000,'Summary By Town'!$A261,'Raw Data from UFBs'!$E$3:$E$3000,'Summary By Town'!$O$2)</f>
        <v>0</v>
      </c>
      <c r="P261" s="5">
        <f>SUMIFS('Raw Data from UFBs'!F$3:F$3000,'Raw Data from UFBs'!$A$3:$A$3000,'Summary By Town'!$A261,'Raw Data from UFBs'!$E$3:$E$3000,'Summary By Town'!$O$2)</f>
        <v>0</v>
      </c>
      <c r="Q261" s="5">
        <f>SUMIFS('Raw Data from UFBs'!G$3:G$3000,'Raw Data from UFBs'!$A$3:$A$3000,'Summary By Town'!$A261,'Raw Data from UFBs'!$E$3:$E$3000,'Summary By Town'!$O$2)</f>
        <v>0</v>
      </c>
      <c r="R261" s="23">
        <f t="shared" si="47"/>
        <v>0</v>
      </c>
      <c r="S261" s="22">
        <f t="shared" si="48"/>
        <v>0</v>
      </c>
      <c r="T261" s="5">
        <f t="shared" si="49"/>
        <v>0</v>
      </c>
      <c r="U261" s="5">
        <f t="shared" si="50"/>
        <v>0</v>
      </c>
      <c r="V261" s="23">
        <f t="shared" si="51"/>
        <v>0</v>
      </c>
      <c r="W261" s="62">
        <v>97404895</v>
      </c>
      <c r="X261" s="63">
        <v>3.3907092371914374</v>
      </c>
      <c r="Y261" s="64">
        <v>0.21436540280486435</v>
      </c>
      <c r="Z261" s="5">
        <f t="shared" si="52"/>
        <v>0</v>
      </c>
      <c r="AA261" s="9">
        <f t="shared" si="53"/>
        <v>0</v>
      </c>
      <c r="AB261" s="62">
        <v>1436862.36</v>
      </c>
      <c r="AC261" s="7">
        <f t="shared" si="54"/>
        <v>0</v>
      </c>
      <c r="AE261" s="6" t="s">
        <v>1266</v>
      </c>
      <c r="AF261" s="6" t="s">
        <v>1072</v>
      </c>
      <c r="AG261" s="6" t="s">
        <v>1258</v>
      </c>
      <c r="AH261" s="6" t="s">
        <v>1257</v>
      </c>
      <c r="AI261" s="6" t="s">
        <v>1857</v>
      </c>
      <c r="AJ261" s="6" t="s">
        <v>1857</v>
      </c>
      <c r="AK261" s="6" t="s">
        <v>1857</v>
      </c>
      <c r="AL261" s="6" t="s">
        <v>1857</v>
      </c>
      <c r="AM261" s="6" t="s">
        <v>1857</v>
      </c>
      <c r="AN261" s="6" t="s">
        <v>1857</v>
      </c>
      <c r="AO261" s="6" t="s">
        <v>1857</v>
      </c>
      <c r="AP261" s="6" t="s">
        <v>1857</v>
      </c>
      <c r="AQ261" s="6" t="s">
        <v>1857</v>
      </c>
      <c r="AR261" s="6" t="s">
        <v>1857</v>
      </c>
      <c r="AS261" s="6" t="s">
        <v>1857</v>
      </c>
      <c r="AT261" s="6" t="s">
        <v>1857</v>
      </c>
    </row>
    <row r="262" spans="1:46" ht="17.25" customHeight="1" x14ac:dyDescent="0.3">
      <c r="A262" t="s">
        <v>1074</v>
      </c>
      <c r="B262" t="s">
        <v>1524</v>
      </c>
      <c r="C262" t="s">
        <v>1071</v>
      </c>
      <c r="D262" t="str">
        <f t="shared" si="44"/>
        <v>Califon borough, Hunterdon County</v>
      </c>
      <c r="E262" t="s">
        <v>1829</v>
      </c>
      <c r="F262" t="s">
        <v>1818</v>
      </c>
      <c r="G262" s="22">
        <f>COUNTIFS('Raw Data from UFBs'!$A$3:$A$3000,'Summary By Town'!$A262,'Raw Data from UFBs'!$E$3:$E$3000,'Summary By Town'!$G$2)</f>
        <v>0</v>
      </c>
      <c r="H262" s="5">
        <f>SUMIFS('Raw Data from UFBs'!F$3:F$3000,'Raw Data from UFBs'!$A$3:$A$3000,'Summary By Town'!$A262,'Raw Data from UFBs'!$E$3:$E$3000,'Summary By Town'!$G$2)</f>
        <v>0</v>
      </c>
      <c r="I262" s="5">
        <f>SUMIFS('Raw Data from UFBs'!G$3:G$3000,'Raw Data from UFBs'!$A$3:$A$3000,'Summary By Town'!$A262,'Raw Data from UFBs'!$E$3:$E$3000,'Summary By Town'!$G$2)</f>
        <v>0</v>
      </c>
      <c r="J262" s="23">
        <f t="shared" si="45"/>
        <v>0</v>
      </c>
      <c r="K262" s="22">
        <f>COUNTIFS('Raw Data from UFBs'!$A$3:$A$3000,'Summary By Town'!$A262,'Raw Data from UFBs'!$E$3:$E$3000,'Summary By Town'!$K$2)</f>
        <v>0</v>
      </c>
      <c r="L262" s="5">
        <f>SUMIFS('Raw Data from UFBs'!F$3:F$3000,'Raw Data from UFBs'!$A$3:$A$3000,'Summary By Town'!$A262,'Raw Data from UFBs'!$E$3:$E$3000,'Summary By Town'!$K$2)</f>
        <v>0</v>
      </c>
      <c r="M262" s="5">
        <f>SUMIFS('Raw Data from UFBs'!G$3:G$3000,'Raw Data from UFBs'!$A$3:$A$3000,'Summary By Town'!$A262,'Raw Data from UFBs'!$E$3:$E$3000,'Summary By Town'!$K$2)</f>
        <v>0</v>
      </c>
      <c r="N262" s="23">
        <f t="shared" si="46"/>
        <v>0</v>
      </c>
      <c r="O262" s="22">
        <f>COUNTIFS('Raw Data from UFBs'!$A$3:$A$3000,'Summary By Town'!$A262,'Raw Data from UFBs'!$E$3:$E$3000,'Summary By Town'!$O$2)</f>
        <v>0</v>
      </c>
      <c r="P262" s="5">
        <f>SUMIFS('Raw Data from UFBs'!F$3:F$3000,'Raw Data from UFBs'!$A$3:$A$3000,'Summary By Town'!$A262,'Raw Data from UFBs'!$E$3:$E$3000,'Summary By Town'!$O$2)</f>
        <v>0</v>
      </c>
      <c r="Q262" s="5">
        <f>SUMIFS('Raw Data from UFBs'!G$3:G$3000,'Raw Data from UFBs'!$A$3:$A$3000,'Summary By Town'!$A262,'Raw Data from UFBs'!$E$3:$E$3000,'Summary By Town'!$O$2)</f>
        <v>0</v>
      </c>
      <c r="R262" s="23">
        <f t="shared" si="47"/>
        <v>0</v>
      </c>
      <c r="S262" s="22">
        <f t="shared" si="48"/>
        <v>0</v>
      </c>
      <c r="T262" s="5">
        <f t="shared" si="49"/>
        <v>0</v>
      </c>
      <c r="U262" s="5">
        <f t="shared" si="50"/>
        <v>0</v>
      </c>
      <c r="V262" s="23">
        <f t="shared" si="51"/>
        <v>0</v>
      </c>
      <c r="W262" s="62">
        <v>160695108</v>
      </c>
      <c r="X262" s="63">
        <v>3.6712999940905897</v>
      </c>
      <c r="Y262" s="64">
        <v>0.1997284208322172</v>
      </c>
      <c r="Z262" s="5">
        <f t="shared" si="52"/>
        <v>0</v>
      </c>
      <c r="AA262" s="9">
        <f t="shared" si="53"/>
        <v>0</v>
      </c>
      <c r="AB262" s="62">
        <v>1466053</v>
      </c>
      <c r="AC262" s="7">
        <f t="shared" si="54"/>
        <v>0</v>
      </c>
      <c r="AE262" s="6" t="s">
        <v>1092</v>
      </c>
      <c r="AF262" s="6" t="s">
        <v>1087</v>
      </c>
      <c r="AG262" s="6" t="s">
        <v>1857</v>
      </c>
      <c r="AH262" s="6" t="s">
        <v>1857</v>
      </c>
      <c r="AI262" s="6" t="s">
        <v>1857</v>
      </c>
      <c r="AJ262" s="6" t="s">
        <v>1857</v>
      </c>
      <c r="AK262" s="6" t="s">
        <v>1857</v>
      </c>
      <c r="AL262" s="6" t="s">
        <v>1857</v>
      </c>
      <c r="AM262" s="6" t="s">
        <v>1857</v>
      </c>
      <c r="AN262" s="6" t="s">
        <v>1857</v>
      </c>
      <c r="AO262" s="6" t="s">
        <v>1857</v>
      </c>
      <c r="AP262" s="6" t="s">
        <v>1857</v>
      </c>
      <c r="AQ262" s="6" t="s">
        <v>1857</v>
      </c>
      <c r="AR262" s="6" t="s">
        <v>1857</v>
      </c>
      <c r="AS262" s="6" t="s">
        <v>1857</v>
      </c>
      <c r="AT262" s="6" t="s">
        <v>1857</v>
      </c>
    </row>
    <row r="263" spans="1:46" ht="17.25" customHeight="1" x14ac:dyDescent="0.3">
      <c r="A263" t="s">
        <v>1075</v>
      </c>
      <c r="B263" t="s">
        <v>1525</v>
      </c>
      <c r="C263" t="s">
        <v>1071</v>
      </c>
      <c r="D263" t="str">
        <f t="shared" si="44"/>
        <v>Clinton town, Hunterdon County</v>
      </c>
      <c r="E263" t="s">
        <v>1829</v>
      </c>
      <c r="F263" t="s">
        <v>1820</v>
      </c>
      <c r="G263" s="22">
        <f>COUNTIFS('Raw Data from UFBs'!$A$3:$A$3000,'Summary By Town'!$A263,'Raw Data from UFBs'!$E$3:$E$3000,'Summary By Town'!$G$2)</f>
        <v>0</v>
      </c>
      <c r="H263" s="5">
        <f>SUMIFS('Raw Data from UFBs'!F$3:F$3000,'Raw Data from UFBs'!$A$3:$A$3000,'Summary By Town'!$A263,'Raw Data from UFBs'!$E$3:$E$3000,'Summary By Town'!$G$2)</f>
        <v>0</v>
      </c>
      <c r="I263" s="5">
        <f>SUMIFS('Raw Data from UFBs'!G$3:G$3000,'Raw Data from UFBs'!$A$3:$A$3000,'Summary By Town'!$A263,'Raw Data from UFBs'!$E$3:$E$3000,'Summary By Town'!$G$2)</f>
        <v>0</v>
      </c>
      <c r="J263" s="23">
        <f t="shared" si="45"/>
        <v>0</v>
      </c>
      <c r="K263" s="22">
        <f>COUNTIFS('Raw Data from UFBs'!$A$3:$A$3000,'Summary By Town'!$A263,'Raw Data from UFBs'!$E$3:$E$3000,'Summary By Town'!$K$2)</f>
        <v>0</v>
      </c>
      <c r="L263" s="5">
        <f>SUMIFS('Raw Data from UFBs'!F$3:F$3000,'Raw Data from UFBs'!$A$3:$A$3000,'Summary By Town'!$A263,'Raw Data from UFBs'!$E$3:$E$3000,'Summary By Town'!$K$2)</f>
        <v>0</v>
      </c>
      <c r="M263" s="5">
        <f>SUMIFS('Raw Data from UFBs'!G$3:G$3000,'Raw Data from UFBs'!$A$3:$A$3000,'Summary By Town'!$A263,'Raw Data from UFBs'!$E$3:$E$3000,'Summary By Town'!$K$2)</f>
        <v>0</v>
      </c>
      <c r="N263" s="23">
        <f t="shared" si="46"/>
        <v>0</v>
      </c>
      <c r="O263" s="22">
        <f>COUNTIFS('Raw Data from UFBs'!$A$3:$A$3000,'Summary By Town'!$A263,'Raw Data from UFBs'!$E$3:$E$3000,'Summary By Town'!$O$2)</f>
        <v>0</v>
      </c>
      <c r="P263" s="5">
        <f>SUMIFS('Raw Data from UFBs'!F$3:F$3000,'Raw Data from UFBs'!$A$3:$A$3000,'Summary By Town'!$A263,'Raw Data from UFBs'!$E$3:$E$3000,'Summary By Town'!$O$2)</f>
        <v>0</v>
      </c>
      <c r="Q263" s="5">
        <f>SUMIFS('Raw Data from UFBs'!G$3:G$3000,'Raw Data from UFBs'!$A$3:$A$3000,'Summary By Town'!$A263,'Raw Data from UFBs'!$E$3:$E$3000,'Summary By Town'!$O$2)</f>
        <v>0</v>
      </c>
      <c r="R263" s="23">
        <f t="shared" si="47"/>
        <v>0</v>
      </c>
      <c r="S263" s="22">
        <f t="shared" si="48"/>
        <v>0</v>
      </c>
      <c r="T263" s="5">
        <f t="shared" si="49"/>
        <v>0</v>
      </c>
      <c r="U263" s="5">
        <f t="shared" si="50"/>
        <v>0</v>
      </c>
      <c r="V263" s="23">
        <f t="shared" si="51"/>
        <v>0</v>
      </c>
      <c r="W263" s="62">
        <v>471302000</v>
      </c>
      <c r="X263" s="63">
        <v>3.1313956168857877</v>
      </c>
      <c r="Y263" s="64">
        <v>0.26087015525813501</v>
      </c>
      <c r="Z263" s="5">
        <f t="shared" si="52"/>
        <v>0</v>
      </c>
      <c r="AA263" s="9">
        <f t="shared" si="53"/>
        <v>0</v>
      </c>
      <c r="AB263" s="62">
        <v>5610818.6699999999</v>
      </c>
      <c r="AC263" s="7">
        <f t="shared" si="54"/>
        <v>0</v>
      </c>
      <c r="AE263" s="6" t="s">
        <v>1079</v>
      </c>
      <c r="AF263" s="6" t="s">
        <v>1093</v>
      </c>
      <c r="AG263" s="6" t="s">
        <v>1076</v>
      </c>
      <c r="AH263" s="6" t="s">
        <v>1857</v>
      </c>
      <c r="AI263" s="6" t="s">
        <v>1857</v>
      </c>
      <c r="AJ263" s="6" t="s">
        <v>1857</v>
      </c>
      <c r="AK263" s="6" t="s">
        <v>1857</v>
      </c>
      <c r="AL263" s="6" t="s">
        <v>1857</v>
      </c>
      <c r="AM263" s="6" t="s">
        <v>1857</v>
      </c>
      <c r="AN263" s="6" t="s">
        <v>1857</v>
      </c>
      <c r="AO263" s="6" t="s">
        <v>1857</v>
      </c>
      <c r="AP263" s="6" t="s">
        <v>1857</v>
      </c>
      <c r="AQ263" s="6" t="s">
        <v>1857</v>
      </c>
      <c r="AR263" s="6" t="s">
        <v>1857</v>
      </c>
      <c r="AS263" s="6" t="s">
        <v>1857</v>
      </c>
      <c r="AT263" s="6" t="s">
        <v>1857</v>
      </c>
    </row>
    <row r="264" spans="1:46" ht="17.25" customHeight="1" x14ac:dyDescent="0.3">
      <c r="A264" t="s">
        <v>358</v>
      </c>
      <c r="B264" t="s">
        <v>1526</v>
      </c>
      <c r="C264" t="s">
        <v>1071</v>
      </c>
      <c r="D264" t="str">
        <f t="shared" si="44"/>
        <v>Flemington borough, Hunterdon County</v>
      </c>
      <c r="E264" t="s">
        <v>1829</v>
      </c>
      <c r="F264" t="s">
        <v>1819</v>
      </c>
      <c r="G264" s="22">
        <f>COUNTIFS('Raw Data from UFBs'!$A$3:$A$3000,'Summary By Town'!$A264,'Raw Data from UFBs'!$E$3:$E$3000,'Summary By Town'!$G$2)</f>
        <v>0</v>
      </c>
      <c r="H264" s="5">
        <f>SUMIFS('Raw Data from UFBs'!F$3:F$3000,'Raw Data from UFBs'!$A$3:$A$3000,'Summary By Town'!$A264,'Raw Data from UFBs'!$E$3:$E$3000,'Summary By Town'!$G$2)</f>
        <v>0</v>
      </c>
      <c r="I264" s="5">
        <f>SUMIFS('Raw Data from UFBs'!G$3:G$3000,'Raw Data from UFBs'!$A$3:$A$3000,'Summary By Town'!$A264,'Raw Data from UFBs'!$E$3:$E$3000,'Summary By Town'!$G$2)</f>
        <v>0</v>
      </c>
      <c r="J264" s="23">
        <f t="shared" si="45"/>
        <v>0</v>
      </c>
      <c r="K264" s="22">
        <f>COUNTIFS('Raw Data from UFBs'!$A$3:$A$3000,'Summary By Town'!$A264,'Raw Data from UFBs'!$E$3:$E$3000,'Summary By Town'!$K$2)</f>
        <v>0</v>
      </c>
      <c r="L264" s="5">
        <f>SUMIFS('Raw Data from UFBs'!F$3:F$3000,'Raw Data from UFBs'!$A$3:$A$3000,'Summary By Town'!$A264,'Raw Data from UFBs'!$E$3:$E$3000,'Summary By Town'!$K$2)</f>
        <v>0</v>
      </c>
      <c r="M264" s="5">
        <f>SUMIFS('Raw Data from UFBs'!G$3:G$3000,'Raw Data from UFBs'!$A$3:$A$3000,'Summary By Town'!$A264,'Raw Data from UFBs'!$E$3:$E$3000,'Summary By Town'!$K$2)</f>
        <v>0</v>
      </c>
      <c r="N264" s="23">
        <f t="shared" si="46"/>
        <v>0</v>
      </c>
      <c r="O264" s="22">
        <f>COUNTIFS('Raw Data from UFBs'!$A$3:$A$3000,'Summary By Town'!$A264,'Raw Data from UFBs'!$E$3:$E$3000,'Summary By Town'!$O$2)</f>
        <v>0</v>
      </c>
      <c r="P264" s="5">
        <f>SUMIFS('Raw Data from UFBs'!F$3:F$3000,'Raw Data from UFBs'!$A$3:$A$3000,'Summary By Town'!$A264,'Raw Data from UFBs'!$E$3:$E$3000,'Summary By Town'!$O$2)</f>
        <v>0</v>
      </c>
      <c r="Q264" s="5">
        <f>SUMIFS('Raw Data from UFBs'!G$3:G$3000,'Raw Data from UFBs'!$A$3:$A$3000,'Summary By Town'!$A264,'Raw Data from UFBs'!$E$3:$E$3000,'Summary By Town'!$O$2)</f>
        <v>0</v>
      </c>
      <c r="R264" s="23">
        <f t="shared" si="47"/>
        <v>0</v>
      </c>
      <c r="S264" s="22">
        <f t="shared" si="48"/>
        <v>0</v>
      </c>
      <c r="T264" s="5">
        <f t="shared" si="49"/>
        <v>0</v>
      </c>
      <c r="U264" s="5">
        <f t="shared" si="50"/>
        <v>0</v>
      </c>
      <c r="V264" s="23">
        <f t="shared" si="51"/>
        <v>0</v>
      </c>
      <c r="W264" s="62">
        <v>597596400</v>
      </c>
      <c r="X264" s="63">
        <v>2.8991992345433228</v>
      </c>
      <c r="Y264" s="64">
        <v>0.36858676696094789</v>
      </c>
      <c r="Z264" s="5">
        <f t="shared" si="52"/>
        <v>0</v>
      </c>
      <c r="AA264" s="9">
        <f t="shared" si="53"/>
        <v>0</v>
      </c>
      <c r="AB264" s="62">
        <v>7748578.29</v>
      </c>
      <c r="AC264" s="7">
        <f t="shared" si="54"/>
        <v>0</v>
      </c>
      <c r="AE264" s="6" t="s">
        <v>1089</v>
      </c>
      <c r="AF264" s="6" t="s">
        <v>1857</v>
      </c>
      <c r="AG264" s="6" t="s">
        <v>1857</v>
      </c>
      <c r="AH264" s="6" t="s">
        <v>1857</v>
      </c>
      <c r="AI264" s="6" t="s">
        <v>1857</v>
      </c>
      <c r="AJ264" s="6" t="s">
        <v>1857</v>
      </c>
      <c r="AK264" s="6" t="s">
        <v>1857</v>
      </c>
      <c r="AL264" s="6" t="s">
        <v>1857</v>
      </c>
      <c r="AM264" s="6" t="s">
        <v>1857</v>
      </c>
      <c r="AN264" s="6" t="s">
        <v>1857</v>
      </c>
      <c r="AO264" s="6" t="s">
        <v>1857</v>
      </c>
      <c r="AP264" s="6" t="s">
        <v>1857</v>
      </c>
      <c r="AQ264" s="6" t="s">
        <v>1857</v>
      </c>
      <c r="AR264" s="6" t="s">
        <v>1857</v>
      </c>
      <c r="AS264" s="6" t="s">
        <v>1857</v>
      </c>
      <c r="AT264" s="6" t="s">
        <v>1857</v>
      </c>
    </row>
    <row r="265" spans="1:46" ht="17.25" customHeight="1" x14ac:dyDescent="0.3">
      <c r="A265" t="s">
        <v>1080</v>
      </c>
      <c r="B265" t="s">
        <v>1527</v>
      </c>
      <c r="C265" t="s">
        <v>1071</v>
      </c>
      <c r="D265" t="str">
        <f t="shared" si="44"/>
        <v>Frenchtown borough, Hunterdon County</v>
      </c>
      <c r="E265" t="s">
        <v>1829</v>
      </c>
      <c r="F265" t="s">
        <v>1818</v>
      </c>
      <c r="G265" s="22">
        <f>COUNTIFS('Raw Data from UFBs'!$A$3:$A$3000,'Summary By Town'!$A265,'Raw Data from UFBs'!$E$3:$E$3000,'Summary By Town'!$G$2)</f>
        <v>0</v>
      </c>
      <c r="H265" s="5">
        <f>SUMIFS('Raw Data from UFBs'!F$3:F$3000,'Raw Data from UFBs'!$A$3:$A$3000,'Summary By Town'!$A265,'Raw Data from UFBs'!$E$3:$E$3000,'Summary By Town'!$G$2)</f>
        <v>0</v>
      </c>
      <c r="I265" s="5">
        <f>SUMIFS('Raw Data from UFBs'!G$3:G$3000,'Raw Data from UFBs'!$A$3:$A$3000,'Summary By Town'!$A265,'Raw Data from UFBs'!$E$3:$E$3000,'Summary By Town'!$G$2)</f>
        <v>0</v>
      </c>
      <c r="J265" s="23">
        <f t="shared" si="45"/>
        <v>0</v>
      </c>
      <c r="K265" s="22">
        <f>COUNTIFS('Raw Data from UFBs'!$A$3:$A$3000,'Summary By Town'!$A265,'Raw Data from UFBs'!$E$3:$E$3000,'Summary By Town'!$K$2)</f>
        <v>0</v>
      </c>
      <c r="L265" s="5">
        <f>SUMIFS('Raw Data from UFBs'!F$3:F$3000,'Raw Data from UFBs'!$A$3:$A$3000,'Summary By Town'!$A265,'Raw Data from UFBs'!$E$3:$E$3000,'Summary By Town'!$K$2)</f>
        <v>0</v>
      </c>
      <c r="M265" s="5">
        <f>SUMIFS('Raw Data from UFBs'!G$3:G$3000,'Raw Data from UFBs'!$A$3:$A$3000,'Summary By Town'!$A265,'Raw Data from UFBs'!$E$3:$E$3000,'Summary By Town'!$K$2)</f>
        <v>0</v>
      </c>
      <c r="N265" s="23">
        <f t="shared" si="46"/>
        <v>0</v>
      </c>
      <c r="O265" s="22">
        <f>COUNTIFS('Raw Data from UFBs'!$A$3:$A$3000,'Summary By Town'!$A265,'Raw Data from UFBs'!$E$3:$E$3000,'Summary By Town'!$O$2)</f>
        <v>0</v>
      </c>
      <c r="P265" s="5">
        <f>SUMIFS('Raw Data from UFBs'!F$3:F$3000,'Raw Data from UFBs'!$A$3:$A$3000,'Summary By Town'!$A265,'Raw Data from UFBs'!$E$3:$E$3000,'Summary By Town'!$O$2)</f>
        <v>0</v>
      </c>
      <c r="Q265" s="5">
        <f>SUMIFS('Raw Data from UFBs'!G$3:G$3000,'Raw Data from UFBs'!$A$3:$A$3000,'Summary By Town'!$A265,'Raw Data from UFBs'!$E$3:$E$3000,'Summary By Town'!$O$2)</f>
        <v>0</v>
      </c>
      <c r="R265" s="23">
        <f t="shared" si="47"/>
        <v>0</v>
      </c>
      <c r="S265" s="22">
        <f t="shared" si="48"/>
        <v>0</v>
      </c>
      <c r="T265" s="5">
        <f t="shared" si="49"/>
        <v>0</v>
      </c>
      <c r="U265" s="5">
        <f t="shared" si="50"/>
        <v>0</v>
      </c>
      <c r="V265" s="23">
        <f t="shared" si="51"/>
        <v>0</v>
      </c>
      <c r="W265" s="62">
        <v>168421547</v>
      </c>
      <c r="X265" s="63">
        <v>3.9593595580982313</v>
      </c>
      <c r="Y265" s="64">
        <v>0.24640253304018192</v>
      </c>
      <c r="Z265" s="5">
        <f t="shared" si="52"/>
        <v>0</v>
      </c>
      <c r="AA265" s="9">
        <f t="shared" si="53"/>
        <v>0</v>
      </c>
      <c r="AB265" s="62">
        <v>2793769.33</v>
      </c>
      <c r="AC265" s="7">
        <f t="shared" si="54"/>
        <v>0</v>
      </c>
      <c r="AE265" s="6" t="s">
        <v>1070</v>
      </c>
      <c r="AF265" s="6" t="s">
        <v>1085</v>
      </c>
      <c r="AG265" s="6" t="s">
        <v>1857</v>
      </c>
      <c r="AH265" s="6" t="s">
        <v>1857</v>
      </c>
      <c r="AI265" s="6" t="s">
        <v>1857</v>
      </c>
      <c r="AJ265" s="6" t="s">
        <v>1857</v>
      </c>
      <c r="AK265" s="6" t="s">
        <v>1857</v>
      </c>
      <c r="AL265" s="6" t="s">
        <v>1857</v>
      </c>
      <c r="AM265" s="6" t="s">
        <v>1857</v>
      </c>
      <c r="AN265" s="6" t="s">
        <v>1857</v>
      </c>
      <c r="AO265" s="6" t="s">
        <v>1857</v>
      </c>
      <c r="AP265" s="6" t="s">
        <v>1857</v>
      </c>
      <c r="AQ265" s="6" t="s">
        <v>1857</v>
      </c>
      <c r="AR265" s="6" t="s">
        <v>1857</v>
      </c>
      <c r="AS265" s="6" t="s">
        <v>1857</v>
      </c>
      <c r="AT265" s="6" t="s">
        <v>1857</v>
      </c>
    </row>
    <row r="266" spans="1:46" ht="17.25" customHeight="1" x14ac:dyDescent="0.3">
      <c r="A266" t="s">
        <v>1081</v>
      </c>
      <c r="B266" t="s">
        <v>1528</v>
      </c>
      <c r="C266" t="s">
        <v>1071</v>
      </c>
      <c r="D266" t="str">
        <f t="shared" si="44"/>
        <v>Glen Gardner borough, Hunterdon County</v>
      </c>
      <c r="E266" t="s">
        <v>1829</v>
      </c>
      <c r="F266" t="s">
        <v>1820</v>
      </c>
      <c r="G266" s="22">
        <f>COUNTIFS('Raw Data from UFBs'!$A$3:$A$3000,'Summary By Town'!$A266,'Raw Data from UFBs'!$E$3:$E$3000,'Summary By Town'!$G$2)</f>
        <v>0</v>
      </c>
      <c r="H266" s="5">
        <f>SUMIFS('Raw Data from UFBs'!F$3:F$3000,'Raw Data from UFBs'!$A$3:$A$3000,'Summary By Town'!$A266,'Raw Data from UFBs'!$E$3:$E$3000,'Summary By Town'!$G$2)</f>
        <v>0</v>
      </c>
      <c r="I266" s="5">
        <f>SUMIFS('Raw Data from UFBs'!G$3:G$3000,'Raw Data from UFBs'!$A$3:$A$3000,'Summary By Town'!$A266,'Raw Data from UFBs'!$E$3:$E$3000,'Summary By Town'!$G$2)</f>
        <v>0</v>
      </c>
      <c r="J266" s="23">
        <f t="shared" si="45"/>
        <v>0</v>
      </c>
      <c r="K266" s="22">
        <f>COUNTIFS('Raw Data from UFBs'!$A$3:$A$3000,'Summary By Town'!$A266,'Raw Data from UFBs'!$E$3:$E$3000,'Summary By Town'!$K$2)</f>
        <v>0</v>
      </c>
      <c r="L266" s="5">
        <f>SUMIFS('Raw Data from UFBs'!F$3:F$3000,'Raw Data from UFBs'!$A$3:$A$3000,'Summary By Town'!$A266,'Raw Data from UFBs'!$E$3:$E$3000,'Summary By Town'!$K$2)</f>
        <v>0</v>
      </c>
      <c r="M266" s="5">
        <f>SUMIFS('Raw Data from UFBs'!G$3:G$3000,'Raw Data from UFBs'!$A$3:$A$3000,'Summary By Town'!$A266,'Raw Data from UFBs'!$E$3:$E$3000,'Summary By Town'!$K$2)</f>
        <v>0</v>
      </c>
      <c r="N266" s="23">
        <f t="shared" si="46"/>
        <v>0</v>
      </c>
      <c r="O266" s="22">
        <f>COUNTIFS('Raw Data from UFBs'!$A$3:$A$3000,'Summary By Town'!$A266,'Raw Data from UFBs'!$E$3:$E$3000,'Summary By Town'!$O$2)</f>
        <v>0</v>
      </c>
      <c r="P266" s="5">
        <f>SUMIFS('Raw Data from UFBs'!F$3:F$3000,'Raw Data from UFBs'!$A$3:$A$3000,'Summary By Town'!$A266,'Raw Data from UFBs'!$E$3:$E$3000,'Summary By Town'!$O$2)</f>
        <v>0</v>
      </c>
      <c r="Q266" s="5">
        <f>SUMIFS('Raw Data from UFBs'!G$3:G$3000,'Raw Data from UFBs'!$A$3:$A$3000,'Summary By Town'!$A266,'Raw Data from UFBs'!$E$3:$E$3000,'Summary By Town'!$O$2)</f>
        <v>0</v>
      </c>
      <c r="R266" s="23">
        <f t="shared" si="47"/>
        <v>0</v>
      </c>
      <c r="S266" s="22">
        <f t="shared" si="48"/>
        <v>0</v>
      </c>
      <c r="T266" s="5">
        <f t="shared" si="49"/>
        <v>0</v>
      </c>
      <c r="U266" s="5">
        <f t="shared" si="50"/>
        <v>0</v>
      </c>
      <c r="V266" s="23">
        <f t="shared" si="51"/>
        <v>0</v>
      </c>
      <c r="W266" s="62">
        <v>145607808</v>
      </c>
      <c r="X266" s="63">
        <v>3.796709737867864</v>
      </c>
      <c r="Y266" s="64">
        <v>0.1775213593107095</v>
      </c>
      <c r="Z266" s="5">
        <f t="shared" si="52"/>
        <v>0</v>
      </c>
      <c r="AA266" s="9">
        <f t="shared" si="53"/>
        <v>0</v>
      </c>
      <c r="AB266" s="62">
        <v>1452919.88</v>
      </c>
      <c r="AC266" s="7">
        <f t="shared" si="54"/>
        <v>0</v>
      </c>
      <c r="AE266" s="6" t="s">
        <v>1072</v>
      </c>
      <c r="AF266" s="6" t="s">
        <v>1082</v>
      </c>
      <c r="AG266" s="6" t="s">
        <v>1087</v>
      </c>
      <c r="AH266" s="6" t="s">
        <v>1857</v>
      </c>
      <c r="AI266" s="6" t="s">
        <v>1857</v>
      </c>
      <c r="AJ266" s="6" t="s">
        <v>1857</v>
      </c>
      <c r="AK266" s="6" t="s">
        <v>1857</v>
      </c>
      <c r="AL266" s="6" t="s">
        <v>1857</v>
      </c>
      <c r="AM266" s="6" t="s">
        <v>1857</v>
      </c>
      <c r="AN266" s="6" t="s">
        <v>1857</v>
      </c>
      <c r="AO266" s="6" t="s">
        <v>1857</v>
      </c>
      <c r="AP266" s="6" t="s">
        <v>1857</v>
      </c>
      <c r="AQ266" s="6" t="s">
        <v>1857</v>
      </c>
      <c r="AR266" s="6" t="s">
        <v>1857</v>
      </c>
      <c r="AS266" s="6" t="s">
        <v>1857</v>
      </c>
      <c r="AT266" s="6" t="s">
        <v>1857</v>
      </c>
    </row>
    <row r="267" spans="1:46" ht="17.25" customHeight="1" x14ac:dyDescent="0.3">
      <c r="A267" t="s">
        <v>1082</v>
      </c>
      <c r="B267" t="s">
        <v>1529</v>
      </c>
      <c r="C267" t="s">
        <v>1071</v>
      </c>
      <c r="D267" t="str">
        <f t="shared" si="44"/>
        <v>Hampton borough, Hunterdon County</v>
      </c>
      <c r="E267" t="s">
        <v>1829</v>
      </c>
      <c r="F267" t="s">
        <v>1820</v>
      </c>
      <c r="G267" s="22">
        <f>COUNTIFS('Raw Data from UFBs'!$A$3:$A$3000,'Summary By Town'!$A267,'Raw Data from UFBs'!$E$3:$E$3000,'Summary By Town'!$G$2)</f>
        <v>0</v>
      </c>
      <c r="H267" s="5">
        <f>SUMIFS('Raw Data from UFBs'!F$3:F$3000,'Raw Data from UFBs'!$A$3:$A$3000,'Summary By Town'!$A267,'Raw Data from UFBs'!$E$3:$E$3000,'Summary By Town'!$G$2)</f>
        <v>0</v>
      </c>
      <c r="I267" s="5">
        <f>SUMIFS('Raw Data from UFBs'!G$3:G$3000,'Raw Data from UFBs'!$A$3:$A$3000,'Summary By Town'!$A267,'Raw Data from UFBs'!$E$3:$E$3000,'Summary By Town'!$G$2)</f>
        <v>0</v>
      </c>
      <c r="J267" s="23">
        <f t="shared" si="45"/>
        <v>0</v>
      </c>
      <c r="K267" s="22">
        <f>COUNTIFS('Raw Data from UFBs'!$A$3:$A$3000,'Summary By Town'!$A267,'Raw Data from UFBs'!$E$3:$E$3000,'Summary By Town'!$K$2)</f>
        <v>0</v>
      </c>
      <c r="L267" s="5">
        <f>SUMIFS('Raw Data from UFBs'!F$3:F$3000,'Raw Data from UFBs'!$A$3:$A$3000,'Summary By Town'!$A267,'Raw Data from UFBs'!$E$3:$E$3000,'Summary By Town'!$K$2)</f>
        <v>0</v>
      </c>
      <c r="M267" s="5">
        <f>SUMIFS('Raw Data from UFBs'!G$3:G$3000,'Raw Data from UFBs'!$A$3:$A$3000,'Summary By Town'!$A267,'Raw Data from UFBs'!$E$3:$E$3000,'Summary By Town'!$K$2)</f>
        <v>0</v>
      </c>
      <c r="N267" s="23">
        <f t="shared" si="46"/>
        <v>0</v>
      </c>
      <c r="O267" s="22">
        <f>COUNTIFS('Raw Data from UFBs'!$A$3:$A$3000,'Summary By Town'!$A267,'Raw Data from UFBs'!$E$3:$E$3000,'Summary By Town'!$O$2)</f>
        <v>0</v>
      </c>
      <c r="P267" s="5">
        <f>SUMIFS('Raw Data from UFBs'!F$3:F$3000,'Raw Data from UFBs'!$A$3:$A$3000,'Summary By Town'!$A267,'Raw Data from UFBs'!$E$3:$E$3000,'Summary By Town'!$O$2)</f>
        <v>0</v>
      </c>
      <c r="Q267" s="5">
        <f>SUMIFS('Raw Data from UFBs'!G$3:G$3000,'Raw Data from UFBs'!$A$3:$A$3000,'Summary By Town'!$A267,'Raw Data from UFBs'!$E$3:$E$3000,'Summary By Town'!$O$2)</f>
        <v>0</v>
      </c>
      <c r="R267" s="23">
        <f t="shared" si="47"/>
        <v>0</v>
      </c>
      <c r="S267" s="22">
        <f t="shared" si="48"/>
        <v>0</v>
      </c>
      <c r="T267" s="5">
        <f t="shared" si="49"/>
        <v>0</v>
      </c>
      <c r="U267" s="5">
        <f t="shared" si="50"/>
        <v>0</v>
      </c>
      <c r="V267" s="23">
        <f t="shared" si="51"/>
        <v>0</v>
      </c>
      <c r="W267" s="62">
        <v>133409736</v>
      </c>
      <c r="X267" s="63">
        <v>3.8552623697156285</v>
      </c>
      <c r="Y267" s="64">
        <v>0.19837228771691129</v>
      </c>
      <c r="Z267" s="5">
        <f t="shared" si="52"/>
        <v>0</v>
      </c>
      <c r="AA267" s="9">
        <f t="shared" si="53"/>
        <v>0</v>
      </c>
      <c r="AB267" s="62">
        <v>1536975.17</v>
      </c>
      <c r="AC267" s="7">
        <f t="shared" si="54"/>
        <v>0</v>
      </c>
      <c r="AE267" s="6" t="s">
        <v>1072</v>
      </c>
      <c r="AF267" s="6" t="s">
        <v>1081</v>
      </c>
      <c r="AG267" s="6" t="s">
        <v>1087</v>
      </c>
      <c r="AH267" s="6" t="s">
        <v>1268</v>
      </c>
      <c r="AI267" s="6" t="s">
        <v>1857</v>
      </c>
      <c r="AJ267" s="6" t="s">
        <v>1857</v>
      </c>
      <c r="AK267" s="6" t="s">
        <v>1857</v>
      </c>
      <c r="AL267" s="6" t="s">
        <v>1857</v>
      </c>
      <c r="AM267" s="6" t="s">
        <v>1857</v>
      </c>
      <c r="AN267" s="6" t="s">
        <v>1857</v>
      </c>
      <c r="AO267" s="6" t="s">
        <v>1857</v>
      </c>
      <c r="AP267" s="6" t="s">
        <v>1857</v>
      </c>
      <c r="AQ267" s="6" t="s">
        <v>1857</v>
      </c>
      <c r="AR267" s="6" t="s">
        <v>1857</v>
      </c>
      <c r="AS267" s="6" t="s">
        <v>1857</v>
      </c>
      <c r="AT267" s="6" t="s">
        <v>1857</v>
      </c>
    </row>
    <row r="268" spans="1:46" ht="17.25" customHeight="1" x14ac:dyDescent="0.3">
      <c r="A268" t="s">
        <v>1083</v>
      </c>
      <c r="B268" t="s">
        <v>1530</v>
      </c>
      <c r="C268" t="s">
        <v>1071</v>
      </c>
      <c r="D268" t="str">
        <f t="shared" si="44"/>
        <v>High Bridge borough, Hunterdon County</v>
      </c>
      <c r="E268" t="s">
        <v>1829</v>
      </c>
      <c r="F268" t="s">
        <v>1820</v>
      </c>
      <c r="G268" s="22">
        <f>COUNTIFS('Raw Data from UFBs'!$A$3:$A$3000,'Summary By Town'!$A268,'Raw Data from UFBs'!$E$3:$E$3000,'Summary By Town'!$G$2)</f>
        <v>0</v>
      </c>
      <c r="H268" s="5">
        <f>SUMIFS('Raw Data from UFBs'!F$3:F$3000,'Raw Data from UFBs'!$A$3:$A$3000,'Summary By Town'!$A268,'Raw Data from UFBs'!$E$3:$E$3000,'Summary By Town'!$G$2)</f>
        <v>0</v>
      </c>
      <c r="I268" s="5">
        <f>SUMIFS('Raw Data from UFBs'!G$3:G$3000,'Raw Data from UFBs'!$A$3:$A$3000,'Summary By Town'!$A268,'Raw Data from UFBs'!$E$3:$E$3000,'Summary By Town'!$G$2)</f>
        <v>0</v>
      </c>
      <c r="J268" s="23">
        <f t="shared" si="45"/>
        <v>0</v>
      </c>
      <c r="K268" s="22">
        <f>COUNTIFS('Raw Data from UFBs'!$A$3:$A$3000,'Summary By Town'!$A268,'Raw Data from UFBs'!$E$3:$E$3000,'Summary By Town'!$K$2)</f>
        <v>0</v>
      </c>
      <c r="L268" s="5">
        <f>SUMIFS('Raw Data from UFBs'!F$3:F$3000,'Raw Data from UFBs'!$A$3:$A$3000,'Summary By Town'!$A268,'Raw Data from UFBs'!$E$3:$E$3000,'Summary By Town'!$K$2)</f>
        <v>0</v>
      </c>
      <c r="M268" s="5">
        <f>SUMIFS('Raw Data from UFBs'!G$3:G$3000,'Raw Data from UFBs'!$A$3:$A$3000,'Summary By Town'!$A268,'Raw Data from UFBs'!$E$3:$E$3000,'Summary By Town'!$K$2)</f>
        <v>0</v>
      </c>
      <c r="N268" s="23">
        <f t="shared" si="46"/>
        <v>0</v>
      </c>
      <c r="O268" s="22">
        <f>COUNTIFS('Raw Data from UFBs'!$A$3:$A$3000,'Summary By Town'!$A268,'Raw Data from UFBs'!$E$3:$E$3000,'Summary By Town'!$O$2)</f>
        <v>0</v>
      </c>
      <c r="P268" s="5">
        <f>SUMIFS('Raw Data from UFBs'!F$3:F$3000,'Raw Data from UFBs'!$A$3:$A$3000,'Summary By Town'!$A268,'Raw Data from UFBs'!$E$3:$E$3000,'Summary By Town'!$O$2)</f>
        <v>0</v>
      </c>
      <c r="Q268" s="5">
        <f>SUMIFS('Raw Data from UFBs'!G$3:G$3000,'Raw Data from UFBs'!$A$3:$A$3000,'Summary By Town'!$A268,'Raw Data from UFBs'!$E$3:$E$3000,'Summary By Town'!$O$2)</f>
        <v>0</v>
      </c>
      <c r="R268" s="23">
        <f t="shared" si="47"/>
        <v>0</v>
      </c>
      <c r="S268" s="22">
        <f t="shared" si="48"/>
        <v>0</v>
      </c>
      <c r="T268" s="5">
        <f t="shared" si="49"/>
        <v>0</v>
      </c>
      <c r="U268" s="5">
        <f t="shared" si="50"/>
        <v>0</v>
      </c>
      <c r="V268" s="23">
        <f t="shared" si="51"/>
        <v>0</v>
      </c>
      <c r="W268" s="62">
        <v>413614952</v>
      </c>
      <c r="X268" s="63">
        <v>3.9530933982245102</v>
      </c>
      <c r="Y268" s="64">
        <v>0.23734902705747943</v>
      </c>
      <c r="Z268" s="5">
        <f t="shared" si="52"/>
        <v>0</v>
      </c>
      <c r="AA268" s="9">
        <f t="shared" si="53"/>
        <v>0</v>
      </c>
      <c r="AB268" s="62">
        <v>6616930.96</v>
      </c>
      <c r="AC268" s="7">
        <f t="shared" si="54"/>
        <v>0</v>
      </c>
      <c r="AE268" s="6" t="s">
        <v>1076</v>
      </c>
      <c r="AF268" s="6" t="s">
        <v>1087</v>
      </c>
      <c r="AG268" s="6" t="s">
        <v>1857</v>
      </c>
      <c r="AH268" s="6" t="s">
        <v>1857</v>
      </c>
      <c r="AI268" s="6" t="s">
        <v>1857</v>
      </c>
      <c r="AJ268" s="6" t="s">
        <v>1857</v>
      </c>
      <c r="AK268" s="6" t="s">
        <v>1857</v>
      </c>
      <c r="AL268" s="6" t="s">
        <v>1857</v>
      </c>
      <c r="AM268" s="6" t="s">
        <v>1857</v>
      </c>
      <c r="AN268" s="6" t="s">
        <v>1857</v>
      </c>
      <c r="AO268" s="6" t="s">
        <v>1857</v>
      </c>
      <c r="AP268" s="6" t="s">
        <v>1857</v>
      </c>
      <c r="AQ268" s="6" t="s">
        <v>1857</v>
      </c>
      <c r="AR268" s="6" t="s">
        <v>1857</v>
      </c>
      <c r="AS268" s="6" t="s">
        <v>1857</v>
      </c>
      <c r="AT268" s="6" t="s">
        <v>1857</v>
      </c>
    </row>
    <row r="269" spans="1:46" ht="17.25" customHeight="1" x14ac:dyDescent="0.3">
      <c r="A269" t="s">
        <v>359</v>
      </c>
      <c r="B269" t="s">
        <v>1531</v>
      </c>
      <c r="C269" t="s">
        <v>1071</v>
      </c>
      <c r="D269" t="str">
        <f t="shared" si="44"/>
        <v>Lambertville city, Hunterdon County</v>
      </c>
      <c r="E269" t="s">
        <v>1829</v>
      </c>
      <c r="F269" t="s">
        <v>1820</v>
      </c>
      <c r="G269" s="22">
        <f>COUNTIFS('Raw Data from UFBs'!$A$3:$A$3000,'Summary By Town'!$A269,'Raw Data from UFBs'!$E$3:$E$3000,'Summary By Town'!$G$2)</f>
        <v>3</v>
      </c>
      <c r="H269" s="5">
        <f>SUMIFS('Raw Data from UFBs'!F$3:F$3000,'Raw Data from UFBs'!$A$3:$A$3000,'Summary By Town'!$A269,'Raw Data from UFBs'!$E$3:$E$3000,'Summary By Town'!$G$2)</f>
        <v>106208.15</v>
      </c>
      <c r="I269" s="5">
        <f>SUMIFS('Raw Data from UFBs'!G$3:G$3000,'Raw Data from UFBs'!$A$3:$A$3000,'Summary By Town'!$A269,'Raw Data from UFBs'!$E$3:$E$3000,'Summary By Town'!$G$2)</f>
        <v>14280900</v>
      </c>
      <c r="J269" s="23">
        <f t="shared" si="45"/>
        <v>313195.5985667663</v>
      </c>
      <c r="K269" s="22">
        <f>COUNTIFS('Raw Data from UFBs'!$A$3:$A$3000,'Summary By Town'!$A269,'Raw Data from UFBs'!$E$3:$E$3000,'Summary By Town'!$K$2)</f>
        <v>0</v>
      </c>
      <c r="L269" s="5">
        <f>SUMIFS('Raw Data from UFBs'!F$3:F$3000,'Raw Data from UFBs'!$A$3:$A$3000,'Summary By Town'!$A269,'Raw Data from UFBs'!$E$3:$E$3000,'Summary By Town'!$K$2)</f>
        <v>0</v>
      </c>
      <c r="M269" s="5">
        <f>SUMIFS('Raw Data from UFBs'!G$3:G$3000,'Raw Data from UFBs'!$A$3:$A$3000,'Summary By Town'!$A269,'Raw Data from UFBs'!$E$3:$E$3000,'Summary By Town'!$K$2)</f>
        <v>0</v>
      </c>
      <c r="N269" s="23">
        <f t="shared" si="46"/>
        <v>0</v>
      </c>
      <c r="O269" s="22">
        <f>COUNTIFS('Raw Data from UFBs'!$A$3:$A$3000,'Summary By Town'!$A269,'Raw Data from UFBs'!$E$3:$E$3000,'Summary By Town'!$O$2)</f>
        <v>0</v>
      </c>
      <c r="P269" s="5">
        <f>SUMIFS('Raw Data from UFBs'!F$3:F$3000,'Raw Data from UFBs'!$A$3:$A$3000,'Summary By Town'!$A269,'Raw Data from UFBs'!$E$3:$E$3000,'Summary By Town'!$O$2)</f>
        <v>0</v>
      </c>
      <c r="Q269" s="5">
        <f>SUMIFS('Raw Data from UFBs'!G$3:G$3000,'Raw Data from UFBs'!$A$3:$A$3000,'Summary By Town'!$A269,'Raw Data from UFBs'!$E$3:$E$3000,'Summary By Town'!$O$2)</f>
        <v>0</v>
      </c>
      <c r="R269" s="23">
        <f t="shared" si="47"/>
        <v>0</v>
      </c>
      <c r="S269" s="22">
        <f t="shared" si="48"/>
        <v>3</v>
      </c>
      <c r="T269" s="5">
        <f t="shared" si="49"/>
        <v>106208.15</v>
      </c>
      <c r="U269" s="5">
        <f t="shared" si="50"/>
        <v>14280900</v>
      </c>
      <c r="V269" s="23">
        <f t="shared" si="51"/>
        <v>313195.5985667663</v>
      </c>
      <c r="W269" s="62">
        <v>937170942</v>
      </c>
      <c r="X269" s="63">
        <v>2.1931082674534959</v>
      </c>
      <c r="Y269" s="64">
        <v>0.2267368931490468</v>
      </c>
      <c r="Z269" s="5">
        <f t="shared" si="52"/>
        <v>46931.691008876711</v>
      </c>
      <c r="AA269" s="9">
        <f t="shared" si="53"/>
        <v>1.5238308573165301E-2</v>
      </c>
      <c r="AB269" s="62">
        <v>7050099.0800000001</v>
      </c>
      <c r="AC269" s="7">
        <f t="shared" si="54"/>
        <v>6.6568838928823554E-3</v>
      </c>
      <c r="AE269" s="6" t="s">
        <v>1094</v>
      </c>
      <c r="AF269" s="6" t="s">
        <v>1077</v>
      </c>
      <c r="AG269" s="6" t="s">
        <v>1857</v>
      </c>
      <c r="AH269" s="6" t="s">
        <v>1857</v>
      </c>
      <c r="AI269" s="6" t="s">
        <v>1857</v>
      </c>
      <c r="AJ269" s="6" t="s">
        <v>1857</v>
      </c>
      <c r="AK269" s="6" t="s">
        <v>1857</v>
      </c>
      <c r="AL269" s="6" t="s">
        <v>1857</v>
      </c>
      <c r="AM269" s="6" t="s">
        <v>1857</v>
      </c>
      <c r="AN269" s="6" t="s">
        <v>1857</v>
      </c>
      <c r="AO269" s="6" t="s">
        <v>1857</v>
      </c>
      <c r="AP269" s="6" t="s">
        <v>1857</v>
      </c>
      <c r="AQ269" s="6" t="s">
        <v>1857</v>
      </c>
      <c r="AR269" s="6" t="s">
        <v>1857</v>
      </c>
      <c r="AS269" s="6" t="s">
        <v>1857</v>
      </c>
      <c r="AT269" s="6" t="s">
        <v>1857</v>
      </c>
    </row>
    <row r="270" spans="1:46" ht="17.25" customHeight="1" x14ac:dyDescent="0.3">
      <c r="A270" t="s">
        <v>1086</v>
      </c>
      <c r="B270" t="s">
        <v>1532</v>
      </c>
      <c r="C270" t="s">
        <v>1071</v>
      </c>
      <c r="D270" t="str">
        <f t="shared" si="44"/>
        <v>Lebanon borough, Hunterdon County</v>
      </c>
      <c r="E270" t="s">
        <v>1829</v>
      </c>
      <c r="F270" t="s">
        <v>1820</v>
      </c>
      <c r="G270" s="22">
        <f>COUNTIFS('Raw Data from UFBs'!$A$3:$A$3000,'Summary By Town'!$A270,'Raw Data from UFBs'!$E$3:$E$3000,'Summary By Town'!$G$2)</f>
        <v>0</v>
      </c>
      <c r="H270" s="5">
        <f>SUMIFS('Raw Data from UFBs'!F$3:F$3000,'Raw Data from UFBs'!$A$3:$A$3000,'Summary By Town'!$A270,'Raw Data from UFBs'!$E$3:$E$3000,'Summary By Town'!$G$2)</f>
        <v>0</v>
      </c>
      <c r="I270" s="5">
        <f>SUMIFS('Raw Data from UFBs'!G$3:G$3000,'Raw Data from UFBs'!$A$3:$A$3000,'Summary By Town'!$A270,'Raw Data from UFBs'!$E$3:$E$3000,'Summary By Town'!$G$2)</f>
        <v>0</v>
      </c>
      <c r="J270" s="23">
        <f t="shared" si="45"/>
        <v>0</v>
      </c>
      <c r="K270" s="22">
        <f>COUNTIFS('Raw Data from UFBs'!$A$3:$A$3000,'Summary By Town'!$A270,'Raw Data from UFBs'!$E$3:$E$3000,'Summary By Town'!$K$2)</f>
        <v>0</v>
      </c>
      <c r="L270" s="5">
        <f>SUMIFS('Raw Data from UFBs'!F$3:F$3000,'Raw Data from UFBs'!$A$3:$A$3000,'Summary By Town'!$A270,'Raw Data from UFBs'!$E$3:$E$3000,'Summary By Town'!$K$2)</f>
        <v>0</v>
      </c>
      <c r="M270" s="5">
        <f>SUMIFS('Raw Data from UFBs'!G$3:G$3000,'Raw Data from UFBs'!$A$3:$A$3000,'Summary By Town'!$A270,'Raw Data from UFBs'!$E$3:$E$3000,'Summary By Town'!$K$2)</f>
        <v>0</v>
      </c>
      <c r="N270" s="23">
        <f t="shared" si="46"/>
        <v>0</v>
      </c>
      <c r="O270" s="22">
        <f>COUNTIFS('Raw Data from UFBs'!$A$3:$A$3000,'Summary By Town'!$A270,'Raw Data from UFBs'!$E$3:$E$3000,'Summary By Town'!$O$2)</f>
        <v>0</v>
      </c>
      <c r="P270" s="5">
        <f>SUMIFS('Raw Data from UFBs'!F$3:F$3000,'Raw Data from UFBs'!$A$3:$A$3000,'Summary By Town'!$A270,'Raw Data from UFBs'!$E$3:$E$3000,'Summary By Town'!$O$2)</f>
        <v>0</v>
      </c>
      <c r="Q270" s="5">
        <f>SUMIFS('Raw Data from UFBs'!G$3:G$3000,'Raw Data from UFBs'!$A$3:$A$3000,'Summary By Town'!$A270,'Raw Data from UFBs'!$E$3:$E$3000,'Summary By Town'!$O$2)</f>
        <v>0</v>
      </c>
      <c r="R270" s="23">
        <f t="shared" si="47"/>
        <v>0</v>
      </c>
      <c r="S270" s="22">
        <f t="shared" si="48"/>
        <v>0</v>
      </c>
      <c r="T270" s="5">
        <f t="shared" si="49"/>
        <v>0</v>
      </c>
      <c r="U270" s="5">
        <f t="shared" si="50"/>
        <v>0</v>
      </c>
      <c r="V270" s="23">
        <f t="shared" si="51"/>
        <v>0</v>
      </c>
      <c r="W270" s="62">
        <v>292393870</v>
      </c>
      <c r="X270" s="63">
        <v>2.5745203932131813</v>
      </c>
      <c r="Y270" s="64">
        <v>0.19546270670252808</v>
      </c>
      <c r="Z270" s="5">
        <f t="shared" si="52"/>
        <v>0</v>
      </c>
      <c r="AA270" s="9">
        <f t="shared" si="53"/>
        <v>0</v>
      </c>
      <c r="AB270" s="62">
        <v>2216801.75</v>
      </c>
      <c r="AC270" s="7">
        <f t="shared" si="54"/>
        <v>0</v>
      </c>
      <c r="AE270" s="6" t="s">
        <v>1076</v>
      </c>
      <c r="AF270" s="6" t="s">
        <v>1857</v>
      </c>
      <c r="AG270" s="6" t="s">
        <v>1857</v>
      </c>
      <c r="AH270" s="6" t="s">
        <v>1857</v>
      </c>
      <c r="AI270" s="6" t="s">
        <v>1857</v>
      </c>
      <c r="AJ270" s="6" t="s">
        <v>1857</v>
      </c>
      <c r="AK270" s="6" t="s">
        <v>1857</v>
      </c>
      <c r="AL270" s="6" t="s">
        <v>1857</v>
      </c>
      <c r="AM270" s="6" t="s">
        <v>1857</v>
      </c>
      <c r="AN270" s="6" t="s">
        <v>1857</v>
      </c>
      <c r="AO270" s="6" t="s">
        <v>1857</v>
      </c>
      <c r="AP270" s="6" t="s">
        <v>1857</v>
      </c>
      <c r="AQ270" s="6" t="s">
        <v>1857</v>
      </c>
      <c r="AR270" s="6" t="s">
        <v>1857</v>
      </c>
      <c r="AS270" s="6" t="s">
        <v>1857</v>
      </c>
      <c r="AT270" s="6" t="s">
        <v>1857</v>
      </c>
    </row>
    <row r="271" spans="1:46" ht="17.25" customHeight="1" x14ac:dyDescent="0.3">
      <c r="A271" t="s">
        <v>1088</v>
      </c>
      <c r="B271" t="s">
        <v>1533</v>
      </c>
      <c r="C271" t="s">
        <v>1071</v>
      </c>
      <c r="D271" t="str">
        <f t="shared" si="44"/>
        <v>Milford borough, Hunterdon County</v>
      </c>
      <c r="E271" t="s">
        <v>1829</v>
      </c>
      <c r="F271" t="s">
        <v>1820</v>
      </c>
      <c r="G271" s="22">
        <f>COUNTIFS('Raw Data from UFBs'!$A$3:$A$3000,'Summary By Town'!$A271,'Raw Data from UFBs'!$E$3:$E$3000,'Summary By Town'!$G$2)</f>
        <v>0</v>
      </c>
      <c r="H271" s="5">
        <f>SUMIFS('Raw Data from UFBs'!F$3:F$3000,'Raw Data from UFBs'!$A$3:$A$3000,'Summary By Town'!$A271,'Raw Data from UFBs'!$E$3:$E$3000,'Summary By Town'!$G$2)</f>
        <v>0</v>
      </c>
      <c r="I271" s="5">
        <f>SUMIFS('Raw Data from UFBs'!G$3:G$3000,'Raw Data from UFBs'!$A$3:$A$3000,'Summary By Town'!$A271,'Raw Data from UFBs'!$E$3:$E$3000,'Summary By Town'!$G$2)</f>
        <v>0</v>
      </c>
      <c r="J271" s="23">
        <f t="shared" si="45"/>
        <v>0</v>
      </c>
      <c r="K271" s="22">
        <f>COUNTIFS('Raw Data from UFBs'!$A$3:$A$3000,'Summary By Town'!$A271,'Raw Data from UFBs'!$E$3:$E$3000,'Summary By Town'!$K$2)</f>
        <v>0</v>
      </c>
      <c r="L271" s="5">
        <f>SUMIFS('Raw Data from UFBs'!F$3:F$3000,'Raw Data from UFBs'!$A$3:$A$3000,'Summary By Town'!$A271,'Raw Data from UFBs'!$E$3:$E$3000,'Summary By Town'!$K$2)</f>
        <v>0</v>
      </c>
      <c r="M271" s="5">
        <f>SUMIFS('Raw Data from UFBs'!G$3:G$3000,'Raw Data from UFBs'!$A$3:$A$3000,'Summary By Town'!$A271,'Raw Data from UFBs'!$E$3:$E$3000,'Summary By Town'!$K$2)</f>
        <v>0</v>
      </c>
      <c r="N271" s="23">
        <f t="shared" si="46"/>
        <v>0</v>
      </c>
      <c r="O271" s="22">
        <f>COUNTIFS('Raw Data from UFBs'!$A$3:$A$3000,'Summary By Town'!$A271,'Raw Data from UFBs'!$E$3:$E$3000,'Summary By Town'!$O$2)</f>
        <v>0</v>
      </c>
      <c r="P271" s="5">
        <f>SUMIFS('Raw Data from UFBs'!F$3:F$3000,'Raw Data from UFBs'!$A$3:$A$3000,'Summary By Town'!$A271,'Raw Data from UFBs'!$E$3:$E$3000,'Summary By Town'!$O$2)</f>
        <v>0</v>
      </c>
      <c r="Q271" s="5">
        <f>SUMIFS('Raw Data from UFBs'!G$3:G$3000,'Raw Data from UFBs'!$A$3:$A$3000,'Summary By Town'!$A271,'Raw Data from UFBs'!$E$3:$E$3000,'Summary By Town'!$O$2)</f>
        <v>0</v>
      </c>
      <c r="R271" s="23">
        <f t="shared" si="47"/>
        <v>0</v>
      </c>
      <c r="S271" s="22">
        <f t="shared" si="48"/>
        <v>0</v>
      </c>
      <c r="T271" s="5">
        <f t="shared" si="49"/>
        <v>0</v>
      </c>
      <c r="U271" s="5">
        <f t="shared" si="50"/>
        <v>0</v>
      </c>
      <c r="V271" s="23">
        <f t="shared" si="51"/>
        <v>0</v>
      </c>
      <c r="W271" s="62">
        <v>131669393</v>
      </c>
      <c r="X271" s="63">
        <v>3.989288945418632</v>
      </c>
      <c r="Y271" s="64">
        <v>0.21527424425802202</v>
      </c>
      <c r="Z271" s="5">
        <f t="shared" si="52"/>
        <v>0</v>
      </c>
      <c r="AA271" s="9">
        <f t="shared" si="53"/>
        <v>0</v>
      </c>
      <c r="AB271" s="62">
        <v>1636245.56</v>
      </c>
      <c r="AC271" s="7">
        <f t="shared" si="54"/>
        <v>0</v>
      </c>
      <c r="AE271" s="6" t="s">
        <v>1084</v>
      </c>
      <c r="AF271" s="6" t="s">
        <v>1070</v>
      </c>
      <c r="AG271" s="6" t="s">
        <v>1857</v>
      </c>
      <c r="AH271" s="6" t="s">
        <v>1857</v>
      </c>
      <c r="AI271" s="6" t="s">
        <v>1857</v>
      </c>
      <c r="AJ271" s="6" t="s">
        <v>1857</v>
      </c>
      <c r="AK271" s="6" t="s">
        <v>1857</v>
      </c>
      <c r="AL271" s="6" t="s">
        <v>1857</v>
      </c>
      <c r="AM271" s="6" t="s">
        <v>1857</v>
      </c>
      <c r="AN271" s="6" t="s">
        <v>1857</v>
      </c>
      <c r="AO271" s="6" t="s">
        <v>1857</v>
      </c>
      <c r="AP271" s="6" t="s">
        <v>1857</v>
      </c>
      <c r="AQ271" s="6" t="s">
        <v>1857</v>
      </c>
      <c r="AR271" s="6" t="s">
        <v>1857</v>
      </c>
      <c r="AS271" s="6" t="s">
        <v>1857</v>
      </c>
      <c r="AT271" s="6" t="s">
        <v>1857</v>
      </c>
    </row>
    <row r="272" spans="1:46" ht="17.25" customHeight="1" x14ac:dyDescent="0.3">
      <c r="A272" t="s">
        <v>1091</v>
      </c>
      <c r="B272" t="s">
        <v>1534</v>
      </c>
      <c r="C272" t="s">
        <v>1071</v>
      </c>
      <c r="D272" t="str">
        <f t="shared" si="44"/>
        <v>Stockton borough, Hunterdon County</v>
      </c>
      <c r="E272" t="s">
        <v>1829</v>
      </c>
      <c r="F272" t="s">
        <v>1820</v>
      </c>
      <c r="G272" s="22">
        <f>COUNTIFS('Raw Data from UFBs'!$A$3:$A$3000,'Summary By Town'!$A272,'Raw Data from UFBs'!$E$3:$E$3000,'Summary By Town'!$G$2)</f>
        <v>0</v>
      </c>
      <c r="H272" s="5">
        <f>SUMIFS('Raw Data from UFBs'!F$3:F$3000,'Raw Data from UFBs'!$A$3:$A$3000,'Summary By Town'!$A272,'Raw Data from UFBs'!$E$3:$E$3000,'Summary By Town'!$G$2)</f>
        <v>0</v>
      </c>
      <c r="I272" s="5">
        <f>SUMIFS('Raw Data from UFBs'!G$3:G$3000,'Raw Data from UFBs'!$A$3:$A$3000,'Summary By Town'!$A272,'Raw Data from UFBs'!$E$3:$E$3000,'Summary By Town'!$G$2)</f>
        <v>0</v>
      </c>
      <c r="J272" s="23">
        <f t="shared" si="45"/>
        <v>0</v>
      </c>
      <c r="K272" s="22">
        <f>COUNTIFS('Raw Data from UFBs'!$A$3:$A$3000,'Summary By Town'!$A272,'Raw Data from UFBs'!$E$3:$E$3000,'Summary By Town'!$K$2)</f>
        <v>0</v>
      </c>
      <c r="L272" s="5">
        <f>SUMIFS('Raw Data from UFBs'!F$3:F$3000,'Raw Data from UFBs'!$A$3:$A$3000,'Summary By Town'!$A272,'Raw Data from UFBs'!$E$3:$E$3000,'Summary By Town'!$K$2)</f>
        <v>0</v>
      </c>
      <c r="M272" s="5">
        <f>SUMIFS('Raw Data from UFBs'!G$3:G$3000,'Raw Data from UFBs'!$A$3:$A$3000,'Summary By Town'!$A272,'Raw Data from UFBs'!$E$3:$E$3000,'Summary By Town'!$K$2)</f>
        <v>0</v>
      </c>
      <c r="N272" s="23">
        <f t="shared" si="46"/>
        <v>0</v>
      </c>
      <c r="O272" s="22">
        <f>COUNTIFS('Raw Data from UFBs'!$A$3:$A$3000,'Summary By Town'!$A272,'Raw Data from UFBs'!$E$3:$E$3000,'Summary By Town'!$O$2)</f>
        <v>0</v>
      </c>
      <c r="P272" s="5">
        <f>SUMIFS('Raw Data from UFBs'!F$3:F$3000,'Raw Data from UFBs'!$A$3:$A$3000,'Summary By Town'!$A272,'Raw Data from UFBs'!$E$3:$E$3000,'Summary By Town'!$O$2)</f>
        <v>0</v>
      </c>
      <c r="Q272" s="5">
        <f>SUMIFS('Raw Data from UFBs'!G$3:G$3000,'Raw Data from UFBs'!$A$3:$A$3000,'Summary By Town'!$A272,'Raw Data from UFBs'!$E$3:$E$3000,'Summary By Town'!$O$2)</f>
        <v>0</v>
      </c>
      <c r="R272" s="23">
        <f t="shared" si="47"/>
        <v>0</v>
      </c>
      <c r="S272" s="22">
        <f t="shared" si="48"/>
        <v>0</v>
      </c>
      <c r="T272" s="5">
        <f t="shared" si="49"/>
        <v>0</v>
      </c>
      <c r="U272" s="5">
        <f t="shared" si="50"/>
        <v>0</v>
      </c>
      <c r="V272" s="23">
        <f t="shared" si="51"/>
        <v>0</v>
      </c>
      <c r="W272" s="62">
        <v>130007600</v>
      </c>
      <c r="X272" s="63">
        <v>1.9543369745077821</v>
      </c>
      <c r="Y272" s="64">
        <v>0.23662963755748007</v>
      </c>
      <c r="Z272" s="5">
        <f t="shared" si="52"/>
        <v>0</v>
      </c>
      <c r="AA272" s="9">
        <f t="shared" si="53"/>
        <v>0</v>
      </c>
      <c r="AB272" s="62">
        <v>933254.18</v>
      </c>
      <c r="AC272" s="7">
        <f t="shared" si="54"/>
        <v>0</v>
      </c>
      <c r="AE272" s="6" t="s">
        <v>1077</v>
      </c>
      <c r="AF272" s="6" t="s">
        <v>1857</v>
      </c>
      <c r="AG272" s="6" t="s">
        <v>1857</v>
      </c>
      <c r="AH272" s="6" t="s">
        <v>1857</v>
      </c>
      <c r="AI272" s="6" t="s">
        <v>1857</v>
      </c>
      <c r="AJ272" s="6" t="s">
        <v>1857</v>
      </c>
      <c r="AK272" s="6" t="s">
        <v>1857</v>
      </c>
      <c r="AL272" s="6" t="s">
        <v>1857</v>
      </c>
      <c r="AM272" s="6" t="s">
        <v>1857</v>
      </c>
      <c r="AN272" s="6" t="s">
        <v>1857</v>
      </c>
      <c r="AO272" s="6" t="s">
        <v>1857</v>
      </c>
      <c r="AP272" s="6" t="s">
        <v>1857</v>
      </c>
      <c r="AQ272" s="6" t="s">
        <v>1857</v>
      </c>
      <c r="AR272" s="6" t="s">
        <v>1857</v>
      </c>
      <c r="AS272" s="6" t="s">
        <v>1857</v>
      </c>
      <c r="AT272" s="6" t="s">
        <v>1857</v>
      </c>
    </row>
    <row r="273" spans="1:46" ht="17.25" customHeight="1" x14ac:dyDescent="0.3">
      <c r="A273" t="s">
        <v>1070</v>
      </c>
      <c r="B273" t="s">
        <v>1535</v>
      </c>
      <c r="C273" t="s">
        <v>1071</v>
      </c>
      <c r="D273" t="str">
        <f t="shared" si="44"/>
        <v>Alexandria township, Hunterdon County</v>
      </c>
      <c r="E273" t="s">
        <v>1829</v>
      </c>
      <c r="F273" t="s">
        <v>1818</v>
      </c>
      <c r="G273" s="22">
        <f>COUNTIFS('Raw Data from UFBs'!$A$3:$A$3000,'Summary By Town'!$A273,'Raw Data from UFBs'!$E$3:$E$3000,'Summary By Town'!$G$2)</f>
        <v>0</v>
      </c>
      <c r="H273" s="5">
        <f>SUMIFS('Raw Data from UFBs'!F$3:F$3000,'Raw Data from UFBs'!$A$3:$A$3000,'Summary By Town'!$A273,'Raw Data from UFBs'!$E$3:$E$3000,'Summary By Town'!$G$2)</f>
        <v>0</v>
      </c>
      <c r="I273" s="5">
        <f>SUMIFS('Raw Data from UFBs'!G$3:G$3000,'Raw Data from UFBs'!$A$3:$A$3000,'Summary By Town'!$A273,'Raw Data from UFBs'!$E$3:$E$3000,'Summary By Town'!$G$2)</f>
        <v>0</v>
      </c>
      <c r="J273" s="23">
        <f t="shared" si="45"/>
        <v>0</v>
      </c>
      <c r="K273" s="22">
        <f>COUNTIFS('Raw Data from UFBs'!$A$3:$A$3000,'Summary By Town'!$A273,'Raw Data from UFBs'!$E$3:$E$3000,'Summary By Town'!$K$2)</f>
        <v>0</v>
      </c>
      <c r="L273" s="5">
        <f>SUMIFS('Raw Data from UFBs'!F$3:F$3000,'Raw Data from UFBs'!$A$3:$A$3000,'Summary By Town'!$A273,'Raw Data from UFBs'!$E$3:$E$3000,'Summary By Town'!$K$2)</f>
        <v>0</v>
      </c>
      <c r="M273" s="5">
        <f>SUMIFS('Raw Data from UFBs'!G$3:G$3000,'Raw Data from UFBs'!$A$3:$A$3000,'Summary By Town'!$A273,'Raw Data from UFBs'!$E$3:$E$3000,'Summary By Town'!$K$2)</f>
        <v>0</v>
      </c>
      <c r="N273" s="23">
        <f t="shared" si="46"/>
        <v>0</v>
      </c>
      <c r="O273" s="22">
        <f>COUNTIFS('Raw Data from UFBs'!$A$3:$A$3000,'Summary By Town'!$A273,'Raw Data from UFBs'!$E$3:$E$3000,'Summary By Town'!$O$2)</f>
        <v>0</v>
      </c>
      <c r="P273" s="5">
        <f>SUMIFS('Raw Data from UFBs'!F$3:F$3000,'Raw Data from UFBs'!$A$3:$A$3000,'Summary By Town'!$A273,'Raw Data from UFBs'!$E$3:$E$3000,'Summary By Town'!$O$2)</f>
        <v>0</v>
      </c>
      <c r="Q273" s="5">
        <f>SUMIFS('Raw Data from UFBs'!G$3:G$3000,'Raw Data from UFBs'!$A$3:$A$3000,'Summary By Town'!$A273,'Raw Data from UFBs'!$E$3:$E$3000,'Summary By Town'!$O$2)</f>
        <v>0</v>
      </c>
      <c r="R273" s="23">
        <f t="shared" si="47"/>
        <v>0</v>
      </c>
      <c r="S273" s="22">
        <f t="shared" si="48"/>
        <v>0</v>
      </c>
      <c r="T273" s="5">
        <f t="shared" si="49"/>
        <v>0</v>
      </c>
      <c r="U273" s="5">
        <f t="shared" si="50"/>
        <v>0</v>
      </c>
      <c r="V273" s="23">
        <f t="shared" si="51"/>
        <v>0</v>
      </c>
      <c r="W273" s="62">
        <v>793837949</v>
      </c>
      <c r="X273" s="63">
        <v>2.7967348494408668</v>
      </c>
      <c r="Y273" s="64">
        <v>0.11259499152761417</v>
      </c>
      <c r="Z273" s="5">
        <f t="shared" si="52"/>
        <v>0</v>
      </c>
      <c r="AA273" s="9">
        <f t="shared" si="53"/>
        <v>0</v>
      </c>
      <c r="AB273" s="62">
        <v>3802163.86</v>
      </c>
      <c r="AC273" s="7">
        <f t="shared" si="54"/>
        <v>0</v>
      </c>
      <c r="AE273" s="6" t="s">
        <v>1080</v>
      </c>
      <c r="AF273" s="6" t="s">
        <v>1088</v>
      </c>
      <c r="AG273" s="6" t="s">
        <v>1079</v>
      </c>
      <c r="AH273" s="6" t="s">
        <v>1084</v>
      </c>
      <c r="AI273" s="6" t="s">
        <v>1093</v>
      </c>
      <c r="AJ273" s="6" t="s">
        <v>1072</v>
      </c>
      <c r="AK273" s="6" t="s">
        <v>1085</v>
      </c>
      <c r="AL273" s="6" t="s">
        <v>1857</v>
      </c>
      <c r="AM273" s="6" t="s">
        <v>1857</v>
      </c>
      <c r="AN273" s="6" t="s">
        <v>1857</v>
      </c>
      <c r="AO273" s="6" t="s">
        <v>1857</v>
      </c>
      <c r="AP273" s="6" t="s">
        <v>1857</v>
      </c>
      <c r="AQ273" s="6" t="s">
        <v>1857</v>
      </c>
      <c r="AR273" s="6" t="s">
        <v>1857</v>
      </c>
      <c r="AS273" s="6" t="s">
        <v>1857</v>
      </c>
      <c r="AT273" s="6" t="s">
        <v>1857</v>
      </c>
    </row>
    <row r="274" spans="1:46" ht="17.25" customHeight="1" x14ac:dyDescent="0.3">
      <c r="A274" t="s">
        <v>1072</v>
      </c>
      <c r="B274" t="s">
        <v>1536</v>
      </c>
      <c r="C274" t="s">
        <v>1071</v>
      </c>
      <c r="D274" t="str">
        <f t="shared" si="44"/>
        <v>Bethlehem township, Hunterdon County</v>
      </c>
      <c r="E274" t="s">
        <v>1829</v>
      </c>
      <c r="F274" t="s">
        <v>1818</v>
      </c>
      <c r="G274" s="22">
        <f>COUNTIFS('Raw Data from UFBs'!$A$3:$A$3000,'Summary By Town'!$A274,'Raw Data from UFBs'!$E$3:$E$3000,'Summary By Town'!$G$2)</f>
        <v>0</v>
      </c>
      <c r="H274" s="5">
        <f>SUMIFS('Raw Data from UFBs'!F$3:F$3000,'Raw Data from UFBs'!$A$3:$A$3000,'Summary By Town'!$A274,'Raw Data from UFBs'!$E$3:$E$3000,'Summary By Town'!$G$2)</f>
        <v>0</v>
      </c>
      <c r="I274" s="5">
        <f>SUMIFS('Raw Data from UFBs'!G$3:G$3000,'Raw Data from UFBs'!$A$3:$A$3000,'Summary By Town'!$A274,'Raw Data from UFBs'!$E$3:$E$3000,'Summary By Town'!$G$2)</f>
        <v>0</v>
      </c>
      <c r="J274" s="23">
        <f t="shared" si="45"/>
        <v>0</v>
      </c>
      <c r="K274" s="22">
        <f>COUNTIFS('Raw Data from UFBs'!$A$3:$A$3000,'Summary By Town'!$A274,'Raw Data from UFBs'!$E$3:$E$3000,'Summary By Town'!$K$2)</f>
        <v>0</v>
      </c>
      <c r="L274" s="5">
        <f>SUMIFS('Raw Data from UFBs'!F$3:F$3000,'Raw Data from UFBs'!$A$3:$A$3000,'Summary By Town'!$A274,'Raw Data from UFBs'!$E$3:$E$3000,'Summary By Town'!$K$2)</f>
        <v>0</v>
      </c>
      <c r="M274" s="5">
        <f>SUMIFS('Raw Data from UFBs'!G$3:G$3000,'Raw Data from UFBs'!$A$3:$A$3000,'Summary By Town'!$A274,'Raw Data from UFBs'!$E$3:$E$3000,'Summary By Town'!$K$2)</f>
        <v>0</v>
      </c>
      <c r="N274" s="23">
        <f t="shared" si="46"/>
        <v>0</v>
      </c>
      <c r="O274" s="22">
        <f>COUNTIFS('Raw Data from UFBs'!$A$3:$A$3000,'Summary By Town'!$A274,'Raw Data from UFBs'!$E$3:$E$3000,'Summary By Town'!$O$2)</f>
        <v>0</v>
      </c>
      <c r="P274" s="5">
        <f>SUMIFS('Raw Data from UFBs'!F$3:F$3000,'Raw Data from UFBs'!$A$3:$A$3000,'Summary By Town'!$A274,'Raw Data from UFBs'!$E$3:$E$3000,'Summary By Town'!$O$2)</f>
        <v>0</v>
      </c>
      <c r="Q274" s="5">
        <f>SUMIFS('Raw Data from UFBs'!G$3:G$3000,'Raw Data from UFBs'!$A$3:$A$3000,'Summary By Town'!$A274,'Raw Data from UFBs'!$E$3:$E$3000,'Summary By Town'!$O$2)</f>
        <v>0</v>
      </c>
      <c r="R274" s="23">
        <f t="shared" si="47"/>
        <v>0</v>
      </c>
      <c r="S274" s="22">
        <f t="shared" si="48"/>
        <v>0</v>
      </c>
      <c r="T274" s="5">
        <f t="shared" si="49"/>
        <v>0</v>
      </c>
      <c r="U274" s="5">
        <f t="shared" si="50"/>
        <v>0</v>
      </c>
      <c r="V274" s="23">
        <f t="shared" si="51"/>
        <v>0</v>
      </c>
      <c r="W274" s="62">
        <v>560859519</v>
      </c>
      <c r="X274" s="63">
        <v>3.1355454797384956</v>
      </c>
      <c r="Y274" s="64">
        <v>0.1439948600457433</v>
      </c>
      <c r="Z274" s="5">
        <f t="shared" si="52"/>
        <v>0</v>
      </c>
      <c r="AA274" s="9">
        <f t="shared" si="53"/>
        <v>0</v>
      </c>
      <c r="AB274" s="62">
        <v>3539915.02</v>
      </c>
      <c r="AC274" s="7">
        <f t="shared" si="54"/>
        <v>0</v>
      </c>
      <c r="AE274" s="6" t="s">
        <v>1084</v>
      </c>
      <c r="AF274" s="6" t="s">
        <v>1070</v>
      </c>
      <c r="AG274" s="6" t="s">
        <v>1073</v>
      </c>
      <c r="AH274" s="6" t="s">
        <v>1093</v>
      </c>
      <c r="AI274" s="6" t="s">
        <v>1266</v>
      </c>
      <c r="AJ274" s="6" t="s">
        <v>1081</v>
      </c>
      <c r="AK274" s="6" t="s">
        <v>1082</v>
      </c>
      <c r="AL274" s="6" t="s">
        <v>1257</v>
      </c>
      <c r="AM274" s="6" t="s">
        <v>1087</v>
      </c>
      <c r="AN274" s="6" t="s">
        <v>1268</v>
      </c>
      <c r="AO274" s="6" t="s">
        <v>1857</v>
      </c>
      <c r="AP274" s="6" t="s">
        <v>1857</v>
      </c>
      <c r="AQ274" s="6" t="s">
        <v>1857</v>
      </c>
      <c r="AR274" s="6" t="s">
        <v>1857</v>
      </c>
      <c r="AS274" s="6" t="s">
        <v>1857</v>
      </c>
      <c r="AT274" s="6" t="s">
        <v>1857</v>
      </c>
    </row>
    <row r="275" spans="1:46" ht="17.25" customHeight="1" x14ac:dyDescent="0.3">
      <c r="A275" t="s">
        <v>1076</v>
      </c>
      <c r="B275" t="s">
        <v>1537</v>
      </c>
      <c r="C275" t="s">
        <v>1071</v>
      </c>
      <c r="D275" t="str">
        <f t="shared" si="44"/>
        <v>Clinton township, Hunterdon County</v>
      </c>
      <c r="E275" t="s">
        <v>1829</v>
      </c>
      <c r="F275" t="s">
        <v>1818</v>
      </c>
      <c r="G275" s="22">
        <f>COUNTIFS('Raw Data from UFBs'!$A$3:$A$3000,'Summary By Town'!$A275,'Raw Data from UFBs'!$E$3:$E$3000,'Summary By Town'!$G$2)</f>
        <v>1</v>
      </c>
      <c r="H275" s="5">
        <f>SUMIFS('Raw Data from UFBs'!F$3:F$3000,'Raw Data from UFBs'!$A$3:$A$3000,'Summary By Town'!$A275,'Raw Data from UFBs'!$E$3:$E$3000,'Summary By Town'!$G$2)</f>
        <v>41694.870000000003</v>
      </c>
      <c r="I275" s="5">
        <f>SUMIFS('Raw Data from UFBs'!G$3:G$3000,'Raw Data from UFBs'!$A$3:$A$3000,'Summary By Town'!$A275,'Raw Data from UFBs'!$E$3:$E$3000,'Summary By Town'!$G$2)</f>
        <v>15777400</v>
      </c>
      <c r="J275" s="23">
        <f t="shared" si="45"/>
        <v>455756.32993037335</v>
      </c>
      <c r="K275" s="22">
        <f>COUNTIFS('Raw Data from UFBs'!$A$3:$A$3000,'Summary By Town'!$A275,'Raw Data from UFBs'!$E$3:$E$3000,'Summary By Town'!$K$2)</f>
        <v>0</v>
      </c>
      <c r="L275" s="5">
        <f>SUMIFS('Raw Data from UFBs'!F$3:F$3000,'Raw Data from UFBs'!$A$3:$A$3000,'Summary By Town'!$A275,'Raw Data from UFBs'!$E$3:$E$3000,'Summary By Town'!$K$2)</f>
        <v>0</v>
      </c>
      <c r="M275" s="5">
        <f>SUMIFS('Raw Data from UFBs'!G$3:G$3000,'Raw Data from UFBs'!$A$3:$A$3000,'Summary By Town'!$A275,'Raw Data from UFBs'!$E$3:$E$3000,'Summary By Town'!$K$2)</f>
        <v>0</v>
      </c>
      <c r="N275" s="23">
        <f t="shared" si="46"/>
        <v>0</v>
      </c>
      <c r="O275" s="22">
        <f>COUNTIFS('Raw Data from UFBs'!$A$3:$A$3000,'Summary By Town'!$A275,'Raw Data from UFBs'!$E$3:$E$3000,'Summary By Town'!$O$2)</f>
        <v>0</v>
      </c>
      <c r="P275" s="5">
        <f>SUMIFS('Raw Data from UFBs'!F$3:F$3000,'Raw Data from UFBs'!$A$3:$A$3000,'Summary By Town'!$A275,'Raw Data from UFBs'!$E$3:$E$3000,'Summary By Town'!$O$2)</f>
        <v>0</v>
      </c>
      <c r="Q275" s="5">
        <f>SUMIFS('Raw Data from UFBs'!G$3:G$3000,'Raw Data from UFBs'!$A$3:$A$3000,'Summary By Town'!$A275,'Raw Data from UFBs'!$E$3:$E$3000,'Summary By Town'!$O$2)</f>
        <v>0</v>
      </c>
      <c r="R275" s="23">
        <f t="shared" si="47"/>
        <v>0</v>
      </c>
      <c r="S275" s="22">
        <f t="shared" si="48"/>
        <v>1</v>
      </c>
      <c r="T275" s="5">
        <f t="shared" si="49"/>
        <v>41694.870000000003</v>
      </c>
      <c r="U275" s="5">
        <f t="shared" si="50"/>
        <v>15777400</v>
      </c>
      <c r="V275" s="23">
        <f t="shared" si="51"/>
        <v>455756.32993037335</v>
      </c>
      <c r="W275" s="62">
        <v>2497929603</v>
      </c>
      <c r="X275" s="63">
        <v>2.8886656225383991</v>
      </c>
      <c r="Y275" s="64">
        <v>0.17219846732295382</v>
      </c>
      <c r="Z275" s="5">
        <f t="shared" si="52"/>
        <v>71300.748777514949</v>
      </c>
      <c r="AA275" s="9">
        <f t="shared" si="53"/>
        <v>6.3161908090009532E-3</v>
      </c>
      <c r="AB275" s="62">
        <v>15107532.550000001</v>
      </c>
      <c r="AC275" s="7">
        <f t="shared" si="54"/>
        <v>4.7195495718137604E-3</v>
      </c>
      <c r="AE275" s="6" t="s">
        <v>1089</v>
      </c>
      <c r="AF275" s="6" t="s">
        <v>1079</v>
      </c>
      <c r="AG275" s="6" t="s">
        <v>1075</v>
      </c>
      <c r="AH275" s="6" t="s">
        <v>1086</v>
      </c>
      <c r="AI275" s="6" t="s">
        <v>1093</v>
      </c>
      <c r="AJ275" s="6" t="s">
        <v>1083</v>
      </c>
      <c r="AK275" s="6" t="s">
        <v>1092</v>
      </c>
      <c r="AL275" s="6" t="s">
        <v>1087</v>
      </c>
      <c r="AM275" s="6" t="s">
        <v>1090</v>
      </c>
      <c r="AN275" s="6" t="s">
        <v>1857</v>
      </c>
      <c r="AO275" s="6" t="s">
        <v>1857</v>
      </c>
      <c r="AP275" s="6" t="s">
        <v>1857</v>
      </c>
      <c r="AQ275" s="6" t="s">
        <v>1857</v>
      </c>
      <c r="AR275" s="6" t="s">
        <v>1857</v>
      </c>
      <c r="AS275" s="6" t="s">
        <v>1857</v>
      </c>
      <c r="AT275" s="6" t="s">
        <v>1857</v>
      </c>
    </row>
    <row r="276" spans="1:46" ht="17.25" customHeight="1" x14ac:dyDescent="0.3">
      <c r="A276" t="s">
        <v>1077</v>
      </c>
      <c r="B276" t="s">
        <v>1538</v>
      </c>
      <c r="C276" t="s">
        <v>1071</v>
      </c>
      <c r="D276" t="str">
        <f t="shared" si="44"/>
        <v>Delaware township, Hunterdon County</v>
      </c>
      <c r="E276" t="s">
        <v>1829</v>
      </c>
      <c r="F276" t="s">
        <v>1818</v>
      </c>
      <c r="G276" s="22">
        <f>COUNTIFS('Raw Data from UFBs'!$A$3:$A$3000,'Summary By Town'!$A276,'Raw Data from UFBs'!$E$3:$E$3000,'Summary By Town'!$G$2)</f>
        <v>0</v>
      </c>
      <c r="H276" s="5">
        <f>SUMIFS('Raw Data from UFBs'!F$3:F$3000,'Raw Data from UFBs'!$A$3:$A$3000,'Summary By Town'!$A276,'Raw Data from UFBs'!$E$3:$E$3000,'Summary By Town'!$G$2)</f>
        <v>0</v>
      </c>
      <c r="I276" s="5">
        <f>SUMIFS('Raw Data from UFBs'!G$3:G$3000,'Raw Data from UFBs'!$A$3:$A$3000,'Summary By Town'!$A276,'Raw Data from UFBs'!$E$3:$E$3000,'Summary By Town'!$G$2)</f>
        <v>0</v>
      </c>
      <c r="J276" s="23">
        <f t="shared" si="45"/>
        <v>0</v>
      </c>
      <c r="K276" s="22">
        <f>COUNTIFS('Raw Data from UFBs'!$A$3:$A$3000,'Summary By Town'!$A276,'Raw Data from UFBs'!$E$3:$E$3000,'Summary By Town'!$K$2)</f>
        <v>0</v>
      </c>
      <c r="L276" s="5">
        <f>SUMIFS('Raw Data from UFBs'!F$3:F$3000,'Raw Data from UFBs'!$A$3:$A$3000,'Summary By Town'!$A276,'Raw Data from UFBs'!$E$3:$E$3000,'Summary By Town'!$K$2)</f>
        <v>0</v>
      </c>
      <c r="M276" s="5">
        <f>SUMIFS('Raw Data from UFBs'!G$3:G$3000,'Raw Data from UFBs'!$A$3:$A$3000,'Summary By Town'!$A276,'Raw Data from UFBs'!$E$3:$E$3000,'Summary By Town'!$K$2)</f>
        <v>0</v>
      </c>
      <c r="N276" s="23">
        <f t="shared" si="46"/>
        <v>0</v>
      </c>
      <c r="O276" s="22">
        <f>COUNTIFS('Raw Data from UFBs'!$A$3:$A$3000,'Summary By Town'!$A276,'Raw Data from UFBs'!$E$3:$E$3000,'Summary By Town'!$O$2)</f>
        <v>0</v>
      </c>
      <c r="P276" s="5">
        <f>SUMIFS('Raw Data from UFBs'!F$3:F$3000,'Raw Data from UFBs'!$A$3:$A$3000,'Summary By Town'!$A276,'Raw Data from UFBs'!$E$3:$E$3000,'Summary By Town'!$O$2)</f>
        <v>0</v>
      </c>
      <c r="Q276" s="5">
        <f>SUMIFS('Raw Data from UFBs'!G$3:G$3000,'Raw Data from UFBs'!$A$3:$A$3000,'Summary By Town'!$A276,'Raw Data from UFBs'!$E$3:$E$3000,'Summary By Town'!$O$2)</f>
        <v>0</v>
      </c>
      <c r="R276" s="23">
        <f t="shared" si="47"/>
        <v>0</v>
      </c>
      <c r="S276" s="22">
        <f t="shared" si="48"/>
        <v>0</v>
      </c>
      <c r="T276" s="5">
        <f t="shared" si="49"/>
        <v>0</v>
      </c>
      <c r="U276" s="5">
        <f t="shared" si="50"/>
        <v>0</v>
      </c>
      <c r="V276" s="23">
        <f t="shared" si="51"/>
        <v>0</v>
      </c>
      <c r="W276" s="62">
        <v>854947830</v>
      </c>
      <c r="X276" s="63">
        <v>2.6774854973600193</v>
      </c>
      <c r="Y276" s="64">
        <v>0.19607966217450004</v>
      </c>
      <c r="Z276" s="5">
        <f t="shared" si="52"/>
        <v>0</v>
      </c>
      <c r="AA276" s="9">
        <f t="shared" si="53"/>
        <v>0</v>
      </c>
      <c r="AB276" s="62">
        <v>5627890.8599999994</v>
      </c>
      <c r="AC276" s="7">
        <f t="shared" si="54"/>
        <v>0</v>
      </c>
      <c r="AE276" s="6" t="s">
        <v>359</v>
      </c>
      <c r="AF276" s="6" t="s">
        <v>1091</v>
      </c>
      <c r="AG276" s="6" t="s">
        <v>1094</v>
      </c>
      <c r="AH276" s="6" t="s">
        <v>1078</v>
      </c>
      <c r="AI276" s="6" t="s">
        <v>1089</v>
      </c>
      <c r="AJ276" s="6" t="s">
        <v>1079</v>
      </c>
      <c r="AK276" s="6" t="s">
        <v>1085</v>
      </c>
      <c r="AL276" s="6" t="s">
        <v>1857</v>
      </c>
      <c r="AM276" s="6" t="s">
        <v>1857</v>
      </c>
      <c r="AN276" s="6" t="s">
        <v>1857</v>
      </c>
      <c r="AO276" s="6" t="s">
        <v>1857</v>
      </c>
      <c r="AP276" s="6" t="s">
        <v>1857</v>
      </c>
      <c r="AQ276" s="6" t="s">
        <v>1857</v>
      </c>
      <c r="AR276" s="6" t="s">
        <v>1857</v>
      </c>
      <c r="AS276" s="6" t="s">
        <v>1857</v>
      </c>
      <c r="AT276" s="6" t="s">
        <v>1857</v>
      </c>
    </row>
    <row r="277" spans="1:46" ht="17.25" customHeight="1" x14ac:dyDescent="0.3">
      <c r="A277" t="s">
        <v>1078</v>
      </c>
      <c r="B277" t="s">
        <v>1539</v>
      </c>
      <c r="C277" t="s">
        <v>1071</v>
      </c>
      <c r="D277" t="str">
        <f t="shared" si="44"/>
        <v>East Amwell township, Hunterdon County</v>
      </c>
      <c r="E277" t="s">
        <v>1829</v>
      </c>
      <c r="F277" t="s">
        <v>1818</v>
      </c>
      <c r="G277" s="22">
        <f>COUNTIFS('Raw Data from UFBs'!$A$3:$A$3000,'Summary By Town'!$A277,'Raw Data from UFBs'!$E$3:$E$3000,'Summary By Town'!$G$2)</f>
        <v>0</v>
      </c>
      <c r="H277" s="5">
        <f>SUMIFS('Raw Data from UFBs'!F$3:F$3000,'Raw Data from UFBs'!$A$3:$A$3000,'Summary By Town'!$A277,'Raw Data from UFBs'!$E$3:$E$3000,'Summary By Town'!$G$2)</f>
        <v>0</v>
      </c>
      <c r="I277" s="5">
        <f>SUMIFS('Raw Data from UFBs'!G$3:G$3000,'Raw Data from UFBs'!$A$3:$A$3000,'Summary By Town'!$A277,'Raw Data from UFBs'!$E$3:$E$3000,'Summary By Town'!$G$2)</f>
        <v>0</v>
      </c>
      <c r="J277" s="23">
        <f t="shared" si="45"/>
        <v>0</v>
      </c>
      <c r="K277" s="22">
        <f>COUNTIFS('Raw Data from UFBs'!$A$3:$A$3000,'Summary By Town'!$A277,'Raw Data from UFBs'!$E$3:$E$3000,'Summary By Town'!$K$2)</f>
        <v>0</v>
      </c>
      <c r="L277" s="5">
        <f>SUMIFS('Raw Data from UFBs'!F$3:F$3000,'Raw Data from UFBs'!$A$3:$A$3000,'Summary By Town'!$A277,'Raw Data from UFBs'!$E$3:$E$3000,'Summary By Town'!$K$2)</f>
        <v>0</v>
      </c>
      <c r="M277" s="5">
        <f>SUMIFS('Raw Data from UFBs'!G$3:G$3000,'Raw Data from UFBs'!$A$3:$A$3000,'Summary By Town'!$A277,'Raw Data from UFBs'!$E$3:$E$3000,'Summary By Town'!$K$2)</f>
        <v>0</v>
      </c>
      <c r="N277" s="23">
        <f t="shared" si="46"/>
        <v>0</v>
      </c>
      <c r="O277" s="22">
        <f>COUNTIFS('Raw Data from UFBs'!$A$3:$A$3000,'Summary By Town'!$A277,'Raw Data from UFBs'!$E$3:$E$3000,'Summary By Town'!$O$2)</f>
        <v>0</v>
      </c>
      <c r="P277" s="5">
        <f>SUMIFS('Raw Data from UFBs'!F$3:F$3000,'Raw Data from UFBs'!$A$3:$A$3000,'Summary By Town'!$A277,'Raw Data from UFBs'!$E$3:$E$3000,'Summary By Town'!$O$2)</f>
        <v>0</v>
      </c>
      <c r="Q277" s="5">
        <f>SUMIFS('Raw Data from UFBs'!G$3:G$3000,'Raw Data from UFBs'!$A$3:$A$3000,'Summary By Town'!$A277,'Raw Data from UFBs'!$E$3:$E$3000,'Summary By Town'!$O$2)</f>
        <v>0</v>
      </c>
      <c r="R277" s="23">
        <f t="shared" si="47"/>
        <v>0</v>
      </c>
      <c r="S277" s="22">
        <f t="shared" si="48"/>
        <v>0</v>
      </c>
      <c r="T277" s="5">
        <f t="shared" si="49"/>
        <v>0</v>
      </c>
      <c r="U277" s="5">
        <f t="shared" si="50"/>
        <v>0</v>
      </c>
      <c r="V277" s="23">
        <f t="shared" si="51"/>
        <v>0</v>
      </c>
      <c r="W277" s="62">
        <v>719917757</v>
      </c>
      <c r="X277" s="63">
        <v>2.5697233139211235</v>
      </c>
      <c r="Y277" s="64">
        <v>9.9193881779466031E-2</v>
      </c>
      <c r="Z277" s="5">
        <f t="shared" si="52"/>
        <v>0</v>
      </c>
      <c r="AA277" s="9">
        <f t="shared" si="53"/>
        <v>0</v>
      </c>
      <c r="AB277" s="62">
        <v>2814197.25</v>
      </c>
      <c r="AC277" s="7">
        <f t="shared" si="54"/>
        <v>0</v>
      </c>
      <c r="AE277" s="6" t="s">
        <v>371</v>
      </c>
      <c r="AF277" s="6" t="s">
        <v>1094</v>
      </c>
      <c r="AG277" s="6" t="s">
        <v>1213</v>
      </c>
      <c r="AH277" s="6" t="s">
        <v>1077</v>
      </c>
      <c r="AI277" s="6" t="s">
        <v>647</v>
      </c>
      <c r="AJ277" s="6" t="s">
        <v>1089</v>
      </c>
      <c r="AK277" s="6" t="s">
        <v>1857</v>
      </c>
      <c r="AL277" s="6" t="s">
        <v>1857</v>
      </c>
      <c r="AM277" s="6" t="s">
        <v>1857</v>
      </c>
      <c r="AN277" s="6" t="s">
        <v>1857</v>
      </c>
      <c r="AO277" s="6" t="s">
        <v>1857</v>
      </c>
      <c r="AP277" s="6" t="s">
        <v>1857</v>
      </c>
      <c r="AQ277" s="6" t="s">
        <v>1857</v>
      </c>
      <c r="AR277" s="6" t="s">
        <v>1857</v>
      </c>
      <c r="AS277" s="6" t="s">
        <v>1857</v>
      </c>
      <c r="AT277" s="6" t="s">
        <v>1857</v>
      </c>
    </row>
    <row r="278" spans="1:46" ht="17.25" customHeight="1" x14ac:dyDescent="0.3">
      <c r="A278" t="s">
        <v>1079</v>
      </c>
      <c r="B278" t="s">
        <v>1503</v>
      </c>
      <c r="C278" t="s">
        <v>1071</v>
      </c>
      <c r="D278" t="str">
        <f t="shared" si="44"/>
        <v>Franklin township, Hunterdon County</v>
      </c>
      <c r="E278" t="s">
        <v>1829</v>
      </c>
      <c r="F278" t="s">
        <v>1818</v>
      </c>
      <c r="G278" s="22">
        <f>COUNTIFS('Raw Data from UFBs'!$A$3:$A$3000,'Summary By Town'!$A278,'Raw Data from UFBs'!$E$3:$E$3000,'Summary By Town'!$G$2)</f>
        <v>0</v>
      </c>
      <c r="H278" s="5">
        <f>SUMIFS('Raw Data from UFBs'!F$3:F$3000,'Raw Data from UFBs'!$A$3:$A$3000,'Summary By Town'!$A278,'Raw Data from UFBs'!$E$3:$E$3000,'Summary By Town'!$G$2)</f>
        <v>0</v>
      </c>
      <c r="I278" s="5">
        <f>SUMIFS('Raw Data from UFBs'!G$3:G$3000,'Raw Data from UFBs'!$A$3:$A$3000,'Summary By Town'!$A278,'Raw Data from UFBs'!$E$3:$E$3000,'Summary By Town'!$G$2)</f>
        <v>0</v>
      </c>
      <c r="J278" s="23">
        <f t="shared" si="45"/>
        <v>0</v>
      </c>
      <c r="K278" s="22">
        <f>COUNTIFS('Raw Data from UFBs'!$A$3:$A$3000,'Summary By Town'!$A278,'Raw Data from UFBs'!$E$3:$E$3000,'Summary By Town'!$K$2)</f>
        <v>0</v>
      </c>
      <c r="L278" s="5">
        <f>SUMIFS('Raw Data from UFBs'!F$3:F$3000,'Raw Data from UFBs'!$A$3:$A$3000,'Summary By Town'!$A278,'Raw Data from UFBs'!$E$3:$E$3000,'Summary By Town'!$K$2)</f>
        <v>0</v>
      </c>
      <c r="M278" s="5">
        <f>SUMIFS('Raw Data from UFBs'!G$3:G$3000,'Raw Data from UFBs'!$A$3:$A$3000,'Summary By Town'!$A278,'Raw Data from UFBs'!$E$3:$E$3000,'Summary By Town'!$K$2)</f>
        <v>0</v>
      </c>
      <c r="N278" s="23">
        <f t="shared" si="46"/>
        <v>0</v>
      </c>
      <c r="O278" s="22">
        <f>COUNTIFS('Raw Data from UFBs'!$A$3:$A$3000,'Summary By Town'!$A278,'Raw Data from UFBs'!$E$3:$E$3000,'Summary By Town'!$O$2)</f>
        <v>0</v>
      </c>
      <c r="P278" s="5">
        <f>SUMIFS('Raw Data from UFBs'!F$3:F$3000,'Raw Data from UFBs'!$A$3:$A$3000,'Summary By Town'!$A278,'Raw Data from UFBs'!$E$3:$E$3000,'Summary By Town'!$O$2)</f>
        <v>0</v>
      </c>
      <c r="Q278" s="5">
        <f>SUMIFS('Raw Data from UFBs'!G$3:G$3000,'Raw Data from UFBs'!$A$3:$A$3000,'Summary By Town'!$A278,'Raw Data from UFBs'!$E$3:$E$3000,'Summary By Town'!$O$2)</f>
        <v>0</v>
      </c>
      <c r="R278" s="23">
        <f t="shared" si="47"/>
        <v>0</v>
      </c>
      <c r="S278" s="22">
        <f t="shared" si="48"/>
        <v>0</v>
      </c>
      <c r="T278" s="5">
        <f t="shared" si="49"/>
        <v>0</v>
      </c>
      <c r="U278" s="5">
        <f t="shared" si="50"/>
        <v>0</v>
      </c>
      <c r="V278" s="23">
        <f t="shared" si="51"/>
        <v>0</v>
      </c>
      <c r="W278" s="62">
        <v>587712400</v>
      </c>
      <c r="X278" s="63">
        <v>2.7609894170017073</v>
      </c>
      <c r="Y278" s="64">
        <v>0.17105157993861039</v>
      </c>
      <c r="Z278" s="5">
        <f t="shared" si="52"/>
        <v>0</v>
      </c>
      <c r="AA278" s="9">
        <f t="shared" si="53"/>
        <v>0</v>
      </c>
      <c r="AB278" s="62">
        <v>3857853.7300000004</v>
      </c>
      <c r="AC278" s="7">
        <f t="shared" si="54"/>
        <v>0</v>
      </c>
      <c r="AE278" s="6" t="s">
        <v>1077</v>
      </c>
      <c r="AF278" s="6" t="s">
        <v>1089</v>
      </c>
      <c r="AG278" s="6" t="s">
        <v>1075</v>
      </c>
      <c r="AH278" s="6" t="s">
        <v>1070</v>
      </c>
      <c r="AI278" s="6" t="s">
        <v>1093</v>
      </c>
      <c r="AJ278" s="6" t="s">
        <v>1076</v>
      </c>
      <c r="AK278" s="6" t="s">
        <v>1085</v>
      </c>
      <c r="AL278" s="6" t="s">
        <v>1857</v>
      </c>
      <c r="AM278" s="6" t="s">
        <v>1857</v>
      </c>
      <c r="AN278" s="6" t="s">
        <v>1857</v>
      </c>
      <c r="AO278" s="6" t="s">
        <v>1857</v>
      </c>
      <c r="AP278" s="6" t="s">
        <v>1857</v>
      </c>
      <c r="AQ278" s="6" t="s">
        <v>1857</v>
      </c>
      <c r="AR278" s="6" t="s">
        <v>1857</v>
      </c>
      <c r="AS278" s="6" t="s">
        <v>1857</v>
      </c>
      <c r="AT278" s="6" t="s">
        <v>1857</v>
      </c>
    </row>
    <row r="279" spans="1:46" ht="17.25" customHeight="1" x14ac:dyDescent="0.3">
      <c r="A279" t="s">
        <v>1084</v>
      </c>
      <c r="B279" t="s">
        <v>1540</v>
      </c>
      <c r="C279" t="s">
        <v>1071</v>
      </c>
      <c r="D279" t="str">
        <f t="shared" si="44"/>
        <v>Holland township, Hunterdon County</v>
      </c>
      <c r="E279" t="s">
        <v>1829</v>
      </c>
      <c r="F279" t="s">
        <v>1818</v>
      </c>
      <c r="G279" s="22">
        <f>COUNTIFS('Raw Data from UFBs'!$A$3:$A$3000,'Summary By Town'!$A279,'Raw Data from UFBs'!$E$3:$E$3000,'Summary By Town'!$G$2)</f>
        <v>0</v>
      </c>
      <c r="H279" s="5">
        <f>SUMIFS('Raw Data from UFBs'!F$3:F$3000,'Raw Data from UFBs'!$A$3:$A$3000,'Summary By Town'!$A279,'Raw Data from UFBs'!$E$3:$E$3000,'Summary By Town'!$G$2)</f>
        <v>0</v>
      </c>
      <c r="I279" s="5">
        <f>SUMIFS('Raw Data from UFBs'!G$3:G$3000,'Raw Data from UFBs'!$A$3:$A$3000,'Summary By Town'!$A279,'Raw Data from UFBs'!$E$3:$E$3000,'Summary By Town'!$G$2)</f>
        <v>0</v>
      </c>
      <c r="J279" s="23">
        <f t="shared" si="45"/>
        <v>0</v>
      </c>
      <c r="K279" s="22">
        <f>COUNTIFS('Raw Data from UFBs'!$A$3:$A$3000,'Summary By Town'!$A279,'Raw Data from UFBs'!$E$3:$E$3000,'Summary By Town'!$K$2)</f>
        <v>0</v>
      </c>
      <c r="L279" s="5">
        <f>SUMIFS('Raw Data from UFBs'!F$3:F$3000,'Raw Data from UFBs'!$A$3:$A$3000,'Summary By Town'!$A279,'Raw Data from UFBs'!$E$3:$E$3000,'Summary By Town'!$K$2)</f>
        <v>0</v>
      </c>
      <c r="M279" s="5">
        <f>SUMIFS('Raw Data from UFBs'!G$3:G$3000,'Raw Data from UFBs'!$A$3:$A$3000,'Summary By Town'!$A279,'Raw Data from UFBs'!$E$3:$E$3000,'Summary By Town'!$K$2)</f>
        <v>0</v>
      </c>
      <c r="N279" s="23">
        <f t="shared" si="46"/>
        <v>0</v>
      </c>
      <c r="O279" s="22">
        <f>COUNTIFS('Raw Data from UFBs'!$A$3:$A$3000,'Summary By Town'!$A279,'Raw Data from UFBs'!$E$3:$E$3000,'Summary By Town'!$O$2)</f>
        <v>0</v>
      </c>
      <c r="P279" s="5">
        <f>SUMIFS('Raw Data from UFBs'!F$3:F$3000,'Raw Data from UFBs'!$A$3:$A$3000,'Summary By Town'!$A279,'Raw Data from UFBs'!$E$3:$E$3000,'Summary By Town'!$O$2)</f>
        <v>0</v>
      </c>
      <c r="Q279" s="5">
        <f>SUMIFS('Raw Data from UFBs'!G$3:G$3000,'Raw Data from UFBs'!$A$3:$A$3000,'Summary By Town'!$A279,'Raw Data from UFBs'!$E$3:$E$3000,'Summary By Town'!$O$2)</f>
        <v>0</v>
      </c>
      <c r="R279" s="23">
        <f t="shared" si="47"/>
        <v>0</v>
      </c>
      <c r="S279" s="22">
        <f t="shared" si="48"/>
        <v>0</v>
      </c>
      <c r="T279" s="5">
        <f t="shared" si="49"/>
        <v>0</v>
      </c>
      <c r="U279" s="5">
        <f t="shared" si="50"/>
        <v>0</v>
      </c>
      <c r="V279" s="23">
        <f t="shared" si="51"/>
        <v>0</v>
      </c>
      <c r="W279" s="62">
        <v>671961722</v>
      </c>
      <c r="X279" s="63">
        <v>3.1329034324773075</v>
      </c>
      <c r="Y279" s="64">
        <v>6.0204703709871993E-2</v>
      </c>
      <c r="Z279" s="5">
        <f t="shared" si="52"/>
        <v>0</v>
      </c>
      <c r="AA279" s="9">
        <f t="shared" si="53"/>
        <v>0</v>
      </c>
      <c r="AB279" s="62">
        <v>5868872.1499999994</v>
      </c>
      <c r="AC279" s="7">
        <f t="shared" si="54"/>
        <v>0</v>
      </c>
      <c r="AE279" s="6" t="s">
        <v>1088</v>
      </c>
      <c r="AF279" s="6" t="s">
        <v>1070</v>
      </c>
      <c r="AG279" s="6" t="s">
        <v>1266</v>
      </c>
      <c r="AH279" s="6" t="s">
        <v>1072</v>
      </c>
      <c r="AI279" s="6" t="s">
        <v>1857</v>
      </c>
      <c r="AJ279" s="6" t="s">
        <v>1857</v>
      </c>
      <c r="AK279" s="6" t="s">
        <v>1857</v>
      </c>
      <c r="AL279" s="6" t="s">
        <v>1857</v>
      </c>
      <c r="AM279" s="6" t="s">
        <v>1857</v>
      </c>
      <c r="AN279" s="6" t="s">
        <v>1857</v>
      </c>
      <c r="AO279" s="6" t="s">
        <v>1857</v>
      </c>
      <c r="AP279" s="6" t="s">
        <v>1857</v>
      </c>
      <c r="AQ279" s="6" t="s">
        <v>1857</v>
      </c>
      <c r="AR279" s="6" t="s">
        <v>1857</v>
      </c>
      <c r="AS279" s="6" t="s">
        <v>1857</v>
      </c>
      <c r="AT279" s="6" t="s">
        <v>1857</v>
      </c>
    </row>
    <row r="280" spans="1:46" ht="17.25" customHeight="1" x14ac:dyDescent="0.3">
      <c r="A280" t="s">
        <v>1085</v>
      </c>
      <c r="B280" t="s">
        <v>1541</v>
      </c>
      <c r="C280" t="s">
        <v>1071</v>
      </c>
      <c r="D280" t="str">
        <f t="shared" si="44"/>
        <v>Kingwood township, Hunterdon County</v>
      </c>
      <c r="E280" t="s">
        <v>1829</v>
      </c>
      <c r="F280" t="s">
        <v>1818</v>
      </c>
      <c r="G280" s="22">
        <f>COUNTIFS('Raw Data from UFBs'!$A$3:$A$3000,'Summary By Town'!$A280,'Raw Data from UFBs'!$E$3:$E$3000,'Summary By Town'!$G$2)</f>
        <v>0</v>
      </c>
      <c r="H280" s="5">
        <f>SUMIFS('Raw Data from UFBs'!F$3:F$3000,'Raw Data from UFBs'!$A$3:$A$3000,'Summary By Town'!$A280,'Raw Data from UFBs'!$E$3:$E$3000,'Summary By Town'!$G$2)</f>
        <v>0</v>
      </c>
      <c r="I280" s="5">
        <f>SUMIFS('Raw Data from UFBs'!G$3:G$3000,'Raw Data from UFBs'!$A$3:$A$3000,'Summary By Town'!$A280,'Raw Data from UFBs'!$E$3:$E$3000,'Summary By Town'!$G$2)</f>
        <v>0</v>
      </c>
      <c r="J280" s="23">
        <f t="shared" si="45"/>
        <v>0</v>
      </c>
      <c r="K280" s="22">
        <f>COUNTIFS('Raw Data from UFBs'!$A$3:$A$3000,'Summary By Town'!$A280,'Raw Data from UFBs'!$E$3:$E$3000,'Summary By Town'!$K$2)</f>
        <v>0</v>
      </c>
      <c r="L280" s="5">
        <f>SUMIFS('Raw Data from UFBs'!F$3:F$3000,'Raw Data from UFBs'!$A$3:$A$3000,'Summary By Town'!$A280,'Raw Data from UFBs'!$E$3:$E$3000,'Summary By Town'!$K$2)</f>
        <v>0</v>
      </c>
      <c r="M280" s="5">
        <f>SUMIFS('Raw Data from UFBs'!G$3:G$3000,'Raw Data from UFBs'!$A$3:$A$3000,'Summary By Town'!$A280,'Raw Data from UFBs'!$E$3:$E$3000,'Summary By Town'!$K$2)</f>
        <v>0</v>
      </c>
      <c r="N280" s="23">
        <f t="shared" si="46"/>
        <v>0</v>
      </c>
      <c r="O280" s="22">
        <f>COUNTIFS('Raw Data from UFBs'!$A$3:$A$3000,'Summary By Town'!$A280,'Raw Data from UFBs'!$E$3:$E$3000,'Summary By Town'!$O$2)</f>
        <v>0</v>
      </c>
      <c r="P280" s="5">
        <f>SUMIFS('Raw Data from UFBs'!F$3:F$3000,'Raw Data from UFBs'!$A$3:$A$3000,'Summary By Town'!$A280,'Raw Data from UFBs'!$E$3:$E$3000,'Summary By Town'!$O$2)</f>
        <v>0</v>
      </c>
      <c r="Q280" s="5">
        <f>SUMIFS('Raw Data from UFBs'!G$3:G$3000,'Raw Data from UFBs'!$A$3:$A$3000,'Summary By Town'!$A280,'Raw Data from UFBs'!$E$3:$E$3000,'Summary By Town'!$O$2)</f>
        <v>0</v>
      </c>
      <c r="R280" s="23">
        <f t="shared" si="47"/>
        <v>0</v>
      </c>
      <c r="S280" s="22">
        <f t="shared" si="48"/>
        <v>0</v>
      </c>
      <c r="T280" s="5">
        <f t="shared" si="49"/>
        <v>0</v>
      </c>
      <c r="U280" s="5">
        <f t="shared" si="50"/>
        <v>0</v>
      </c>
      <c r="V280" s="23">
        <f t="shared" si="51"/>
        <v>0</v>
      </c>
      <c r="W280" s="62">
        <v>667830182</v>
      </c>
      <c r="X280" s="63">
        <v>2.5434391331997812</v>
      </c>
      <c r="Y280" s="64">
        <v>0.13942774212615378</v>
      </c>
      <c r="Z280" s="5">
        <f t="shared" si="52"/>
        <v>0</v>
      </c>
      <c r="AA280" s="9">
        <f t="shared" si="53"/>
        <v>0</v>
      </c>
      <c r="AB280" s="62">
        <v>3772372.56</v>
      </c>
      <c r="AC280" s="7">
        <f t="shared" si="54"/>
        <v>0</v>
      </c>
      <c r="AE280" s="6" t="s">
        <v>1077</v>
      </c>
      <c r="AF280" s="6" t="s">
        <v>1080</v>
      </c>
      <c r="AG280" s="6" t="s">
        <v>1079</v>
      </c>
      <c r="AH280" s="6" t="s">
        <v>1070</v>
      </c>
      <c r="AI280" s="6" t="s">
        <v>1857</v>
      </c>
      <c r="AJ280" s="6" t="s">
        <v>1857</v>
      </c>
      <c r="AK280" s="6" t="s">
        <v>1857</v>
      </c>
      <c r="AL280" s="6" t="s">
        <v>1857</v>
      </c>
      <c r="AM280" s="6" t="s">
        <v>1857</v>
      </c>
      <c r="AN280" s="6" t="s">
        <v>1857</v>
      </c>
      <c r="AO280" s="6" t="s">
        <v>1857</v>
      </c>
      <c r="AP280" s="6" t="s">
        <v>1857</v>
      </c>
      <c r="AQ280" s="6" t="s">
        <v>1857</v>
      </c>
      <c r="AR280" s="6" t="s">
        <v>1857</v>
      </c>
      <c r="AS280" s="6" t="s">
        <v>1857</v>
      </c>
      <c r="AT280" s="6" t="s">
        <v>1857</v>
      </c>
    </row>
    <row r="281" spans="1:46" ht="17.25" customHeight="1" x14ac:dyDescent="0.3">
      <c r="A281" t="s">
        <v>1087</v>
      </c>
      <c r="B281" t="s">
        <v>1542</v>
      </c>
      <c r="C281" t="s">
        <v>1071</v>
      </c>
      <c r="D281" t="str">
        <f t="shared" si="44"/>
        <v>Lebanon township, Hunterdon County</v>
      </c>
      <c r="E281" t="s">
        <v>1829</v>
      </c>
      <c r="F281" t="s">
        <v>1818</v>
      </c>
      <c r="G281" s="22">
        <f>COUNTIFS('Raw Data from UFBs'!$A$3:$A$3000,'Summary By Town'!$A281,'Raw Data from UFBs'!$E$3:$E$3000,'Summary By Town'!$G$2)</f>
        <v>0</v>
      </c>
      <c r="H281" s="5">
        <f>SUMIFS('Raw Data from UFBs'!F$3:F$3000,'Raw Data from UFBs'!$A$3:$A$3000,'Summary By Town'!$A281,'Raw Data from UFBs'!$E$3:$E$3000,'Summary By Town'!$G$2)</f>
        <v>0</v>
      </c>
      <c r="I281" s="5">
        <f>SUMIFS('Raw Data from UFBs'!G$3:G$3000,'Raw Data from UFBs'!$A$3:$A$3000,'Summary By Town'!$A281,'Raw Data from UFBs'!$E$3:$E$3000,'Summary By Town'!$G$2)</f>
        <v>0</v>
      </c>
      <c r="J281" s="23">
        <f t="shared" si="45"/>
        <v>0</v>
      </c>
      <c r="K281" s="22">
        <f>COUNTIFS('Raw Data from UFBs'!$A$3:$A$3000,'Summary By Town'!$A281,'Raw Data from UFBs'!$E$3:$E$3000,'Summary By Town'!$K$2)</f>
        <v>0</v>
      </c>
      <c r="L281" s="5">
        <f>SUMIFS('Raw Data from UFBs'!F$3:F$3000,'Raw Data from UFBs'!$A$3:$A$3000,'Summary By Town'!$A281,'Raw Data from UFBs'!$E$3:$E$3000,'Summary By Town'!$K$2)</f>
        <v>0</v>
      </c>
      <c r="M281" s="5">
        <f>SUMIFS('Raw Data from UFBs'!G$3:G$3000,'Raw Data from UFBs'!$A$3:$A$3000,'Summary By Town'!$A281,'Raw Data from UFBs'!$E$3:$E$3000,'Summary By Town'!$K$2)</f>
        <v>0</v>
      </c>
      <c r="N281" s="23">
        <f t="shared" si="46"/>
        <v>0</v>
      </c>
      <c r="O281" s="22">
        <f>COUNTIFS('Raw Data from UFBs'!$A$3:$A$3000,'Summary By Town'!$A281,'Raw Data from UFBs'!$E$3:$E$3000,'Summary By Town'!$O$2)</f>
        <v>0</v>
      </c>
      <c r="P281" s="5">
        <f>SUMIFS('Raw Data from UFBs'!F$3:F$3000,'Raw Data from UFBs'!$A$3:$A$3000,'Summary By Town'!$A281,'Raw Data from UFBs'!$E$3:$E$3000,'Summary By Town'!$O$2)</f>
        <v>0</v>
      </c>
      <c r="Q281" s="5">
        <f>SUMIFS('Raw Data from UFBs'!G$3:G$3000,'Raw Data from UFBs'!$A$3:$A$3000,'Summary By Town'!$A281,'Raw Data from UFBs'!$E$3:$E$3000,'Summary By Town'!$O$2)</f>
        <v>0</v>
      </c>
      <c r="R281" s="23">
        <f t="shared" si="47"/>
        <v>0</v>
      </c>
      <c r="S281" s="22">
        <f t="shared" si="48"/>
        <v>0</v>
      </c>
      <c r="T281" s="5">
        <f t="shared" si="49"/>
        <v>0</v>
      </c>
      <c r="U281" s="5">
        <f t="shared" si="50"/>
        <v>0</v>
      </c>
      <c r="V281" s="23">
        <f t="shared" si="51"/>
        <v>0</v>
      </c>
      <c r="W281" s="62">
        <v>1076638584</v>
      </c>
      <c r="X281" s="63">
        <v>2.6857069056942011</v>
      </c>
      <c r="Y281" s="64">
        <v>0.11735265662902479</v>
      </c>
      <c r="Z281" s="5">
        <f t="shared" si="52"/>
        <v>0</v>
      </c>
      <c r="AA281" s="9">
        <f t="shared" si="53"/>
        <v>0</v>
      </c>
      <c r="AB281" s="62">
        <v>8239892</v>
      </c>
      <c r="AC281" s="7">
        <f t="shared" si="54"/>
        <v>0</v>
      </c>
      <c r="AE281" s="6" t="s">
        <v>1093</v>
      </c>
      <c r="AF281" s="6" t="s">
        <v>1083</v>
      </c>
      <c r="AG281" s="6" t="s">
        <v>1076</v>
      </c>
      <c r="AH281" s="6" t="s">
        <v>1072</v>
      </c>
      <c r="AI281" s="6" t="s">
        <v>1081</v>
      </c>
      <c r="AJ281" s="6" t="s">
        <v>1082</v>
      </c>
      <c r="AK281" s="6" t="s">
        <v>1074</v>
      </c>
      <c r="AL281" s="6" t="s">
        <v>1092</v>
      </c>
      <c r="AM281" s="6" t="s">
        <v>1268</v>
      </c>
      <c r="AN281" s="6" t="s">
        <v>1264</v>
      </c>
      <c r="AO281" s="6" t="s">
        <v>1160</v>
      </c>
      <c r="AP281" s="6" t="s">
        <v>1857</v>
      </c>
      <c r="AQ281" s="6" t="s">
        <v>1857</v>
      </c>
      <c r="AR281" s="6" t="s">
        <v>1857</v>
      </c>
      <c r="AS281" s="6" t="s">
        <v>1857</v>
      </c>
      <c r="AT281" s="6" t="s">
        <v>1857</v>
      </c>
    </row>
    <row r="282" spans="1:46" ht="17.25" customHeight="1" x14ac:dyDescent="0.3">
      <c r="A282" t="s">
        <v>1089</v>
      </c>
      <c r="B282" t="s">
        <v>1543</v>
      </c>
      <c r="C282" t="s">
        <v>1071</v>
      </c>
      <c r="D282" t="str">
        <f t="shared" si="44"/>
        <v>Raritan township, Hunterdon County</v>
      </c>
      <c r="E282" t="s">
        <v>1829</v>
      </c>
      <c r="F282" t="s">
        <v>1817</v>
      </c>
      <c r="G282" s="22">
        <f>COUNTIFS('Raw Data from UFBs'!$A$3:$A$3000,'Summary By Town'!$A282,'Raw Data from UFBs'!$E$3:$E$3000,'Summary By Town'!$G$2)</f>
        <v>1</v>
      </c>
      <c r="H282" s="5">
        <f>SUMIFS('Raw Data from UFBs'!F$3:F$3000,'Raw Data from UFBs'!$A$3:$A$3000,'Summary By Town'!$A282,'Raw Data from UFBs'!$E$3:$E$3000,'Summary By Town'!$G$2)</f>
        <v>50556</v>
      </c>
      <c r="I282" s="5">
        <f>SUMIFS('Raw Data from UFBs'!G$3:G$3000,'Raw Data from UFBs'!$A$3:$A$3000,'Summary By Town'!$A282,'Raw Data from UFBs'!$E$3:$E$3000,'Summary By Town'!$G$2)</f>
        <v>6449000</v>
      </c>
      <c r="J282" s="23">
        <f t="shared" si="45"/>
        <v>175606.45969694079</v>
      </c>
      <c r="K282" s="22">
        <f>COUNTIFS('Raw Data from UFBs'!$A$3:$A$3000,'Summary By Town'!$A282,'Raw Data from UFBs'!$E$3:$E$3000,'Summary By Town'!$K$2)</f>
        <v>0</v>
      </c>
      <c r="L282" s="5">
        <f>SUMIFS('Raw Data from UFBs'!F$3:F$3000,'Raw Data from UFBs'!$A$3:$A$3000,'Summary By Town'!$A282,'Raw Data from UFBs'!$E$3:$E$3000,'Summary By Town'!$K$2)</f>
        <v>0</v>
      </c>
      <c r="M282" s="5">
        <f>SUMIFS('Raw Data from UFBs'!G$3:G$3000,'Raw Data from UFBs'!$A$3:$A$3000,'Summary By Town'!$A282,'Raw Data from UFBs'!$E$3:$E$3000,'Summary By Town'!$K$2)</f>
        <v>0</v>
      </c>
      <c r="N282" s="23">
        <f t="shared" si="46"/>
        <v>0</v>
      </c>
      <c r="O282" s="22">
        <f>COUNTIFS('Raw Data from UFBs'!$A$3:$A$3000,'Summary By Town'!$A282,'Raw Data from UFBs'!$E$3:$E$3000,'Summary By Town'!$O$2)</f>
        <v>0</v>
      </c>
      <c r="P282" s="5">
        <f>SUMIFS('Raw Data from UFBs'!F$3:F$3000,'Raw Data from UFBs'!$A$3:$A$3000,'Summary By Town'!$A282,'Raw Data from UFBs'!$E$3:$E$3000,'Summary By Town'!$O$2)</f>
        <v>0</v>
      </c>
      <c r="Q282" s="5">
        <f>SUMIFS('Raw Data from UFBs'!G$3:G$3000,'Raw Data from UFBs'!$A$3:$A$3000,'Summary By Town'!$A282,'Raw Data from UFBs'!$E$3:$E$3000,'Summary By Town'!$O$2)</f>
        <v>0</v>
      </c>
      <c r="R282" s="23">
        <f t="shared" si="47"/>
        <v>0</v>
      </c>
      <c r="S282" s="22">
        <f t="shared" si="48"/>
        <v>1</v>
      </c>
      <c r="T282" s="5">
        <f t="shared" si="49"/>
        <v>50556</v>
      </c>
      <c r="U282" s="5">
        <f t="shared" si="50"/>
        <v>6449000</v>
      </c>
      <c r="V282" s="23">
        <f t="shared" si="51"/>
        <v>175606.45969694079</v>
      </c>
      <c r="W282" s="62">
        <v>4636107329</v>
      </c>
      <c r="X282" s="63">
        <v>2.7230029414938874</v>
      </c>
      <c r="Y282" s="64">
        <v>0.12769523199318061</v>
      </c>
      <c r="Z282" s="5">
        <f t="shared" si="52"/>
        <v>15968.347461854735</v>
      </c>
      <c r="AA282" s="9">
        <f t="shared" si="53"/>
        <v>1.3910376836316768E-3</v>
      </c>
      <c r="AB282" s="62">
        <v>23876916.600000001</v>
      </c>
      <c r="AC282" s="7">
        <f t="shared" si="54"/>
        <v>6.6877762021645346E-4</v>
      </c>
      <c r="AE282" s="6" t="s">
        <v>1078</v>
      </c>
      <c r="AF282" s="6" t="s">
        <v>358</v>
      </c>
      <c r="AG282" s="6" t="s">
        <v>1077</v>
      </c>
      <c r="AH282" s="6" t="s">
        <v>647</v>
      </c>
      <c r="AI282" s="6" t="s">
        <v>1079</v>
      </c>
      <c r="AJ282" s="6" t="s">
        <v>1076</v>
      </c>
      <c r="AK282" s="6" t="s">
        <v>1090</v>
      </c>
      <c r="AL282" s="6" t="s">
        <v>1857</v>
      </c>
      <c r="AM282" s="6" t="s">
        <v>1857</v>
      </c>
      <c r="AN282" s="6" t="s">
        <v>1857</v>
      </c>
      <c r="AO282" s="6" t="s">
        <v>1857</v>
      </c>
      <c r="AP282" s="6" t="s">
        <v>1857</v>
      </c>
      <c r="AQ282" s="6" t="s">
        <v>1857</v>
      </c>
      <c r="AR282" s="6" t="s">
        <v>1857</v>
      </c>
      <c r="AS282" s="6" t="s">
        <v>1857</v>
      </c>
      <c r="AT282" s="6" t="s">
        <v>1857</v>
      </c>
    </row>
    <row r="283" spans="1:46" ht="17.25" customHeight="1" x14ac:dyDescent="0.3">
      <c r="A283" t="s">
        <v>1090</v>
      </c>
      <c r="B283" t="s">
        <v>1544</v>
      </c>
      <c r="C283" t="s">
        <v>1071</v>
      </c>
      <c r="D283" t="str">
        <f t="shared" si="44"/>
        <v>Readington township, Hunterdon County</v>
      </c>
      <c r="E283" t="s">
        <v>1829</v>
      </c>
      <c r="F283" t="s">
        <v>1818</v>
      </c>
      <c r="G283" s="22">
        <f>COUNTIFS('Raw Data from UFBs'!$A$3:$A$3000,'Summary By Town'!$A283,'Raw Data from UFBs'!$E$3:$E$3000,'Summary By Town'!$G$2)</f>
        <v>0</v>
      </c>
      <c r="H283" s="5">
        <f>SUMIFS('Raw Data from UFBs'!F$3:F$3000,'Raw Data from UFBs'!$A$3:$A$3000,'Summary By Town'!$A283,'Raw Data from UFBs'!$E$3:$E$3000,'Summary By Town'!$G$2)</f>
        <v>0</v>
      </c>
      <c r="I283" s="5">
        <f>SUMIFS('Raw Data from UFBs'!G$3:G$3000,'Raw Data from UFBs'!$A$3:$A$3000,'Summary By Town'!$A283,'Raw Data from UFBs'!$E$3:$E$3000,'Summary By Town'!$G$2)</f>
        <v>0</v>
      </c>
      <c r="J283" s="23">
        <f t="shared" si="45"/>
        <v>0</v>
      </c>
      <c r="K283" s="22">
        <f>COUNTIFS('Raw Data from UFBs'!$A$3:$A$3000,'Summary By Town'!$A283,'Raw Data from UFBs'!$E$3:$E$3000,'Summary By Town'!$K$2)</f>
        <v>0</v>
      </c>
      <c r="L283" s="5">
        <f>SUMIFS('Raw Data from UFBs'!F$3:F$3000,'Raw Data from UFBs'!$A$3:$A$3000,'Summary By Town'!$A283,'Raw Data from UFBs'!$E$3:$E$3000,'Summary By Town'!$K$2)</f>
        <v>0</v>
      </c>
      <c r="M283" s="5">
        <f>SUMIFS('Raw Data from UFBs'!G$3:G$3000,'Raw Data from UFBs'!$A$3:$A$3000,'Summary By Town'!$A283,'Raw Data from UFBs'!$E$3:$E$3000,'Summary By Town'!$K$2)</f>
        <v>0</v>
      </c>
      <c r="N283" s="23">
        <f t="shared" si="46"/>
        <v>0</v>
      </c>
      <c r="O283" s="22">
        <f>COUNTIFS('Raw Data from UFBs'!$A$3:$A$3000,'Summary By Town'!$A283,'Raw Data from UFBs'!$E$3:$E$3000,'Summary By Town'!$O$2)</f>
        <v>2</v>
      </c>
      <c r="P283" s="5">
        <f>SUMIFS('Raw Data from UFBs'!F$3:F$3000,'Raw Data from UFBs'!$A$3:$A$3000,'Summary By Town'!$A283,'Raw Data from UFBs'!$E$3:$E$3000,'Summary By Town'!$O$2)</f>
        <v>15183.39</v>
      </c>
      <c r="Q283" s="5">
        <f>SUMIFS('Raw Data from UFBs'!G$3:G$3000,'Raw Data from UFBs'!$A$3:$A$3000,'Summary By Town'!$A283,'Raw Data from UFBs'!$E$3:$E$3000,'Summary By Town'!$O$2)</f>
        <v>3969500</v>
      </c>
      <c r="R283" s="23">
        <f t="shared" si="47"/>
        <v>103151.02367512378</v>
      </c>
      <c r="S283" s="22">
        <f t="shared" si="48"/>
        <v>2</v>
      </c>
      <c r="T283" s="5">
        <f t="shared" si="49"/>
        <v>15183.39</v>
      </c>
      <c r="U283" s="5">
        <f t="shared" si="50"/>
        <v>3969500</v>
      </c>
      <c r="V283" s="23">
        <f t="shared" si="51"/>
        <v>103151.02367512378</v>
      </c>
      <c r="W283" s="62">
        <v>3428073100</v>
      </c>
      <c r="X283" s="63">
        <v>2.5985898394035467</v>
      </c>
      <c r="Y283" s="64">
        <v>0.20324844902128955</v>
      </c>
      <c r="Z283" s="5">
        <f t="shared" si="52"/>
        <v>17879.28510854187</v>
      </c>
      <c r="AA283" s="9">
        <f t="shared" si="53"/>
        <v>1.1579391349618537E-3</v>
      </c>
      <c r="AB283" s="62">
        <v>23276426.859999999</v>
      </c>
      <c r="AC283" s="7">
        <f t="shared" si="54"/>
        <v>7.6812842521233396E-4</v>
      </c>
      <c r="AE283" s="6" t="s">
        <v>647</v>
      </c>
      <c r="AF283" s="6" t="s">
        <v>1089</v>
      </c>
      <c r="AG283" s="6" t="s">
        <v>1076</v>
      </c>
      <c r="AH283" s="6" t="s">
        <v>636</v>
      </c>
      <c r="AI283" s="6" t="s">
        <v>1092</v>
      </c>
      <c r="AJ283" s="6" t="s">
        <v>1207</v>
      </c>
      <c r="AK283" s="6" t="s">
        <v>1857</v>
      </c>
      <c r="AL283" s="6" t="s">
        <v>1857</v>
      </c>
      <c r="AM283" s="6" t="s">
        <v>1857</v>
      </c>
      <c r="AN283" s="6" t="s">
        <v>1857</v>
      </c>
      <c r="AO283" s="6" t="s">
        <v>1857</v>
      </c>
      <c r="AP283" s="6" t="s">
        <v>1857</v>
      </c>
      <c r="AQ283" s="6" t="s">
        <v>1857</v>
      </c>
      <c r="AR283" s="6" t="s">
        <v>1857</v>
      </c>
      <c r="AS283" s="6" t="s">
        <v>1857</v>
      </c>
      <c r="AT283" s="6" t="s">
        <v>1857</v>
      </c>
    </row>
    <row r="284" spans="1:46" ht="17.25" customHeight="1" x14ac:dyDescent="0.3">
      <c r="A284" t="s">
        <v>1092</v>
      </c>
      <c r="B284" t="s">
        <v>1545</v>
      </c>
      <c r="C284" t="s">
        <v>1071</v>
      </c>
      <c r="D284" t="str">
        <f t="shared" si="44"/>
        <v>Tewksbury township, Hunterdon County</v>
      </c>
      <c r="E284" t="s">
        <v>1829</v>
      </c>
      <c r="F284" t="s">
        <v>1818</v>
      </c>
      <c r="G284" s="22">
        <f>COUNTIFS('Raw Data from UFBs'!$A$3:$A$3000,'Summary By Town'!$A284,'Raw Data from UFBs'!$E$3:$E$3000,'Summary By Town'!$G$2)</f>
        <v>0</v>
      </c>
      <c r="H284" s="5">
        <f>SUMIFS('Raw Data from UFBs'!F$3:F$3000,'Raw Data from UFBs'!$A$3:$A$3000,'Summary By Town'!$A284,'Raw Data from UFBs'!$E$3:$E$3000,'Summary By Town'!$G$2)</f>
        <v>0</v>
      </c>
      <c r="I284" s="5">
        <f>SUMIFS('Raw Data from UFBs'!G$3:G$3000,'Raw Data from UFBs'!$A$3:$A$3000,'Summary By Town'!$A284,'Raw Data from UFBs'!$E$3:$E$3000,'Summary By Town'!$G$2)</f>
        <v>0</v>
      </c>
      <c r="J284" s="23">
        <f t="shared" si="45"/>
        <v>0</v>
      </c>
      <c r="K284" s="22">
        <f>COUNTIFS('Raw Data from UFBs'!$A$3:$A$3000,'Summary By Town'!$A284,'Raw Data from UFBs'!$E$3:$E$3000,'Summary By Town'!$K$2)</f>
        <v>0</v>
      </c>
      <c r="L284" s="5">
        <f>SUMIFS('Raw Data from UFBs'!F$3:F$3000,'Raw Data from UFBs'!$A$3:$A$3000,'Summary By Town'!$A284,'Raw Data from UFBs'!$E$3:$E$3000,'Summary By Town'!$K$2)</f>
        <v>0</v>
      </c>
      <c r="M284" s="5">
        <f>SUMIFS('Raw Data from UFBs'!G$3:G$3000,'Raw Data from UFBs'!$A$3:$A$3000,'Summary By Town'!$A284,'Raw Data from UFBs'!$E$3:$E$3000,'Summary By Town'!$K$2)</f>
        <v>0</v>
      </c>
      <c r="N284" s="23">
        <f t="shared" si="46"/>
        <v>0</v>
      </c>
      <c r="O284" s="22">
        <f>COUNTIFS('Raw Data from UFBs'!$A$3:$A$3000,'Summary By Town'!$A284,'Raw Data from UFBs'!$E$3:$E$3000,'Summary By Town'!$O$2)</f>
        <v>0</v>
      </c>
      <c r="P284" s="5">
        <f>SUMIFS('Raw Data from UFBs'!F$3:F$3000,'Raw Data from UFBs'!$A$3:$A$3000,'Summary By Town'!$A284,'Raw Data from UFBs'!$E$3:$E$3000,'Summary By Town'!$O$2)</f>
        <v>0</v>
      </c>
      <c r="Q284" s="5">
        <f>SUMIFS('Raw Data from UFBs'!G$3:G$3000,'Raw Data from UFBs'!$A$3:$A$3000,'Summary By Town'!$A284,'Raw Data from UFBs'!$E$3:$E$3000,'Summary By Town'!$O$2)</f>
        <v>0</v>
      </c>
      <c r="R284" s="23">
        <f t="shared" si="47"/>
        <v>0</v>
      </c>
      <c r="S284" s="22">
        <f t="shared" si="48"/>
        <v>0</v>
      </c>
      <c r="T284" s="5">
        <f t="shared" si="49"/>
        <v>0</v>
      </c>
      <c r="U284" s="5">
        <f t="shared" si="50"/>
        <v>0</v>
      </c>
      <c r="V284" s="23">
        <f t="shared" si="51"/>
        <v>0</v>
      </c>
      <c r="W284" s="62">
        <v>1661205900</v>
      </c>
      <c r="X284" s="63">
        <v>2.3619480682676905</v>
      </c>
      <c r="Y284" s="64">
        <v>0.19137940439793119</v>
      </c>
      <c r="Z284" s="5">
        <f t="shared" si="52"/>
        <v>0</v>
      </c>
      <c r="AA284" s="9">
        <f t="shared" si="53"/>
        <v>0</v>
      </c>
      <c r="AB284" s="62">
        <v>10949710.25</v>
      </c>
      <c r="AC284" s="7">
        <f t="shared" si="54"/>
        <v>0</v>
      </c>
      <c r="AE284" s="6" t="s">
        <v>1076</v>
      </c>
      <c r="AF284" s="6" t="s">
        <v>1139</v>
      </c>
      <c r="AG284" s="6" t="s">
        <v>636</v>
      </c>
      <c r="AH284" s="6" t="s">
        <v>1074</v>
      </c>
      <c r="AI284" s="6" t="s">
        <v>1087</v>
      </c>
      <c r="AJ284" s="6" t="s">
        <v>1090</v>
      </c>
      <c r="AK284" s="6" t="s">
        <v>1160</v>
      </c>
      <c r="AL284" s="6" t="s">
        <v>1857</v>
      </c>
      <c r="AM284" s="6" t="s">
        <v>1857</v>
      </c>
      <c r="AN284" s="6" t="s">
        <v>1857</v>
      </c>
      <c r="AO284" s="6" t="s">
        <v>1857</v>
      </c>
      <c r="AP284" s="6" t="s">
        <v>1857</v>
      </c>
      <c r="AQ284" s="6" t="s">
        <v>1857</v>
      </c>
      <c r="AR284" s="6" t="s">
        <v>1857</v>
      </c>
      <c r="AS284" s="6" t="s">
        <v>1857</v>
      </c>
      <c r="AT284" s="6" t="s">
        <v>1857</v>
      </c>
    </row>
    <row r="285" spans="1:46" ht="17.25" customHeight="1" x14ac:dyDescent="0.3">
      <c r="A285" t="s">
        <v>1093</v>
      </c>
      <c r="B285" t="s">
        <v>1546</v>
      </c>
      <c r="C285" t="s">
        <v>1071</v>
      </c>
      <c r="D285" t="str">
        <f t="shared" si="44"/>
        <v>Union township, Hunterdon County</v>
      </c>
      <c r="E285" t="s">
        <v>1829</v>
      </c>
      <c r="F285" t="s">
        <v>1818</v>
      </c>
      <c r="G285" s="22">
        <f>COUNTIFS('Raw Data from UFBs'!$A$3:$A$3000,'Summary By Town'!$A285,'Raw Data from UFBs'!$E$3:$E$3000,'Summary By Town'!$G$2)</f>
        <v>0</v>
      </c>
      <c r="H285" s="5">
        <f>SUMIFS('Raw Data from UFBs'!F$3:F$3000,'Raw Data from UFBs'!$A$3:$A$3000,'Summary By Town'!$A285,'Raw Data from UFBs'!$E$3:$E$3000,'Summary By Town'!$G$2)</f>
        <v>0</v>
      </c>
      <c r="I285" s="5">
        <f>SUMIFS('Raw Data from UFBs'!G$3:G$3000,'Raw Data from UFBs'!$A$3:$A$3000,'Summary By Town'!$A285,'Raw Data from UFBs'!$E$3:$E$3000,'Summary By Town'!$G$2)</f>
        <v>0</v>
      </c>
      <c r="J285" s="23">
        <f t="shared" si="45"/>
        <v>0</v>
      </c>
      <c r="K285" s="22">
        <f>COUNTIFS('Raw Data from UFBs'!$A$3:$A$3000,'Summary By Town'!$A285,'Raw Data from UFBs'!$E$3:$E$3000,'Summary By Town'!$K$2)</f>
        <v>0</v>
      </c>
      <c r="L285" s="5">
        <f>SUMIFS('Raw Data from UFBs'!F$3:F$3000,'Raw Data from UFBs'!$A$3:$A$3000,'Summary By Town'!$A285,'Raw Data from UFBs'!$E$3:$E$3000,'Summary By Town'!$K$2)</f>
        <v>0</v>
      </c>
      <c r="M285" s="5">
        <f>SUMIFS('Raw Data from UFBs'!G$3:G$3000,'Raw Data from UFBs'!$A$3:$A$3000,'Summary By Town'!$A285,'Raw Data from UFBs'!$E$3:$E$3000,'Summary By Town'!$K$2)</f>
        <v>0</v>
      </c>
      <c r="N285" s="23">
        <f t="shared" si="46"/>
        <v>0</v>
      </c>
      <c r="O285" s="22">
        <f>COUNTIFS('Raw Data from UFBs'!$A$3:$A$3000,'Summary By Town'!$A285,'Raw Data from UFBs'!$E$3:$E$3000,'Summary By Town'!$O$2)</f>
        <v>0</v>
      </c>
      <c r="P285" s="5">
        <f>SUMIFS('Raw Data from UFBs'!F$3:F$3000,'Raw Data from UFBs'!$A$3:$A$3000,'Summary By Town'!$A285,'Raw Data from UFBs'!$E$3:$E$3000,'Summary By Town'!$O$2)</f>
        <v>0</v>
      </c>
      <c r="Q285" s="5">
        <f>SUMIFS('Raw Data from UFBs'!G$3:G$3000,'Raw Data from UFBs'!$A$3:$A$3000,'Summary By Town'!$A285,'Raw Data from UFBs'!$E$3:$E$3000,'Summary By Town'!$O$2)</f>
        <v>0</v>
      </c>
      <c r="R285" s="23">
        <f t="shared" si="47"/>
        <v>0</v>
      </c>
      <c r="S285" s="22">
        <f t="shared" si="48"/>
        <v>0</v>
      </c>
      <c r="T285" s="5">
        <f t="shared" si="49"/>
        <v>0</v>
      </c>
      <c r="U285" s="5">
        <f t="shared" si="50"/>
        <v>0</v>
      </c>
      <c r="V285" s="23">
        <f t="shared" si="51"/>
        <v>0</v>
      </c>
      <c r="W285" s="62">
        <v>1414312100</v>
      </c>
      <c r="X285" s="63">
        <v>2.1302165443525767</v>
      </c>
      <c r="Y285" s="64">
        <v>0.11233864368985896</v>
      </c>
      <c r="Z285" s="5">
        <f t="shared" si="52"/>
        <v>0</v>
      </c>
      <c r="AA285" s="9">
        <f t="shared" si="53"/>
        <v>0</v>
      </c>
      <c r="AB285" s="62">
        <v>4089384.42</v>
      </c>
      <c r="AC285" s="7">
        <f t="shared" si="54"/>
        <v>0</v>
      </c>
      <c r="AE285" s="6" t="s">
        <v>1079</v>
      </c>
      <c r="AF285" s="6" t="s">
        <v>1075</v>
      </c>
      <c r="AG285" s="6" t="s">
        <v>1070</v>
      </c>
      <c r="AH285" s="6" t="s">
        <v>1076</v>
      </c>
      <c r="AI285" s="6" t="s">
        <v>1072</v>
      </c>
      <c r="AJ285" s="6" t="s">
        <v>1087</v>
      </c>
      <c r="AK285" s="6" t="s">
        <v>1857</v>
      </c>
      <c r="AL285" s="6" t="s">
        <v>1857</v>
      </c>
      <c r="AM285" s="6" t="s">
        <v>1857</v>
      </c>
      <c r="AN285" s="6" t="s">
        <v>1857</v>
      </c>
      <c r="AO285" s="6" t="s">
        <v>1857</v>
      </c>
      <c r="AP285" s="6" t="s">
        <v>1857</v>
      </c>
      <c r="AQ285" s="6" t="s">
        <v>1857</v>
      </c>
      <c r="AR285" s="6" t="s">
        <v>1857</v>
      </c>
      <c r="AS285" s="6" t="s">
        <v>1857</v>
      </c>
      <c r="AT285" s="6" t="s">
        <v>1857</v>
      </c>
    </row>
    <row r="286" spans="1:46" ht="17.25" customHeight="1" x14ac:dyDescent="0.3">
      <c r="A286" t="s">
        <v>1094</v>
      </c>
      <c r="B286" t="s">
        <v>1547</v>
      </c>
      <c r="C286" t="s">
        <v>1071</v>
      </c>
      <c r="D286" t="str">
        <f t="shared" si="44"/>
        <v>West Amwell township, Hunterdon County</v>
      </c>
      <c r="E286" t="s">
        <v>1829</v>
      </c>
      <c r="F286" t="s">
        <v>1818</v>
      </c>
      <c r="G286" s="22">
        <f>COUNTIFS('Raw Data from UFBs'!$A$3:$A$3000,'Summary By Town'!$A286,'Raw Data from UFBs'!$E$3:$E$3000,'Summary By Town'!$G$2)</f>
        <v>0</v>
      </c>
      <c r="H286" s="5">
        <f>SUMIFS('Raw Data from UFBs'!F$3:F$3000,'Raw Data from UFBs'!$A$3:$A$3000,'Summary By Town'!$A286,'Raw Data from UFBs'!$E$3:$E$3000,'Summary By Town'!$G$2)</f>
        <v>0</v>
      </c>
      <c r="I286" s="5">
        <f>SUMIFS('Raw Data from UFBs'!G$3:G$3000,'Raw Data from UFBs'!$A$3:$A$3000,'Summary By Town'!$A286,'Raw Data from UFBs'!$E$3:$E$3000,'Summary By Town'!$G$2)</f>
        <v>0</v>
      </c>
      <c r="J286" s="23">
        <f t="shared" si="45"/>
        <v>0</v>
      </c>
      <c r="K286" s="22">
        <f>COUNTIFS('Raw Data from UFBs'!$A$3:$A$3000,'Summary By Town'!$A286,'Raw Data from UFBs'!$E$3:$E$3000,'Summary By Town'!$K$2)</f>
        <v>0</v>
      </c>
      <c r="L286" s="5">
        <f>SUMIFS('Raw Data from UFBs'!F$3:F$3000,'Raw Data from UFBs'!$A$3:$A$3000,'Summary By Town'!$A286,'Raw Data from UFBs'!$E$3:$E$3000,'Summary By Town'!$K$2)</f>
        <v>0</v>
      </c>
      <c r="M286" s="5">
        <f>SUMIFS('Raw Data from UFBs'!G$3:G$3000,'Raw Data from UFBs'!$A$3:$A$3000,'Summary By Town'!$A286,'Raw Data from UFBs'!$E$3:$E$3000,'Summary By Town'!$K$2)</f>
        <v>0</v>
      </c>
      <c r="N286" s="23">
        <f t="shared" si="46"/>
        <v>0</v>
      </c>
      <c r="O286" s="22">
        <f>COUNTIFS('Raw Data from UFBs'!$A$3:$A$3000,'Summary By Town'!$A286,'Raw Data from UFBs'!$E$3:$E$3000,'Summary By Town'!$O$2)</f>
        <v>0</v>
      </c>
      <c r="P286" s="5">
        <f>SUMIFS('Raw Data from UFBs'!F$3:F$3000,'Raw Data from UFBs'!$A$3:$A$3000,'Summary By Town'!$A286,'Raw Data from UFBs'!$E$3:$E$3000,'Summary By Town'!$O$2)</f>
        <v>0</v>
      </c>
      <c r="Q286" s="5">
        <f>SUMIFS('Raw Data from UFBs'!G$3:G$3000,'Raw Data from UFBs'!$A$3:$A$3000,'Summary By Town'!$A286,'Raw Data from UFBs'!$E$3:$E$3000,'Summary By Town'!$O$2)</f>
        <v>0</v>
      </c>
      <c r="R286" s="23">
        <f t="shared" si="47"/>
        <v>0</v>
      </c>
      <c r="S286" s="22">
        <f t="shared" si="48"/>
        <v>0</v>
      </c>
      <c r="T286" s="5">
        <f t="shared" si="49"/>
        <v>0</v>
      </c>
      <c r="U286" s="5">
        <f t="shared" si="50"/>
        <v>0</v>
      </c>
      <c r="V286" s="23">
        <f t="shared" si="51"/>
        <v>0</v>
      </c>
      <c r="W286" s="62">
        <v>654981540</v>
      </c>
      <c r="X286" s="63">
        <v>2.2497435717464924</v>
      </c>
      <c r="Y286" s="64">
        <v>0.16553228084248403</v>
      </c>
      <c r="Z286" s="5">
        <f t="shared" si="52"/>
        <v>0</v>
      </c>
      <c r="AA286" s="9">
        <f t="shared" si="53"/>
        <v>0</v>
      </c>
      <c r="AB286" s="62">
        <v>4348855.6899999995</v>
      </c>
      <c r="AC286" s="7">
        <f t="shared" si="54"/>
        <v>0</v>
      </c>
      <c r="AE286" s="6" t="s">
        <v>359</v>
      </c>
      <c r="AF286" s="6" t="s">
        <v>371</v>
      </c>
      <c r="AG286" s="6" t="s">
        <v>1078</v>
      </c>
      <c r="AH286" s="6" t="s">
        <v>1077</v>
      </c>
      <c r="AI286" s="6" t="s">
        <v>1857</v>
      </c>
      <c r="AJ286" s="6" t="s">
        <v>1857</v>
      </c>
      <c r="AK286" s="6" t="s">
        <v>1857</v>
      </c>
      <c r="AL286" s="6" t="s">
        <v>1857</v>
      </c>
      <c r="AM286" s="6" t="s">
        <v>1857</v>
      </c>
      <c r="AN286" s="6" t="s">
        <v>1857</v>
      </c>
      <c r="AO286" s="6" t="s">
        <v>1857</v>
      </c>
      <c r="AP286" s="6" t="s">
        <v>1857</v>
      </c>
      <c r="AQ286" s="6" t="s">
        <v>1857</v>
      </c>
      <c r="AR286" s="6" t="s">
        <v>1857</v>
      </c>
      <c r="AS286" s="6" t="s">
        <v>1857</v>
      </c>
      <c r="AT286" s="6" t="s">
        <v>1857</v>
      </c>
    </row>
    <row r="287" spans="1:46" ht="17.25" customHeight="1" x14ac:dyDescent="0.3">
      <c r="A287" t="s">
        <v>1096</v>
      </c>
      <c r="B287" t="s">
        <v>1548</v>
      </c>
      <c r="C287" t="s">
        <v>1095</v>
      </c>
      <c r="D287" t="str">
        <f t="shared" si="44"/>
        <v>Hightstown borough, Mercer County</v>
      </c>
      <c r="E287" t="s">
        <v>1829</v>
      </c>
      <c r="F287" t="s">
        <v>1815</v>
      </c>
      <c r="G287" s="22">
        <f>COUNTIFS('Raw Data from UFBs'!$A$3:$A$3000,'Summary By Town'!$A287,'Raw Data from UFBs'!$E$3:$E$3000,'Summary By Town'!$G$2)</f>
        <v>0</v>
      </c>
      <c r="H287" s="5">
        <f>SUMIFS('Raw Data from UFBs'!F$3:F$3000,'Raw Data from UFBs'!$A$3:$A$3000,'Summary By Town'!$A287,'Raw Data from UFBs'!$E$3:$E$3000,'Summary By Town'!$G$2)</f>
        <v>0</v>
      </c>
      <c r="I287" s="5">
        <f>SUMIFS('Raw Data from UFBs'!G$3:G$3000,'Raw Data from UFBs'!$A$3:$A$3000,'Summary By Town'!$A287,'Raw Data from UFBs'!$E$3:$E$3000,'Summary By Town'!$G$2)</f>
        <v>0</v>
      </c>
      <c r="J287" s="23">
        <f t="shared" si="45"/>
        <v>0</v>
      </c>
      <c r="K287" s="22">
        <f>COUNTIFS('Raw Data from UFBs'!$A$3:$A$3000,'Summary By Town'!$A287,'Raw Data from UFBs'!$E$3:$E$3000,'Summary By Town'!$K$2)</f>
        <v>0</v>
      </c>
      <c r="L287" s="5">
        <f>SUMIFS('Raw Data from UFBs'!F$3:F$3000,'Raw Data from UFBs'!$A$3:$A$3000,'Summary By Town'!$A287,'Raw Data from UFBs'!$E$3:$E$3000,'Summary By Town'!$K$2)</f>
        <v>0</v>
      </c>
      <c r="M287" s="5">
        <f>SUMIFS('Raw Data from UFBs'!G$3:G$3000,'Raw Data from UFBs'!$A$3:$A$3000,'Summary By Town'!$A287,'Raw Data from UFBs'!$E$3:$E$3000,'Summary By Town'!$K$2)</f>
        <v>0</v>
      </c>
      <c r="N287" s="23">
        <f t="shared" si="46"/>
        <v>0</v>
      </c>
      <c r="O287" s="22">
        <f>COUNTIFS('Raw Data from UFBs'!$A$3:$A$3000,'Summary By Town'!$A287,'Raw Data from UFBs'!$E$3:$E$3000,'Summary By Town'!$O$2)</f>
        <v>0</v>
      </c>
      <c r="P287" s="5">
        <f>SUMIFS('Raw Data from UFBs'!F$3:F$3000,'Raw Data from UFBs'!$A$3:$A$3000,'Summary By Town'!$A287,'Raw Data from UFBs'!$E$3:$E$3000,'Summary By Town'!$O$2)</f>
        <v>0</v>
      </c>
      <c r="Q287" s="5">
        <f>SUMIFS('Raw Data from UFBs'!G$3:G$3000,'Raw Data from UFBs'!$A$3:$A$3000,'Summary By Town'!$A287,'Raw Data from UFBs'!$E$3:$E$3000,'Summary By Town'!$O$2)</f>
        <v>0</v>
      </c>
      <c r="R287" s="23">
        <f t="shared" si="47"/>
        <v>0</v>
      </c>
      <c r="S287" s="22">
        <f t="shared" si="48"/>
        <v>0</v>
      </c>
      <c r="T287" s="5">
        <f t="shared" si="49"/>
        <v>0</v>
      </c>
      <c r="U287" s="5">
        <f t="shared" si="50"/>
        <v>0</v>
      </c>
      <c r="V287" s="23">
        <f t="shared" si="51"/>
        <v>0</v>
      </c>
      <c r="W287" s="62">
        <v>553605800</v>
      </c>
      <c r="X287" s="63">
        <v>4.8526180595901121</v>
      </c>
      <c r="Y287" s="64">
        <v>0.32537849876368885</v>
      </c>
      <c r="Z287" s="5">
        <f t="shared" si="52"/>
        <v>0</v>
      </c>
      <c r="AA287" s="9">
        <f t="shared" si="53"/>
        <v>0</v>
      </c>
      <c r="AB287" s="62">
        <v>8767791.4199999999</v>
      </c>
      <c r="AC287" s="7">
        <f t="shared" si="54"/>
        <v>0</v>
      </c>
      <c r="AE287" s="6" t="s">
        <v>363</v>
      </c>
      <c r="AF287" s="6" t="s">
        <v>1857</v>
      </c>
      <c r="AG287" s="6" t="s">
        <v>1857</v>
      </c>
      <c r="AH287" s="6" t="s">
        <v>1857</v>
      </c>
      <c r="AI287" s="6" t="s">
        <v>1857</v>
      </c>
      <c r="AJ287" s="6" t="s">
        <v>1857</v>
      </c>
      <c r="AK287" s="6" t="s">
        <v>1857</v>
      </c>
      <c r="AL287" s="6" t="s">
        <v>1857</v>
      </c>
      <c r="AM287" s="6" t="s">
        <v>1857</v>
      </c>
      <c r="AN287" s="6" t="s">
        <v>1857</v>
      </c>
      <c r="AO287" s="6" t="s">
        <v>1857</v>
      </c>
      <c r="AP287" s="6" t="s">
        <v>1857</v>
      </c>
      <c r="AQ287" s="6" t="s">
        <v>1857</v>
      </c>
      <c r="AR287" s="6" t="s">
        <v>1857</v>
      </c>
      <c r="AS287" s="6" t="s">
        <v>1857</v>
      </c>
      <c r="AT287" s="6" t="s">
        <v>1857</v>
      </c>
    </row>
    <row r="288" spans="1:46" ht="17.25" customHeight="1" x14ac:dyDescent="0.3">
      <c r="A288" t="s">
        <v>1097</v>
      </c>
      <c r="B288" t="s">
        <v>1549</v>
      </c>
      <c r="C288" t="s">
        <v>1095</v>
      </c>
      <c r="D288" t="str">
        <f t="shared" si="44"/>
        <v>Hopewell borough, Mercer County</v>
      </c>
      <c r="E288" t="s">
        <v>1829</v>
      </c>
      <c r="F288" t="s">
        <v>1820</v>
      </c>
      <c r="G288" s="22">
        <f>COUNTIFS('Raw Data from UFBs'!$A$3:$A$3000,'Summary By Town'!$A288,'Raw Data from UFBs'!$E$3:$E$3000,'Summary By Town'!$G$2)</f>
        <v>0</v>
      </c>
      <c r="H288" s="5">
        <f>SUMIFS('Raw Data from UFBs'!F$3:F$3000,'Raw Data from UFBs'!$A$3:$A$3000,'Summary By Town'!$A288,'Raw Data from UFBs'!$E$3:$E$3000,'Summary By Town'!$G$2)</f>
        <v>0</v>
      </c>
      <c r="I288" s="5">
        <f>SUMIFS('Raw Data from UFBs'!G$3:G$3000,'Raw Data from UFBs'!$A$3:$A$3000,'Summary By Town'!$A288,'Raw Data from UFBs'!$E$3:$E$3000,'Summary By Town'!$G$2)</f>
        <v>0</v>
      </c>
      <c r="J288" s="23">
        <f t="shared" si="45"/>
        <v>0</v>
      </c>
      <c r="K288" s="22">
        <f>COUNTIFS('Raw Data from UFBs'!$A$3:$A$3000,'Summary By Town'!$A288,'Raw Data from UFBs'!$E$3:$E$3000,'Summary By Town'!$K$2)</f>
        <v>0</v>
      </c>
      <c r="L288" s="5">
        <f>SUMIFS('Raw Data from UFBs'!F$3:F$3000,'Raw Data from UFBs'!$A$3:$A$3000,'Summary By Town'!$A288,'Raw Data from UFBs'!$E$3:$E$3000,'Summary By Town'!$K$2)</f>
        <v>0</v>
      </c>
      <c r="M288" s="5">
        <f>SUMIFS('Raw Data from UFBs'!G$3:G$3000,'Raw Data from UFBs'!$A$3:$A$3000,'Summary By Town'!$A288,'Raw Data from UFBs'!$E$3:$E$3000,'Summary By Town'!$K$2)</f>
        <v>0</v>
      </c>
      <c r="N288" s="23">
        <f t="shared" si="46"/>
        <v>0</v>
      </c>
      <c r="O288" s="22">
        <f>COUNTIFS('Raw Data from UFBs'!$A$3:$A$3000,'Summary By Town'!$A288,'Raw Data from UFBs'!$E$3:$E$3000,'Summary By Town'!$O$2)</f>
        <v>0</v>
      </c>
      <c r="P288" s="5">
        <f>SUMIFS('Raw Data from UFBs'!F$3:F$3000,'Raw Data from UFBs'!$A$3:$A$3000,'Summary By Town'!$A288,'Raw Data from UFBs'!$E$3:$E$3000,'Summary By Town'!$O$2)</f>
        <v>0</v>
      </c>
      <c r="Q288" s="5">
        <f>SUMIFS('Raw Data from UFBs'!G$3:G$3000,'Raw Data from UFBs'!$A$3:$A$3000,'Summary By Town'!$A288,'Raw Data from UFBs'!$E$3:$E$3000,'Summary By Town'!$O$2)</f>
        <v>0</v>
      </c>
      <c r="R288" s="23">
        <f t="shared" si="47"/>
        <v>0</v>
      </c>
      <c r="S288" s="22">
        <f t="shared" si="48"/>
        <v>0</v>
      </c>
      <c r="T288" s="5">
        <f t="shared" si="49"/>
        <v>0</v>
      </c>
      <c r="U288" s="5">
        <f t="shared" si="50"/>
        <v>0</v>
      </c>
      <c r="V288" s="23">
        <f t="shared" si="51"/>
        <v>0</v>
      </c>
      <c r="W288" s="62">
        <v>341118100</v>
      </c>
      <c r="X288" s="63">
        <v>3.2395406452722866</v>
      </c>
      <c r="Y288" s="64">
        <v>0.23533142320959596</v>
      </c>
      <c r="Z288" s="5">
        <f t="shared" si="52"/>
        <v>0</v>
      </c>
      <c r="AA288" s="9">
        <f t="shared" si="53"/>
        <v>0</v>
      </c>
      <c r="AB288" s="62">
        <v>3935356.09</v>
      </c>
      <c r="AC288" s="7">
        <f t="shared" si="54"/>
        <v>0</v>
      </c>
      <c r="AE288" s="6" t="s">
        <v>371</v>
      </c>
      <c r="AF288" s="6" t="s">
        <v>1857</v>
      </c>
      <c r="AG288" s="6" t="s">
        <v>1857</v>
      </c>
      <c r="AH288" s="6" t="s">
        <v>1857</v>
      </c>
      <c r="AI288" s="6" t="s">
        <v>1857</v>
      </c>
      <c r="AJ288" s="6" t="s">
        <v>1857</v>
      </c>
      <c r="AK288" s="6" t="s">
        <v>1857</v>
      </c>
      <c r="AL288" s="6" t="s">
        <v>1857</v>
      </c>
      <c r="AM288" s="6" t="s">
        <v>1857</v>
      </c>
      <c r="AN288" s="6" t="s">
        <v>1857</v>
      </c>
      <c r="AO288" s="6" t="s">
        <v>1857</v>
      </c>
      <c r="AP288" s="6" t="s">
        <v>1857</v>
      </c>
      <c r="AQ288" s="6" t="s">
        <v>1857</v>
      </c>
      <c r="AR288" s="6" t="s">
        <v>1857</v>
      </c>
      <c r="AS288" s="6" t="s">
        <v>1857</v>
      </c>
      <c r="AT288" s="6" t="s">
        <v>1857</v>
      </c>
    </row>
    <row r="289" spans="1:46" ht="17.25" customHeight="1" x14ac:dyDescent="0.3">
      <c r="A289" t="s">
        <v>1098</v>
      </c>
      <c r="B289" t="s">
        <v>1550</v>
      </c>
      <c r="C289" t="s">
        <v>1095</v>
      </c>
      <c r="D289" t="str">
        <f t="shared" si="44"/>
        <v>Pennington borough, Mercer County</v>
      </c>
      <c r="E289" t="s">
        <v>1829</v>
      </c>
      <c r="F289" t="s">
        <v>1820</v>
      </c>
      <c r="G289" s="22">
        <f>COUNTIFS('Raw Data from UFBs'!$A$3:$A$3000,'Summary By Town'!$A289,'Raw Data from UFBs'!$E$3:$E$3000,'Summary By Town'!$G$2)</f>
        <v>0</v>
      </c>
      <c r="H289" s="5">
        <f>SUMIFS('Raw Data from UFBs'!F$3:F$3000,'Raw Data from UFBs'!$A$3:$A$3000,'Summary By Town'!$A289,'Raw Data from UFBs'!$E$3:$E$3000,'Summary By Town'!$G$2)</f>
        <v>0</v>
      </c>
      <c r="I289" s="5">
        <f>SUMIFS('Raw Data from UFBs'!G$3:G$3000,'Raw Data from UFBs'!$A$3:$A$3000,'Summary By Town'!$A289,'Raw Data from UFBs'!$E$3:$E$3000,'Summary By Town'!$G$2)</f>
        <v>0</v>
      </c>
      <c r="J289" s="23">
        <f t="shared" si="45"/>
        <v>0</v>
      </c>
      <c r="K289" s="22">
        <f>COUNTIFS('Raw Data from UFBs'!$A$3:$A$3000,'Summary By Town'!$A289,'Raw Data from UFBs'!$E$3:$E$3000,'Summary By Town'!$K$2)</f>
        <v>0</v>
      </c>
      <c r="L289" s="5">
        <f>SUMIFS('Raw Data from UFBs'!F$3:F$3000,'Raw Data from UFBs'!$A$3:$A$3000,'Summary By Town'!$A289,'Raw Data from UFBs'!$E$3:$E$3000,'Summary By Town'!$K$2)</f>
        <v>0</v>
      </c>
      <c r="M289" s="5">
        <f>SUMIFS('Raw Data from UFBs'!G$3:G$3000,'Raw Data from UFBs'!$A$3:$A$3000,'Summary By Town'!$A289,'Raw Data from UFBs'!$E$3:$E$3000,'Summary By Town'!$K$2)</f>
        <v>0</v>
      </c>
      <c r="N289" s="23">
        <f t="shared" si="46"/>
        <v>0</v>
      </c>
      <c r="O289" s="22">
        <f>COUNTIFS('Raw Data from UFBs'!$A$3:$A$3000,'Summary By Town'!$A289,'Raw Data from UFBs'!$E$3:$E$3000,'Summary By Town'!$O$2)</f>
        <v>0</v>
      </c>
      <c r="P289" s="5">
        <f>SUMIFS('Raw Data from UFBs'!F$3:F$3000,'Raw Data from UFBs'!$A$3:$A$3000,'Summary By Town'!$A289,'Raw Data from UFBs'!$E$3:$E$3000,'Summary By Town'!$O$2)</f>
        <v>0</v>
      </c>
      <c r="Q289" s="5">
        <f>SUMIFS('Raw Data from UFBs'!G$3:G$3000,'Raw Data from UFBs'!$A$3:$A$3000,'Summary By Town'!$A289,'Raw Data from UFBs'!$E$3:$E$3000,'Summary By Town'!$O$2)</f>
        <v>0</v>
      </c>
      <c r="R289" s="23">
        <f t="shared" si="47"/>
        <v>0</v>
      </c>
      <c r="S289" s="22">
        <f t="shared" si="48"/>
        <v>0</v>
      </c>
      <c r="T289" s="5">
        <f t="shared" si="49"/>
        <v>0</v>
      </c>
      <c r="U289" s="5">
        <f t="shared" si="50"/>
        <v>0</v>
      </c>
      <c r="V289" s="23">
        <f t="shared" si="51"/>
        <v>0</v>
      </c>
      <c r="W289" s="62">
        <v>586284700</v>
      </c>
      <c r="X289" s="63">
        <v>2.9990782267884137</v>
      </c>
      <c r="Y289" s="64">
        <v>0.19634704231131123</v>
      </c>
      <c r="Z289" s="5">
        <f t="shared" si="52"/>
        <v>0</v>
      </c>
      <c r="AA289" s="9">
        <f t="shared" si="53"/>
        <v>0</v>
      </c>
      <c r="AB289" s="62">
        <v>4230407.4399999995</v>
      </c>
      <c r="AC289" s="7">
        <f t="shared" si="54"/>
        <v>0</v>
      </c>
      <c r="AE289" s="6" t="s">
        <v>371</v>
      </c>
      <c r="AF289" s="6" t="s">
        <v>1857</v>
      </c>
      <c r="AG289" s="6" t="s">
        <v>1857</v>
      </c>
      <c r="AH289" s="6" t="s">
        <v>1857</v>
      </c>
      <c r="AI289" s="6" t="s">
        <v>1857</v>
      </c>
      <c r="AJ289" s="6" t="s">
        <v>1857</v>
      </c>
      <c r="AK289" s="6" t="s">
        <v>1857</v>
      </c>
      <c r="AL289" s="6" t="s">
        <v>1857</v>
      </c>
      <c r="AM289" s="6" t="s">
        <v>1857</v>
      </c>
      <c r="AN289" s="6" t="s">
        <v>1857</v>
      </c>
      <c r="AO289" s="6" t="s">
        <v>1857</v>
      </c>
      <c r="AP289" s="6" t="s">
        <v>1857</v>
      </c>
      <c r="AQ289" s="6" t="s">
        <v>1857</v>
      </c>
      <c r="AR289" s="6" t="s">
        <v>1857</v>
      </c>
      <c r="AS289" s="6" t="s">
        <v>1857</v>
      </c>
      <c r="AT289" s="6" t="s">
        <v>1857</v>
      </c>
    </row>
    <row r="290" spans="1:46" ht="17.25" customHeight="1" x14ac:dyDescent="0.3">
      <c r="A290" t="s">
        <v>389</v>
      </c>
      <c r="B290" t="s">
        <v>390</v>
      </c>
      <c r="C290" t="s">
        <v>1095</v>
      </c>
      <c r="D290" t="str">
        <f t="shared" si="44"/>
        <v>Princeton, Mercer County</v>
      </c>
      <c r="E290" t="s">
        <v>1829</v>
      </c>
      <c r="F290" t="s">
        <v>1815</v>
      </c>
      <c r="G290" s="22">
        <f>COUNTIFS('Raw Data from UFBs'!$A$3:$A$3000,'Summary By Town'!$A290,'Raw Data from UFBs'!$E$3:$E$3000,'Summary By Town'!$G$2)</f>
        <v>5</v>
      </c>
      <c r="H290" s="5">
        <f>SUMIFS('Raw Data from UFBs'!F$3:F$3000,'Raw Data from UFBs'!$A$3:$A$3000,'Summary By Town'!$A290,'Raw Data from UFBs'!$E$3:$E$3000,'Summary By Town'!$G$2)</f>
        <v>477278.20999999996</v>
      </c>
      <c r="I290" s="5">
        <f>SUMIFS('Raw Data from UFBs'!G$3:G$3000,'Raw Data from UFBs'!$A$3:$A$3000,'Summary By Town'!$A290,'Raw Data from UFBs'!$E$3:$E$3000,'Summary By Town'!$G$2)</f>
        <v>48590300</v>
      </c>
      <c r="J290" s="23">
        <f t="shared" si="45"/>
        <v>1221279.2380408815</v>
      </c>
      <c r="K290" s="22">
        <f>COUNTIFS('Raw Data from UFBs'!$A$3:$A$3000,'Summary By Town'!$A290,'Raw Data from UFBs'!$E$3:$E$3000,'Summary By Town'!$K$2)</f>
        <v>0</v>
      </c>
      <c r="L290" s="5">
        <f>SUMIFS('Raw Data from UFBs'!F$3:F$3000,'Raw Data from UFBs'!$A$3:$A$3000,'Summary By Town'!$A290,'Raw Data from UFBs'!$E$3:$E$3000,'Summary By Town'!$K$2)</f>
        <v>0</v>
      </c>
      <c r="M290" s="5">
        <f>SUMIFS('Raw Data from UFBs'!G$3:G$3000,'Raw Data from UFBs'!$A$3:$A$3000,'Summary By Town'!$A290,'Raw Data from UFBs'!$E$3:$E$3000,'Summary By Town'!$K$2)</f>
        <v>0</v>
      </c>
      <c r="N290" s="23">
        <f t="shared" si="46"/>
        <v>0</v>
      </c>
      <c r="O290" s="22">
        <f>COUNTIFS('Raw Data from UFBs'!$A$3:$A$3000,'Summary By Town'!$A290,'Raw Data from UFBs'!$E$3:$E$3000,'Summary By Town'!$O$2)</f>
        <v>7</v>
      </c>
      <c r="P290" s="5">
        <f>SUMIFS('Raw Data from UFBs'!F$3:F$3000,'Raw Data from UFBs'!$A$3:$A$3000,'Summary By Town'!$A290,'Raw Data from UFBs'!$E$3:$E$3000,'Summary By Town'!$O$2)</f>
        <v>965344</v>
      </c>
      <c r="Q290" s="5">
        <f>SUMIFS('Raw Data from UFBs'!G$3:G$3000,'Raw Data from UFBs'!$A$3:$A$3000,'Summary By Town'!$A290,'Raw Data from UFBs'!$E$3:$E$3000,'Summary By Town'!$O$2)</f>
        <v>205134700</v>
      </c>
      <c r="R290" s="23">
        <f t="shared" si="47"/>
        <v>5155900.4597984534</v>
      </c>
      <c r="S290" s="22">
        <f t="shared" si="48"/>
        <v>12</v>
      </c>
      <c r="T290" s="5">
        <f t="shared" si="49"/>
        <v>1442622.21</v>
      </c>
      <c r="U290" s="5">
        <f t="shared" si="50"/>
        <v>253725000</v>
      </c>
      <c r="V290" s="23">
        <f t="shared" si="51"/>
        <v>6377179.6978393346</v>
      </c>
      <c r="W290" s="62">
        <v>9905435609</v>
      </c>
      <c r="X290" s="63">
        <v>2.5134218929310612</v>
      </c>
      <c r="Y290" s="64">
        <v>0.22002424534501128</v>
      </c>
      <c r="Z290" s="5">
        <f t="shared" si="52"/>
        <v>1085722.2873734243</v>
      </c>
      <c r="AA290" s="9">
        <f t="shared" si="53"/>
        <v>2.561472407830984E-2</v>
      </c>
      <c r="AB290" s="62">
        <v>69044380.150000006</v>
      </c>
      <c r="AC290" s="7">
        <f t="shared" si="54"/>
        <v>1.5724991447742385E-2</v>
      </c>
      <c r="AE290" s="6" t="s">
        <v>644</v>
      </c>
      <c r="AF290" s="6" t="s">
        <v>1213</v>
      </c>
      <c r="AG290" s="6" t="s">
        <v>371</v>
      </c>
      <c r="AH290" s="6" t="s">
        <v>372</v>
      </c>
      <c r="AI290" s="6" t="s">
        <v>387</v>
      </c>
      <c r="AJ290" s="6" t="s">
        <v>443</v>
      </c>
      <c r="AK290" s="6" t="s">
        <v>454</v>
      </c>
      <c r="AL290" s="69" t="s">
        <v>1857</v>
      </c>
      <c r="AM290" s="69" t="s">
        <v>1857</v>
      </c>
      <c r="AN290" s="69" t="s">
        <v>1857</v>
      </c>
      <c r="AO290" s="69" t="s">
        <v>1857</v>
      </c>
      <c r="AP290" s="69" t="s">
        <v>1857</v>
      </c>
      <c r="AQ290" s="69" t="s">
        <v>1857</v>
      </c>
      <c r="AR290" s="69" t="s">
        <v>1857</v>
      </c>
      <c r="AS290" s="69" t="s">
        <v>1857</v>
      </c>
      <c r="AT290" s="69" t="s">
        <v>1857</v>
      </c>
    </row>
    <row r="291" spans="1:46" ht="17.25" customHeight="1" x14ac:dyDescent="0.3">
      <c r="A291" t="s">
        <v>1099</v>
      </c>
      <c r="B291" s="17" t="s">
        <v>1551</v>
      </c>
      <c r="C291" t="s">
        <v>1095</v>
      </c>
      <c r="D291" t="str">
        <f t="shared" si="44"/>
        <v>Trenton city, Mercer County</v>
      </c>
      <c r="E291" t="s">
        <v>1829</v>
      </c>
      <c r="F291" t="s">
        <v>1816</v>
      </c>
      <c r="G291" s="22">
        <f>COUNTIFS('Raw Data from UFBs'!$A$3:$A$3000,'Summary By Town'!$A291,'Raw Data from UFBs'!$E$3:$E$3000,'Summary By Town'!$G$2)</f>
        <v>73</v>
      </c>
      <c r="H291" s="5">
        <f>SUMIFS('Raw Data from UFBs'!F$3:F$3000,'Raw Data from UFBs'!$A$3:$A$3000,'Summary By Town'!$A291,'Raw Data from UFBs'!$E$3:$E$3000,'Summary By Town'!$G$2)</f>
        <v>0</v>
      </c>
      <c r="I291" s="5">
        <f>SUMIFS('Raw Data from UFBs'!G$3:G$3000,'Raw Data from UFBs'!$A$3:$A$3000,'Summary By Town'!$A291,'Raw Data from UFBs'!$E$3:$E$3000,'Summary By Town'!$G$2)</f>
        <v>156916200</v>
      </c>
      <c r="J291" s="23">
        <f t="shared" si="45"/>
        <v>8734787.2797135729</v>
      </c>
      <c r="K291" s="22">
        <f>COUNTIFS('Raw Data from UFBs'!$A$3:$A$3000,'Summary By Town'!$A291,'Raw Data from UFBs'!$E$3:$E$3000,'Summary By Town'!$K$2)</f>
        <v>6</v>
      </c>
      <c r="L291" s="5">
        <f>SUMIFS('Raw Data from UFBs'!F$3:F$3000,'Raw Data from UFBs'!$A$3:$A$3000,'Summary By Town'!$A291,'Raw Data from UFBs'!$E$3:$E$3000,'Summary By Town'!$K$2)</f>
        <v>0</v>
      </c>
      <c r="M291" s="5">
        <f>SUMIFS('Raw Data from UFBs'!G$3:G$3000,'Raw Data from UFBs'!$A$3:$A$3000,'Summary By Town'!$A291,'Raw Data from UFBs'!$E$3:$E$3000,'Summary By Town'!$K$2)</f>
        <v>26973900</v>
      </c>
      <c r="N291" s="23">
        <f t="shared" si="46"/>
        <v>1501510.2239556271</v>
      </c>
      <c r="O291" s="22">
        <f>COUNTIFS('Raw Data from UFBs'!$A$3:$A$3000,'Summary By Town'!$A291,'Raw Data from UFBs'!$E$3:$E$3000,'Summary By Town'!$O$2)</f>
        <v>1</v>
      </c>
      <c r="P291" s="5">
        <f>SUMIFS('Raw Data from UFBs'!F$3:F$3000,'Raw Data from UFBs'!$A$3:$A$3000,'Summary By Town'!$A291,'Raw Data from UFBs'!$E$3:$E$3000,'Summary By Town'!$O$2)</f>
        <v>0</v>
      </c>
      <c r="Q291" s="5">
        <f>SUMIFS('Raw Data from UFBs'!G$3:G$3000,'Raw Data from UFBs'!$A$3:$A$3000,'Summary By Town'!$A291,'Raw Data from UFBs'!$E$3:$E$3000,'Summary By Town'!$O$2)</f>
        <v>1851400</v>
      </c>
      <c r="R291" s="23">
        <f t="shared" si="47"/>
        <v>103058.73561596387</v>
      </c>
      <c r="S291" s="22">
        <f t="shared" si="48"/>
        <v>80</v>
      </c>
      <c r="T291" s="5">
        <f t="shared" si="49"/>
        <v>0</v>
      </c>
      <c r="U291" s="5">
        <f t="shared" si="50"/>
        <v>185741500</v>
      </c>
      <c r="V291" s="23">
        <f t="shared" si="51"/>
        <v>10339356.239285164</v>
      </c>
      <c r="W291" s="62">
        <v>5016462385</v>
      </c>
      <c r="X291" s="63">
        <v>5.5665299565714523</v>
      </c>
      <c r="Y291" s="64">
        <v>0.65475125469731466</v>
      </c>
      <c r="Z291" s="5">
        <f t="shared" si="52"/>
        <v>6769706.4704344692</v>
      </c>
      <c r="AA291" s="9">
        <f t="shared" si="53"/>
        <v>3.702639145773242E-2</v>
      </c>
      <c r="AB291" s="62">
        <v>271831281.72000003</v>
      </c>
      <c r="AC291" s="7">
        <f t="shared" si="54"/>
        <v>2.4904074422926827E-2</v>
      </c>
      <c r="AE291" s="6" t="s">
        <v>368</v>
      </c>
      <c r="AF291" s="6" t="s">
        <v>367</v>
      </c>
      <c r="AG291" s="6" t="s">
        <v>372</v>
      </c>
      <c r="AH291" s="6" t="s">
        <v>1857</v>
      </c>
      <c r="AI291" s="6" t="s">
        <v>1857</v>
      </c>
      <c r="AJ291" s="6" t="s">
        <v>1857</v>
      </c>
      <c r="AK291" s="6" t="s">
        <v>1857</v>
      </c>
      <c r="AL291" s="6" t="s">
        <v>1857</v>
      </c>
      <c r="AM291" s="6" t="s">
        <v>1857</v>
      </c>
      <c r="AN291" s="6" t="s">
        <v>1857</v>
      </c>
      <c r="AO291" s="6" t="s">
        <v>1857</v>
      </c>
      <c r="AP291" s="6" t="s">
        <v>1857</v>
      </c>
      <c r="AQ291" s="6" t="s">
        <v>1857</v>
      </c>
      <c r="AR291" s="6" t="s">
        <v>1857</v>
      </c>
      <c r="AS291" s="6" t="s">
        <v>1857</v>
      </c>
      <c r="AT291" s="6" t="s">
        <v>1857</v>
      </c>
    </row>
    <row r="292" spans="1:46" ht="17.25" customHeight="1" x14ac:dyDescent="0.3">
      <c r="A292" t="s">
        <v>363</v>
      </c>
      <c r="B292" t="s">
        <v>1552</v>
      </c>
      <c r="C292" t="s">
        <v>1095</v>
      </c>
      <c r="D292" t="str">
        <f t="shared" si="44"/>
        <v>East Windsor township, Mercer County</v>
      </c>
      <c r="E292" t="s">
        <v>1829</v>
      </c>
      <c r="F292" t="s">
        <v>1819</v>
      </c>
      <c r="G292" s="22">
        <f>COUNTIFS('Raw Data from UFBs'!$A$3:$A$3000,'Summary By Town'!$A292,'Raw Data from UFBs'!$E$3:$E$3000,'Summary By Town'!$G$2)</f>
        <v>2</v>
      </c>
      <c r="H292" s="5">
        <f>SUMIFS('Raw Data from UFBs'!F$3:F$3000,'Raw Data from UFBs'!$A$3:$A$3000,'Summary By Town'!$A292,'Raw Data from UFBs'!$E$3:$E$3000,'Summary By Town'!$G$2)</f>
        <v>174968.51</v>
      </c>
      <c r="I292" s="5">
        <f>SUMIFS('Raw Data from UFBs'!G$3:G$3000,'Raw Data from UFBs'!$A$3:$A$3000,'Summary By Town'!$A292,'Raw Data from UFBs'!$E$3:$E$3000,'Summary By Town'!$G$2)</f>
        <v>16280000</v>
      </c>
      <c r="J292" s="23">
        <f t="shared" si="45"/>
        <v>553194.20785638958</v>
      </c>
      <c r="K292" s="22">
        <f>COUNTIFS('Raw Data from UFBs'!$A$3:$A$3000,'Summary By Town'!$A292,'Raw Data from UFBs'!$E$3:$E$3000,'Summary By Town'!$K$2)</f>
        <v>1</v>
      </c>
      <c r="L292" s="5">
        <f>SUMIFS('Raw Data from UFBs'!F$3:F$3000,'Raw Data from UFBs'!$A$3:$A$3000,'Summary By Town'!$A292,'Raw Data from UFBs'!$E$3:$E$3000,'Summary By Town'!$K$2)</f>
        <v>816791.13</v>
      </c>
      <c r="M292" s="5">
        <f>SUMIFS('Raw Data from UFBs'!G$3:G$3000,'Raw Data from UFBs'!$A$3:$A$3000,'Summary By Town'!$A292,'Raw Data from UFBs'!$E$3:$E$3000,'Summary By Town'!$K$2)</f>
        <v>45382400</v>
      </c>
      <c r="N292" s="23">
        <f t="shared" si="46"/>
        <v>1542093.4163772615</v>
      </c>
      <c r="O292" s="22">
        <f>COUNTIFS('Raw Data from UFBs'!$A$3:$A$3000,'Summary By Town'!$A292,'Raw Data from UFBs'!$E$3:$E$3000,'Summary By Town'!$O$2)</f>
        <v>0</v>
      </c>
      <c r="P292" s="5">
        <f>SUMIFS('Raw Data from UFBs'!F$3:F$3000,'Raw Data from UFBs'!$A$3:$A$3000,'Summary By Town'!$A292,'Raw Data from UFBs'!$E$3:$E$3000,'Summary By Town'!$O$2)</f>
        <v>0</v>
      </c>
      <c r="Q292" s="5">
        <f>SUMIFS('Raw Data from UFBs'!G$3:G$3000,'Raw Data from UFBs'!$A$3:$A$3000,'Summary By Town'!$A292,'Raw Data from UFBs'!$E$3:$E$3000,'Summary By Town'!$O$2)</f>
        <v>0</v>
      </c>
      <c r="R292" s="23">
        <f t="shared" si="47"/>
        <v>0</v>
      </c>
      <c r="S292" s="22">
        <f t="shared" si="48"/>
        <v>3</v>
      </c>
      <c r="T292" s="5">
        <f t="shared" si="49"/>
        <v>991759.64</v>
      </c>
      <c r="U292" s="5">
        <f t="shared" si="50"/>
        <v>61662400</v>
      </c>
      <c r="V292" s="23">
        <f t="shared" si="51"/>
        <v>2095287.624233651</v>
      </c>
      <c r="W292" s="62">
        <v>3104547700</v>
      </c>
      <c r="X292" s="63">
        <v>3.397998819756693</v>
      </c>
      <c r="Y292" s="64">
        <v>0.1273220806340892</v>
      </c>
      <c r="Z292" s="5">
        <f t="shared" si="52"/>
        <v>140503.47899057082</v>
      </c>
      <c r="AA292" s="9">
        <f t="shared" si="53"/>
        <v>1.986195927992989E-2</v>
      </c>
      <c r="AB292" s="62">
        <v>23456237.559999999</v>
      </c>
      <c r="AC292" s="7">
        <f t="shared" si="54"/>
        <v>5.9900262619343465E-3</v>
      </c>
      <c r="AE292" s="6" t="s">
        <v>1133</v>
      </c>
      <c r="AF292" s="6" t="s">
        <v>378</v>
      </c>
      <c r="AG292" s="6" t="s">
        <v>1121</v>
      </c>
      <c r="AH292" s="6" t="s">
        <v>1096</v>
      </c>
      <c r="AI292" s="6" t="s">
        <v>1101</v>
      </c>
      <c r="AJ292" s="6" t="s">
        <v>387</v>
      </c>
      <c r="AK292" s="6" t="s">
        <v>443</v>
      </c>
      <c r="AL292" s="6" t="s">
        <v>1103</v>
      </c>
      <c r="AM292" s="6" t="s">
        <v>1857</v>
      </c>
      <c r="AN292" s="6" t="s">
        <v>1857</v>
      </c>
      <c r="AO292" s="6" t="s">
        <v>1857</v>
      </c>
      <c r="AP292" s="6" t="s">
        <v>1857</v>
      </c>
      <c r="AQ292" s="6" t="s">
        <v>1857</v>
      </c>
      <c r="AR292" s="6" t="s">
        <v>1857</v>
      </c>
      <c r="AS292" s="6" t="s">
        <v>1857</v>
      </c>
      <c r="AT292" s="6" t="s">
        <v>1857</v>
      </c>
    </row>
    <row r="293" spans="1:46" ht="17.25" customHeight="1" x14ac:dyDescent="0.3">
      <c r="A293" t="s">
        <v>367</v>
      </c>
      <c r="B293" t="s">
        <v>1553</v>
      </c>
      <c r="C293" t="s">
        <v>1095</v>
      </c>
      <c r="D293" t="str">
        <f t="shared" si="44"/>
        <v>Ewing township, Mercer County</v>
      </c>
      <c r="E293" t="s">
        <v>1829</v>
      </c>
      <c r="F293" t="s">
        <v>1819</v>
      </c>
      <c r="G293" s="22">
        <f>COUNTIFS('Raw Data from UFBs'!$A$3:$A$3000,'Summary By Town'!$A293,'Raw Data from UFBs'!$E$3:$E$3000,'Summary By Town'!$G$2)</f>
        <v>5</v>
      </c>
      <c r="H293" s="5">
        <f>SUMIFS('Raw Data from UFBs'!F$3:F$3000,'Raw Data from UFBs'!$A$3:$A$3000,'Summary By Town'!$A293,'Raw Data from UFBs'!$E$3:$E$3000,'Summary By Town'!$G$2)</f>
        <v>253500</v>
      </c>
      <c r="I293" s="5">
        <f>SUMIFS('Raw Data from UFBs'!G$3:G$3000,'Raw Data from UFBs'!$A$3:$A$3000,'Summary By Town'!$A293,'Raw Data from UFBs'!$E$3:$E$3000,'Summary By Town'!$G$2)</f>
        <v>29986800</v>
      </c>
      <c r="J293" s="23">
        <f t="shared" si="45"/>
        <v>1108518.3359294701</v>
      </c>
      <c r="K293" s="22">
        <f>COUNTIFS('Raw Data from UFBs'!$A$3:$A$3000,'Summary By Town'!$A293,'Raw Data from UFBs'!$E$3:$E$3000,'Summary By Town'!$K$2)</f>
        <v>0</v>
      </c>
      <c r="L293" s="5">
        <f>SUMIFS('Raw Data from UFBs'!F$3:F$3000,'Raw Data from UFBs'!$A$3:$A$3000,'Summary By Town'!$A293,'Raw Data from UFBs'!$E$3:$E$3000,'Summary By Town'!$K$2)</f>
        <v>0</v>
      </c>
      <c r="M293" s="5">
        <f>SUMIFS('Raw Data from UFBs'!G$3:G$3000,'Raw Data from UFBs'!$A$3:$A$3000,'Summary By Town'!$A293,'Raw Data from UFBs'!$E$3:$E$3000,'Summary By Town'!$K$2)</f>
        <v>0</v>
      </c>
      <c r="N293" s="23">
        <f t="shared" si="46"/>
        <v>0</v>
      </c>
      <c r="O293" s="22">
        <f>COUNTIFS('Raw Data from UFBs'!$A$3:$A$3000,'Summary By Town'!$A293,'Raw Data from UFBs'!$E$3:$E$3000,'Summary By Town'!$O$2)</f>
        <v>1</v>
      </c>
      <c r="P293" s="5">
        <f>SUMIFS('Raw Data from UFBs'!F$3:F$3000,'Raw Data from UFBs'!$A$3:$A$3000,'Summary By Town'!$A293,'Raw Data from UFBs'!$E$3:$E$3000,'Summary By Town'!$O$2)</f>
        <v>135000</v>
      </c>
      <c r="Q293" s="5">
        <f>SUMIFS('Raw Data from UFBs'!G$3:G$3000,'Raw Data from UFBs'!$A$3:$A$3000,'Summary By Town'!$A293,'Raw Data from UFBs'!$E$3:$E$3000,'Summary By Town'!$O$2)</f>
        <v>4527000</v>
      </c>
      <c r="R293" s="23">
        <f t="shared" si="47"/>
        <v>167349.05047396559</v>
      </c>
      <c r="S293" s="22">
        <f t="shared" si="48"/>
        <v>6</v>
      </c>
      <c r="T293" s="5">
        <f t="shared" si="49"/>
        <v>388500</v>
      </c>
      <c r="U293" s="5">
        <f t="shared" si="50"/>
        <v>34513800</v>
      </c>
      <c r="V293" s="23">
        <f t="shared" si="51"/>
        <v>1275867.3864034358</v>
      </c>
      <c r="W293" s="62">
        <v>5133865104</v>
      </c>
      <c r="X293" s="63">
        <v>3.6966876623363287</v>
      </c>
      <c r="Y293" s="64">
        <v>0.27538265487935359</v>
      </c>
      <c r="Z293" s="5">
        <f t="shared" si="52"/>
        <v>244365.58672113137</v>
      </c>
      <c r="AA293" s="9">
        <f t="shared" si="53"/>
        <v>6.7227711092581917E-3</v>
      </c>
      <c r="AB293" s="62">
        <v>56622599.920000002</v>
      </c>
      <c r="AC293" s="7">
        <f t="shared" si="54"/>
        <v>4.315689973021136E-3</v>
      </c>
      <c r="AE293" s="6" t="s">
        <v>1099</v>
      </c>
      <c r="AF293" s="6" t="s">
        <v>372</v>
      </c>
      <c r="AG293" s="6" t="s">
        <v>371</v>
      </c>
      <c r="AH293" s="6" t="s">
        <v>1857</v>
      </c>
      <c r="AI293" s="6" t="s">
        <v>1857</v>
      </c>
      <c r="AJ293" s="6" t="s">
        <v>1857</v>
      </c>
      <c r="AK293" s="6" t="s">
        <v>1857</v>
      </c>
      <c r="AL293" s="6" t="s">
        <v>1857</v>
      </c>
      <c r="AM293" s="6" t="s">
        <v>1857</v>
      </c>
      <c r="AN293" s="6" t="s">
        <v>1857</v>
      </c>
      <c r="AO293" s="6" t="s">
        <v>1857</v>
      </c>
      <c r="AP293" s="6" t="s">
        <v>1857</v>
      </c>
      <c r="AQ293" s="6" t="s">
        <v>1857</v>
      </c>
      <c r="AR293" s="6" t="s">
        <v>1857</v>
      </c>
      <c r="AS293" s="6" t="s">
        <v>1857</v>
      </c>
      <c r="AT293" s="6" t="s">
        <v>1857</v>
      </c>
    </row>
    <row r="294" spans="1:46" ht="17.25" customHeight="1" x14ac:dyDescent="0.3">
      <c r="A294" t="s">
        <v>368</v>
      </c>
      <c r="B294" t="s">
        <v>1290</v>
      </c>
      <c r="C294" t="s">
        <v>1095</v>
      </c>
      <c r="D294" t="str">
        <f t="shared" si="44"/>
        <v>Hamilton township, Mercer County</v>
      </c>
      <c r="E294" t="s">
        <v>1829</v>
      </c>
      <c r="F294" t="s">
        <v>1815</v>
      </c>
      <c r="G294" s="22">
        <f>COUNTIFS('Raw Data from UFBs'!$A$3:$A$3000,'Summary By Town'!$A294,'Raw Data from UFBs'!$E$3:$E$3000,'Summary By Town'!$G$2)</f>
        <v>4</v>
      </c>
      <c r="H294" s="5">
        <f>SUMIFS('Raw Data from UFBs'!F$3:F$3000,'Raw Data from UFBs'!$A$3:$A$3000,'Summary By Town'!$A294,'Raw Data from UFBs'!$E$3:$E$3000,'Summary By Town'!$G$2)</f>
        <v>363952</v>
      </c>
      <c r="I294" s="5">
        <f>SUMIFS('Raw Data from UFBs'!G$3:G$3000,'Raw Data from UFBs'!$A$3:$A$3000,'Summary By Town'!$A294,'Raw Data from UFBs'!$E$3:$E$3000,'Summary By Town'!$G$2)</f>
        <v>26268700</v>
      </c>
      <c r="J294" s="23">
        <f t="shared" si="45"/>
        <v>867592.52763738576</v>
      </c>
      <c r="K294" s="22">
        <f>COUNTIFS('Raw Data from UFBs'!$A$3:$A$3000,'Summary By Town'!$A294,'Raw Data from UFBs'!$E$3:$E$3000,'Summary By Town'!$K$2)</f>
        <v>2</v>
      </c>
      <c r="L294" s="5">
        <f>SUMIFS('Raw Data from UFBs'!F$3:F$3000,'Raw Data from UFBs'!$A$3:$A$3000,'Summary By Town'!$A294,'Raw Data from UFBs'!$E$3:$E$3000,'Summary By Town'!$K$2)</f>
        <v>1480755.2</v>
      </c>
      <c r="M294" s="5">
        <f>SUMIFS('Raw Data from UFBs'!G$3:G$3000,'Raw Data from UFBs'!$A$3:$A$3000,'Summary By Town'!$A294,'Raw Data from UFBs'!$E$3:$E$3000,'Summary By Town'!$K$2)</f>
        <v>37992100</v>
      </c>
      <c r="N294" s="23">
        <f t="shared" si="46"/>
        <v>1254788.4771325693</v>
      </c>
      <c r="O294" s="22">
        <f>COUNTIFS('Raw Data from UFBs'!$A$3:$A$3000,'Summary By Town'!$A294,'Raw Data from UFBs'!$E$3:$E$3000,'Summary By Town'!$O$2)</f>
        <v>0</v>
      </c>
      <c r="P294" s="5">
        <f>SUMIFS('Raw Data from UFBs'!F$3:F$3000,'Raw Data from UFBs'!$A$3:$A$3000,'Summary By Town'!$A294,'Raw Data from UFBs'!$E$3:$E$3000,'Summary By Town'!$O$2)</f>
        <v>0</v>
      </c>
      <c r="Q294" s="5">
        <f>SUMIFS('Raw Data from UFBs'!G$3:G$3000,'Raw Data from UFBs'!$A$3:$A$3000,'Summary By Town'!$A294,'Raw Data from UFBs'!$E$3:$E$3000,'Summary By Town'!$O$2)</f>
        <v>0</v>
      </c>
      <c r="R294" s="23">
        <f t="shared" si="47"/>
        <v>0</v>
      </c>
      <c r="S294" s="22">
        <f t="shared" si="48"/>
        <v>6</v>
      </c>
      <c r="T294" s="5">
        <f t="shared" si="49"/>
        <v>1844707.2</v>
      </c>
      <c r="U294" s="5">
        <f t="shared" si="50"/>
        <v>64260800</v>
      </c>
      <c r="V294" s="23">
        <f t="shared" si="51"/>
        <v>2122381.0047699548</v>
      </c>
      <c r="W294" s="62">
        <v>9871918900</v>
      </c>
      <c r="X294" s="63">
        <v>3.3027615665692851</v>
      </c>
      <c r="Y294" s="64">
        <v>0.36167547246563636</v>
      </c>
      <c r="Z294" s="5">
        <f t="shared" si="52"/>
        <v>100427.8045315043</v>
      </c>
      <c r="AA294" s="9">
        <f t="shared" si="53"/>
        <v>6.5094538003143444E-3</v>
      </c>
      <c r="AB294" s="62">
        <v>154529800.93000001</v>
      </c>
      <c r="AC294" s="7">
        <f t="shared" si="54"/>
        <v>6.4989279690457109E-4</v>
      </c>
      <c r="AE294" s="6" t="s">
        <v>99</v>
      </c>
      <c r="AF294" s="6" t="s">
        <v>1133</v>
      </c>
      <c r="AG294" s="6" t="s">
        <v>1099</v>
      </c>
      <c r="AH294" s="6" t="s">
        <v>378</v>
      </c>
      <c r="AI294" s="6" t="s">
        <v>387</v>
      </c>
      <c r="AJ294" s="6" t="s">
        <v>372</v>
      </c>
      <c r="AK294" s="6" t="s">
        <v>978</v>
      </c>
      <c r="AL294" s="6" t="s">
        <v>985</v>
      </c>
      <c r="AM294" s="6" t="s">
        <v>96</v>
      </c>
      <c r="AN294" s="6" t="s">
        <v>1857</v>
      </c>
      <c r="AO294" s="6" t="s">
        <v>1857</v>
      </c>
      <c r="AP294" s="6" t="s">
        <v>1857</v>
      </c>
      <c r="AQ294" s="6" t="s">
        <v>1857</v>
      </c>
      <c r="AR294" s="6" t="s">
        <v>1857</v>
      </c>
      <c r="AS294" s="6" t="s">
        <v>1857</v>
      </c>
      <c r="AT294" s="6" t="s">
        <v>1857</v>
      </c>
    </row>
    <row r="295" spans="1:46" ht="17.25" customHeight="1" x14ac:dyDescent="0.3">
      <c r="A295" t="s">
        <v>371</v>
      </c>
      <c r="B295" t="s">
        <v>1463</v>
      </c>
      <c r="C295" t="s">
        <v>1095</v>
      </c>
      <c r="D295" t="str">
        <f t="shared" si="44"/>
        <v>Hopewell township, Mercer County</v>
      </c>
      <c r="E295" t="s">
        <v>1829</v>
      </c>
      <c r="F295" t="s">
        <v>1818</v>
      </c>
      <c r="G295" s="22">
        <f>COUNTIFS('Raw Data from UFBs'!$A$3:$A$3000,'Summary By Town'!$A295,'Raw Data from UFBs'!$E$3:$E$3000,'Summary By Town'!$G$2)</f>
        <v>2</v>
      </c>
      <c r="H295" s="5">
        <f>SUMIFS('Raw Data from UFBs'!F$3:F$3000,'Raw Data from UFBs'!$A$3:$A$3000,'Summary By Town'!$A295,'Raw Data from UFBs'!$E$3:$E$3000,'Summary By Town'!$G$2)</f>
        <v>100000</v>
      </c>
      <c r="I295" s="5">
        <f>SUMIFS('Raw Data from UFBs'!G$3:G$3000,'Raw Data from UFBs'!$A$3:$A$3000,'Summary By Town'!$A295,'Raw Data from UFBs'!$E$3:$E$3000,'Summary By Town'!$G$2)</f>
        <v>24000000</v>
      </c>
      <c r="J295" s="23">
        <f t="shared" si="45"/>
        <v>706324.92835299601</v>
      </c>
      <c r="K295" s="22">
        <f>COUNTIFS('Raw Data from UFBs'!$A$3:$A$3000,'Summary By Town'!$A295,'Raw Data from UFBs'!$E$3:$E$3000,'Summary By Town'!$K$2)</f>
        <v>0</v>
      </c>
      <c r="L295" s="5">
        <f>SUMIFS('Raw Data from UFBs'!F$3:F$3000,'Raw Data from UFBs'!$A$3:$A$3000,'Summary By Town'!$A295,'Raw Data from UFBs'!$E$3:$E$3000,'Summary By Town'!$K$2)</f>
        <v>0</v>
      </c>
      <c r="M295" s="5">
        <f>SUMIFS('Raw Data from UFBs'!G$3:G$3000,'Raw Data from UFBs'!$A$3:$A$3000,'Summary By Town'!$A295,'Raw Data from UFBs'!$E$3:$E$3000,'Summary By Town'!$K$2)</f>
        <v>0</v>
      </c>
      <c r="N295" s="23">
        <f t="shared" si="46"/>
        <v>0</v>
      </c>
      <c r="O295" s="22">
        <f>COUNTIFS('Raw Data from UFBs'!$A$3:$A$3000,'Summary By Town'!$A295,'Raw Data from UFBs'!$E$3:$E$3000,'Summary By Town'!$O$2)</f>
        <v>1</v>
      </c>
      <c r="P295" s="5">
        <f>SUMIFS('Raw Data from UFBs'!F$3:F$3000,'Raw Data from UFBs'!$A$3:$A$3000,'Summary By Town'!$A295,'Raw Data from UFBs'!$E$3:$E$3000,'Summary By Town'!$O$2)</f>
        <v>345017</v>
      </c>
      <c r="Q295" s="5">
        <f>SUMIFS('Raw Data from UFBs'!G$3:G$3000,'Raw Data from UFBs'!$A$3:$A$3000,'Summary By Town'!$A295,'Raw Data from UFBs'!$E$3:$E$3000,'Summary By Town'!$O$2)</f>
        <v>164758400</v>
      </c>
      <c r="R295" s="23">
        <f t="shared" si="47"/>
        <v>4848873.5448147608</v>
      </c>
      <c r="S295" s="22">
        <f t="shared" si="48"/>
        <v>3</v>
      </c>
      <c r="T295" s="5">
        <f t="shared" si="49"/>
        <v>445017</v>
      </c>
      <c r="U295" s="5">
        <f t="shared" si="50"/>
        <v>188758400</v>
      </c>
      <c r="V295" s="23">
        <f t="shared" si="51"/>
        <v>5555198.4731677566</v>
      </c>
      <c r="W295" s="62">
        <v>4557589865</v>
      </c>
      <c r="X295" s="63">
        <v>2.94302053480415</v>
      </c>
      <c r="Y295" s="64">
        <v>0.15792532261037376</v>
      </c>
      <c r="Z295" s="5">
        <f t="shared" si="52"/>
        <v>807027.05774757301</v>
      </c>
      <c r="AA295" s="9">
        <f t="shared" si="53"/>
        <v>4.1416276056248424E-2</v>
      </c>
      <c r="AB295" s="62">
        <v>26289149.979999997</v>
      </c>
      <c r="AC295" s="7">
        <f t="shared" si="54"/>
        <v>3.0698103908324736E-2</v>
      </c>
      <c r="AE295" s="6" t="s">
        <v>367</v>
      </c>
      <c r="AF295" s="6" t="s">
        <v>1098</v>
      </c>
      <c r="AG295" s="6" t="s">
        <v>372</v>
      </c>
      <c r="AH295" s="6" t="s">
        <v>1857</v>
      </c>
      <c r="AI295" s="6" t="s">
        <v>1097</v>
      </c>
      <c r="AJ295" s="6" t="s">
        <v>1094</v>
      </c>
      <c r="AK295" s="6" t="s">
        <v>1213</v>
      </c>
      <c r="AL295" s="6" t="s">
        <v>1078</v>
      </c>
      <c r="AM295" s="6" t="s">
        <v>1857</v>
      </c>
      <c r="AN295" s="6" t="s">
        <v>1857</v>
      </c>
      <c r="AO295" s="6" t="s">
        <v>1857</v>
      </c>
      <c r="AP295" s="6" t="s">
        <v>1857</v>
      </c>
      <c r="AQ295" s="6" t="s">
        <v>1857</v>
      </c>
      <c r="AR295" s="6" t="s">
        <v>1857</v>
      </c>
      <c r="AS295" s="6" t="s">
        <v>1857</v>
      </c>
      <c r="AT295" s="6" t="s">
        <v>1857</v>
      </c>
    </row>
    <row r="296" spans="1:46" ht="17.25" customHeight="1" x14ac:dyDescent="0.3">
      <c r="A296" t="s">
        <v>372</v>
      </c>
      <c r="B296" t="s">
        <v>1464</v>
      </c>
      <c r="C296" t="s">
        <v>1095</v>
      </c>
      <c r="D296" t="str">
        <f t="shared" si="44"/>
        <v>Lawrence township, Mercer County</v>
      </c>
      <c r="E296" t="s">
        <v>1829</v>
      </c>
      <c r="F296" t="s">
        <v>1819</v>
      </c>
      <c r="G296" s="22">
        <f>COUNTIFS('Raw Data from UFBs'!$A$3:$A$3000,'Summary By Town'!$A296,'Raw Data from UFBs'!$E$3:$E$3000,'Summary By Town'!$G$2)</f>
        <v>0</v>
      </c>
      <c r="H296" s="5">
        <f>SUMIFS('Raw Data from UFBs'!F$3:F$3000,'Raw Data from UFBs'!$A$3:$A$3000,'Summary By Town'!$A296,'Raw Data from UFBs'!$E$3:$E$3000,'Summary By Town'!$G$2)</f>
        <v>0</v>
      </c>
      <c r="I296" s="5">
        <f>SUMIFS('Raw Data from UFBs'!G$3:G$3000,'Raw Data from UFBs'!$A$3:$A$3000,'Summary By Town'!$A296,'Raw Data from UFBs'!$E$3:$E$3000,'Summary By Town'!$G$2)</f>
        <v>0</v>
      </c>
      <c r="J296" s="23">
        <f t="shared" si="45"/>
        <v>0</v>
      </c>
      <c r="K296" s="22">
        <f>COUNTIFS('Raw Data from UFBs'!$A$3:$A$3000,'Summary By Town'!$A296,'Raw Data from UFBs'!$E$3:$E$3000,'Summary By Town'!$K$2)</f>
        <v>5</v>
      </c>
      <c r="L296" s="5">
        <f>SUMIFS('Raw Data from UFBs'!F$3:F$3000,'Raw Data from UFBs'!$A$3:$A$3000,'Summary By Town'!$A296,'Raw Data from UFBs'!$E$3:$E$3000,'Summary By Town'!$K$2)</f>
        <v>497964.86000000004</v>
      </c>
      <c r="M296" s="5">
        <f>SUMIFS('Raw Data from UFBs'!G$3:G$3000,'Raw Data from UFBs'!$A$3:$A$3000,'Summary By Town'!$A296,'Raw Data from UFBs'!$E$3:$E$3000,'Summary By Town'!$K$2)</f>
        <v>48837000</v>
      </c>
      <c r="N296" s="23">
        <f t="shared" si="46"/>
        <v>1482569.5695046345</v>
      </c>
      <c r="O296" s="22">
        <f>COUNTIFS('Raw Data from UFBs'!$A$3:$A$3000,'Summary By Town'!$A296,'Raw Data from UFBs'!$E$3:$E$3000,'Summary By Town'!$O$2)</f>
        <v>0</v>
      </c>
      <c r="P296" s="5">
        <f>SUMIFS('Raw Data from UFBs'!F$3:F$3000,'Raw Data from UFBs'!$A$3:$A$3000,'Summary By Town'!$A296,'Raw Data from UFBs'!$E$3:$E$3000,'Summary By Town'!$O$2)</f>
        <v>0</v>
      </c>
      <c r="Q296" s="5">
        <f>SUMIFS('Raw Data from UFBs'!G$3:G$3000,'Raw Data from UFBs'!$A$3:$A$3000,'Summary By Town'!$A296,'Raw Data from UFBs'!$E$3:$E$3000,'Summary By Town'!$O$2)</f>
        <v>0</v>
      </c>
      <c r="R296" s="23">
        <f t="shared" si="47"/>
        <v>0</v>
      </c>
      <c r="S296" s="22">
        <f t="shared" si="48"/>
        <v>5</v>
      </c>
      <c r="T296" s="5">
        <f t="shared" si="49"/>
        <v>497964.86000000004</v>
      </c>
      <c r="U296" s="5">
        <f t="shared" si="50"/>
        <v>48837000</v>
      </c>
      <c r="V296" s="23">
        <f t="shared" si="51"/>
        <v>1482569.5695046345</v>
      </c>
      <c r="W296" s="62">
        <v>5487908400</v>
      </c>
      <c r="X296" s="63">
        <v>3.0357507002982054</v>
      </c>
      <c r="Y296" s="64">
        <v>0.224664769616611</v>
      </c>
      <c r="Z296" s="5">
        <f t="shared" si="52"/>
        <v>221205.99022428889</v>
      </c>
      <c r="AA296" s="9">
        <f t="shared" si="53"/>
        <v>8.8990187955761066E-3</v>
      </c>
      <c r="AB296" s="62">
        <v>61763587.57</v>
      </c>
      <c r="AC296" s="7">
        <f t="shared" si="54"/>
        <v>3.581495164502616E-3</v>
      </c>
      <c r="AE296" s="6" t="s">
        <v>1099</v>
      </c>
      <c r="AF296" s="6" t="s">
        <v>368</v>
      </c>
      <c r="AG296" s="6" t="s">
        <v>367</v>
      </c>
      <c r="AH296" s="6" t="s">
        <v>387</v>
      </c>
      <c r="AI296" s="6" t="s">
        <v>1857</v>
      </c>
      <c r="AJ296" s="6" t="s">
        <v>371</v>
      </c>
      <c r="AK296" s="6" t="s">
        <v>1857</v>
      </c>
      <c r="AL296" s="6" t="s">
        <v>1857</v>
      </c>
      <c r="AM296" s="6" t="s">
        <v>1857</v>
      </c>
      <c r="AN296" s="6" t="s">
        <v>1857</v>
      </c>
      <c r="AO296" s="6" t="s">
        <v>1857</v>
      </c>
      <c r="AP296" s="6" t="s">
        <v>1857</v>
      </c>
      <c r="AQ296" s="6" t="s">
        <v>1857</v>
      </c>
      <c r="AR296" s="6" t="s">
        <v>1857</v>
      </c>
      <c r="AS296" s="6" t="s">
        <v>1857</v>
      </c>
      <c r="AT296" s="6" t="s">
        <v>1857</v>
      </c>
    </row>
    <row r="297" spans="1:46" ht="17.25" customHeight="1" x14ac:dyDescent="0.3">
      <c r="A297" t="s">
        <v>378</v>
      </c>
      <c r="B297" t="s">
        <v>1554</v>
      </c>
      <c r="C297" t="s">
        <v>1095</v>
      </c>
      <c r="D297" t="str">
        <f t="shared" si="44"/>
        <v>Robbinsville township, Mercer County</v>
      </c>
      <c r="E297" t="s">
        <v>1829</v>
      </c>
      <c r="F297" t="s">
        <v>1817</v>
      </c>
      <c r="G297" s="22">
        <f>COUNTIFS('Raw Data from UFBs'!$A$3:$A$3000,'Summary By Town'!$A297,'Raw Data from UFBs'!$E$3:$E$3000,'Summary By Town'!$G$2)</f>
        <v>6</v>
      </c>
      <c r="H297" s="5">
        <f>SUMIFS('Raw Data from UFBs'!F$3:F$3000,'Raw Data from UFBs'!$A$3:$A$3000,'Summary By Town'!$A297,'Raw Data from UFBs'!$E$3:$E$3000,'Summary By Town'!$G$2)</f>
        <v>30709.15</v>
      </c>
      <c r="I297" s="5">
        <f>SUMIFS('Raw Data from UFBs'!G$3:G$3000,'Raw Data from UFBs'!$A$3:$A$3000,'Summary By Town'!$A297,'Raw Data from UFBs'!$E$3:$E$3000,'Summary By Town'!$G$2)</f>
        <v>7832400</v>
      </c>
      <c r="J297" s="23">
        <f t="shared" si="45"/>
        <v>244229.16385715248</v>
      </c>
      <c r="K297" s="22">
        <f>COUNTIFS('Raw Data from UFBs'!$A$3:$A$3000,'Summary By Town'!$A297,'Raw Data from UFBs'!$E$3:$E$3000,'Summary By Town'!$K$2)</f>
        <v>5</v>
      </c>
      <c r="L297" s="5">
        <f>SUMIFS('Raw Data from UFBs'!F$3:F$3000,'Raw Data from UFBs'!$A$3:$A$3000,'Summary By Town'!$A297,'Raw Data from UFBs'!$E$3:$E$3000,'Summary By Town'!$K$2)</f>
        <v>886831.35</v>
      </c>
      <c r="M297" s="5">
        <f>SUMIFS('Raw Data from UFBs'!G$3:G$3000,'Raw Data from UFBs'!$A$3:$A$3000,'Summary By Town'!$A297,'Raw Data from UFBs'!$E$3:$E$3000,'Summary By Town'!$K$2)</f>
        <v>83600000</v>
      </c>
      <c r="N297" s="23">
        <f t="shared" si="46"/>
        <v>2606807.3768522991</v>
      </c>
      <c r="O297" s="22">
        <f>COUNTIFS('Raw Data from UFBs'!$A$3:$A$3000,'Summary By Town'!$A297,'Raw Data from UFBs'!$E$3:$E$3000,'Summary By Town'!$O$2)</f>
        <v>0</v>
      </c>
      <c r="P297" s="5">
        <f>SUMIFS('Raw Data from UFBs'!F$3:F$3000,'Raw Data from UFBs'!$A$3:$A$3000,'Summary By Town'!$A297,'Raw Data from UFBs'!$E$3:$E$3000,'Summary By Town'!$O$2)</f>
        <v>0</v>
      </c>
      <c r="Q297" s="5">
        <f>SUMIFS('Raw Data from UFBs'!G$3:G$3000,'Raw Data from UFBs'!$A$3:$A$3000,'Summary By Town'!$A297,'Raw Data from UFBs'!$E$3:$E$3000,'Summary By Town'!$O$2)</f>
        <v>0</v>
      </c>
      <c r="R297" s="23">
        <f t="shared" si="47"/>
        <v>0</v>
      </c>
      <c r="S297" s="22">
        <f t="shared" si="48"/>
        <v>11</v>
      </c>
      <c r="T297" s="5">
        <f t="shared" si="49"/>
        <v>917540.5</v>
      </c>
      <c r="U297" s="5">
        <f t="shared" si="50"/>
        <v>91432400</v>
      </c>
      <c r="V297" s="23">
        <f t="shared" si="51"/>
        <v>2851036.5407094518</v>
      </c>
      <c r="W297" s="62">
        <v>2997217102</v>
      </c>
      <c r="X297" s="63">
        <v>3.1181906421678218</v>
      </c>
      <c r="Y297" s="64">
        <v>0.20597956806777001</v>
      </c>
      <c r="Z297" s="5">
        <f t="shared" si="52"/>
        <v>398260.67932607635</v>
      </c>
      <c r="AA297" s="9">
        <f t="shared" si="53"/>
        <v>3.0505764810626654E-2</v>
      </c>
      <c r="AB297" s="62">
        <v>26638576.32</v>
      </c>
      <c r="AC297" s="7">
        <f t="shared" si="54"/>
        <v>1.495052417749014E-2</v>
      </c>
      <c r="AE297" s="6" t="s">
        <v>1108</v>
      </c>
      <c r="AF297" s="6" t="s">
        <v>1133</v>
      </c>
      <c r="AG297" s="6" t="s">
        <v>368</v>
      </c>
      <c r="AH297" s="6" t="s">
        <v>1121</v>
      </c>
      <c r="AI297" s="6" t="s">
        <v>363</v>
      </c>
      <c r="AJ297" s="6" t="s">
        <v>387</v>
      </c>
      <c r="AK297" s="6" t="s">
        <v>1857</v>
      </c>
      <c r="AL297" s="6" t="s">
        <v>1857</v>
      </c>
      <c r="AM297" s="6" t="s">
        <v>1857</v>
      </c>
      <c r="AN297" s="6" t="s">
        <v>1857</v>
      </c>
      <c r="AO297" s="6" t="s">
        <v>1857</v>
      </c>
      <c r="AP297" s="6" t="s">
        <v>1857</v>
      </c>
      <c r="AQ297" s="6" t="s">
        <v>1857</v>
      </c>
      <c r="AR297" s="6" t="s">
        <v>1857</v>
      </c>
      <c r="AS297" s="6" t="s">
        <v>1857</v>
      </c>
      <c r="AT297" s="6" t="s">
        <v>1857</v>
      </c>
    </row>
    <row r="298" spans="1:46" ht="17.25" customHeight="1" x14ac:dyDescent="0.3">
      <c r="A298" t="s">
        <v>387</v>
      </c>
      <c r="B298" t="s">
        <v>1555</v>
      </c>
      <c r="C298" t="s">
        <v>1095</v>
      </c>
      <c r="D298" t="str">
        <f t="shared" si="44"/>
        <v>West Windsor township, Mercer County</v>
      </c>
      <c r="E298" t="s">
        <v>1829</v>
      </c>
      <c r="F298" t="s">
        <v>1817</v>
      </c>
      <c r="G298" s="22">
        <f>COUNTIFS('Raw Data from UFBs'!$A$3:$A$3000,'Summary By Town'!$A298,'Raw Data from UFBs'!$E$3:$E$3000,'Summary By Town'!$G$2)</f>
        <v>2</v>
      </c>
      <c r="H298" s="5">
        <f>SUMIFS('Raw Data from UFBs'!F$3:F$3000,'Raw Data from UFBs'!$A$3:$A$3000,'Summary By Town'!$A298,'Raw Data from UFBs'!$E$3:$E$3000,'Summary By Town'!$G$2)</f>
        <v>102286</v>
      </c>
      <c r="I298" s="5">
        <f>SUMIFS('Raw Data from UFBs'!G$3:G$3000,'Raw Data from UFBs'!$A$3:$A$3000,'Summary By Town'!$A298,'Raw Data from UFBs'!$E$3:$E$3000,'Summary By Town'!$G$2)</f>
        <v>14442600</v>
      </c>
      <c r="J298" s="23">
        <f t="shared" si="45"/>
        <v>424145.55843438511</v>
      </c>
      <c r="K298" s="22">
        <f>COUNTIFS('Raw Data from UFBs'!$A$3:$A$3000,'Summary By Town'!$A298,'Raw Data from UFBs'!$E$3:$E$3000,'Summary By Town'!$K$2)</f>
        <v>0</v>
      </c>
      <c r="L298" s="5">
        <f>SUMIFS('Raw Data from UFBs'!F$3:F$3000,'Raw Data from UFBs'!$A$3:$A$3000,'Summary By Town'!$A298,'Raw Data from UFBs'!$E$3:$E$3000,'Summary By Town'!$K$2)</f>
        <v>0</v>
      </c>
      <c r="M298" s="5">
        <f>SUMIFS('Raw Data from UFBs'!G$3:G$3000,'Raw Data from UFBs'!$A$3:$A$3000,'Summary By Town'!$A298,'Raw Data from UFBs'!$E$3:$E$3000,'Summary By Town'!$K$2)</f>
        <v>0</v>
      </c>
      <c r="N298" s="23">
        <f t="shared" si="46"/>
        <v>0</v>
      </c>
      <c r="O298" s="22">
        <f>COUNTIFS('Raw Data from UFBs'!$A$3:$A$3000,'Summary By Town'!$A298,'Raw Data from UFBs'!$E$3:$E$3000,'Summary By Town'!$O$2)</f>
        <v>0</v>
      </c>
      <c r="P298" s="5">
        <f>SUMIFS('Raw Data from UFBs'!F$3:F$3000,'Raw Data from UFBs'!$A$3:$A$3000,'Summary By Town'!$A298,'Raw Data from UFBs'!$E$3:$E$3000,'Summary By Town'!$O$2)</f>
        <v>0</v>
      </c>
      <c r="Q298" s="5">
        <f>SUMIFS('Raw Data from UFBs'!G$3:G$3000,'Raw Data from UFBs'!$A$3:$A$3000,'Summary By Town'!$A298,'Raw Data from UFBs'!$E$3:$E$3000,'Summary By Town'!$O$2)</f>
        <v>0</v>
      </c>
      <c r="R298" s="23">
        <f t="shared" si="47"/>
        <v>0</v>
      </c>
      <c r="S298" s="22">
        <f t="shared" si="48"/>
        <v>2</v>
      </c>
      <c r="T298" s="5">
        <f t="shared" si="49"/>
        <v>102286</v>
      </c>
      <c r="U298" s="5">
        <f t="shared" si="50"/>
        <v>14442600</v>
      </c>
      <c r="V298" s="23">
        <f t="shared" si="51"/>
        <v>424145.55843438511</v>
      </c>
      <c r="W298" s="62">
        <v>6797167200</v>
      </c>
      <c r="X298" s="63">
        <v>2.9367673302202175</v>
      </c>
      <c r="Y298" s="64">
        <v>0.15222529222385983</v>
      </c>
      <c r="Z298" s="5">
        <f t="shared" si="52"/>
        <v>48995.16533771676</v>
      </c>
      <c r="AA298" s="9">
        <f t="shared" si="53"/>
        <v>2.124796930109355E-3</v>
      </c>
      <c r="AB298" s="62">
        <v>50697524.920000002</v>
      </c>
      <c r="AC298" s="7">
        <f t="shared" si="54"/>
        <v>9.6642124867102406E-4</v>
      </c>
      <c r="AE298" s="6" t="s">
        <v>378</v>
      </c>
      <c r="AF298" s="6" t="s">
        <v>368</v>
      </c>
      <c r="AG298" s="6" t="s">
        <v>363</v>
      </c>
      <c r="AH298" s="6" t="s">
        <v>372</v>
      </c>
      <c r="AI298" s="6" t="s">
        <v>443</v>
      </c>
      <c r="AJ298" s="6" t="s">
        <v>1857</v>
      </c>
      <c r="AK298" s="6" t="s">
        <v>1857</v>
      </c>
      <c r="AL298" s="6" t="s">
        <v>1857</v>
      </c>
      <c r="AM298" s="6" t="s">
        <v>1857</v>
      </c>
      <c r="AN298" s="6" t="s">
        <v>1857</v>
      </c>
      <c r="AO298" s="6" t="s">
        <v>1857</v>
      </c>
      <c r="AP298" s="6" t="s">
        <v>1857</v>
      </c>
      <c r="AQ298" s="6" t="s">
        <v>1857</v>
      </c>
      <c r="AR298" s="6" t="s">
        <v>1857</v>
      </c>
      <c r="AS298" s="6" t="s">
        <v>1857</v>
      </c>
      <c r="AT298" s="6" t="s">
        <v>1857</v>
      </c>
    </row>
    <row r="299" spans="1:46" ht="17.25" customHeight="1" x14ac:dyDescent="0.3">
      <c r="A299" t="s">
        <v>402</v>
      </c>
      <c r="B299" t="s">
        <v>1556</v>
      </c>
      <c r="C299" t="s">
        <v>1100</v>
      </c>
      <c r="D299" t="str">
        <f t="shared" si="44"/>
        <v>Carteret borough, Middlesex County</v>
      </c>
      <c r="E299" t="s">
        <v>1829</v>
      </c>
      <c r="F299" t="s">
        <v>1815</v>
      </c>
      <c r="G299" s="22">
        <f>COUNTIFS('Raw Data from UFBs'!$A$3:$A$3000,'Summary By Town'!$A299,'Raw Data from UFBs'!$E$3:$E$3000,'Summary By Town'!$G$2)</f>
        <v>10</v>
      </c>
      <c r="H299" s="5">
        <f>SUMIFS('Raw Data from UFBs'!F$3:F$3000,'Raw Data from UFBs'!$A$3:$A$3000,'Summary By Town'!$A299,'Raw Data from UFBs'!$E$3:$E$3000,'Summary By Town'!$G$2)</f>
        <v>497205.32999999996</v>
      </c>
      <c r="I299" s="5">
        <f>SUMIFS('Raw Data from UFBs'!G$3:G$3000,'Raw Data from UFBs'!$A$3:$A$3000,'Summary By Town'!$A299,'Raw Data from UFBs'!$E$3:$E$3000,'Summary By Town'!$G$2)</f>
        <v>21797018</v>
      </c>
      <c r="J299" s="23">
        <f t="shared" si="45"/>
        <v>676846.35512367997</v>
      </c>
      <c r="K299" s="22">
        <f>COUNTIFS('Raw Data from UFBs'!$A$3:$A$3000,'Summary By Town'!$A299,'Raw Data from UFBs'!$E$3:$E$3000,'Summary By Town'!$K$2)</f>
        <v>8</v>
      </c>
      <c r="L299" s="5">
        <f>SUMIFS('Raw Data from UFBs'!F$3:F$3000,'Raw Data from UFBs'!$A$3:$A$3000,'Summary By Town'!$A299,'Raw Data from UFBs'!$E$3:$E$3000,'Summary By Town'!$K$2)</f>
        <v>4053157.7300000004</v>
      </c>
      <c r="M299" s="5">
        <f>SUMIFS('Raw Data from UFBs'!G$3:G$3000,'Raw Data from UFBs'!$A$3:$A$3000,'Summary By Town'!$A299,'Raw Data from UFBs'!$E$3:$E$3000,'Summary By Town'!$K$2)</f>
        <v>252930300</v>
      </c>
      <c r="N299" s="23">
        <f t="shared" si="46"/>
        <v>7854053.7818218488</v>
      </c>
      <c r="O299" s="22">
        <f>COUNTIFS('Raw Data from UFBs'!$A$3:$A$3000,'Summary By Town'!$A299,'Raw Data from UFBs'!$E$3:$E$3000,'Summary By Town'!$O$2)</f>
        <v>0</v>
      </c>
      <c r="P299" s="5">
        <f>SUMIFS('Raw Data from UFBs'!F$3:F$3000,'Raw Data from UFBs'!$A$3:$A$3000,'Summary By Town'!$A299,'Raw Data from UFBs'!$E$3:$E$3000,'Summary By Town'!$O$2)</f>
        <v>0</v>
      </c>
      <c r="Q299" s="5">
        <f>SUMIFS('Raw Data from UFBs'!G$3:G$3000,'Raw Data from UFBs'!$A$3:$A$3000,'Summary By Town'!$A299,'Raw Data from UFBs'!$E$3:$E$3000,'Summary By Town'!$O$2)</f>
        <v>0</v>
      </c>
      <c r="R299" s="23">
        <f t="shared" si="47"/>
        <v>0</v>
      </c>
      <c r="S299" s="22">
        <f t="shared" si="48"/>
        <v>18</v>
      </c>
      <c r="T299" s="5">
        <f t="shared" si="49"/>
        <v>4550363.0600000005</v>
      </c>
      <c r="U299" s="5">
        <f t="shared" si="50"/>
        <v>274727318</v>
      </c>
      <c r="V299" s="23">
        <f t="shared" si="51"/>
        <v>8530900.1369455289</v>
      </c>
      <c r="W299" s="62">
        <v>3126721883</v>
      </c>
      <c r="X299" s="63">
        <v>3.1052245546784425</v>
      </c>
      <c r="Y299" s="64">
        <v>0.45675318980290103</v>
      </c>
      <c r="Z299" s="5">
        <f t="shared" si="52"/>
        <v>1818123.0070235857</v>
      </c>
      <c r="AA299" s="9">
        <f t="shared" si="53"/>
        <v>8.7864328290179428E-2</v>
      </c>
      <c r="AB299" s="62">
        <v>52089494.200000003</v>
      </c>
      <c r="AC299" s="7">
        <f t="shared" si="54"/>
        <v>3.4903833007915552E-2</v>
      </c>
      <c r="AE299" s="6" t="s">
        <v>687</v>
      </c>
      <c r="AF299" s="6" t="s">
        <v>1105</v>
      </c>
      <c r="AG299" s="6" t="s">
        <v>1857</v>
      </c>
      <c r="AH299" s="6" t="s">
        <v>1857</v>
      </c>
      <c r="AI299" s="6" t="s">
        <v>1857</v>
      </c>
      <c r="AJ299" s="6" t="s">
        <v>1857</v>
      </c>
      <c r="AK299" s="6" t="s">
        <v>1857</v>
      </c>
      <c r="AL299" s="6" t="s">
        <v>1857</v>
      </c>
      <c r="AM299" s="6" t="s">
        <v>1857</v>
      </c>
      <c r="AN299" s="6" t="s">
        <v>1857</v>
      </c>
      <c r="AO299" s="6" t="s">
        <v>1857</v>
      </c>
      <c r="AP299" s="6" t="s">
        <v>1857</v>
      </c>
      <c r="AQ299" s="6" t="s">
        <v>1857</v>
      </c>
      <c r="AR299" s="6" t="s">
        <v>1857</v>
      </c>
      <c r="AS299" s="6" t="s">
        <v>1857</v>
      </c>
      <c r="AT299" s="6" t="s">
        <v>1857</v>
      </c>
    </row>
    <row r="300" spans="1:46" ht="17.25" customHeight="1" x14ac:dyDescent="0.3">
      <c r="A300" t="s">
        <v>1102</v>
      </c>
      <c r="B300" t="s">
        <v>1557</v>
      </c>
      <c r="C300" t="s">
        <v>1100</v>
      </c>
      <c r="D300" t="str">
        <f t="shared" si="44"/>
        <v>Dunellen borough, Middlesex County</v>
      </c>
      <c r="E300" t="s">
        <v>1829</v>
      </c>
      <c r="F300" t="s">
        <v>1815</v>
      </c>
      <c r="G300" s="22">
        <f>COUNTIFS('Raw Data from UFBs'!$A$3:$A$3000,'Summary By Town'!$A300,'Raw Data from UFBs'!$E$3:$E$3000,'Summary By Town'!$G$2)</f>
        <v>0</v>
      </c>
      <c r="H300" s="5">
        <f>SUMIFS('Raw Data from UFBs'!F$3:F$3000,'Raw Data from UFBs'!$A$3:$A$3000,'Summary By Town'!$A300,'Raw Data from UFBs'!$E$3:$E$3000,'Summary By Town'!$G$2)</f>
        <v>0</v>
      </c>
      <c r="I300" s="5">
        <f>SUMIFS('Raw Data from UFBs'!G$3:G$3000,'Raw Data from UFBs'!$A$3:$A$3000,'Summary By Town'!$A300,'Raw Data from UFBs'!$E$3:$E$3000,'Summary By Town'!$G$2)</f>
        <v>0</v>
      </c>
      <c r="J300" s="23">
        <f t="shared" si="45"/>
        <v>0</v>
      </c>
      <c r="K300" s="22">
        <f>COUNTIFS('Raw Data from UFBs'!$A$3:$A$3000,'Summary By Town'!$A300,'Raw Data from UFBs'!$E$3:$E$3000,'Summary By Town'!$K$2)</f>
        <v>0</v>
      </c>
      <c r="L300" s="5">
        <f>SUMIFS('Raw Data from UFBs'!F$3:F$3000,'Raw Data from UFBs'!$A$3:$A$3000,'Summary By Town'!$A300,'Raw Data from UFBs'!$E$3:$E$3000,'Summary By Town'!$K$2)</f>
        <v>0</v>
      </c>
      <c r="M300" s="5">
        <f>SUMIFS('Raw Data from UFBs'!G$3:G$3000,'Raw Data from UFBs'!$A$3:$A$3000,'Summary By Town'!$A300,'Raw Data from UFBs'!$E$3:$E$3000,'Summary By Town'!$K$2)</f>
        <v>0</v>
      </c>
      <c r="N300" s="23">
        <f t="shared" si="46"/>
        <v>0</v>
      </c>
      <c r="O300" s="22">
        <f>COUNTIFS('Raw Data from UFBs'!$A$3:$A$3000,'Summary By Town'!$A300,'Raw Data from UFBs'!$E$3:$E$3000,'Summary By Town'!$O$2)</f>
        <v>0</v>
      </c>
      <c r="P300" s="5">
        <f>SUMIFS('Raw Data from UFBs'!F$3:F$3000,'Raw Data from UFBs'!$A$3:$A$3000,'Summary By Town'!$A300,'Raw Data from UFBs'!$E$3:$E$3000,'Summary By Town'!$O$2)</f>
        <v>0</v>
      </c>
      <c r="Q300" s="5">
        <f>SUMIFS('Raw Data from UFBs'!G$3:G$3000,'Raw Data from UFBs'!$A$3:$A$3000,'Summary By Town'!$A300,'Raw Data from UFBs'!$E$3:$E$3000,'Summary By Town'!$O$2)</f>
        <v>0</v>
      </c>
      <c r="R300" s="23">
        <f t="shared" si="47"/>
        <v>0</v>
      </c>
      <c r="S300" s="22">
        <f t="shared" si="48"/>
        <v>0</v>
      </c>
      <c r="T300" s="5">
        <f t="shared" si="49"/>
        <v>0</v>
      </c>
      <c r="U300" s="5">
        <f t="shared" si="50"/>
        <v>0</v>
      </c>
      <c r="V300" s="23">
        <f t="shared" si="51"/>
        <v>0</v>
      </c>
      <c r="W300" s="62">
        <v>898759100</v>
      </c>
      <c r="X300" s="63">
        <v>2.7072322911135998</v>
      </c>
      <c r="Y300" s="64">
        <v>0.27306782832521753</v>
      </c>
      <c r="Z300" s="5">
        <f t="shared" si="52"/>
        <v>0</v>
      </c>
      <c r="AA300" s="9">
        <f t="shared" si="53"/>
        <v>0</v>
      </c>
      <c r="AB300" s="62">
        <v>9509825.5999999996</v>
      </c>
      <c r="AC300" s="7">
        <f t="shared" si="54"/>
        <v>0</v>
      </c>
      <c r="AE300" s="6" t="s">
        <v>425</v>
      </c>
      <c r="AF300" s="6" t="s">
        <v>442</v>
      </c>
      <c r="AG300" s="6" t="s">
        <v>1210</v>
      </c>
      <c r="AH300" s="6" t="s">
        <v>689</v>
      </c>
      <c r="AI300" s="6" t="s">
        <v>1857</v>
      </c>
      <c r="AJ300" s="6" t="s">
        <v>1857</v>
      </c>
      <c r="AK300" s="6" t="s">
        <v>1857</v>
      </c>
      <c r="AL300" s="6" t="s">
        <v>1857</v>
      </c>
      <c r="AM300" s="6" t="s">
        <v>1857</v>
      </c>
      <c r="AN300" s="6" t="s">
        <v>1857</v>
      </c>
      <c r="AO300" s="6" t="s">
        <v>1857</v>
      </c>
      <c r="AP300" s="6" t="s">
        <v>1857</v>
      </c>
      <c r="AQ300" s="6" t="s">
        <v>1857</v>
      </c>
      <c r="AR300" s="6" t="s">
        <v>1857</v>
      </c>
      <c r="AS300" s="6" t="s">
        <v>1857</v>
      </c>
      <c r="AT300" s="6" t="s">
        <v>1857</v>
      </c>
    </row>
    <row r="301" spans="1:46" ht="17.25" customHeight="1" x14ac:dyDescent="0.3">
      <c r="A301" t="s">
        <v>415</v>
      </c>
      <c r="B301" t="s">
        <v>1558</v>
      </c>
      <c r="C301" t="s">
        <v>1100</v>
      </c>
      <c r="D301" t="str">
        <f t="shared" si="44"/>
        <v>Helmetta borough, Middlesex County</v>
      </c>
      <c r="E301" t="s">
        <v>1829</v>
      </c>
      <c r="F301" t="s">
        <v>1817</v>
      </c>
      <c r="G301" s="22">
        <f>COUNTIFS('Raw Data from UFBs'!$A$3:$A$3000,'Summary By Town'!$A301,'Raw Data from UFBs'!$E$3:$E$3000,'Summary By Town'!$G$2)</f>
        <v>0</v>
      </c>
      <c r="H301" s="5">
        <f>SUMIFS('Raw Data from UFBs'!F$3:F$3000,'Raw Data from UFBs'!$A$3:$A$3000,'Summary By Town'!$A301,'Raw Data from UFBs'!$E$3:$E$3000,'Summary By Town'!$G$2)</f>
        <v>0</v>
      </c>
      <c r="I301" s="5">
        <f>SUMIFS('Raw Data from UFBs'!G$3:G$3000,'Raw Data from UFBs'!$A$3:$A$3000,'Summary By Town'!$A301,'Raw Data from UFBs'!$E$3:$E$3000,'Summary By Town'!$G$2)</f>
        <v>0</v>
      </c>
      <c r="J301" s="23">
        <f t="shared" si="45"/>
        <v>0</v>
      </c>
      <c r="K301" s="22">
        <f>COUNTIFS('Raw Data from UFBs'!$A$3:$A$3000,'Summary By Town'!$A301,'Raw Data from UFBs'!$E$3:$E$3000,'Summary By Town'!$K$2)</f>
        <v>0</v>
      </c>
      <c r="L301" s="5">
        <f>SUMIFS('Raw Data from UFBs'!F$3:F$3000,'Raw Data from UFBs'!$A$3:$A$3000,'Summary By Town'!$A301,'Raw Data from UFBs'!$E$3:$E$3000,'Summary By Town'!$K$2)</f>
        <v>0</v>
      </c>
      <c r="M301" s="5">
        <f>SUMIFS('Raw Data from UFBs'!G$3:G$3000,'Raw Data from UFBs'!$A$3:$A$3000,'Summary By Town'!$A301,'Raw Data from UFBs'!$E$3:$E$3000,'Summary By Town'!$K$2)</f>
        <v>0</v>
      </c>
      <c r="N301" s="23">
        <f t="shared" si="46"/>
        <v>0</v>
      </c>
      <c r="O301" s="22">
        <f>COUNTIFS('Raw Data from UFBs'!$A$3:$A$3000,'Summary By Town'!$A301,'Raw Data from UFBs'!$E$3:$E$3000,'Summary By Town'!$O$2)</f>
        <v>2</v>
      </c>
      <c r="P301" s="5">
        <f>SUMIFS('Raw Data from UFBs'!F$3:F$3000,'Raw Data from UFBs'!$A$3:$A$3000,'Summary By Town'!$A301,'Raw Data from UFBs'!$E$3:$E$3000,'Summary By Town'!$O$2)</f>
        <v>0</v>
      </c>
      <c r="Q301" s="5">
        <f>SUMIFS('Raw Data from UFBs'!G$3:G$3000,'Raw Data from UFBs'!$A$3:$A$3000,'Summary By Town'!$A301,'Raw Data from UFBs'!$E$3:$E$3000,'Summary By Town'!$O$2)</f>
        <v>29187400</v>
      </c>
      <c r="R301" s="23">
        <f t="shared" si="47"/>
        <v>952018.93539811892</v>
      </c>
      <c r="S301" s="22">
        <f t="shared" si="48"/>
        <v>2</v>
      </c>
      <c r="T301" s="5">
        <f t="shared" si="49"/>
        <v>0</v>
      </c>
      <c r="U301" s="5">
        <f t="shared" si="50"/>
        <v>29187400</v>
      </c>
      <c r="V301" s="23">
        <f t="shared" si="51"/>
        <v>952018.93539811892</v>
      </c>
      <c r="W301" s="62">
        <v>224445519</v>
      </c>
      <c r="X301" s="63">
        <v>3.2617462857195876</v>
      </c>
      <c r="Y301" s="64">
        <v>0.21989049399929791</v>
      </c>
      <c r="Z301" s="5">
        <f t="shared" si="52"/>
        <v>209339.91400137806</v>
      </c>
      <c r="AA301" s="9">
        <f t="shared" si="53"/>
        <v>0.13004224869376876</v>
      </c>
      <c r="AB301" s="62">
        <v>2442348.3200000003</v>
      </c>
      <c r="AC301" s="7">
        <f t="shared" si="54"/>
        <v>8.5712554711024194E-2</v>
      </c>
      <c r="AE301" s="6" t="s">
        <v>1103</v>
      </c>
      <c r="AF301" s="6" t="s">
        <v>468</v>
      </c>
      <c r="AG301" s="6" t="s">
        <v>711</v>
      </c>
      <c r="AH301" s="6" t="s">
        <v>1857</v>
      </c>
      <c r="AI301" s="6" t="s">
        <v>1857</v>
      </c>
      <c r="AJ301" s="6" t="s">
        <v>1857</v>
      </c>
      <c r="AK301" s="6" t="s">
        <v>1857</v>
      </c>
      <c r="AL301" s="6" t="s">
        <v>1857</v>
      </c>
      <c r="AM301" s="6" t="s">
        <v>1857</v>
      </c>
      <c r="AN301" s="6" t="s">
        <v>1857</v>
      </c>
      <c r="AO301" s="6" t="s">
        <v>1857</v>
      </c>
      <c r="AP301" s="6" t="s">
        <v>1857</v>
      </c>
      <c r="AQ301" s="6" t="s">
        <v>1857</v>
      </c>
      <c r="AR301" s="6" t="s">
        <v>1857</v>
      </c>
      <c r="AS301" s="6" t="s">
        <v>1857</v>
      </c>
      <c r="AT301" s="6" t="s">
        <v>1857</v>
      </c>
    </row>
    <row r="302" spans="1:46" ht="17.25" customHeight="1" x14ac:dyDescent="0.3">
      <c r="A302" t="s">
        <v>417</v>
      </c>
      <c r="B302" t="s">
        <v>1559</v>
      </c>
      <c r="C302" t="s">
        <v>1100</v>
      </c>
      <c r="D302" t="str">
        <f t="shared" si="44"/>
        <v>Highland Park borough, Middlesex County</v>
      </c>
      <c r="E302" t="s">
        <v>1829</v>
      </c>
      <c r="F302" t="s">
        <v>1819</v>
      </c>
      <c r="G302" s="22">
        <f>COUNTIFS('Raw Data from UFBs'!$A$3:$A$3000,'Summary By Town'!$A302,'Raw Data from UFBs'!$E$3:$E$3000,'Summary By Town'!$G$2)</f>
        <v>2</v>
      </c>
      <c r="H302" s="5">
        <f>SUMIFS('Raw Data from UFBs'!F$3:F$3000,'Raw Data from UFBs'!$A$3:$A$3000,'Summary By Town'!$A302,'Raw Data from UFBs'!$E$3:$E$3000,'Summary By Town'!$G$2)</f>
        <v>45703.939999999995</v>
      </c>
      <c r="I302" s="5">
        <f>SUMIFS('Raw Data from UFBs'!G$3:G$3000,'Raw Data from UFBs'!$A$3:$A$3000,'Summary By Town'!$A302,'Raw Data from UFBs'!$E$3:$E$3000,'Summary By Town'!$G$2)</f>
        <v>24000000</v>
      </c>
      <c r="J302" s="23">
        <f t="shared" si="45"/>
        <v>599426.23732142325</v>
      </c>
      <c r="K302" s="22">
        <f>COUNTIFS('Raw Data from UFBs'!$A$3:$A$3000,'Summary By Town'!$A302,'Raw Data from UFBs'!$E$3:$E$3000,'Summary By Town'!$K$2)</f>
        <v>1</v>
      </c>
      <c r="L302" s="5">
        <f>SUMIFS('Raw Data from UFBs'!F$3:F$3000,'Raw Data from UFBs'!$A$3:$A$3000,'Summary By Town'!$A302,'Raw Data from UFBs'!$E$3:$E$3000,'Summary By Town'!$K$2)</f>
        <v>67842.5</v>
      </c>
      <c r="M302" s="5">
        <f>SUMIFS('Raw Data from UFBs'!G$3:G$3000,'Raw Data from UFBs'!$A$3:$A$3000,'Summary By Town'!$A302,'Raw Data from UFBs'!$E$3:$E$3000,'Summary By Town'!$K$2)</f>
        <v>10000000</v>
      </c>
      <c r="N302" s="23">
        <f t="shared" si="46"/>
        <v>249760.93221725969</v>
      </c>
      <c r="O302" s="22">
        <f>COUNTIFS('Raw Data from UFBs'!$A$3:$A$3000,'Summary By Town'!$A302,'Raw Data from UFBs'!$E$3:$E$3000,'Summary By Town'!$O$2)</f>
        <v>0</v>
      </c>
      <c r="P302" s="5">
        <f>SUMIFS('Raw Data from UFBs'!F$3:F$3000,'Raw Data from UFBs'!$A$3:$A$3000,'Summary By Town'!$A302,'Raw Data from UFBs'!$E$3:$E$3000,'Summary By Town'!$O$2)</f>
        <v>0</v>
      </c>
      <c r="Q302" s="5">
        <f>SUMIFS('Raw Data from UFBs'!G$3:G$3000,'Raw Data from UFBs'!$A$3:$A$3000,'Summary By Town'!$A302,'Raw Data from UFBs'!$E$3:$E$3000,'Summary By Town'!$O$2)</f>
        <v>0</v>
      </c>
      <c r="R302" s="23">
        <f t="shared" si="47"/>
        <v>0</v>
      </c>
      <c r="S302" s="22">
        <f t="shared" si="48"/>
        <v>3</v>
      </c>
      <c r="T302" s="5">
        <f t="shared" si="49"/>
        <v>113546.44</v>
      </c>
      <c r="U302" s="5">
        <f t="shared" si="50"/>
        <v>34000000</v>
      </c>
      <c r="V302" s="23">
        <f t="shared" si="51"/>
        <v>849187.16953868291</v>
      </c>
      <c r="W302" s="62">
        <v>2372925700</v>
      </c>
      <c r="X302" s="63">
        <v>2.4976093221725968</v>
      </c>
      <c r="Y302" s="64">
        <v>0.27325965266160152</v>
      </c>
      <c r="Z302" s="5">
        <f t="shared" si="52"/>
        <v>201020.9302374676</v>
      </c>
      <c r="AA302" s="9">
        <f t="shared" si="53"/>
        <v>1.432830366327947E-2</v>
      </c>
      <c r="AB302" s="62">
        <v>18889167.810000002</v>
      </c>
      <c r="AC302" s="7">
        <f t="shared" si="54"/>
        <v>1.0642127395948397E-2</v>
      </c>
      <c r="AE302" s="6" t="s">
        <v>428</v>
      </c>
      <c r="AF302" s="6" t="s">
        <v>442</v>
      </c>
      <c r="AG302" s="6" t="s">
        <v>412</v>
      </c>
      <c r="AH302" s="6" t="s">
        <v>1857</v>
      </c>
      <c r="AI302" s="6" t="s">
        <v>1857</v>
      </c>
      <c r="AJ302" s="6" t="s">
        <v>1857</v>
      </c>
      <c r="AK302" s="6" t="s">
        <v>1857</v>
      </c>
      <c r="AL302" s="6" t="s">
        <v>1857</v>
      </c>
      <c r="AM302" s="6" t="s">
        <v>1857</v>
      </c>
      <c r="AN302" s="6" t="s">
        <v>1857</v>
      </c>
      <c r="AO302" s="6" t="s">
        <v>1857</v>
      </c>
      <c r="AP302" s="6" t="s">
        <v>1857</v>
      </c>
      <c r="AQ302" s="6" t="s">
        <v>1857</v>
      </c>
      <c r="AR302" s="6" t="s">
        <v>1857</v>
      </c>
      <c r="AS302" s="6" t="s">
        <v>1857</v>
      </c>
      <c r="AT302" s="6" t="s">
        <v>1857</v>
      </c>
    </row>
    <row r="303" spans="1:46" ht="17.25" customHeight="1" x14ac:dyDescent="0.3">
      <c r="A303" t="s">
        <v>419</v>
      </c>
      <c r="B303" t="s">
        <v>1560</v>
      </c>
      <c r="C303" t="s">
        <v>1100</v>
      </c>
      <c r="D303" t="str">
        <f t="shared" si="44"/>
        <v>Jamesburg borough, Middlesex County</v>
      </c>
      <c r="E303" t="s">
        <v>1829</v>
      </c>
      <c r="F303" t="s">
        <v>1819</v>
      </c>
      <c r="G303" s="22">
        <f>COUNTIFS('Raw Data from UFBs'!$A$3:$A$3000,'Summary By Town'!$A303,'Raw Data from UFBs'!$E$3:$E$3000,'Summary By Town'!$G$2)</f>
        <v>2</v>
      </c>
      <c r="H303" s="5">
        <f>SUMIFS('Raw Data from UFBs'!F$3:F$3000,'Raw Data from UFBs'!$A$3:$A$3000,'Summary By Town'!$A303,'Raw Data from UFBs'!$E$3:$E$3000,'Summary By Town'!$G$2)</f>
        <v>48575.87</v>
      </c>
      <c r="I303" s="5">
        <f>SUMIFS('Raw Data from UFBs'!G$3:G$3000,'Raw Data from UFBs'!$A$3:$A$3000,'Summary By Town'!$A303,'Raw Data from UFBs'!$E$3:$E$3000,'Summary By Town'!$G$2)</f>
        <v>3447100</v>
      </c>
      <c r="J303" s="23">
        <f t="shared" si="45"/>
        <v>221762.41386141407</v>
      </c>
      <c r="K303" s="22">
        <f>COUNTIFS('Raw Data from UFBs'!$A$3:$A$3000,'Summary By Town'!$A303,'Raw Data from UFBs'!$E$3:$E$3000,'Summary By Town'!$K$2)</f>
        <v>0</v>
      </c>
      <c r="L303" s="5">
        <f>SUMIFS('Raw Data from UFBs'!F$3:F$3000,'Raw Data from UFBs'!$A$3:$A$3000,'Summary By Town'!$A303,'Raw Data from UFBs'!$E$3:$E$3000,'Summary By Town'!$K$2)</f>
        <v>0</v>
      </c>
      <c r="M303" s="5">
        <f>SUMIFS('Raw Data from UFBs'!G$3:G$3000,'Raw Data from UFBs'!$A$3:$A$3000,'Summary By Town'!$A303,'Raw Data from UFBs'!$E$3:$E$3000,'Summary By Town'!$K$2)</f>
        <v>0</v>
      </c>
      <c r="N303" s="23">
        <f t="shared" si="46"/>
        <v>0</v>
      </c>
      <c r="O303" s="22">
        <f>COUNTIFS('Raw Data from UFBs'!$A$3:$A$3000,'Summary By Town'!$A303,'Raw Data from UFBs'!$E$3:$E$3000,'Summary By Town'!$O$2)</f>
        <v>0</v>
      </c>
      <c r="P303" s="5">
        <f>SUMIFS('Raw Data from UFBs'!F$3:F$3000,'Raw Data from UFBs'!$A$3:$A$3000,'Summary By Town'!$A303,'Raw Data from UFBs'!$E$3:$E$3000,'Summary By Town'!$O$2)</f>
        <v>0</v>
      </c>
      <c r="Q303" s="5">
        <f>SUMIFS('Raw Data from UFBs'!G$3:G$3000,'Raw Data from UFBs'!$A$3:$A$3000,'Summary By Town'!$A303,'Raw Data from UFBs'!$E$3:$E$3000,'Summary By Town'!$O$2)</f>
        <v>0</v>
      </c>
      <c r="R303" s="23">
        <f t="shared" si="47"/>
        <v>0</v>
      </c>
      <c r="S303" s="22">
        <f t="shared" si="48"/>
        <v>2</v>
      </c>
      <c r="T303" s="5">
        <f t="shared" si="49"/>
        <v>48575.87</v>
      </c>
      <c r="U303" s="5">
        <f t="shared" si="50"/>
        <v>3447100</v>
      </c>
      <c r="V303" s="23">
        <f t="shared" si="51"/>
        <v>221762.41386141407</v>
      </c>
      <c r="W303" s="62">
        <v>268644800</v>
      </c>
      <c r="X303" s="63">
        <v>6.433303758562678</v>
      </c>
      <c r="Y303" s="64">
        <v>0.32388080284339194</v>
      </c>
      <c r="Z303" s="5">
        <f t="shared" si="52"/>
        <v>56091.796867507102</v>
      </c>
      <c r="AA303" s="9">
        <f t="shared" si="53"/>
        <v>1.2831441367932675E-2</v>
      </c>
      <c r="AB303" s="62">
        <v>7230523.7400000002</v>
      </c>
      <c r="AC303" s="7">
        <f t="shared" si="54"/>
        <v>7.7576395409922408E-3</v>
      </c>
      <c r="AE303" s="6" t="s">
        <v>1103</v>
      </c>
      <c r="AF303" s="6" t="s">
        <v>1857</v>
      </c>
      <c r="AG303" s="6" t="s">
        <v>1857</v>
      </c>
      <c r="AH303" s="6" t="s">
        <v>1857</v>
      </c>
      <c r="AI303" s="6" t="s">
        <v>1857</v>
      </c>
      <c r="AJ303" s="6" t="s">
        <v>1857</v>
      </c>
      <c r="AK303" s="6" t="s">
        <v>1857</v>
      </c>
      <c r="AL303" s="6" t="s">
        <v>1857</v>
      </c>
      <c r="AM303" s="6" t="s">
        <v>1857</v>
      </c>
      <c r="AN303" s="6" t="s">
        <v>1857</v>
      </c>
      <c r="AO303" s="6" t="s">
        <v>1857</v>
      </c>
      <c r="AP303" s="6" t="s">
        <v>1857</v>
      </c>
      <c r="AQ303" s="6" t="s">
        <v>1857</v>
      </c>
      <c r="AR303" s="6" t="s">
        <v>1857</v>
      </c>
      <c r="AS303" s="6" t="s">
        <v>1857</v>
      </c>
      <c r="AT303" s="6" t="s">
        <v>1857</v>
      </c>
    </row>
    <row r="304" spans="1:46" ht="17.25" customHeight="1" x14ac:dyDescent="0.3">
      <c r="A304" t="s">
        <v>424</v>
      </c>
      <c r="B304" t="s">
        <v>1561</v>
      </c>
      <c r="C304" t="s">
        <v>1100</v>
      </c>
      <c r="D304" t="str">
        <f t="shared" si="44"/>
        <v>Metuchen borough, Middlesex County</v>
      </c>
      <c r="E304" t="s">
        <v>1829</v>
      </c>
      <c r="F304" t="s">
        <v>1815</v>
      </c>
      <c r="G304" s="22">
        <f>COUNTIFS('Raw Data from UFBs'!$A$3:$A$3000,'Summary By Town'!$A304,'Raw Data from UFBs'!$E$3:$E$3000,'Summary By Town'!$G$2)</f>
        <v>1</v>
      </c>
      <c r="H304" s="5">
        <f>SUMIFS('Raw Data from UFBs'!F$3:F$3000,'Raw Data from UFBs'!$A$3:$A$3000,'Summary By Town'!$A304,'Raw Data from UFBs'!$E$3:$E$3000,'Summary By Town'!$G$2)</f>
        <v>25651.68</v>
      </c>
      <c r="I304" s="5">
        <f>SUMIFS('Raw Data from UFBs'!G$3:G$3000,'Raw Data from UFBs'!$A$3:$A$3000,'Summary By Town'!$A304,'Raw Data from UFBs'!$E$3:$E$3000,'Summary By Town'!$G$2)</f>
        <v>7000000</v>
      </c>
      <c r="J304" s="23">
        <f t="shared" si="45"/>
        <v>470487.85329392378</v>
      </c>
      <c r="K304" s="22">
        <f>COUNTIFS('Raw Data from UFBs'!$A$3:$A$3000,'Summary By Town'!$A304,'Raw Data from UFBs'!$E$3:$E$3000,'Summary By Town'!$K$2)</f>
        <v>0</v>
      </c>
      <c r="L304" s="5">
        <f>SUMIFS('Raw Data from UFBs'!F$3:F$3000,'Raw Data from UFBs'!$A$3:$A$3000,'Summary By Town'!$A304,'Raw Data from UFBs'!$E$3:$E$3000,'Summary By Town'!$K$2)</f>
        <v>0</v>
      </c>
      <c r="M304" s="5">
        <f>SUMIFS('Raw Data from UFBs'!G$3:G$3000,'Raw Data from UFBs'!$A$3:$A$3000,'Summary By Town'!$A304,'Raw Data from UFBs'!$E$3:$E$3000,'Summary By Town'!$K$2)</f>
        <v>0</v>
      </c>
      <c r="N304" s="23">
        <f t="shared" si="46"/>
        <v>0</v>
      </c>
      <c r="O304" s="22">
        <f>COUNTIFS('Raw Data from UFBs'!$A$3:$A$3000,'Summary By Town'!$A304,'Raw Data from UFBs'!$E$3:$E$3000,'Summary By Town'!$O$2)</f>
        <v>0</v>
      </c>
      <c r="P304" s="5">
        <f>SUMIFS('Raw Data from UFBs'!F$3:F$3000,'Raw Data from UFBs'!$A$3:$A$3000,'Summary By Town'!$A304,'Raw Data from UFBs'!$E$3:$E$3000,'Summary By Town'!$O$2)</f>
        <v>0</v>
      </c>
      <c r="Q304" s="5">
        <f>SUMIFS('Raw Data from UFBs'!G$3:G$3000,'Raw Data from UFBs'!$A$3:$A$3000,'Summary By Town'!$A304,'Raw Data from UFBs'!$E$3:$E$3000,'Summary By Town'!$O$2)</f>
        <v>0</v>
      </c>
      <c r="R304" s="23">
        <f t="shared" si="47"/>
        <v>0</v>
      </c>
      <c r="S304" s="22">
        <f t="shared" si="48"/>
        <v>1</v>
      </c>
      <c r="T304" s="5">
        <f t="shared" si="49"/>
        <v>25651.68</v>
      </c>
      <c r="U304" s="5">
        <f t="shared" si="50"/>
        <v>7000000</v>
      </c>
      <c r="V304" s="23">
        <f t="shared" si="51"/>
        <v>470487.85329392378</v>
      </c>
      <c r="W304" s="62">
        <v>1213101000</v>
      </c>
      <c r="X304" s="63">
        <v>6.7212550470560544</v>
      </c>
      <c r="Y304" s="64">
        <v>0.24159162314038879</v>
      </c>
      <c r="Z304" s="5">
        <f t="shared" si="52"/>
        <v>107468.69313763831</v>
      </c>
      <c r="AA304" s="9">
        <f t="shared" si="53"/>
        <v>5.7703356934006318E-3</v>
      </c>
      <c r="AB304" s="62">
        <v>23716011.869999997</v>
      </c>
      <c r="AC304" s="7">
        <f t="shared" si="54"/>
        <v>4.5314825159782791E-3</v>
      </c>
      <c r="AE304" s="6" t="s">
        <v>412</v>
      </c>
      <c r="AF304" s="6" t="s">
        <v>1857</v>
      </c>
      <c r="AG304" s="6" t="s">
        <v>1857</v>
      </c>
      <c r="AH304" s="6" t="s">
        <v>1857</v>
      </c>
      <c r="AI304" s="6" t="s">
        <v>1857</v>
      </c>
      <c r="AJ304" s="6" t="s">
        <v>1857</v>
      </c>
      <c r="AK304" s="6" t="s">
        <v>1857</v>
      </c>
      <c r="AL304" s="6" t="s">
        <v>1857</v>
      </c>
      <c r="AM304" s="6" t="s">
        <v>1857</v>
      </c>
      <c r="AN304" s="6" t="s">
        <v>1857</v>
      </c>
      <c r="AO304" s="6" t="s">
        <v>1857</v>
      </c>
      <c r="AP304" s="6" t="s">
        <v>1857</v>
      </c>
      <c r="AQ304" s="6" t="s">
        <v>1857</v>
      </c>
      <c r="AR304" s="6" t="s">
        <v>1857</v>
      </c>
      <c r="AS304" s="6" t="s">
        <v>1857</v>
      </c>
      <c r="AT304" s="6" t="s">
        <v>1857</v>
      </c>
    </row>
    <row r="305" spans="1:46" ht="17.25" customHeight="1" x14ac:dyDescent="0.3">
      <c r="A305" t="s">
        <v>425</v>
      </c>
      <c r="B305" t="s">
        <v>1562</v>
      </c>
      <c r="C305" t="s">
        <v>1100</v>
      </c>
      <c r="D305" t="str">
        <f t="shared" si="44"/>
        <v>Middlesex borough, Middlesex County</v>
      </c>
      <c r="E305" t="s">
        <v>1829</v>
      </c>
      <c r="F305" t="s">
        <v>1815</v>
      </c>
      <c r="G305" s="22">
        <f>COUNTIFS('Raw Data from UFBs'!$A$3:$A$3000,'Summary By Town'!$A305,'Raw Data from UFBs'!$E$3:$E$3000,'Summary By Town'!$G$2)</f>
        <v>3</v>
      </c>
      <c r="H305" s="5">
        <f>SUMIFS('Raw Data from UFBs'!F$3:F$3000,'Raw Data from UFBs'!$A$3:$A$3000,'Summary By Town'!$A305,'Raw Data from UFBs'!$E$3:$E$3000,'Summary By Town'!$G$2)</f>
        <v>587750</v>
      </c>
      <c r="I305" s="5">
        <f>SUMIFS('Raw Data from UFBs'!G$3:G$3000,'Raw Data from UFBs'!$A$3:$A$3000,'Summary By Town'!$A305,'Raw Data from UFBs'!$E$3:$E$3000,'Summary By Town'!$G$2)</f>
        <v>15834800</v>
      </c>
      <c r="J305" s="23">
        <f t="shared" si="45"/>
        <v>348693.42132017313</v>
      </c>
      <c r="K305" s="22">
        <f>COUNTIFS('Raw Data from UFBs'!$A$3:$A$3000,'Summary By Town'!$A305,'Raw Data from UFBs'!$E$3:$E$3000,'Summary By Town'!$K$2)</f>
        <v>3</v>
      </c>
      <c r="L305" s="5">
        <f>SUMIFS('Raw Data from UFBs'!F$3:F$3000,'Raw Data from UFBs'!$A$3:$A$3000,'Summary By Town'!$A305,'Raw Data from UFBs'!$E$3:$E$3000,'Summary By Town'!$K$2)</f>
        <v>772750</v>
      </c>
      <c r="M305" s="5">
        <f>SUMIFS('Raw Data from UFBs'!G$3:G$3000,'Raw Data from UFBs'!$A$3:$A$3000,'Summary By Town'!$A305,'Raw Data from UFBs'!$E$3:$E$3000,'Summary By Town'!$K$2)</f>
        <v>3537200</v>
      </c>
      <c r="N305" s="23">
        <f t="shared" si="46"/>
        <v>77891.629189741361</v>
      </c>
      <c r="O305" s="22">
        <f>COUNTIFS('Raw Data from UFBs'!$A$3:$A$3000,'Summary By Town'!$A305,'Raw Data from UFBs'!$E$3:$E$3000,'Summary By Town'!$O$2)</f>
        <v>0</v>
      </c>
      <c r="P305" s="5">
        <f>SUMIFS('Raw Data from UFBs'!F$3:F$3000,'Raw Data from UFBs'!$A$3:$A$3000,'Summary By Town'!$A305,'Raw Data from UFBs'!$E$3:$E$3000,'Summary By Town'!$O$2)</f>
        <v>0</v>
      </c>
      <c r="Q305" s="5">
        <f>SUMIFS('Raw Data from UFBs'!G$3:G$3000,'Raw Data from UFBs'!$A$3:$A$3000,'Summary By Town'!$A305,'Raw Data from UFBs'!$E$3:$E$3000,'Summary By Town'!$O$2)</f>
        <v>0</v>
      </c>
      <c r="R305" s="23">
        <f t="shared" si="47"/>
        <v>0</v>
      </c>
      <c r="S305" s="22">
        <f t="shared" si="48"/>
        <v>6</v>
      </c>
      <c r="T305" s="5">
        <f t="shared" si="49"/>
        <v>1360500</v>
      </c>
      <c r="U305" s="5">
        <f t="shared" si="50"/>
        <v>19372000</v>
      </c>
      <c r="V305" s="23">
        <f t="shared" si="51"/>
        <v>426585.05050991452</v>
      </c>
      <c r="W305" s="62">
        <v>2579979600</v>
      </c>
      <c r="X305" s="63">
        <v>2.2020702586718692</v>
      </c>
      <c r="Y305" s="64">
        <v>0.29531900687773288</v>
      </c>
      <c r="Z305" s="5">
        <f t="shared" si="52"/>
        <v>-275802.83539168013</v>
      </c>
      <c r="AA305" s="9">
        <f t="shared" si="53"/>
        <v>7.5085865020017989E-3</v>
      </c>
      <c r="AB305" s="62">
        <v>22634917.329999998</v>
      </c>
      <c r="AC305" s="7">
        <f t="shared" si="54"/>
        <v>-1.218483952782699E-2</v>
      </c>
      <c r="AE305" s="6" t="s">
        <v>650</v>
      </c>
      <c r="AF305" s="6" t="s">
        <v>643</v>
      </c>
      <c r="AG305" s="6" t="s">
        <v>442</v>
      </c>
      <c r="AH305" s="6" t="s">
        <v>1102</v>
      </c>
      <c r="AI305" s="6" t="s">
        <v>1210</v>
      </c>
      <c r="AJ305" s="6" t="s">
        <v>1208</v>
      </c>
      <c r="AK305" s="6" t="s">
        <v>1857</v>
      </c>
      <c r="AL305" s="6" t="s">
        <v>1857</v>
      </c>
      <c r="AM305" s="6" t="s">
        <v>1857</v>
      </c>
      <c r="AN305" s="6" t="s">
        <v>1857</v>
      </c>
      <c r="AO305" s="6" t="s">
        <v>1857</v>
      </c>
      <c r="AP305" s="6" t="s">
        <v>1857</v>
      </c>
      <c r="AQ305" s="6" t="s">
        <v>1857</v>
      </c>
      <c r="AR305" s="6" t="s">
        <v>1857</v>
      </c>
      <c r="AS305" s="6" t="s">
        <v>1857</v>
      </c>
      <c r="AT305" s="6" t="s">
        <v>1857</v>
      </c>
    </row>
    <row r="306" spans="1:46" ht="17.25" customHeight="1" x14ac:dyDescent="0.3">
      <c r="A306" t="s">
        <v>427</v>
      </c>
      <c r="B306" t="s">
        <v>1563</v>
      </c>
      <c r="C306" t="s">
        <v>1100</v>
      </c>
      <c r="D306" t="str">
        <f t="shared" si="44"/>
        <v>Milltown borough, Middlesex County</v>
      </c>
      <c r="E306" t="s">
        <v>1829</v>
      </c>
      <c r="F306" t="s">
        <v>1815</v>
      </c>
      <c r="G306" s="22">
        <f>COUNTIFS('Raw Data from UFBs'!$A$3:$A$3000,'Summary By Town'!$A306,'Raw Data from UFBs'!$E$3:$E$3000,'Summary By Town'!$G$2)</f>
        <v>0</v>
      </c>
      <c r="H306" s="5">
        <f>SUMIFS('Raw Data from UFBs'!F$3:F$3000,'Raw Data from UFBs'!$A$3:$A$3000,'Summary By Town'!$A306,'Raw Data from UFBs'!$E$3:$E$3000,'Summary By Town'!$G$2)</f>
        <v>0</v>
      </c>
      <c r="I306" s="5">
        <f>SUMIFS('Raw Data from UFBs'!G$3:G$3000,'Raw Data from UFBs'!$A$3:$A$3000,'Summary By Town'!$A306,'Raw Data from UFBs'!$E$3:$E$3000,'Summary By Town'!$G$2)</f>
        <v>0</v>
      </c>
      <c r="J306" s="23">
        <f t="shared" si="45"/>
        <v>0</v>
      </c>
      <c r="K306" s="22">
        <f>COUNTIFS('Raw Data from UFBs'!$A$3:$A$3000,'Summary By Town'!$A306,'Raw Data from UFBs'!$E$3:$E$3000,'Summary By Town'!$K$2)</f>
        <v>1</v>
      </c>
      <c r="L306" s="5">
        <f>SUMIFS('Raw Data from UFBs'!F$3:F$3000,'Raw Data from UFBs'!$A$3:$A$3000,'Summary By Town'!$A306,'Raw Data from UFBs'!$E$3:$E$3000,'Summary By Town'!$K$2)</f>
        <v>224068.06</v>
      </c>
      <c r="M306" s="5">
        <f>SUMIFS('Raw Data from UFBs'!G$3:G$3000,'Raw Data from UFBs'!$A$3:$A$3000,'Summary By Town'!$A306,'Raw Data from UFBs'!$E$3:$E$3000,'Summary By Town'!$K$2)</f>
        <v>13500000</v>
      </c>
      <c r="N306" s="23">
        <f t="shared" si="46"/>
        <v>895174.48719944246</v>
      </c>
      <c r="O306" s="22">
        <f>COUNTIFS('Raw Data from UFBs'!$A$3:$A$3000,'Summary By Town'!$A306,'Raw Data from UFBs'!$E$3:$E$3000,'Summary By Town'!$O$2)</f>
        <v>0</v>
      </c>
      <c r="P306" s="5">
        <f>SUMIFS('Raw Data from UFBs'!F$3:F$3000,'Raw Data from UFBs'!$A$3:$A$3000,'Summary By Town'!$A306,'Raw Data from UFBs'!$E$3:$E$3000,'Summary By Town'!$O$2)</f>
        <v>0</v>
      </c>
      <c r="Q306" s="5">
        <f>SUMIFS('Raw Data from UFBs'!G$3:G$3000,'Raw Data from UFBs'!$A$3:$A$3000,'Summary By Town'!$A306,'Raw Data from UFBs'!$E$3:$E$3000,'Summary By Town'!$O$2)</f>
        <v>0</v>
      </c>
      <c r="R306" s="23">
        <f t="shared" si="47"/>
        <v>0</v>
      </c>
      <c r="S306" s="22">
        <f t="shared" si="48"/>
        <v>1</v>
      </c>
      <c r="T306" s="5">
        <f t="shared" si="49"/>
        <v>224068.06</v>
      </c>
      <c r="U306" s="5">
        <f t="shared" si="50"/>
        <v>13500000</v>
      </c>
      <c r="V306" s="23">
        <f t="shared" si="51"/>
        <v>895174.48719944246</v>
      </c>
      <c r="W306" s="62">
        <v>505214150</v>
      </c>
      <c r="X306" s="63">
        <v>6.6309221274032772</v>
      </c>
      <c r="Y306" s="64">
        <v>0.25088032877055205</v>
      </c>
      <c r="Z306" s="5">
        <f t="shared" si="52"/>
        <v>168367.40109582667</v>
      </c>
      <c r="AA306" s="9">
        <f t="shared" si="53"/>
        <v>2.6721341830983951E-2</v>
      </c>
      <c r="AB306" s="62">
        <v>11106637.300000001</v>
      </c>
      <c r="AC306" s="7">
        <f t="shared" si="54"/>
        <v>1.5159169832243163E-2</v>
      </c>
      <c r="AE306" s="6" t="s">
        <v>1104</v>
      </c>
      <c r="AF306" s="6" t="s">
        <v>711</v>
      </c>
      <c r="AG306" s="6" t="s">
        <v>1857</v>
      </c>
      <c r="AH306" s="6" t="s">
        <v>1857</v>
      </c>
      <c r="AI306" s="6" t="s">
        <v>1857</v>
      </c>
      <c r="AJ306" s="6" t="s">
        <v>1857</v>
      </c>
      <c r="AK306" s="6" t="s">
        <v>1857</v>
      </c>
      <c r="AL306" s="6" t="s">
        <v>1857</v>
      </c>
      <c r="AM306" s="6" t="s">
        <v>1857</v>
      </c>
      <c r="AN306" s="6" t="s">
        <v>1857</v>
      </c>
      <c r="AO306" s="6" t="s">
        <v>1857</v>
      </c>
      <c r="AP306" s="6" t="s">
        <v>1857</v>
      </c>
      <c r="AQ306" s="6" t="s">
        <v>1857</v>
      </c>
      <c r="AR306" s="6" t="s">
        <v>1857</v>
      </c>
      <c r="AS306" s="6" t="s">
        <v>1857</v>
      </c>
      <c r="AT306" s="6" t="s">
        <v>1857</v>
      </c>
    </row>
    <row r="307" spans="1:46" ht="17.25" customHeight="1" x14ac:dyDescent="0.3">
      <c r="A307" t="s">
        <v>428</v>
      </c>
      <c r="B307" t="s">
        <v>1564</v>
      </c>
      <c r="C307" t="s">
        <v>1100</v>
      </c>
      <c r="D307" t="str">
        <f t="shared" si="44"/>
        <v>New Brunswick city, Middlesex County</v>
      </c>
      <c r="E307" t="s">
        <v>1829</v>
      </c>
      <c r="F307" t="s">
        <v>1816</v>
      </c>
      <c r="G307" s="22">
        <f>COUNTIFS('Raw Data from UFBs'!$A$3:$A$3000,'Summary By Town'!$A307,'Raw Data from UFBs'!$E$3:$E$3000,'Summary By Town'!$G$2)</f>
        <v>7</v>
      </c>
      <c r="H307" s="5">
        <f>SUMIFS('Raw Data from UFBs'!F$3:F$3000,'Raw Data from UFBs'!$A$3:$A$3000,'Summary By Town'!$A307,'Raw Data from UFBs'!$E$3:$E$3000,'Summary By Town'!$G$2)</f>
        <v>317100.95</v>
      </c>
      <c r="I307" s="5">
        <f>SUMIFS('Raw Data from UFBs'!G$3:G$3000,'Raw Data from UFBs'!$A$3:$A$3000,'Summary By Town'!$A307,'Raw Data from UFBs'!$E$3:$E$3000,'Summary By Town'!$G$2)</f>
        <v>54230100</v>
      </c>
      <c r="J307" s="23">
        <f t="shared" si="45"/>
        <v>1378705.4773664477</v>
      </c>
      <c r="K307" s="22">
        <f>COUNTIFS('Raw Data from UFBs'!$A$3:$A$3000,'Summary By Town'!$A307,'Raw Data from UFBs'!$E$3:$E$3000,'Summary By Town'!$K$2)</f>
        <v>11</v>
      </c>
      <c r="L307" s="5">
        <f>SUMIFS('Raw Data from UFBs'!F$3:F$3000,'Raw Data from UFBs'!$A$3:$A$3000,'Summary By Town'!$A307,'Raw Data from UFBs'!$E$3:$E$3000,'Summary By Town'!$K$2)</f>
        <v>1839209.77</v>
      </c>
      <c r="M307" s="5">
        <f>SUMIFS('Raw Data from UFBs'!G$3:G$3000,'Raw Data from UFBs'!$A$3:$A$3000,'Summary By Town'!$A307,'Raw Data from UFBs'!$E$3:$E$3000,'Summary By Town'!$K$2)</f>
        <v>146489600</v>
      </c>
      <c r="N307" s="23">
        <f t="shared" si="46"/>
        <v>3724241.9596722112</v>
      </c>
      <c r="O307" s="22">
        <f>COUNTIFS('Raw Data from UFBs'!$A$3:$A$3000,'Summary By Town'!$A307,'Raw Data from UFBs'!$E$3:$E$3000,'Summary By Town'!$O$2)</f>
        <v>15</v>
      </c>
      <c r="P307" s="5">
        <f>SUMIFS('Raw Data from UFBs'!F$3:F$3000,'Raw Data from UFBs'!$A$3:$A$3000,'Summary By Town'!$A307,'Raw Data from UFBs'!$E$3:$E$3000,'Summary By Town'!$O$2)</f>
        <v>5788958.8899999997</v>
      </c>
      <c r="Q307" s="5">
        <f>SUMIFS('Raw Data from UFBs'!G$3:G$3000,'Raw Data from UFBs'!$A$3:$A$3000,'Summary By Town'!$A307,'Raw Data from UFBs'!$E$3:$E$3000,'Summary By Town'!$O$2)</f>
        <v>519222967</v>
      </c>
      <c r="R307" s="23">
        <f t="shared" si="47"/>
        <v>13200336.133943297</v>
      </c>
      <c r="S307" s="22">
        <f t="shared" si="48"/>
        <v>33</v>
      </c>
      <c r="T307" s="5">
        <f t="shared" si="49"/>
        <v>7945269.6100000003</v>
      </c>
      <c r="U307" s="5">
        <f t="shared" si="50"/>
        <v>719942667</v>
      </c>
      <c r="V307" s="23">
        <f t="shared" si="51"/>
        <v>18303283.570981957</v>
      </c>
      <c r="W307" s="62">
        <v>7832920000</v>
      </c>
      <c r="X307" s="63">
        <v>2.5423251614259383</v>
      </c>
      <c r="Y307" s="64">
        <v>0.44011807637496342</v>
      </c>
      <c r="Z307" s="5">
        <f t="shared" si="52"/>
        <v>4558749.1795723941</v>
      </c>
      <c r="AA307" s="9">
        <f t="shared" si="53"/>
        <v>9.1912424357710784E-2</v>
      </c>
      <c r="AB307" s="62">
        <v>103845787.16</v>
      </c>
      <c r="AC307" s="7">
        <f t="shared" si="54"/>
        <v>4.3899221184086352E-2</v>
      </c>
      <c r="AE307" s="6" t="s">
        <v>1104</v>
      </c>
      <c r="AF307" s="6" t="s">
        <v>711</v>
      </c>
      <c r="AG307" s="6" t="s">
        <v>417</v>
      </c>
      <c r="AH307" s="6" t="s">
        <v>644</v>
      </c>
      <c r="AI307" s="6" t="s">
        <v>442</v>
      </c>
      <c r="AJ307" s="6" t="s">
        <v>412</v>
      </c>
      <c r="AK307" s="6" t="s">
        <v>1857</v>
      </c>
      <c r="AL307" s="6" t="s">
        <v>1857</v>
      </c>
      <c r="AM307" s="6" t="s">
        <v>1857</v>
      </c>
      <c r="AN307" s="6" t="s">
        <v>1857</v>
      </c>
      <c r="AO307" s="6" t="s">
        <v>1857</v>
      </c>
      <c r="AP307" s="6" t="s">
        <v>1857</v>
      </c>
      <c r="AQ307" s="6" t="s">
        <v>1857</v>
      </c>
      <c r="AR307" s="6" t="s">
        <v>1857</v>
      </c>
      <c r="AS307" s="6" t="s">
        <v>1857</v>
      </c>
      <c r="AT307" s="6" t="s">
        <v>1857</v>
      </c>
    </row>
    <row r="308" spans="1:46" ht="17.25" customHeight="1" x14ac:dyDescent="0.3">
      <c r="A308" t="s">
        <v>441</v>
      </c>
      <c r="B308" t="s">
        <v>1565</v>
      </c>
      <c r="C308" t="s">
        <v>1100</v>
      </c>
      <c r="D308" t="str">
        <f t="shared" si="44"/>
        <v>Perth Amboy city, Middlesex County</v>
      </c>
      <c r="E308" t="s">
        <v>1829</v>
      </c>
      <c r="F308" t="s">
        <v>1819</v>
      </c>
      <c r="G308" s="22">
        <f>COUNTIFS('Raw Data from UFBs'!$A$3:$A$3000,'Summary By Town'!$A308,'Raw Data from UFBs'!$E$3:$E$3000,'Summary By Town'!$G$2)</f>
        <v>4</v>
      </c>
      <c r="H308" s="5">
        <f>SUMIFS('Raw Data from UFBs'!F$3:F$3000,'Raw Data from UFBs'!$A$3:$A$3000,'Summary By Town'!$A308,'Raw Data from UFBs'!$E$3:$E$3000,'Summary By Town'!$G$2)</f>
        <v>392139</v>
      </c>
      <c r="I308" s="5">
        <f>SUMIFS('Raw Data from UFBs'!G$3:G$3000,'Raw Data from UFBs'!$A$3:$A$3000,'Summary By Town'!$A308,'Raw Data from UFBs'!$E$3:$E$3000,'Summary By Town'!$G$2)</f>
        <v>54451300</v>
      </c>
      <c r="J308" s="23">
        <f t="shared" si="45"/>
        <v>1639025.7415779845</v>
      </c>
      <c r="K308" s="22">
        <f>COUNTIFS('Raw Data from UFBs'!$A$3:$A$3000,'Summary By Town'!$A308,'Raw Data from UFBs'!$E$3:$E$3000,'Summary By Town'!$K$2)</f>
        <v>2</v>
      </c>
      <c r="L308" s="5">
        <f>SUMIFS('Raw Data from UFBs'!F$3:F$3000,'Raw Data from UFBs'!$A$3:$A$3000,'Summary By Town'!$A308,'Raw Data from UFBs'!$E$3:$E$3000,'Summary By Town'!$K$2)</f>
        <v>2546671.7800000003</v>
      </c>
      <c r="M308" s="5">
        <f>SUMIFS('Raw Data from UFBs'!G$3:G$3000,'Raw Data from UFBs'!$A$3:$A$3000,'Summary By Town'!$A308,'Raw Data from UFBs'!$E$3:$E$3000,'Summary By Town'!$K$2)</f>
        <v>153033700</v>
      </c>
      <c r="N308" s="23">
        <f t="shared" si="46"/>
        <v>4606431.318057104</v>
      </c>
      <c r="O308" s="22">
        <f>COUNTIFS('Raw Data from UFBs'!$A$3:$A$3000,'Summary By Town'!$A308,'Raw Data from UFBs'!$E$3:$E$3000,'Summary By Town'!$O$2)</f>
        <v>0</v>
      </c>
      <c r="P308" s="5">
        <f>SUMIFS('Raw Data from UFBs'!F$3:F$3000,'Raw Data from UFBs'!$A$3:$A$3000,'Summary By Town'!$A308,'Raw Data from UFBs'!$E$3:$E$3000,'Summary By Town'!$O$2)</f>
        <v>0</v>
      </c>
      <c r="Q308" s="5">
        <f>SUMIFS('Raw Data from UFBs'!G$3:G$3000,'Raw Data from UFBs'!$A$3:$A$3000,'Summary By Town'!$A308,'Raw Data from UFBs'!$E$3:$E$3000,'Summary By Town'!$O$2)</f>
        <v>0</v>
      </c>
      <c r="R308" s="23">
        <f t="shared" si="47"/>
        <v>0</v>
      </c>
      <c r="S308" s="22">
        <f t="shared" si="48"/>
        <v>6</v>
      </c>
      <c r="T308" s="5">
        <f t="shared" si="49"/>
        <v>2938810.7800000003</v>
      </c>
      <c r="U308" s="5">
        <f t="shared" si="50"/>
        <v>207485000</v>
      </c>
      <c r="V308" s="23">
        <f t="shared" si="51"/>
        <v>6245457.0596350888</v>
      </c>
      <c r="W308" s="62">
        <v>4268355641</v>
      </c>
      <c r="X308" s="63">
        <v>3.0100764198062939</v>
      </c>
      <c r="Y308" s="64">
        <v>0.59739968108312536</v>
      </c>
      <c r="Z308" s="5">
        <f t="shared" si="52"/>
        <v>1975389.4329087047</v>
      </c>
      <c r="AA308" s="9">
        <f t="shared" si="53"/>
        <v>4.8610054421657785E-2</v>
      </c>
      <c r="AB308" s="62">
        <v>90908931.359999999</v>
      </c>
      <c r="AC308" s="7">
        <f t="shared" si="54"/>
        <v>2.1729321897824855E-2</v>
      </c>
      <c r="AE308" s="6" t="s">
        <v>450</v>
      </c>
      <c r="AF308" s="6" t="s">
        <v>447</v>
      </c>
      <c r="AG308" s="6" t="s">
        <v>1105</v>
      </c>
      <c r="AH308" s="6" t="s">
        <v>1857</v>
      </c>
      <c r="AI308" s="6" t="s">
        <v>1857</v>
      </c>
      <c r="AJ308" s="6" t="s">
        <v>1857</v>
      </c>
      <c r="AK308" s="6" t="s">
        <v>1857</v>
      </c>
      <c r="AL308" s="6" t="s">
        <v>1857</v>
      </c>
      <c r="AM308" s="6" t="s">
        <v>1857</v>
      </c>
      <c r="AN308" s="6" t="s">
        <v>1857</v>
      </c>
      <c r="AO308" s="6" t="s">
        <v>1857</v>
      </c>
      <c r="AP308" s="6" t="s">
        <v>1857</v>
      </c>
      <c r="AQ308" s="6" t="s">
        <v>1857</v>
      </c>
      <c r="AR308" s="6" t="s">
        <v>1857</v>
      </c>
      <c r="AS308" s="6" t="s">
        <v>1857</v>
      </c>
      <c r="AT308" s="6" t="s">
        <v>1857</v>
      </c>
    </row>
    <row r="309" spans="1:46" ht="17.25" customHeight="1" x14ac:dyDescent="0.3">
      <c r="A309" t="s">
        <v>447</v>
      </c>
      <c r="B309" t="s">
        <v>1566</v>
      </c>
      <c r="C309" t="s">
        <v>1100</v>
      </c>
      <c r="D309" t="str">
        <f t="shared" si="44"/>
        <v>Sayreville borough, Middlesex County</v>
      </c>
      <c r="E309" t="s">
        <v>1829</v>
      </c>
      <c r="F309" t="s">
        <v>1815</v>
      </c>
      <c r="G309" s="22">
        <f>COUNTIFS('Raw Data from UFBs'!$A$3:$A$3000,'Summary By Town'!$A309,'Raw Data from UFBs'!$E$3:$E$3000,'Summary By Town'!$G$2)</f>
        <v>0</v>
      </c>
      <c r="H309" s="5">
        <f>SUMIFS('Raw Data from UFBs'!F$3:F$3000,'Raw Data from UFBs'!$A$3:$A$3000,'Summary By Town'!$A309,'Raw Data from UFBs'!$E$3:$E$3000,'Summary By Town'!$G$2)</f>
        <v>0</v>
      </c>
      <c r="I309" s="5">
        <f>SUMIFS('Raw Data from UFBs'!G$3:G$3000,'Raw Data from UFBs'!$A$3:$A$3000,'Summary By Town'!$A309,'Raw Data from UFBs'!$E$3:$E$3000,'Summary By Town'!$G$2)</f>
        <v>0</v>
      </c>
      <c r="J309" s="23">
        <f t="shared" si="45"/>
        <v>0</v>
      </c>
      <c r="K309" s="22">
        <f>COUNTIFS('Raw Data from UFBs'!$A$3:$A$3000,'Summary By Town'!$A309,'Raw Data from UFBs'!$E$3:$E$3000,'Summary By Town'!$K$2)</f>
        <v>2</v>
      </c>
      <c r="L309" s="5">
        <f>SUMIFS('Raw Data from UFBs'!F$3:F$3000,'Raw Data from UFBs'!$A$3:$A$3000,'Summary By Town'!$A309,'Raw Data from UFBs'!$E$3:$E$3000,'Summary By Town'!$K$2)</f>
        <v>1024560.1799999999</v>
      </c>
      <c r="M309" s="5">
        <f>SUMIFS('Raw Data from UFBs'!G$3:G$3000,'Raw Data from UFBs'!$A$3:$A$3000,'Summary By Town'!$A309,'Raw Data from UFBs'!$E$3:$E$3000,'Summary By Town'!$K$2)</f>
        <v>64427600</v>
      </c>
      <c r="N309" s="23">
        <f t="shared" si="46"/>
        <v>3824012.262145103</v>
      </c>
      <c r="O309" s="22">
        <f>COUNTIFS('Raw Data from UFBs'!$A$3:$A$3000,'Summary By Town'!$A309,'Raw Data from UFBs'!$E$3:$E$3000,'Summary By Town'!$O$2)</f>
        <v>2</v>
      </c>
      <c r="P309" s="5">
        <f>SUMIFS('Raw Data from UFBs'!F$3:F$3000,'Raw Data from UFBs'!$A$3:$A$3000,'Summary By Town'!$A309,'Raw Data from UFBs'!$E$3:$E$3000,'Summary By Town'!$O$2)</f>
        <v>240991.66</v>
      </c>
      <c r="Q309" s="5">
        <f>SUMIFS('Raw Data from UFBs'!G$3:G$3000,'Raw Data from UFBs'!$A$3:$A$3000,'Summary By Town'!$A309,'Raw Data from UFBs'!$E$3:$E$3000,'Summary By Town'!$O$2)</f>
        <v>11288700</v>
      </c>
      <c r="R309" s="23">
        <f t="shared" si="47"/>
        <v>670025.38079452631</v>
      </c>
      <c r="S309" s="22">
        <f t="shared" si="48"/>
        <v>4</v>
      </c>
      <c r="T309" s="5">
        <f t="shared" si="49"/>
        <v>1265551.8399999999</v>
      </c>
      <c r="U309" s="5">
        <f t="shared" si="50"/>
        <v>75716300</v>
      </c>
      <c r="V309" s="23">
        <f t="shared" si="51"/>
        <v>4494037.642939629</v>
      </c>
      <c r="W309" s="62">
        <v>2923528400</v>
      </c>
      <c r="X309" s="63">
        <v>5.9353635121362629</v>
      </c>
      <c r="Y309" s="64">
        <v>0.27574508815608273</v>
      </c>
      <c r="Z309" s="5">
        <f t="shared" si="52"/>
        <v>890239.10234224959</v>
      </c>
      <c r="AA309" s="9">
        <f t="shared" si="53"/>
        <v>2.5898944576697117E-2</v>
      </c>
      <c r="AB309" s="62">
        <v>68074613.530000001</v>
      </c>
      <c r="AC309" s="7">
        <f t="shared" si="54"/>
        <v>1.3077402223516518E-2</v>
      </c>
      <c r="AE309" s="6" t="s">
        <v>422</v>
      </c>
      <c r="AF309" s="6" t="s">
        <v>465</v>
      </c>
      <c r="AG309" s="6" t="s">
        <v>711</v>
      </c>
      <c r="AH309" s="6" t="s">
        <v>450</v>
      </c>
      <c r="AI309" s="6" t="s">
        <v>441</v>
      </c>
      <c r="AJ309" s="6" t="s">
        <v>412</v>
      </c>
      <c r="AK309" s="6" t="s">
        <v>1105</v>
      </c>
      <c r="AL309" s="6" t="s">
        <v>1857</v>
      </c>
      <c r="AM309" s="6" t="s">
        <v>1857</v>
      </c>
      <c r="AN309" s="6" t="s">
        <v>1857</v>
      </c>
      <c r="AO309" s="6" t="s">
        <v>1857</v>
      </c>
      <c r="AP309" s="6" t="s">
        <v>1857</v>
      </c>
      <c r="AQ309" s="6" t="s">
        <v>1857</v>
      </c>
      <c r="AR309" s="6" t="s">
        <v>1857</v>
      </c>
      <c r="AS309" s="6" t="s">
        <v>1857</v>
      </c>
      <c r="AT309" s="6" t="s">
        <v>1857</v>
      </c>
    </row>
    <row r="310" spans="1:46" ht="17.25" customHeight="1" x14ac:dyDescent="0.3">
      <c r="A310" t="s">
        <v>450</v>
      </c>
      <c r="B310" t="s">
        <v>1567</v>
      </c>
      <c r="C310" t="s">
        <v>1100</v>
      </c>
      <c r="D310" t="str">
        <f t="shared" si="44"/>
        <v>South Amboy city, Middlesex County</v>
      </c>
      <c r="E310" t="s">
        <v>1829</v>
      </c>
      <c r="F310" t="s">
        <v>1815</v>
      </c>
      <c r="G310" s="22">
        <f>COUNTIFS('Raw Data from UFBs'!$A$3:$A$3000,'Summary By Town'!$A310,'Raw Data from UFBs'!$E$3:$E$3000,'Summary By Town'!$G$2)</f>
        <v>2</v>
      </c>
      <c r="H310" s="5">
        <f>SUMIFS('Raw Data from UFBs'!F$3:F$3000,'Raw Data from UFBs'!$A$3:$A$3000,'Summary By Town'!$A310,'Raw Data from UFBs'!$E$3:$E$3000,'Summary By Town'!$G$2)</f>
        <v>53386.07</v>
      </c>
      <c r="I310" s="5">
        <f>SUMIFS('Raw Data from UFBs'!G$3:G$3000,'Raw Data from UFBs'!$A$3:$A$3000,'Summary By Town'!$A310,'Raw Data from UFBs'!$E$3:$E$3000,'Summary By Town'!$G$2)</f>
        <v>9639200</v>
      </c>
      <c r="J310" s="23">
        <f t="shared" si="45"/>
        <v>297584.60878986702</v>
      </c>
      <c r="K310" s="22">
        <f>COUNTIFS('Raw Data from UFBs'!$A$3:$A$3000,'Summary By Town'!$A310,'Raw Data from UFBs'!$E$3:$E$3000,'Summary By Town'!$K$2)</f>
        <v>0</v>
      </c>
      <c r="L310" s="5">
        <f>SUMIFS('Raw Data from UFBs'!F$3:F$3000,'Raw Data from UFBs'!$A$3:$A$3000,'Summary By Town'!$A310,'Raw Data from UFBs'!$E$3:$E$3000,'Summary By Town'!$K$2)</f>
        <v>0</v>
      </c>
      <c r="M310" s="5">
        <f>SUMIFS('Raw Data from UFBs'!G$3:G$3000,'Raw Data from UFBs'!$A$3:$A$3000,'Summary By Town'!$A310,'Raw Data from UFBs'!$E$3:$E$3000,'Summary By Town'!$K$2)</f>
        <v>0</v>
      </c>
      <c r="N310" s="23">
        <f t="shared" si="46"/>
        <v>0</v>
      </c>
      <c r="O310" s="22">
        <f>COUNTIFS('Raw Data from UFBs'!$A$3:$A$3000,'Summary By Town'!$A310,'Raw Data from UFBs'!$E$3:$E$3000,'Summary By Town'!$O$2)</f>
        <v>4</v>
      </c>
      <c r="P310" s="5">
        <f>SUMIFS('Raw Data from UFBs'!F$3:F$3000,'Raw Data from UFBs'!$A$3:$A$3000,'Summary By Town'!$A310,'Raw Data from UFBs'!$E$3:$E$3000,'Summary By Town'!$O$2)</f>
        <v>619476.41999999993</v>
      </c>
      <c r="Q310" s="5">
        <f>SUMIFS('Raw Data from UFBs'!G$3:G$3000,'Raw Data from UFBs'!$A$3:$A$3000,'Summary By Town'!$A310,'Raw Data from UFBs'!$E$3:$E$3000,'Summary By Town'!$O$2)</f>
        <v>107526300</v>
      </c>
      <c r="R310" s="23">
        <f t="shared" si="47"/>
        <v>3319587.9243217153</v>
      </c>
      <c r="S310" s="22">
        <f t="shared" si="48"/>
        <v>6</v>
      </c>
      <c r="T310" s="5">
        <f t="shared" si="49"/>
        <v>672862.48999999987</v>
      </c>
      <c r="U310" s="5">
        <f t="shared" si="50"/>
        <v>117165500</v>
      </c>
      <c r="V310" s="23">
        <f t="shared" si="51"/>
        <v>3617172.5331115825</v>
      </c>
      <c r="W310" s="62">
        <v>1092453900</v>
      </c>
      <c r="X310" s="63">
        <v>3.0872334715522762</v>
      </c>
      <c r="Y310" s="64">
        <v>0.43033762993284558</v>
      </c>
      <c r="Z310" s="5">
        <f t="shared" si="52"/>
        <v>1267047.405740113</v>
      </c>
      <c r="AA310" s="9">
        <f t="shared" si="53"/>
        <v>0.10724983452390989</v>
      </c>
      <c r="AB310" s="62">
        <v>20721105.800000001</v>
      </c>
      <c r="AC310" s="7">
        <f t="shared" si="54"/>
        <v>6.1147673197060409E-2</v>
      </c>
      <c r="AE310" s="6" t="s">
        <v>447</v>
      </c>
      <c r="AF310" s="6" t="s">
        <v>441</v>
      </c>
      <c r="AG310" s="6" t="s">
        <v>1857</v>
      </c>
      <c r="AH310" s="6" t="s">
        <v>1857</v>
      </c>
      <c r="AI310" s="6" t="s">
        <v>1857</v>
      </c>
      <c r="AJ310" s="6" t="s">
        <v>1857</v>
      </c>
      <c r="AK310" s="6" t="s">
        <v>1857</v>
      </c>
      <c r="AL310" s="6" t="s">
        <v>1857</v>
      </c>
      <c r="AM310" s="6" t="s">
        <v>1857</v>
      </c>
      <c r="AN310" s="6" t="s">
        <v>1857</v>
      </c>
      <c r="AO310" s="6" t="s">
        <v>1857</v>
      </c>
      <c r="AP310" s="6" t="s">
        <v>1857</v>
      </c>
      <c r="AQ310" s="6" t="s">
        <v>1857</v>
      </c>
      <c r="AR310" s="6" t="s">
        <v>1857</v>
      </c>
      <c r="AS310" s="6" t="s">
        <v>1857</v>
      </c>
      <c r="AT310" s="6" t="s">
        <v>1857</v>
      </c>
    </row>
    <row r="311" spans="1:46" ht="17.25" customHeight="1" x14ac:dyDescent="0.3">
      <c r="A311" t="s">
        <v>463</v>
      </c>
      <c r="B311" t="s">
        <v>1568</v>
      </c>
      <c r="C311" t="s">
        <v>1100</v>
      </c>
      <c r="D311" t="str">
        <f t="shared" si="44"/>
        <v>South Plainfield borough, Middlesex County</v>
      </c>
      <c r="E311" t="s">
        <v>1829</v>
      </c>
      <c r="F311" t="s">
        <v>1815</v>
      </c>
      <c r="G311" s="22">
        <f>COUNTIFS('Raw Data from UFBs'!$A$3:$A$3000,'Summary By Town'!$A311,'Raw Data from UFBs'!$E$3:$E$3000,'Summary By Town'!$G$2)</f>
        <v>1</v>
      </c>
      <c r="H311" s="5">
        <f>SUMIFS('Raw Data from UFBs'!F$3:F$3000,'Raw Data from UFBs'!$A$3:$A$3000,'Summary By Town'!$A311,'Raw Data from UFBs'!$E$3:$E$3000,'Summary By Town'!$G$2)</f>
        <v>0</v>
      </c>
      <c r="I311" s="5">
        <f>SUMIFS('Raw Data from UFBs'!G$3:G$3000,'Raw Data from UFBs'!$A$3:$A$3000,'Summary By Town'!$A311,'Raw Data from UFBs'!$E$3:$E$3000,'Summary By Town'!$G$2)</f>
        <v>6045000</v>
      </c>
      <c r="J311" s="23">
        <f t="shared" si="45"/>
        <v>403629.77416126645</v>
      </c>
      <c r="K311" s="22">
        <f>COUNTIFS('Raw Data from UFBs'!$A$3:$A$3000,'Summary By Town'!$A311,'Raw Data from UFBs'!$E$3:$E$3000,'Summary By Town'!$K$2)</f>
        <v>0</v>
      </c>
      <c r="L311" s="5">
        <f>SUMIFS('Raw Data from UFBs'!F$3:F$3000,'Raw Data from UFBs'!$A$3:$A$3000,'Summary By Town'!$A311,'Raw Data from UFBs'!$E$3:$E$3000,'Summary By Town'!$K$2)</f>
        <v>0</v>
      </c>
      <c r="M311" s="5">
        <f>SUMIFS('Raw Data from UFBs'!G$3:G$3000,'Raw Data from UFBs'!$A$3:$A$3000,'Summary By Town'!$A311,'Raw Data from UFBs'!$E$3:$E$3000,'Summary By Town'!$K$2)</f>
        <v>0</v>
      </c>
      <c r="N311" s="23">
        <f t="shared" si="46"/>
        <v>0</v>
      </c>
      <c r="O311" s="22">
        <f>COUNTIFS('Raw Data from UFBs'!$A$3:$A$3000,'Summary By Town'!$A311,'Raw Data from UFBs'!$E$3:$E$3000,'Summary By Town'!$O$2)</f>
        <v>0</v>
      </c>
      <c r="P311" s="5">
        <f>SUMIFS('Raw Data from UFBs'!F$3:F$3000,'Raw Data from UFBs'!$A$3:$A$3000,'Summary By Town'!$A311,'Raw Data from UFBs'!$E$3:$E$3000,'Summary By Town'!$O$2)</f>
        <v>0</v>
      </c>
      <c r="Q311" s="5">
        <f>SUMIFS('Raw Data from UFBs'!G$3:G$3000,'Raw Data from UFBs'!$A$3:$A$3000,'Summary By Town'!$A311,'Raw Data from UFBs'!$E$3:$E$3000,'Summary By Town'!$O$2)</f>
        <v>0</v>
      </c>
      <c r="R311" s="23">
        <f t="shared" si="47"/>
        <v>0</v>
      </c>
      <c r="S311" s="22">
        <f t="shared" si="48"/>
        <v>1</v>
      </c>
      <c r="T311" s="5">
        <f t="shared" si="49"/>
        <v>0</v>
      </c>
      <c r="U311" s="5">
        <f t="shared" si="50"/>
        <v>6045000</v>
      </c>
      <c r="V311" s="23">
        <f t="shared" si="51"/>
        <v>403629.77416126645</v>
      </c>
      <c r="W311" s="62">
        <v>1568013526</v>
      </c>
      <c r="X311" s="63">
        <v>6.6770847669357565</v>
      </c>
      <c r="Y311" s="64">
        <v>0.27015247970823347</v>
      </c>
      <c r="Z311" s="5">
        <f t="shared" si="52"/>
        <v>109041.58437374039</v>
      </c>
      <c r="AA311" s="9">
        <f t="shared" si="53"/>
        <v>3.8551963358509959E-3</v>
      </c>
      <c r="AB311" s="62">
        <v>35856563.229999997</v>
      </c>
      <c r="AC311" s="7">
        <f t="shared" si="54"/>
        <v>3.0410495192832346E-3</v>
      </c>
      <c r="AE311" s="6" t="s">
        <v>442</v>
      </c>
      <c r="AF311" s="6" t="s">
        <v>412</v>
      </c>
      <c r="AG311" s="6" t="s">
        <v>689</v>
      </c>
      <c r="AH311" s="6" t="s">
        <v>694</v>
      </c>
      <c r="AI311" s="6" t="s">
        <v>1857</v>
      </c>
      <c r="AJ311" s="6" t="s">
        <v>1857</v>
      </c>
      <c r="AK311" s="6" t="s">
        <v>1857</v>
      </c>
      <c r="AL311" s="6" t="s">
        <v>1857</v>
      </c>
      <c r="AM311" s="6" t="s">
        <v>1857</v>
      </c>
      <c r="AN311" s="6" t="s">
        <v>1857</v>
      </c>
      <c r="AO311" s="6" t="s">
        <v>1857</v>
      </c>
      <c r="AP311" s="6" t="s">
        <v>1857</v>
      </c>
      <c r="AQ311" s="6" t="s">
        <v>1857</v>
      </c>
      <c r="AR311" s="6" t="s">
        <v>1857</v>
      </c>
      <c r="AS311" s="6" t="s">
        <v>1857</v>
      </c>
      <c r="AT311" s="6" t="s">
        <v>1857</v>
      </c>
    </row>
    <row r="312" spans="1:46" ht="17.25" customHeight="1" x14ac:dyDescent="0.3">
      <c r="A312" t="s">
        <v>465</v>
      </c>
      <c r="B312" t="s">
        <v>1569</v>
      </c>
      <c r="C312" t="s">
        <v>1100</v>
      </c>
      <c r="D312" t="str">
        <f t="shared" si="44"/>
        <v>South River borough, Middlesex County</v>
      </c>
      <c r="E312" t="s">
        <v>1829</v>
      </c>
      <c r="F312" t="s">
        <v>1815</v>
      </c>
      <c r="G312" s="22">
        <f>COUNTIFS('Raw Data from UFBs'!$A$3:$A$3000,'Summary By Town'!$A312,'Raw Data from UFBs'!$E$3:$E$3000,'Summary By Town'!$G$2)</f>
        <v>0</v>
      </c>
      <c r="H312" s="5">
        <f>SUMIFS('Raw Data from UFBs'!F$3:F$3000,'Raw Data from UFBs'!$A$3:$A$3000,'Summary By Town'!$A312,'Raw Data from UFBs'!$E$3:$E$3000,'Summary By Town'!$G$2)</f>
        <v>0</v>
      </c>
      <c r="I312" s="5">
        <f>SUMIFS('Raw Data from UFBs'!G$3:G$3000,'Raw Data from UFBs'!$A$3:$A$3000,'Summary By Town'!$A312,'Raw Data from UFBs'!$E$3:$E$3000,'Summary By Town'!$G$2)</f>
        <v>0</v>
      </c>
      <c r="J312" s="23">
        <f t="shared" si="45"/>
        <v>0</v>
      </c>
      <c r="K312" s="22">
        <f>COUNTIFS('Raw Data from UFBs'!$A$3:$A$3000,'Summary By Town'!$A312,'Raw Data from UFBs'!$E$3:$E$3000,'Summary By Town'!$K$2)</f>
        <v>0</v>
      </c>
      <c r="L312" s="5">
        <f>SUMIFS('Raw Data from UFBs'!F$3:F$3000,'Raw Data from UFBs'!$A$3:$A$3000,'Summary By Town'!$A312,'Raw Data from UFBs'!$E$3:$E$3000,'Summary By Town'!$K$2)</f>
        <v>0</v>
      </c>
      <c r="M312" s="5">
        <f>SUMIFS('Raw Data from UFBs'!G$3:G$3000,'Raw Data from UFBs'!$A$3:$A$3000,'Summary By Town'!$A312,'Raw Data from UFBs'!$E$3:$E$3000,'Summary By Town'!$K$2)</f>
        <v>0</v>
      </c>
      <c r="N312" s="23">
        <f t="shared" si="46"/>
        <v>0</v>
      </c>
      <c r="O312" s="22">
        <f>COUNTIFS('Raw Data from UFBs'!$A$3:$A$3000,'Summary By Town'!$A312,'Raw Data from UFBs'!$E$3:$E$3000,'Summary By Town'!$O$2)</f>
        <v>2</v>
      </c>
      <c r="P312" s="5">
        <f>SUMIFS('Raw Data from UFBs'!F$3:F$3000,'Raw Data from UFBs'!$A$3:$A$3000,'Summary By Town'!$A312,'Raw Data from UFBs'!$E$3:$E$3000,'Summary By Town'!$O$2)</f>
        <v>83639.399999999994</v>
      </c>
      <c r="Q312" s="5">
        <f>SUMIFS('Raw Data from UFBs'!G$3:G$3000,'Raw Data from UFBs'!$A$3:$A$3000,'Summary By Town'!$A312,'Raw Data from UFBs'!$E$3:$E$3000,'Summary By Town'!$O$2)</f>
        <v>10655100</v>
      </c>
      <c r="R312" s="23">
        <f t="shared" si="47"/>
        <v>263270.00484244485</v>
      </c>
      <c r="S312" s="22">
        <f t="shared" si="48"/>
        <v>2</v>
      </c>
      <c r="T312" s="5">
        <f t="shared" si="49"/>
        <v>83639.399999999994</v>
      </c>
      <c r="U312" s="5">
        <f t="shared" si="50"/>
        <v>10655100</v>
      </c>
      <c r="V312" s="23">
        <f t="shared" si="51"/>
        <v>263270.00484244485</v>
      </c>
      <c r="W312" s="62">
        <v>1649003200</v>
      </c>
      <c r="X312" s="63">
        <v>2.470835607760085</v>
      </c>
      <c r="Y312" s="64">
        <v>0.31285059940391946</v>
      </c>
      <c r="Z312" s="5">
        <f t="shared" si="52"/>
        <v>56197.542396247467</v>
      </c>
      <c r="AA312" s="9">
        <f t="shared" si="53"/>
        <v>6.4615399169631691E-3</v>
      </c>
      <c r="AB312" s="62">
        <v>20074075.520000003</v>
      </c>
      <c r="AC312" s="7">
        <f t="shared" si="54"/>
        <v>2.7995083679075179E-3</v>
      </c>
      <c r="AE312" s="6" t="s">
        <v>711</v>
      </c>
      <c r="AF312" s="6" t="s">
        <v>447</v>
      </c>
      <c r="AG312" s="6" t="s">
        <v>1857</v>
      </c>
      <c r="AH312" s="6" t="s">
        <v>1857</v>
      </c>
      <c r="AI312" s="6" t="s">
        <v>1857</v>
      </c>
      <c r="AJ312" s="6" t="s">
        <v>1857</v>
      </c>
      <c r="AK312" s="6" t="s">
        <v>1857</v>
      </c>
      <c r="AL312" s="6" t="s">
        <v>1857</v>
      </c>
      <c r="AM312" s="6" t="s">
        <v>1857</v>
      </c>
      <c r="AN312" s="6" t="s">
        <v>1857</v>
      </c>
      <c r="AO312" s="6" t="s">
        <v>1857</v>
      </c>
      <c r="AP312" s="6" t="s">
        <v>1857</v>
      </c>
      <c r="AQ312" s="6" t="s">
        <v>1857</v>
      </c>
      <c r="AR312" s="6" t="s">
        <v>1857</v>
      </c>
      <c r="AS312" s="6" t="s">
        <v>1857</v>
      </c>
      <c r="AT312" s="6" t="s">
        <v>1857</v>
      </c>
    </row>
    <row r="313" spans="1:46" ht="17.25" customHeight="1" x14ac:dyDescent="0.3">
      <c r="A313" t="s">
        <v>468</v>
      </c>
      <c r="B313" t="s">
        <v>1570</v>
      </c>
      <c r="C313" t="s">
        <v>1100</v>
      </c>
      <c r="D313" t="str">
        <f t="shared" si="44"/>
        <v>Spotswood borough, Middlesex County</v>
      </c>
      <c r="E313" t="s">
        <v>1829</v>
      </c>
      <c r="F313" t="s">
        <v>1815</v>
      </c>
      <c r="G313" s="22">
        <f>COUNTIFS('Raw Data from UFBs'!$A$3:$A$3000,'Summary By Town'!$A313,'Raw Data from UFBs'!$E$3:$E$3000,'Summary By Town'!$G$2)</f>
        <v>0</v>
      </c>
      <c r="H313" s="5">
        <f>SUMIFS('Raw Data from UFBs'!F$3:F$3000,'Raw Data from UFBs'!$A$3:$A$3000,'Summary By Town'!$A313,'Raw Data from UFBs'!$E$3:$E$3000,'Summary By Town'!$G$2)</f>
        <v>0</v>
      </c>
      <c r="I313" s="5">
        <f>SUMIFS('Raw Data from UFBs'!G$3:G$3000,'Raw Data from UFBs'!$A$3:$A$3000,'Summary By Town'!$A313,'Raw Data from UFBs'!$E$3:$E$3000,'Summary By Town'!$G$2)</f>
        <v>0</v>
      </c>
      <c r="J313" s="23">
        <f t="shared" si="45"/>
        <v>0</v>
      </c>
      <c r="K313" s="22">
        <f>COUNTIFS('Raw Data from UFBs'!$A$3:$A$3000,'Summary By Town'!$A313,'Raw Data from UFBs'!$E$3:$E$3000,'Summary By Town'!$K$2)</f>
        <v>0</v>
      </c>
      <c r="L313" s="5">
        <f>SUMIFS('Raw Data from UFBs'!F$3:F$3000,'Raw Data from UFBs'!$A$3:$A$3000,'Summary By Town'!$A313,'Raw Data from UFBs'!$E$3:$E$3000,'Summary By Town'!$K$2)</f>
        <v>0</v>
      </c>
      <c r="M313" s="5">
        <f>SUMIFS('Raw Data from UFBs'!G$3:G$3000,'Raw Data from UFBs'!$A$3:$A$3000,'Summary By Town'!$A313,'Raw Data from UFBs'!$E$3:$E$3000,'Summary By Town'!$K$2)</f>
        <v>0</v>
      </c>
      <c r="N313" s="23">
        <f t="shared" si="46"/>
        <v>0</v>
      </c>
      <c r="O313" s="22">
        <f>COUNTIFS('Raw Data from UFBs'!$A$3:$A$3000,'Summary By Town'!$A313,'Raw Data from UFBs'!$E$3:$E$3000,'Summary By Town'!$O$2)</f>
        <v>3</v>
      </c>
      <c r="P313" s="5">
        <f>SUMIFS('Raw Data from UFBs'!F$3:F$3000,'Raw Data from UFBs'!$A$3:$A$3000,'Summary By Town'!$A313,'Raw Data from UFBs'!$E$3:$E$3000,'Summary By Town'!$O$2)</f>
        <v>50206.85</v>
      </c>
      <c r="Q313" s="5">
        <f>SUMIFS('Raw Data from UFBs'!G$3:G$3000,'Raw Data from UFBs'!$A$3:$A$3000,'Summary By Town'!$A313,'Raw Data from UFBs'!$E$3:$E$3000,'Summary By Town'!$O$2)</f>
        <v>11775700</v>
      </c>
      <c r="R313" s="23">
        <f t="shared" si="47"/>
        <v>421635.08129023667</v>
      </c>
      <c r="S313" s="22">
        <f t="shared" si="48"/>
        <v>3</v>
      </c>
      <c r="T313" s="5">
        <f t="shared" si="49"/>
        <v>50206.85</v>
      </c>
      <c r="U313" s="5">
        <f t="shared" si="50"/>
        <v>11775700</v>
      </c>
      <c r="V313" s="23">
        <f t="shared" si="51"/>
        <v>421635.08129023667</v>
      </c>
      <c r="W313" s="62">
        <v>816416600</v>
      </c>
      <c r="X313" s="63">
        <v>3.5805521649688483</v>
      </c>
      <c r="Y313" s="64">
        <v>0.29763003110021746</v>
      </c>
      <c r="Z313" s="5">
        <f t="shared" si="52"/>
        <v>110548.19603041191</v>
      </c>
      <c r="AA313" s="9">
        <f t="shared" si="53"/>
        <v>1.442364106756281E-2</v>
      </c>
      <c r="AB313" s="62">
        <v>7630244.1399999997</v>
      </c>
      <c r="AC313" s="7">
        <f t="shared" si="54"/>
        <v>1.4488159749815281E-2</v>
      </c>
      <c r="AE313" s="6" t="s">
        <v>1103</v>
      </c>
      <c r="AF313" s="6" t="s">
        <v>415</v>
      </c>
      <c r="AG313" s="6" t="s">
        <v>422</v>
      </c>
      <c r="AH313" s="6" t="s">
        <v>711</v>
      </c>
      <c r="AI313" s="6" t="s">
        <v>1857</v>
      </c>
      <c r="AJ313" s="6" t="s">
        <v>1857</v>
      </c>
      <c r="AK313" s="6" t="s">
        <v>1857</v>
      </c>
      <c r="AL313" s="6" t="s">
        <v>1857</v>
      </c>
      <c r="AM313" s="6" t="s">
        <v>1857</v>
      </c>
      <c r="AN313" s="6" t="s">
        <v>1857</v>
      </c>
      <c r="AO313" s="6" t="s">
        <v>1857</v>
      </c>
      <c r="AP313" s="6" t="s">
        <v>1857</v>
      </c>
      <c r="AQ313" s="6" t="s">
        <v>1857</v>
      </c>
      <c r="AR313" s="6" t="s">
        <v>1857</v>
      </c>
      <c r="AS313" s="6" t="s">
        <v>1857</v>
      </c>
      <c r="AT313" s="6" t="s">
        <v>1857</v>
      </c>
    </row>
    <row r="314" spans="1:46" ht="17.25" customHeight="1" x14ac:dyDescent="0.3">
      <c r="A314" t="s">
        <v>1101</v>
      </c>
      <c r="B314" t="s">
        <v>1571</v>
      </c>
      <c r="C314" t="s">
        <v>1100</v>
      </c>
      <c r="D314" t="str">
        <f t="shared" si="44"/>
        <v>Cranbury township, Middlesex County</v>
      </c>
      <c r="E314" t="s">
        <v>1829</v>
      </c>
      <c r="F314" t="s">
        <v>1818</v>
      </c>
      <c r="G314" s="22">
        <f>COUNTIFS('Raw Data from UFBs'!$A$3:$A$3000,'Summary By Town'!$A314,'Raw Data from UFBs'!$E$3:$E$3000,'Summary By Town'!$G$2)</f>
        <v>0</v>
      </c>
      <c r="H314" s="5">
        <f>SUMIFS('Raw Data from UFBs'!F$3:F$3000,'Raw Data from UFBs'!$A$3:$A$3000,'Summary By Town'!$A314,'Raw Data from UFBs'!$E$3:$E$3000,'Summary By Town'!$G$2)</f>
        <v>0</v>
      </c>
      <c r="I314" s="5">
        <f>SUMIFS('Raw Data from UFBs'!G$3:G$3000,'Raw Data from UFBs'!$A$3:$A$3000,'Summary By Town'!$A314,'Raw Data from UFBs'!$E$3:$E$3000,'Summary By Town'!$G$2)</f>
        <v>0</v>
      </c>
      <c r="J314" s="23">
        <f t="shared" si="45"/>
        <v>0</v>
      </c>
      <c r="K314" s="22">
        <f>COUNTIFS('Raw Data from UFBs'!$A$3:$A$3000,'Summary By Town'!$A314,'Raw Data from UFBs'!$E$3:$E$3000,'Summary By Town'!$K$2)</f>
        <v>0</v>
      </c>
      <c r="L314" s="5">
        <f>SUMIFS('Raw Data from UFBs'!F$3:F$3000,'Raw Data from UFBs'!$A$3:$A$3000,'Summary By Town'!$A314,'Raw Data from UFBs'!$E$3:$E$3000,'Summary By Town'!$K$2)</f>
        <v>0</v>
      </c>
      <c r="M314" s="5">
        <f>SUMIFS('Raw Data from UFBs'!G$3:G$3000,'Raw Data from UFBs'!$A$3:$A$3000,'Summary By Town'!$A314,'Raw Data from UFBs'!$E$3:$E$3000,'Summary By Town'!$K$2)</f>
        <v>0</v>
      </c>
      <c r="N314" s="23">
        <f t="shared" si="46"/>
        <v>0</v>
      </c>
      <c r="O314" s="22">
        <f>COUNTIFS('Raw Data from UFBs'!$A$3:$A$3000,'Summary By Town'!$A314,'Raw Data from UFBs'!$E$3:$E$3000,'Summary By Town'!$O$2)</f>
        <v>0</v>
      </c>
      <c r="P314" s="5">
        <f>SUMIFS('Raw Data from UFBs'!F$3:F$3000,'Raw Data from UFBs'!$A$3:$A$3000,'Summary By Town'!$A314,'Raw Data from UFBs'!$E$3:$E$3000,'Summary By Town'!$O$2)</f>
        <v>0</v>
      </c>
      <c r="Q314" s="5">
        <f>SUMIFS('Raw Data from UFBs'!G$3:G$3000,'Raw Data from UFBs'!$A$3:$A$3000,'Summary By Town'!$A314,'Raw Data from UFBs'!$E$3:$E$3000,'Summary By Town'!$O$2)</f>
        <v>0</v>
      </c>
      <c r="R314" s="23">
        <f t="shared" si="47"/>
        <v>0</v>
      </c>
      <c r="S314" s="22">
        <f t="shared" si="48"/>
        <v>0</v>
      </c>
      <c r="T314" s="5">
        <f t="shared" si="49"/>
        <v>0</v>
      </c>
      <c r="U314" s="5">
        <f t="shared" si="50"/>
        <v>0</v>
      </c>
      <c r="V314" s="23">
        <f t="shared" si="51"/>
        <v>0</v>
      </c>
      <c r="W314" s="62">
        <v>2052743400</v>
      </c>
      <c r="X314" s="63">
        <v>1.8070118707486451</v>
      </c>
      <c r="Y314" s="64">
        <v>0.22119089617416124</v>
      </c>
      <c r="Z314" s="5">
        <f t="shared" si="52"/>
        <v>0</v>
      </c>
      <c r="AA314" s="9">
        <f t="shared" si="53"/>
        <v>0</v>
      </c>
      <c r="AB314" s="62">
        <v>13801373.32</v>
      </c>
      <c r="AC314" s="7">
        <f t="shared" si="54"/>
        <v>0</v>
      </c>
      <c r="AE314" s="6" t="s">
        <v>363</v>
      </c>
      <c r="AF314" s="6" t="s">
        <v>443</v>
      </c>
      <c r="AG314" s="6" t="s">
        <v>1103</v>
      </c>
      <c r="AH314" s="6" t="s">
        <v>454</v>
      </c>
      <c r="AI314" s="6" t="s">
        <v>1857</v>
      </c>
      <c r="AJ314" s="6" t="s">
        <v>1857</v>
      </c>
      <c r="AK314" s="6" t="s">
        <v>1857</v>
      </c>
      <c r="AL314" s="6" t="s">
        <v>1857</v>
      </c>
      <c r="AM314" s="6" t="s">
        <v>1857</v>
      </c>
      <c r="AN314" s="6" t="s">
        <v>1857</v>
      </c>
      <c r="AO314" s="6" t="s">
        <v>1857</v>
      </c>
      <c r="AP314" s="6" t="s">
        <v>1857</v>
      </c>
      <c r="AQ314" s="6" t="s">
        <v>1857</v>
      </c>
      <c r="AR314" s="6" t="s">
        <v>1857</v>
      </c>
      <c r="AS314" s="6" t="s">
        <v>1857</v>
      </c>
      <c r="AT314" s="6" t="s">
        <v>1857</v>
      </c>
    </row>
    <row r="315" spans="1:46" ht="17.25" customHeight="1" x14ac:dyDescent="0.3">
      <c r="A315" t="s">
        <v>711</v>
      </c>
      <c r="B315" t="s">
        <v>1572</v>
      </c>
      <c r="C315" t="s">
        <v>1100</v>
      </c>
      <c r="D315" t="str">
        <f t="shared" si="44"/>
        <v>East Brunswick township, Middlesex County</v>
      </c>
      <c r="E315" t="s">
        <v>1829</v>
      </c>
      <c r="F315" t="s">
        <v>1817</v>
      </c>
      <c r="G315" s="22">
        <f>COUNTIFS('Raw Data from UFBs'!$A$3:$A$3000,'Summary By Town'!$A315,'Raw Data from UFBs'!$E$3:$E$3000,'Summary By Town'!$G$2)</f>
        <v>3</v>
      </c>
      <c r="H315" s="5">
        <f>SUMIFS('Raw Data from UFBs'!F$3:F$3000,'Raw Data from UFBs'!$A$3:$A$3000,'Summary By Town'!$A315,'Raw Data from UFBs'!$E$3:$E$3000,'Summary By Town'!$G$2)</f>
        <v>224598.35</v>
      </c>
      <c r="I315" s="5">
        <f>SUMIFS('Raw Data from UFBs'!G$3:G$3000,'Raw Data from UFBs'!$A$3:$A$3000,'Summary By Town'!$A315,'Raw Data from UFBs'!$E$3:$E$3000,'Summary By Town'!$G$2)</f>
        <v>10427200</v>
      </c>
      <c r="J315" s="23">
        <f t="shared" si="45"/>
        <v>1199276.1977052463</v>
      </c>
      <c r="K315" s="22">
        <f>COUNTIFS('Raw Data from UFBs'!$A$3:$A$3000,'Summary By Town'!$A315,'Raw Data from UFBs'!$E$3:$E$3000,'Summary By Town'!$K$2)</f>
        <v>2</v>
      </c>
      <c r="L315" s="5">
        <f>SUMIFS('Raw Data from UFBs'!F$3:F$3000,'Raw Data from UFBs'!$A$3:$A$3000,'Summary By Town'!$A315,'Raw Data from UFBs'!$E$3:$E$3000,'Summary By Town'!$K$2)</f>
        <v>2765751.99</v>
      </c>
      <c r="M315" s="5">
        <f>SUMIFS('Raw Data from UFBs'!G$3:G$3000,'Raw Data from UFBs'!$A$3:$A$3000,'Summary By Town'!$A315,'Raw Data from UFBs'!$E$3:$E$3000,'Summary By Town'!$K$2)</f>
        <v>33667100</v>
      </c>
      <c r="N315" s="23">
        <f t="shared" si="46"/>
        <v>3872194.9972919193</v>
      </c>
      <c r="O315" s="22">
        <f>COUNTIFS('Raw Data from UFBs'!$A$3:$A$3000,'Summary By Town'!$A315,'Raw Data from UFBs'!$E$3:$E$3000,'Summary By Town'!$O$2)</f>
        <v>0</v>
      </c>
      <c r="P315" s="5">
        <f>SUMIFS('Raw Data from UFBs'!F$3:F$3000,'Raw Data from UFBs'!$A$3:$A$3000,'Summary By Town'!$A315,'Raw Data from UFBs'!$E$3:$E$3000,'Summary By Town'!$O$2)</f>
        <v>0</v>
      </c>
      <c r="Q315" s="5">
        <f>SUMIFS('Raw Data from UFBs'!G$3:G$3000,'Raw Data from UFBs'!$A$3:$A$3000,'Summary By Town'!$A315,'Raw Data from UFBs'!$E$3:$E$3000,'Summary By Town'!$O$2)</f>
        <v>0</v>
      </c>
      <c r="R315" s="23">
        <f t="shared" si="47"/>
        <v>0</v>
      </c>
      <c r="S315" s="22">
        <f t="shared" si="48"/>
        <v>5</v>
      </c>
      <c r="T315" s="5">
        <f t="shared" si="49"/>
        <v>2990350.3400000003</v>
      </c>
      <c r="U315" s="5">
        <f t="shared" si="50"/>
        <v>44094300</v>
      </c>
      <c r="V315" s="23">
        <f t="shared" si="51"/>
        <v>5071471.1949971654</v>
      </c>
      <c r="W315" s="62">
        <v>2153542150</v>
      </c>
      <c r="X315" s="63">
        <v>11.501421260791453</v>
      </c>
      <c r="Y315" s="64">
        <v>0.20703701708911776</v>
      </c>
      <c r="Z315" s="5">
        <f t="shared" si="52"/>
        <v>430869.05402056739</v>
      </c>
      <c r="AA315" s="9">
        <f t="shared" si="53"/>
        <v>2.0475243542365771E-2</v>
      </c>
      <c r="AB315" s="62">
        <v>77632991.870000005</v>
      </c>
      <c r="AC315" s="7">
        <f t="shared" si="54"/>
        <v>5.5500766316217377E-3</v>
      </c>
      <c r="AE315" s="6" t="s">
        <v>1103</v>
      </c>
      <c r="AF315" s="6" t="s">
        <v>415</v>
      </c>
      <c r="AG315" s="6" t="s">
        <v>468</v>
      </c>
      <c r="AH315" s="6" t="s">
        <v>454</v>
      </c>
      <c r="AI315" s="6" t="s">
        <v>427</v>
      </c>
      <c r="AJ315" s="6" t="s">
        <v>422</v>
      </c>
      <c r="AK315" s="6" t="s">
        <v>465</v>
      </c>
      <c r="AL315" s="6" t="s">
        <v>1104</v>
      </c>
      <c r="AM315" s="6" t="s">
        <v>428</v>
      </c>
      <c r="AN315" s="6" t="s">
        <v>447</v>
      </c>
      <c r="AO315" s="6" t="s">
        <v>412</v>
      </c>
      <c r="AP315" s="6" t="s">
        <v>1857</v>
      </c>
      <c r="AQ315" s="6" t="s">
        <v>1857</v>
      </c>
      <c r="AR315" s="6" t="s">
        <v>1857</v>
      </c>
      <c r="AS315" s="6" t="s">
        <v>1857</v>
      </c>
      <c r="AT315" s="6" t="s">
        <v>1857</v>
      </c>
    </row>
    <row r="316" spans="1:46" ht="17.25" customHeight="1" x14ac:dyDescent="0.3">
      <c r="A316" t="s">
        <v>412</v>
      </c>
      <c r="B316" t="s">
        <v>1573</v>
      </c>
      <c r="C316" t="s">
        <v>1100</v>
      </c>
      <c r="D316" t="str">
        <f t="shared" si="44"/>
        <v>Edison township, Middlesex County</v>
      </c>
      <c r="E316" t="s">
        <v>1829</v>
      </c>
      <c r="F316" t="s">
        <v>1819</v>
      </c>
      <c r="G316" s="22">
        <f>COUNTIFS('Raw Data from UFBs'!$A$3:$A$3000,'Summary By Town'!$A316,'Raw Data from UFBs'!$E$3:$E$3000,'Summary By Town'!$G$2)</f>
        <v>11</v>
      </c>
      <c r="H316" s="5">
        <f>SUMIFS('Raw Data from UFBs'!F$3:F$3000,'Raw Data from UFBs'!$A$3:$A$3000,'Summary By Town'!$A316,'Raw Data from UFBs'!$E$3:$E$3000,'Summary By Town'!$G$2)</f>
        <v>2436132.7000000002</v>
      </c>
      <c r="I316" s="5">
        <f>SUMIFS('Raw Data from UFBs'!G$3:G$3000,'Raw Data from UFBs'!$A$3:$A$3000,'Summary By Town'!$A316,'Raw Data from UFBs'!$E$3:$E$3000,'Summary By Town'!$G$2)</f>
        <v>63294600.180000007</v>
      </c>
      <c r="J316" s="23">
        <f t="shared" si="45"/>
        <v>3609534.4453905565</v>
      </c>
      <c r="K316" s="22">
        <f>COUNTIFS('Raw Data from UFBs'!$A$3:$A$3000,'Summary By Town'!$A316,'Raw Data from UFBs'!$E$3:$E$3000,'Summary By Town'!$K$2)</f>
        <v>0</v>
      </c>
      <c r="L316" s="5">
        <f>SUMIFS('Raw Data from UFBs'!F$3:F$3000,'Raw Data from UFBs'!$A$3:$A$3000,'Summary By Town'!$A316,'Raw Data from UFBs'!$E$3:$E$3000,'Summary By Town'!$K$2)</f>
        <v>0</v>
      </c>
      <c r="M316" s="5">
        <f>SUMIFS('Raw Data from UFBs'!G$3:G$3000,'Raw Data from UFBs'!$A$3:$A$3000,'Summary By Town'!$A316,'Raw Data from UFBs'!$E$3:$E$3000,'Summary By Town'!$K$2)</f>
        <v>0</v>
      </c>
      <c r="N316" s="23">
        <f t="shared" si="46"/>
        <v>0</v>
      </c>
      <c r="O316" s="22">
        <f>COUNTIFS('Raw Data from UFBs'!$A$3:$A$3000,'Summary By Town'!$A316,'Raw Data from UFBs'!$E$3:$E$3000,'Summary By Town'!$O$2)</f>
        <v>0</v>
      </c>
      <c r="P316" s="5">
        <f>SUMIFS('Raw Data from UFBs'!F$3:F$3000,'Raw Data from UFBs'!$A$3:$A$3000,'Summary By Town'!$A316,'Raw Data from UFBs'!$E$3:$E$3000,'Summary By Town'!$O$2)</f>
        <v>0</v>
      </c>
      <c r="Q316" s="5">
        <f>SUMIFS('Raw Data from UFBs'!G$3:G$3000,'Raw Data from UFBs'!$A$3:$A$3000,'Summary By Town'!$A316,'Raw Data from UFBs'!$E$3:$E$3000,'Summary By Town'!$O$2)</f>
        <v>0</v>
      </c>
      <c r="R316" s="23">
        <f t="shared" si="47"/>
        <v>0</v>
      </c>
      <c r="S316" s="22">
        <f t="shared" si="48"/>
        <v>11</v>
      </c>
      <c r="T316" s="5">
        <f t="shared" si="49"/>
        <v>2436132.7000000002</v>
      </c>
      <c r="U316" s="5">
        <f t="shared" si="50"/>
        <v>63294600.180000007</v>
      </c>
      <c r="V316" s="23">
        <f t="shared" si="51"/>
        <v>3609534.4453905565</v>
      </c>
      <c r="W316" s="62">
        <v>8365367200</v>
      </c>
      <c r="X316" s="63">
        <v>5.7027525809873216</v>
      </c>
      <c r="Y316" s="64">
        <v>0.26964824979227475</v>
      </c>
      <c r="Z316" s="5">
        <f t="shared" si="52"/>
        <v>316405.72694776388</v>
      </c>
      <c r="AA316" s="9">
        <f t="shared" si="53"/>
        <v>7.5662668077499341E-3</v>
      </c>
      <c r="AB316" s="62">
        <v>163737942.03999999</v>
      </c>
      <c r="AC316" s="7">
        <f t="shared" si="54"/>
        <v>1.9323910084961752E-3</v>
      </c>
      <c r="AE316" s="6" t="s">
        <v>711</v>
      </c>
      <c r="AF316" s="6" t="s">
        <v>428</v>
      </c>
      <c r="AG316" s="6" t="s">
        <v>447</v>
      </c>
      <c r="AH316" s="6" t="s">
        <v>417</v>
      </c>
      <c r="AI316" s="6" t="s">
        <v>424</v>
      </c>
      <c r="AJ316" s="6" t="s">
        <v>442</v>
      </c>
      <c r="AK316" s="6" t="s">
        <v>463</v>
      </c>
      <c r="AL316" s="6" t="s">
        <v>1242</v>
      </c>
      <c r="AM316" s="6" t="s">
        <v>689</v>
      </c>
      <c r="AN316" s="6" t="s">
        <v>694</v>
      </c>
      <c r="AO316" s="6" t="s">
        <v>1105</v>
      </c>
      <c r="AP316" s="6" t="s">
        <v>1857</v>
      </c>
      <c r="AQ316" s="6" t="s">
        <v>1857</v>
      </c>
      <c r="AR316" s="6" t="s">
        <v>1857</v>
      </c>
      <c r="AS316" s="6" t="s">
        <v>1857</v>
      </c>
      <c r="AT316" s="6" t="s">
        <v>1857</v>
      </c>
    </row>
    <row r="317" spans="1:46" ht="17.25" customHeight="1" x14ac:dyDescent="0.3">
      <c r="A317" t="s">
        <v>1103</v>
      </c>
      <c r="B317" t="s">
        <v>1507</v>
      </c>
      <c r="C317" t="s">
        <v>1100</v>
      </c>
      <c r="D317" t="str">
        <f t="shared" si="44"/>
        <v>Monroe township, Middlesex County</v>
      </c>
      <c r="E317" t="s">
        <v>1829</v>
      </c>
      <c r="F317" t="s">
        <v>1817</v>
      </c>
      <c r="G317" s="22">
        <f>COUNTIFS('Raw Data from UFBs'!$A$3:$A$3000,'Summary By Town'!$A317,'Raw Data from UFBs'!$E$3:$E$3000,'Summary By Town'!$G$2)</f>
        <v>0</v>
      </c>
      <c r="H317" s="5">
        <f>SUMIFS('Raw Data from UFBs'!F$3:F$3000,'Raw Data from UFBs'!$A$3:$A$3000,'Summary By Town'!$A317,'Raw Data from UFBs'!$E$3:$E$3000,'Summary By Town'!$G$2)</f>
        <v>0</v>
      </c>
      <c r="I317" s="5">
        <f>SUMIFS('Raw Data from UFBs'!G$3:G$3000,'Raw Data from UFBs'!$A$3:$A$3000,'Summary By Town'!$A317,'Raw Data from UFBs'!$E$3:$E$3000,'Summary By Town'!$G$2)</f>
        <v>0</v>
      </c>
      <c r="J317" s="23">
        <f t="shared" si="45"/>
        <v>0</v>
      </c>
      <c r="K317" s="22">
        <f>COUNTIFS('Raw Data from UFBs'!$A$3:$A$3000,'Summary By Town'!$A317,'Raw Data from UFBs'!$E$3:$E$3000,'Summary By Town'!$K$2)</f>
        <v>0</v>
      </c>
      <c r="L317" s="5">
        <f>SUMIFS('Raw Data from UFBs'!F$3:F$3000,'Raw Data from UFBs'!$A$3:$A$3000,'Summary By Town'!$A317,'Raw Data from UFBs'!$E$3:$E$3000,'Summary By Town'!$K$2)</f>
        <v>0</v>
      </c>
      <c r="M317" s="5">
        <f>SUMIFS('Raw Data from UFBs'!G$3:G$3000,'Raw Data from UFBs'!$A$3:$A$3000,'Summary By Town'!$A317,'Raw Data from UFBs'!$E$3:$E$3000,'Summary By Town'!$K$2)</f>
        <v>0</v>
      </c>
      <c r="N317" s="23">
        <f t="shared" si="46"/>
        <v>0</v>
      </c>
      <c r="O317" s="22">
        <f>COUNTIFS('Raw Data from UFBs'!$A$3:$A$3000,'Summary By Town'!$A317,'Raw Data from UFBs'!$E$3:$E$3000,'Summary By Town'!$O$2)</f>
        <v>0</v>
      </c>
      <c r="P317" s="5">
        <f>SUMIFS('Raw Data from UFBs'!F$3:F$3000,'Raw Data from UFBs'!$A$3:$A$3000,'Summary By Town'!$A317,'Raw Data from UFBs'!$E$3:$E$3000,'Summary By Town'!$O$2)</f>
        <v>0</v>
      </c>
      <c r="Q317" s="5">
        <f>SUMIFS('Raw Data from UFBs'!G$3:G$3000,'Raw Data from UFBs'!$A$3:$A$3000,'Summary By Town'!$A317,'Raw Data from UFBs'!$E$3:$E$3000,'Summary By Town'!$O$2)</f>
        <v>0</v>
      </c>
      <c r="R317" s="23">
        <f t="shared" si="47"/>
        <v>0</v>
      </c>
      <c r="S317" s="22">
        <f t="shared" si="48"/>
        <v>0</v>
      </c>
      <c r="T317" s="5">
        <f t="shared" si="49"/>
        <v>0</v>
      </c>
      <c r="U317" s="5">
        <f t="shared" si="50"/>
        <v>0</v>
      </c>
      <c r="V317" s="23">
        <f t="shared" si="51"/>
        <v>0</v>
      </c>
      <c r="W317" s="62">
        <v>8706743685</v>
      </c>
      <c r="X317" s="63">
        <v>2.5586267687182298</v>
      </c>
      <c r="Y317" s="64">
        <v>0.2154629461932199</v>
      </c>
      <c r="Z317" s="5">
        <f t="shared" si="52"/>
        <v>0</v>
      </c>
      <c r="AA317" s="9">
        <f t="shared" si="53"/>
        <v>0</v>
      </c>
      <c r="AB317" s="62">
        <v>40970198.240000002</v>
      </c>
      <c r="AC317" s="7">
        <f t="shared" si="54"/>
        <v>0</v>
      </c>
      <c r="AE317" s="6" t="s">
        <v>1121</v>
      </c>
      <c r="AF317" s="6" t="s">
        <v>363</v>
      </c>
      <c r="AG317" s="6" t="s">
        <v>1101</v>
      </c>
      <c r="AH317" s="6" t="s">
        <v>528</v>
      </c>
      <c r="AI317" s="6" t="s">
        <v>419</v>
      </c>
      <c r="AJ317" s="6" t="s">
        <v>415</v>
      </c>
      <c r="AK317" s="6" t="s">
        <v>468</v>
      </c>
      <c r="AL317" s="6" t="s">
        <v>454</v>
      </c>
      <c r="AM317" s="6" t="s">
        <v>422</v>
      </c>
      <c r="AN317" s="6" t="s">
        <v>711</v>
      </c>
      <c r="AO317" s="6" t="s">
        <v>1857</v>
      </c>
      <c r="AP317" s="6" t="s">
        <v>1857</v>
      </c>
      <c r="AQ317" s="6" t="s">
        <v>1857</v>
      </c>
      <c r="AR317" s="6" t="s">
        <v>1857</v>
      </c>
      <c r="AS317" s="6" t="s">
        <v>1857</v>
      </c>
      <c r="AT317" s="6" t="s">
        <v>1857</v>
      </c>
    </row>
    <row r="318" spans="1:46" ht="17.25" customHeight="1" x14ac:dyDescent="0.3">
      <c r="A318" t="s">
        <v>1104</v>
      </c>
      <c r="B318" t="s">
        <v>1574</v>
      </c>
      <c r="C318" t="s">
        <v>1100</v>
      </c>
      <c r="D318" t="str">
        <f t="shared" si="44"/>
        <v>North Brunswick township, Middlesex County</v>
      </c>
      <c r="E318" t="s">
        <v>1829</v>
      </c>
      <c r="F318" t="s">
        <v>1819</v>
      </c>
      <c r="G318" s="22">
        <f>COUNTIFS('Raw Data from UFBs'!$A$3:$A$3000,'Summary By Town'!$A318,'Raw Data from UFBs'!$E$3:$E$3000,'Summary By Town'!$G$2)</f>
        <v>2</v>
      </c>
      <c r="H318" s="5">
        <f>SUMIFS('Raw Data from UFBs'!F$3:F$3000,'Raw Data from UFBs'!$A$3:$A$3000,'Summary By Town'!$A318,'Raw Data from UFBs'!$E$3:$E$3000,'Summary By Town'!$G$2)</f>
        <v>0</v>
      </c>
      <c r="I318" s="5">
        <f>SUMIFS('Raw Data from UFBs'!G$3:G$3000,'Raw Data from UFBs'!$A$3:$A$3000,'Summary By Town'!$A318,'Raw Data from UFBs'!$E$3:$E$3000,'Summary By Town'!$G$2)</f>
        <v>14129000</v>
      </c>
      <c r="J318" s="23">
        <f t="shared" si="45"/>
        <v>879010.93788956827</v>
      </c>
      <c r="K318" s="22">
        <f>COUNTIFS('Raw Data from UFBs'!$A$3:$A$3000,'Summary By Town'!$A318,'Raw Data from UFBs'!$E$3:$E$3000,'Summary By Town'!$K$2)</f>
        <v>0</v>
      </c>
      <c r="L318" s="5">
        <f>SUMIFS('Raw Data from UFBs'!F$3:F$3000,'Raw Data from UFBs'!$A$3:$A$3000,'Summary By Town'!$A318,'Raw Data from UFBs'!$E$3:$E$3000,'Summary By Town'!$K$2)</f>
        <v>0</v>
      </c>
      <c r="M318" s="5">
        <f>SUMIFS('Raw Data from UFBs'!G$3:G$3000,'Raw Data from UFBs'!$A$3:$A$3000,'Summary By Town'!$A318,'Raw Data from UFBs'!$E$3:$E$3000,'Summary By Town'!$K$2)</f>
        <v>0</v>
      </c>
      <c r="N318" s="23">
        <f t="shared" si="46"/>
        <v>0</v>
      </c>
      <c r="O318" s="22">
        <f>COUNTIFS('Raw Data from UFBs'!$A$3:$A$3000,'Summary By Town'!$A318,'Raw Data from UFBs'!$E$3:$E$3000,'Summary By Town'!$O$2)</f>
        <v>0</v>
      </c>
      <c r="P318" s="5">
        <f>SUMIFS('Raw Data from UFBs'!F$3:F$3000,'Raw Data from UFBs'!$A$3:$A$3000,'Summary By Town'!$A318,'Raw Data from UFBs'!$E$3:$E$3000,'Summary By Town'!$O$2)</f>
        <v>0</v>
      </c>
      <c r="Q318" s="5">
        <f>SUMIFS('Raw Data from UFBs'!G$3:G$3000,'Raw Data from UFBs'!$A$3:$A$3000,'Summary By Town'!$A318,'Raw Data from UFBs'!$E$3:$E$3000,'Summary By Town'!$O$2)</f>
        <v>0</v>
      </c>
      <c r="R318" s="23">
        <f t="shared" si="47"/>
        <v>0</v>
      </c>
      <c r="S318" s="22">
        <f t="shared" si="48"/>
        <v>2</v>
      </c>
      <c r="T318" s="5">
        <f t="shared" si="49"/>
        <v>0</v>
      </c>
      <c r="U318" s="5">
        <f t="shared" si="50"/>
        <v>14129000</v>
      </c>
      <c r="V318" s="23">
        <f t="shared" si="51"/>
        <v>879010.93788956827</v>
      </c>
      <c r="W318" s="62">
        <v>3089151900</v>
      </c>
      <c r="X318" s="63">
        <v>6.2213244949364306</v>
      </c>
      <c r="Y318" s="64">
        <v>0.25432608504755111</v>
      </c>
      <c r="Z318" s="5">
        <f t="shared" si="52"/>
        <v>223555.41054743002</v>
      </c>
      <c r="AA318" s="9">
        <f t="shared" si="53"/>
        <v>4.5737472475859799E-3</v>
      </c>
      <c r="AB318" s="62">
        <v>37677459.240000002</v>
      </c>
      <c r="AC318" s="7">
        <f t="shared" si="54"/>
        <v>5.9333993070874065E-3</v>
      </c>
      <c r="AE318" s="6" t="s">
        <v>454</v>
      </c>
      <c r="AF318" s="6" t="s">
        <v>427</v>
      </c>
      <c r="AG318" s="6" t="s">
        <v>711</v>
      </c>
      <c r="AH318" s="6" t="s">
        <v>428</v>
      </c>
      <c r="AI318" s="6" t="s">
        <v>644</v>
      </c>
      <c r="AJ318" s="6" t="s">
        <v>1857</v>
      </c>
      <c r="AK318" s="6" t="s">
        <v>1857</v>
      </c>
      <c r="AL318" s="6" t="s">
        <v>1857</v>
      </c>
      <c r="AM318" s="6" t="s">
        <v>1857</v>
      </c>
      <c r="AN318" s="6" t="s">
        <v>1857</v>
      </c>
      <c r="AO318" s="6" t="s">
        <v>1857</v>
      </c>
      <c r="AP318" s="6" t="s">
        <v>1857</v>
      </c>
      <c r="AQ318" s="6" t="s">
        <v>1857</v>
      </c>
      <c r="AR318" s="6" t="s">
        <v>1857</v>
      </c>
      <c r="AS318" s="6" t="s">
        <v>1857</v>
      </c>
      <c r="AT318" s="6" t="s">
        <v>1857</v>
      </c>
    </row>
    <row r="319" spans="1:46" ht="17.25" customHeight="1" x14ac:dyDescent="0.3">
      <c r="A319" t="s">
        <v>422</v>
      </c>
      <c r="B319" t="s">
        <v>1575</v>
      </c>
      <c r="C319" t="s">
        <v>1100</v>
      </c>
      <c r="D319" t="str">
        <f t="shared" si="44"/>
        <v>Old Bridge township, Middlesex County</v>
      </c>
      <c r="E319" t="s">
        <v>1829</v>
      </c>
      <c r="F319" t="s">
        <v>1815</v>
      </c>
      <c r="G319" s="22">
        <f>COUNTIFS('Raw Data from UFBs'!$A$3:$A$3000,'Summary By Town'!$A319,'Raw Data from UFBs'!$E$3:$E$3000,'Summary By Town'!$G$2)</f>
        <v>0</v>
      </c>
      <c r="H319" s="5">
        <f>SUMIFS('Raw Data from UFBs'!F$3:F$3000,'Raw Data from UFBs'!$A$3:$A$3000,'Summary By Town'!$A319,'Raw Data from UFBs'!$E$3:$E$3000,'Summary By Town'!$G$2)</f>
        <v>0</v>
      </c>
      <c r="I319" s="5">
        <f>SUMIFS('Raw Data from UFBs'!G$3:G$3000,'Raw Data from UFBs'!$A$3:$A$3000,'Summary By Town'!$A319,'Raw Data from UFBs'!$E$3:$E$3000,'Summary By Town'!$G$2)</f>
        <v>0</v>
      </c>
      <c r="J319" s="23">
        <f t="shared" si="45"/>
        <v>0</v>
      </c>
      <c r="K319" s="22">
        <f>COUNTIFS('Raw Data from UFBs'!$A$3:$A$3000,'Summary By Town'!$A319,'Raw Data from UFBs'!$E$3:$E$3000,'Summary By Town'!$K$2)</f>
        <v>1</v>
      </c>
      <c r="L319" s="5">
        <f>SUMIFS('Raw Data from UFBs'!F$3:F$3000,'Raw Data from UFBs'!$A$3:$A$3000,'Summary By Town'!$A319,'Raw Data from UFBs'!$E$3:$E$3000,'Summary By Town'!$K$2)</f>
        <v>167467.12</v>
      </c>
      <c r="M319" s="5">
        <f>SUMIFS('Raw Data from UFBs'!G$3:G$3000,'Raw Data from UFBs'!$A$3:$A$3000,'Summary By Town'!$A319,'Raw Data from UFBs'!$E$3:$E$3000,'Summary By Town'!$K$2)</f>
        <v>11340000</v>
      </c>
      <c r="N319" s="23">
        <f t="shared" si="46"/>
        <v>601205.37990107597</v>
      </c>
      <c r="O319" s="22">
        <f>COUNTIFS('Raw Data from UFBs'!$A$3:$A$3000,'Summary By Town'!$A319,'Raw Data from UFBs'!$E$3:$E$3000,'Summary By Town'!$O$2)</f>
        <v>0</v>
      </c>
      <c r="P319" s="5">
        <f>SUMIFS('Raw Data from UFBs'!F$3:F$3000,'Raw Data from UFBs'!$A$3:$A$3000,'Summary By Town'!$A319,'Raw Data from UFBs'!$E$3:$E$3000,'Summary By Town'!$O$2)</f>
        <v>0</v>
      </c>
      <c r="Q319" s="5">
        <f>SUMIFS('Raw Data from UFBs'!G$3:G$3000,'Raw Data from UFBs'!$A$3:$A$3000,'Summary By Town'!$A319,'Raw Data from UFBs'!$E$3:$E$3000,'Summary By Town'!$O$2)</f>
        <v>0</v>
      </c>
      <c r="R319" s="23">
        <f t="shared" si="47"/>
        <v>0</v>
      </c>
      <c r="S319" s="22">
        <f t="shared" si="48"/>
        <v>1</v>
      </c>
      <c r="T319" s="5">
        <f t="shared" si="49"/>
        <v>167467.12</v>
      </c>
      <c r="U319" s="5">
        <f t="shared" si="50"/>
        <v>11340000</v>
      </c>
      <c r="V319" s="23">
        <f t="shared" si="51"/>
        <v>601205.37990107597</v>
      </c>
      <c r="W319" s="62">
        <v>4020559755</v>
      </c>
      <c r="X319" s="63">
        <v>5.3016347433957316</v>
      </c>
      <c r="Y319" s="64">
        <v>0.20592785097122174</v>
      </c>
      <c r="Z319" s="5">
        <f t="shared" si="52"/>
        <v>89318.787745425812</v>
      </c>
      <c r="AA319" s="9">
        <f t="shared" si="53"/>
        <v>2.8205027884233001E-3</v>
      </c>
      <c r="AB319" s="62">
        <v>36199065</v>
      </c>
      <c r="AC319" s="7">
        <f t="shared" si="54"/>
        <v>2.4674335578950954E-3</v>
      </c>
      <c r="AE319" s="6" t="s">
        <v>528</v>
      </c>
      <c r="AF319" s="6" t="s">
        <v>1103</v>
      </c>
      <c r="AG319" s="6" t="s">
        <v>530</v>
      </c>
      <c r="AH319" s="6" t="s">
        <v>468</v>
      </c>
      <c r="AI319" s="6" t="s">
        <v>532</v>
      </c>
      <c r="AJ319" s="6" t="s">
        <v>711</v>
      </c>
      <c r="AK319" s="6" t="s">
        <v>447</v>
      </c>
      <c r="AL319" s="6" t="s">
        <v>533</v>
      </c>
      <c r="AM319" s="6" t="s">
        <v>1857</v>
      </c>
      <c r="AN319" s="6" t="s">
        <v>1857</v>
      </c>
      <c r="AO319" s="6" t="s">
        <v>1857</v>
      </c>
      <c r="AP319" s="6" t="s">
        <v>1857</v>
      </c>
      <c r="AQ319" s="6" t="s">
        <v>1857</v>
      </c>
      <c r="AR319" s="6" t="s">
        <v>1857</v>
      </c>
      <c r="AS319" s="6" t="s">
        <v>1857</v>
      </c>
      <c r="AT319" s="6" t="s">
        <v>1857</v>
      </c>
    </row>
    <row r="320" spans="1:46" ht="17.25" customHeight="1" x14ac:dyDescent="0.3">
      <c r="A320" t="s">
        <v>442</v>
      </c>
      <c r="B320" t="s">
        <v>1576</v>
      </c>
      <c r="C320" t="s">
        <v>1100</v>
      </c>
      <c r="D320" t="str">
        <f t="shared" si="44"/>
        <v>Piscataway township, Middlesex County</v>
      </c>
      <c r="E320" t="s">
        <v>1829</v>
      </c>
      <c r="F320" t="s">
        <v>1817</v>
      </c>
      <c r="G320" s="22">
        <f>COUNTIFS('Raw Data from UFBs'!$A$3:$A$3000,'Summary By Town'!$A320,'Raw Data from UFBs'!$E$3:$E$3000,'Summary By Town'!$G$2)</f>
        <v>0</v>
      </c>
      <c r="H320" s="5">
        <f>SUMIFS('Raw Data from UFBs'!F$3:F$3000,'Raw Data from UFBs'!$A$3:$A$3000,'Summary By Town'!$A320,'Raw Data from UFBs'!$E$3:$E$3000,'Summary By Town'!$G$2)</f>
        <v>0</v>
      </c>
      <c r="I320" s="5">
        <f>SUMIFS('Raw Data from UFBs'!G$3:G$3000,'Raw Data from UFBs'!$A$3:$A$3000,'Summary By Town'!$A320,'Raw Data from UFBs'!$E$3:$E$3000,'Summary By Town'!$G$2)</f>
        <v>0</v>
      </c>
      <c r="J320" s="23">
        <f t="shared" si="45"/>
        <v>0</v>
      </c>
      <c r="K320" s="22">
        <f>COUNTIFS('Raw Data from UFBs'!$A$3:$A$3000,'Summary By Town'!$A320,'Raw Data from UFBs'!$E$3:$E$3000,'Summary By Town'!$K$2)</f>
        <v>12</v>
      </c>
      <c r="L320" s="5">
        <f>SUMIFS('Raw Data from UFBs'!F$3:F$3000,'Raw Data from UFBs'!$A$3:$A$3000,'Summary By Town'!$A320,'Raw Data from UFBs'!$E$3:$E$3000,'Summary By Town'!$K$2)</f>
        <v>4153838.26</v>
      </c>
      <c r="M320" s="5">
        <f>SUMIFS('Raw Data from UFBs'!G$3:G$3000,'Raw Data from UFBs'!$A$3:$A$3000,'Summary By Town'!$A320,'Raw Data from UFBs'!$E$3:$E$3000,'Summary By Town'!$K$2)</f>
        <v>495129300</v>
      </c>
      <c r="N320" s="23">
        <f t="shared" si="46"/>
        <v>10053799.538818769</v>
      </c>
      <c r="O320" s="22">
        <f>COUNTIFS('Raw Data from UFBs'!$A$3:$A$3000,'Summary By Town'!$A320,'Raw Data from UFBs'!$E$3:$E$3000,'Summary By Town'!$O$2)</f>
        <v>0</v>
      </c>
      <c r="P320" s="5">
        <f>SUMIFS('Raw Data from UFBs'!F$3:F$3000,'Raw Data from UFBs'!$A$3:$A$3000,'Summary By Town'!$A320,'Raw Data from UFBs'!$E$3:$E$3000,'Summary By Town'!$O$2)</f>
        <v>0</v>
      </c>
      <c r="Q320" s="5">
        <f>SUMIFS('Raw Data from UFBs'!G$3:G$3000,'Raw Data from UFBs'!$A$3:$A$3000,'Summary By Town'!$A320,'Raw Data from UFBs'!$E$3:$E$3000,'Summary By Town'!$O$2)</f>
        <v>0</v>
      </c>
      <c r="R320" s="23">
        <f t="shared" si="47"/>
        <v>0</v>
      </c>
      <c r="S320" s="22">
        <f t="shared" si="48"/>
        <v>12</v>
      </c>
      <c r="T320" s="5">
        <f t="shared" si="49"/>
        <v>4153838.26</v>
      </c>
      <c r="U320" s="5">
        <f t="shared" si="50"/>
        <v>495129300</v>
      </c>
      <c r="V320" s="23">
        <f t="shared" si="51"/>
        <v>10053799.538818769</v>
      </c>
      <c r="W320" s="62">
        <v>11753302544</v>
      </c>
      <c r="X320" s="63">
        <v>2.0305402121867497</v>
      </c>
      <c r="Y320" s="64">
        <v>0.27485192048162504</v>
      </c>
      <c r="Z320" s="5">
        <f t="shared" si="52"/>
        <v>1621615.6882505631</v>
      </c>
      <c r="AA320" s="9">
        <f t="shared" si="53"/>
        <v>4.2126823345729404E-2</v>
      </c>
      <c r="AB320" s="62">
        <v>77817781.709999993</v>
      </c>
      <c r="AC320" s="7">
        <f t="shared" si="54"/>
        <v>2.0838626501764917E-2</v>
      </c>
      <c r="AE320" s="6" t="s">
        <v>428</v>
      </c>
      <c r="AF320" s="6" t="s">
        <v>417</v>
      </c>
      <c r="AG320" s="6" t="s">
        <v>644</v>
      </c>
      <c r="AH320" s="6" t="s">
        <v>650</v>
      </c>
      <c r="AI320" s="6" t="s">
        <v>425</v>
      </c>
      <c r="AJ320" s="6" t="s">
        <v>1102</v>
      </c>
      <c r="AK320" s="6" t="s">
        <v>463</v>
      </c>
      <c r="AL320" s="6" t="s">
        <v>412</v>
      </c>
      <c r="AM320" s="6" t="s">
        <v>689</v>
      </c>
      <c r="AN320" s="6" t="s">
        <v>1857</v>
      </c>
      <c r="AO320" s="6" t="s">
        <v>1857</v>
      </c>
      <c r="AP320" s="6" t="s">
        <v>1857</v>
      </c>
      <c r="AQ320" s="6" t="s">
        <v>1857</v>
      </c>
      <c r="AR320" s="6" t="s">
        <v>1857</v>
      </c>
      <c r="AS320" s="6" t="s">
        <v>1857</v>
      </c>
      <c r="AT320" s="6" t="s">
        <v>1857</v>
      </c>
    </row>
    <row r="321" spans="1:46" ht="17.25" customHeight="1" x14ac:dyDescent="0.3">
      <c r="A321" t="s">
        <v>443</v>
      </c>
      <c r="B321" t="s">
        <v>1577</v>
      </c>
      <c r="C321" t="s">
        <v>1100</v>
      </c>
      <c r="D321" t="str">
        <f t="shared" si="44"/>
        <v>Plainsboro township, Middlesex County</v>
      </c>
      <c r="E321" t="s">
        <v>1829</v>
      </c>
      <c r="F321" t="s">
        <v>1819</v>
      </c>
      <c r="G321" s="22">
        <f>COUNTIFS('Raw Data from UFBs'!$A$3:$A$3000,'Summary By Town'!$A321,'Raw Data from UFBs'!$E$3:$E$3000,'Summary By Town'!$G$2)</f>
        <v>1</v>
      </c>
      <c r="H321" s="5">
        <f>SUMIFS('Raw Data from UFBs'!F$3:F$3000,'Raw Data from UFBs'!$A$3:$A$3000,'Summary By Town'!$A321,'Raw Data from UFBs'!$E$3:$E$3000,'Summary By Town'!$G$2)</f>
        <v>36930</v>
      </c>
      <c r="I321" s="5">
        <f>SUMIFS('Raw Data from UFBs'!G$3:G$3000,'Raw Data from UFBs'!$A$3:$A$3000,'Summary By Town'!$A321,'Raw Data from UFBs'!$E$3:$E$3000,'Summary By Town'!$G$2)</f>
        <v>9254000</v>
      </c>
      <c r="J321" s="23">
        <f t="shared" si="45"/>
        <v>231156.62954292583</v>
      </c>
      <c r="K321" s="22">
        <f>COUNTIFS('Raw Data from UFBs'!$A$3:$A$3000,'Summary By Town'!$A321,'Raw Data from UFBs'!$E$3:$E$3000,'Summary By Town'!$K$2)</f>
        <v>7</v>
      </c>
      <c r="L321" s="5">
        <f>SUMIFS('Raw Data from UFBs'!F$3:F$3000,'Raw Data from UFBs'!$A$3:$A$3000,'Summary By Town'!$A321,'Raw Data from UFBs'!$E$3:$E$3000,'Summary By Town'!$K$2)</f>
        <v>3530618.0205000001</v>
      </c>
      <c r="M321" s="5">
        <f>SUMIFS('Raw Data from UFBs'!G$3:G$3000,'Raw Data from UFBs'!$A$3:$A$3000,'Summary By Town'!$A321,'Raw Data from UFBs'!$E$3:$E$3000,'Summary By Town'!$K$2)</f>
        <v>174821900</v>
      </c>
      <c r="N321" s="23">
        <f t="shared" si="46"/>
        <v>4366894.4428669149</v>
      </c>
      <c r="O321" s="22">
        <f>COUNTIFS('Raw Data from UFBs'!$A$3:$A$3000,'Summary By Town'!$A321,'Raw Data from UFBs'!$E$3:$E$3000,'Summary By Town'!$O$2)</f>
        <v>0</v>
      </c>
      <c r="P321" s="5">
        <f>SUMIFS('Raw Data from UFBs'!F$3:F$3000,'Raw Data from UFBs'!$A$3:$A$3000,'Summary By Town'!$A321,'Raw Data from UFBs'!$E$3:$E$3000,'Summary By Town'!$O$2)</f>
        <v>0</v>
      </c>
      <c r="Q321" s="5">
        <f>SUMIFS('Raw Data from UFBs'!G$3:G$3000,'Raw Data from UFBs'!$A$3:$A$3000,'Summary By Town'!$A321,'Raw Data from UFBs'!$E$3:$E$3000,'Summary By Town'!$O$2)</f>
        <v>0</v>
      </c>
      <c r="R321" s="23">
        <f t="shared" si="47"/>
        <v>0</v>
      </c>
      <c r="S321" s="22">
        <f t="shared" si="48"/>
        <v>8</v>
      </c>
      <c r="T321" s="5">
        <f t="shared" si="49"/>
        <v>3567548.0205000001</v>
      </c>
      <c r="U321" s="5">
        <f t="shared" si="50"/>
        <v>184075900</v>
      </c>
      <c r="V321" s="23">
        <f t="shared" si="51"/>
        <v>4598051.0724098403</v>
      </c>
      <c r="W321" s="62">
        <v>5456376200</v>
      </c>
      <c r="X321" s="63">
        <v>2.497910412177716</v>
      </c>
      <c r="Y321" s="64">
        <v>0.1792572140426647</v>
      </c>
      <c r="Z321" s="5">
        <f t="shared" si="52"/>
        <v>184725.10614782144</v>
      </c>
      <c r="AA321" s="9">
        <f t="shared" si="53"/>
        <v>3.3735925319812073E-2</v>
      </c>
      <c r="AB321" s="62">
        <v>32141177.799999997</v>
      </c>
      <c r="AC321" s="7">
        <f t="shared" si="54"/>
        <v>5.7473035772765448E-3</v>
      </c>
      <c r="AE321" s="6" t="s">
        <v>363</v>
      </c>
      <c r="AF321" s="6" t="s">
        <v>1101</v>
      </c>
      <c r="AG321" s="6" t="s">
        <v>387</v>
      </c>
      <c r="AH321" s="6" t="s">
        <v>1857</v>
      </c>
      <c r="AI321" s="6" t="s">
        <v>454</v>
      </c>
      <c r="AJ321" s="6" t="s">
        <v>1857</v>
      </c>
      <c r="AK321" s="6" t="s">
        <v>1857</v>
      </c>
      <c r="AL321" s="6" t="s">
        <v>1857</v>
      </c>
      <c r="AM321" s="6" t="s">
        <v>1857</v>
      </c>
      <c r="AN321" s="6" t="s">
        <v>1857</v>
      </c>
      <c r="AO321" s="6" t="s">
        <v>1857</v>
      </c>
      <c r="AP321" s="6" t="s">
        <v>1857</v>
      </c>
      <c r="AQ321" s="6" t="s">
        <v>1857</v>
      </c>
      <c r="AR321" s="6" t="s">
        <v>1857</v>
      </c>
      <c r="AS321" s="6" t="s">
        <v>1857</v>
      </c>
      <c r="AT321" s="6" t="s">
        <v>1857</v>
      </c>
    </row>
    <row r="322" spans="1:46" ht="17.25" customHeight="1" x14ac:dyDescent="0.3">
      <c r="A322" t="s">
        <v>454</v>
      </c>
      <c r="B322" t="s">
        <v>1578</v>
      </c>
      <c r="C322" t="s">
        <v>1100</v>
      </c>
      <c r="D322" t="str">
        <f t="shared" si="44"/>
        <v>South Brunswick township, Middlesex County</v>
      </c>
      <c r="E322" t="s">
        <v>1829</v>
      </c>
      <c r="F322" t="s">
        <v>1817</v>
      </c>
      <c r="G322" s="22">
        <f>COUNTIFS('Raw Data from UFBs'!$A$3:$A$3000,'Summary By Town'!$A322,'Raw Data from UFBs'!$E$3:$E$3000,'Summary By Town'!$G$2)</f>
        <v>8</v>
      </c>
      <c r="H322" s="5">
        <f>SUMIFS('Raw Data from UFBs'!F$3:F$3000,'Raw Data from UFBs'!$A$3:$A$3000,'Summary By Town'!$A322,'Raw Data from UFBs'!$E$3:$E$3000,'Summary By Town'!$G$2)</f>
        <v>102170</v>
      </c>
      <c r="I322" s="5">
        <f>SUMIFS('Raw Data from UFBs'!G$3:G$3000,'Raw Data from UFBs'!$A$3:$A$3000,'Summary By Town'!$A322,'Raw Data from UFBs'!$E$3:$E$3000,'Summary By Town'!$G$2)</f>
        <v>7698000</v>
      </c>
      <c r="J322" s="23">
        <f t="shared" si="45"/>
        <v>397551.77792832273</v>
      </c>
      <c r="K322" s="22">
        <f>COUNTIFS('Raw Data from UFBs'!$A$3:$A$3000,'Summary By Town'!$A322,'Raw Data from UFBs'!$E$3:$E$3000,'Summary By Town'!$K$2)</f>
        <v>1</v>
      </c>
      <c r="L322" s="5">
        <f>SUMIFS('Raw Data from UFBs'!F$3:F$3000,'Raw Data from UFBs'!$A$3:$A$3000,'Summary By Town'!$A322,'Raw Data from UFBs'!$E$3:$E$3000,'Summary By Town'!$K$2)</f>
        <v>189067</v>
      </c>
      <c r="M322" s="5">
        <f>SUMIFS('Raw Data from UFBs'!G$3:G$3000,'Raw Data from UFBs'!$A$3:$A$3000,'Summary By Town'!$A322,'Raw Data from UFBs'!$E$3:$E$3000,'Summary By Town'!$K$2)</f>
        <v>8605900</v>
      </c>
      <c r="N322" s="23">
        <f t="shared" si="46"/>
        <v>444438.92513293744</v>
      </c>
      <c r="O322" s="22">
        <f>COUNTIFS('Raw Data from UFBs'!$A$3:$A$3000,'Summary By Town'!$A322,'Raw Data from UFBs'!$E$3:$E$3000,'Summary By Town'!$O$2)</f>
        <v>0</v>
      </c>
      <c r="P322" s="5">
        <f>SUMIFS('Raw Data from UFBs'!F$3:F$3000,'Raw Data from UFBs'!$A$3:$A$3000,'Summary By Town'!$A322,'Raw Data from UFBs'!$E$3:$E$3000,'Summary By Town'!$O$2)</f>
        <v>0</v>
      </c>
      <c r="Q322" s="5">
        <f>SUMIFS('Raw Data from UFBs'!G$3:G$3000,'Raw Data from UFBs'!$A$3:$A$3000,'Summary By Town'!$A322,'Raw Data from UFBs'!$E$3:$E$3000,'Summary By Town'!$O$2)</f>
        <v>0</v>
      </c>
      <c r="R322" s="23">
        <f t="shared" si="47"/>
        <v>0</v>
      </c>
      <c r="S322" s="22">
        <f t="shared" si="48"/>
        <v>9</v>
      </c>
      <c r="T322" s="5">
        <f t="shared" si="49"/>
        <v>291237</v>
      </c>
      <c r="U322" s="5">
        <f t="shared" si="50"/>
        <v>16303900</v>
      </c>
      <c r="V322" s="23">
        <f t="shared" si="51"/>
        <v>841990.70306126017</v>
      </c>
      <c r="W322" s="62">
        <v>4606415300</v>
      </c>
      <c r="X322" s="63">
        <v>5.1643514929634025</v>
      </c>
      <c r="Y322" s="64">
        <v>0.22630140115595318</v>
      </c>
      <c r="Z322" s="5">
        <f t="shared" si="52"/>
        <v>124636.33469459295</v>
      </c>
      <c r="AA322" s="9">
        <f t="shared" si="53"/>
        <v>3.5393899460172424E-3</v>
      </c>
      <c r="AB322" s="62">
        <v>70254359.960000008</v>
      </c>
      <c r="AC322" s="7">
        <f t="shared" si="54"/>
        <v>1.7740725951464911E-3</v>
      </c>
      <c r="AE322" s="6" t="s">
        <v>1101</v>
      </c>
      <c r="AF322" s="6" t="s">
        <v>443</v>
      </c>
      <c r="AG322" s="6" t="s">
        <v>1103</v>
      </c>
      <c r="AH322" s="6" t="s">
        <v>1857</v>
      </c>
      <c r="AI322" s="6" t="s">
        <v>1104</v>
      </c>
      <c r="AJ322" s="6" t="s">
        <v>711</v>
      </c>
      <c r="AK322" s="6" t="s">
        <v>644</v>
      </c>
      <c r="AL322" s="6" t="s">
        <v>1857</v>
      </c>
      <c r="AM322" s="6" t="s">
        <v>1857</v>
      </c>
      <c r="AN322" s="6" t="s">
        <v>1857</v>
      </c>
      <c r="AO322" s="6" t="s">
        <v>1857</v>
      </c>
      <c r="AP322" s="6" t="s">
        <v>1857</v>
      </c>
      <c r="AQ322" s="6" t="s">
        <v>1857</v>
      </c>
      <c r="AR322" s="6" t="s">
        <v>1857</v>
      </c>
      <c r="AS322" s="6" t="s">
        <v>1857</v>
      </c>
      <c r="AT322" s="6" t="s">
        <v>1857</v>
      </c>
    </row>
    <row r="323" spans="1:46" ht="17.25" customHeight="1" x14ac:dyDescent="0.3">
      <c r="A323" t="s">
        <v>1105</v>
      </c>
      <c r="B323" t="s">
        <v>1579</v>
      </c>
      <c r="C323" t="s">
        <v>1100</v>
      </c>
      <c r="D323" t="str">
        <f t="shared" si="44"/>
        <v>Woodbridge township, Middlesex County</v>
      </c>
      <c r="E323" t="s">
        <v>1829</v>
      </c>
      <c r="F323" t="s">
        <v>1815</v>
      </c>
      <c r="G323" s="22">
        <f>COUNTIFS('Raw Data from UFBs'!$A$3:$A$3000,'Summary By Town'!$A323,'Raw Data from UFBs'!$E$3:$E$3000,'Summary By Town'!$G$2)</f>
        <v>3</v>
      </c>
      <c r="H323" s="5">
        <f>SUMIFS('Raw Data from UFBs'!F$3:F$3000,'Raw Data from UFBs'!$A$3:$A$3000,'Summary By Town'!$A323,'Raw Data from UFBs'!$E$3:$E$3000,'Summary By Town'!$G$2)</f>
        <v>108248</v>
      </c>
      <c r="I323" s="5">
        <f>SUMIFS('Raw Data from UFBs'!G$3:G$3000,'Raw Data from UFBs'!$A$3:$A$3000,'Summary By Town'!$A323,'Raw Data from UFBs'!$E$3:$E$3000,'Summary By Town'!$G$2)</f>
        <v>0</v>
      </c>
      <c r="J323" s="23">
        <f t="shared" si="45"/>
        <v>0</v>
      </c>
      <c r="K323" s="22">
        <f>COUNTIFS('Raw Data from UFBs'!$A$3:$A$3000,'Summary By Town'!$A323,'Raw Data from UFBs'!$E$3:$E$3000,'Summary By Town'!$K$2)</f>
        <v>26</v>
      </c>
      <c r="L323" s="5">
        <f>SUMIFS('Raw Data from UFBs'!F$3:F$3000,'Raw Data from UFBs'!$A$3:$A$3000,'Summary By Town'!$A323,'Raw Data from UFBs'!$E$3:$E$3000,'Summary By Town'!$K$2)</f>
        <v>16458854.18</v>
      </c>
      <c r="M323" s="5">
        <f>SUMIFS('Raw Data from UFBs'!G$3:G$3000,'Raw Data from UFBs'!$A$3:$A$3000,'Summary By Town'!$A323,'Raw Data from UFBs'!$E$3:$E$3000,'Summary By Town'!$K$2)</f>
        <v>221061000</v>
      </c>
      <c r="N323" s="23">
        <f t="shared" si="46"/>
        <v>25158844.351904392</v>
      </c>
      <c r="O323" s="22">
        <f>COUNTIFS('Raw Data from UFBs'!$A$3:$A$3000,'Summary By Town'!$A323,'Raw Data from UFBs'!$E$3:$E$3000,'Summary By Town'!$O$2)</f>
        <v>3</v>
      </c>
      <c r="P323" s="5">
        <f>SUMIFS('Raw Data from UFBs'!F$3:F$3000,'Raw Data from UFBs'!$A$3:$A$3000,'Summary By Town'!$A323,'Raw Data from UFBs'!$E$3:$E$3000,'Summary By Town'!$O$2)</f>
        <v>1663953</v>
      </c>
      <c r="Q323" s="5">
        <f>SUMIFS('Raw Data from UFBs'!G$3:G$3000,'Raw Data from UFBs'!$A$3:$A$3000,'Summary By Town'!$A323,'Raw Data from UFBs'!$E$3:$E$3000,'Summary By Town'!$O$2)</f>
        <v>29136900</v>
      </c>
      <c r="R323" s="23">
        <f t="shared" si="47"/>
        <v>3316056.3464247566</v>
      </c>
      <c r="S323" s="22">
        <f t="shared" si="48"/>
        <v>32</v>
      </c>
      <c r="T323" s="5">
        <f t="shared" si="49"/>
        <v>18231055.18</v>
      </c>
      <c r="U323" s="5">
        <f t="shared" si="50"/>
        <v>250197900</v>
      </c>
      <c r="V323" s="23">
        <f t="shared" si="51"/>
        <v>28474900.698329151</v>
      </c>
      <c r="W323" s="62">
        <v>3833388960</v>
      </c>
      <c r="X323" s="63">
        <v>11.380951118426314</v>
      </c>
      <c r="Y323" s="64">
        <v>0.29468322571376587</v>
      </c>
      <c r="Z323" s="5">
        <f t="shared" si="52"/>
        <v>3018689.4410547381</v>
      </c>
      <c r="AA323" s="9">
        <f t="shared" si="53"/>
        <v>6.5268070266472522E-2</v>
      </c>
      <c r="AB323" s="62">
        <v>101432719</v>
      </c>
      <c r="AC323" s="7">
        <f t="shared" si="54"/>
        <v>2.9760509930279382E-2</v>
      </c>
      <c r="AE323" s="6" t="s">
        <v>447</v>
      </c>
      <c r="AF323" s="6" t="s">
        <v>441</v>
      </c>
      <c r="AG323" s="6" t="s">
        <v>402</v>
      </c>
      <c r="AH323" s="6" t="s">
        <v>412</v>
      </c>
      <c r="AI323" s="6" t="s">
        <v>691</v>
      </c>
      <c r="AJ323" s="6" t="s">
        <v>1242</v>
      </c>
      <c r="AK323" s="6" t="s">
        <v>687</v>
      </c>
      <c r="AL323" s="6" t="s">
        <v>1857</v>
      </c>
      <c r="AM323" s="6" t="s">
        <v>1857</v>
      </c>
      <c r="AN323" s="6" t="s">
        <v>1857</v>
      </c>
      <c r="AO323" s="6" t="s">
        <v>1857</v>
      </c>
      <c r="AP323" s="6" t="s">
        <v>1857</v>
      </c>
      <c r="AQ323" s="6" t="s">
        <v>1857</v>
      </c>
      <c r="AR323" s="6" t="s">
        <v>1857</v>
      </c>
      <c r="AS323" s="6" t="s">
        <v>1857</v>
      </c>
      <c r="AT323" s="6" t="s">
        <v>1857</v>
      </c>
    </row>
    <row r="324" spans="1:46" ht="17.25" customHeight="1" x14ac:dyDescent="0.3">
      <c r="A324" t="s">
        <v>1106</v>
      </c>
      <c r="B324" t="s">
        <v>1580</v>
      </c>
      <c r="C324" t="s">
        <v>1107</v>
      </c>
      <c r="D324" t="str">
        <f t="shared" ref="D324:D387" si="55">B324&amp;", "&amp;C324&amp;" County"</f>
        <v>Allenhurst borough, Monmouth County</v>
      </c>
      <c r="E324" t="s">
        <v>1829</v>
      </c>
      <c r="F324" t="s">
        <v>1815</v>
      </c>
      <c r="G324" s="22">
        <f>COUNTIFS('Raw Data from UFBs'!$A$3:$A$3000,'Summary By Town'!$A324,'Raw Data from UFBs'!$E$3:$E$3000,'Summary By Town'!$G$2)</f>
        <v>0</v>
      </c>
      <c r="H324" s="5">
        <f>SUMIFS('Raw Data from UFBs'!F$3:F$3000,'Raw Data from UFBs'!$A$3:$A$3000,'Summary By Town'!$A324,'Raw Data from UFBs'!$E$3:$E$3000,'Summary By Town'!$G$2)</f>
        <v>0</v>
      </c>
      <c r="I324" s="5">
        <f>SUMIFS('Raw Data from UFBs'!G$3:G$3000,'Raw Data from UFBs'!$A$3:$A$3000,'Summary By Town'!$A324,'Raw Data from UFBs'!$E$3:$E$3000,'Summary By Town'!$G$2)</f>
        <v>0</v>
      </c>
      <c r="J324" s="23">
        <f t="shared" ref="J324:J387" si="56">IFERROR((I324/100)*$X324,"--")</f>
        <v>0</v>
      </c>
      <c r="K324" s="22">
        <f>COUNTIFS('Raw Data from UFBs'!$A$3:$A$3000,'Summary By Town'!$A324,'Raw Data from UFBs'!$E$3:$E$3000,'Summary By Town'!$K$2)</f>
        <v>0</v>
      </c>
      <c r="L324" s="5">
        <f>SUMIFS('Raw Data from UFBs'!F$3:F$3000,'Raw Data from UFBs'!$A$3:$A$3000,'Summary By Town'!$A324,'Raw Data from UFBs'!$E$3:$E$3000,'Summary By Town'!$K$2)</f>
        <v>0</v>
      </c>
      <c r="M324" s="5">
        <f>SUMIFS('Raw Data from UFBs'!G$3:G$3000,'Raw Data from UFBs'!$A$3:$A$3000,'Summary By Town'!$A324,'Raw Data from UFBs'!$E$3:$E$3000,'Summary By Town'!$K$2)</f>
        <v>0</v>
      </c>
      <c r="N324" s="23">
        <f t="shared" ref="N324:N387" si="57">IFERROR((M324/100)*$X324,"--")</f>
        <v>0</v>
      </c>
      <c r="O324" s="22">
        <f>COUNTIFS('Raw Data from UFBs'!$A$3:$A$3000,'Summary By Town'!$A324,'Raw Data from UFBs'!$E$3:$E$3000,'Summary By Town'!$O$2)</f>
        <v>0</v>
      </c>
      <c r="P324" s="5">
        <f>SUMIFS('Raw Data from UFBs'!F$3:F$3000,'Raw Data from UFBs'!$A$3:$A$3000,'Summary By Town'!$A324,'Raw Data from UFBs'!$E$3:$E$3000,'Summary By Town'!$O$2)</f>
        <v>0</v>
      </c>
      <c r="Q324" s="5">
        <f>SUMIFS('Raw Data from UFBs'!G$3:G$3000,'Raw Data from UFBs'!$A$3:$A$3000,'Summary By Town'!$A324,'Raw Data from UFBs'!$E$3:$E$3000,'Summary By Town'!$O$2)</f>
        <v>0</v>
      </c>
      <c r="R324" s="23">
        <f t="shared" ref="R324:R387" si="58">IFERROR((Q324/100)*$X324,"--")</f>
        <v>0</v>
      </c>
      <c r="S324" s="22">
        <f t="shared" ref="S324:S387" si="59">O324+K324+G324</f>
        <v>0</v>
      </c>
      <c r="T324" s="5">
        <f t="shared" ref="T324:T387" si="60">P324+L324+H324</f>
        <v>0</v>
      </c>
      <c r="U324" s="5">
        <f t="shared" ref="U324:U387" si="61">Q324+M324+I324</f>
        <v>0</v>
      </c>
      <c r="V324" s="23">
        <f t="shared" ref="V324:V387" si="62">R324+N324+J324</f>
        <v>0</v>
      </c>
      <c r="W324" s="62">
        <v>962878100</v>
      </c>
      <c r="X324" s="63">
        <v>0.62367844216183299</v>
      </c>
      <c r="Y324" s="64">
        <v>0.52908518155332229</v>
      </c>
      <c r="Z324" s="5">
        <f t="shared" ref="Z324:Z387" si="63">(V324-T324)*Y324</f>
        <v>0</v>
      </c>
      <c r="AA324" s="9">
        <f t="shared" ref="AA324:AA387" si="64">U324/W324</f>
        <v>0</v>
      </c>
      <c r="AB324" s="62">
        <v>7181716.9000000004</v>
      </c>
      <c r="AC324" s="7">
        <f t="shared" ref="AC324:AC387" si="65">Z324/AB324</f>
        <v>0</v>
      </c>
      <c r="AE324" s="6" t="s">
        <v>1119</v>
      </c>
      <c r="AF324" s="6" t="s">
        <v>1117</v>
      </c>
      <c r="AG324" s="6" t="s">
        <v>1113</v>
      </c>
      <c r="AH324" s="6" t="s">
        <v>547</v>
      </c>
      <c r="AI324" s="6" t="s">
        <v>1857</v>
      </c>
      <c r="AJ324" s="6" t="s">
        <v>1857</v>
      </c>
      <c r="AK324" s="6" t="s">
        <v>1857</v>
      </c>
      <c r="AL324" s="6" t="s">
        <v>1857</v>
      </c>
      <c r="AM324" s="6" t="s">
        <v>1857</v>
      </c>
      <c r="AN324" s="6" t="s">
        <v>1857</v>
      </c>
      <c r="AO324" s="6" t="s">
        <v>1857</v>
      </c>
      <c r="AP324" s="6" t="s">
        <v>1857</v>
      </c>
      <c r="AQ324" s="6" t="s">
        <v>1857</v>
      </c>
      <c r="AR324" s="6" t="s">
        <v>1857</v>
      </c>
      <c r="AS324" s="6" t="s">
        <v>1857</v>
      </c>
      <c r="AT324" s="6" t="s">
        <v>1857</v>
      </c>
    </row>
    <row r="325" spans="1:46" ht="17.25" customHeight="1" x14ac:dyDescent="0.3">
      <c r="A325" t="s">
        <v>1108</v>
      </c>
      <c r="B325" t="s">
        <v>1581</v>
      </c>
      <c r="C325" t="s">
        <v>1107</v>
      </c>
      <c r="D325" t="str">
        <f t="shared" si="55"/>
        <v>Allentown borough, Monmouth County</v>
      </c>
      <c r="E325" t="s">
        <v>1829</v>
      </c>
      <c r="F325" t="s">
        <v>1820</v>
      </c>
      <c r="G325" s="22">
        <f>COUNTIFS('Raw Data from UFBs'!$A$3:$A$3000,'Summary By Town'!$A325,'Raw Data from UFBs'!$E$3:$E$3000,'Summary By Town'!$G$2)</f>
        <v>0</v>
      </c>
      <c r="H325" s="5">
        <f>SUMIFS('Raw Data from UFBs'!F$3:F$3000,'Raw Data from UFBs'!$A$3:$A$3000,'Summary By Town'!$A325,'Raw Data from UFBs'!$E$3:$E$3000,'Summary By Town'!$G$2)</f>
        <v>0</v>
      </c>
      <c r="I325" s="5">
        <f>SUMIFS('Raw Data from UFBs'!G$3:G$3000,'Raw Data from UFBs'!$A$3:$A$3000,'Summary By Town'!$A325,'Raw Data from UFBs'!$E$3:$E$3000,'Summary By Town'!$G$2)</f>
        <v>0</v>
      </c>
      <c r="J325" s="23">
        <f t="shared" si="56"/>
        <v>0</v>
      </c>
      <c r="K325" s="22">
        <f>COUNTIFS('Raw Data from UFBs'!$A$3:$A$3000,'Summary By Town'!$A325,'Raw Data from UFBs'!$E$3:$E$3000,'Summary By Town'!$K$2)</f>
        <v>0</v>
      </c>
      <c r="L325" s="5">
        <f>SUMIFS('Raw Data from UFBs'!F$3:F$3000,'Raw Data from UFBs'!$A$3:$A$3000,'Summary By Town'!$A325,'Raw Data from UFBs'!$E$3:$E$3000,'Summary By Town'!$K$2)</f>
        <v>0</v>
      </c>
      <c r="M325" s="5">
        <f>SUMIFS('Raw Data from UFBs'!G$3:G$3000,'Raw Data from UFBs'!$A$3:$A$3000,'Summary By Town'!$A325,'Raw Data from UFBs'!$E$3:$E$3000,'Summary By Town'!$K$2)</f>
        <v>0</v>
      </c>
      <c r="N325" s="23">
        <f t="shared" si="57"/>
        <v>0</v>
      </c>
      <c r="O325" s="22">
        <f>COUNTIFS('Raw Data from UFBs'!$A$3:$A$3000,'Summary By Town'!$A325,'Raw Data from UFBs'!$E$3:$E$3000,'Summary By Town'!$O$2)</f>
        <v>0</v>
      </c>
      <c r="P325" s="5">
        <f>SUMIFS('Raw Data from UFBs'!F$3:F$3000,'Raw Data from UFBs'!$A$3:$A$3000,'Summary By Town'!$A325,'Raw Data from UFBs'!$E$3:$E$3000,'Summary By Town'!$O$2)</f>
        <v>0</v>
      </c>
      <c r="Q325" s="5">
        <f>SUMIFS('Raw Data from UFBs'!G$3:G$3000,'Raw Data from UFBs'!$A$3:$A$3000,'Summary By Town'!$A325,'Raw Data from UFBs'!$E$3:$E$3000,'Summary By Town'!$O$2)</f>
        <v>0</v>
      </c>
      <c r="R325" s="23">
        <f t="shared" si="58"/>
        <v>0</v>
      </c>
      <c r="S325" s="22">
        <f t="shared" si="59"/>
        <v>0</v>
      </c>
      <c r="T325" s="5">
        <f t="shared" si="60"/>
        <v>0</v>
      </c>
      <c r="U325" s="5">
        <f t="shared" si="61"/>
        <v>0</v>
      </c>
      <c r="V325" s="23">
        <f t="shared" si="62"/>
        <v>0</v>
      </c>
      <c r="W325" s="62">
        <v>234422100</v>
      </c>
      <c r="X325" s="63">
        <v>2.8778532785145066</v>
      </c>
      <c r="Y325" s="64">
        <v>0.33932684313174738</v>
      </c>
      <c r="Z325" s="5">
        <f t="shared" si="63"/>
        <v>0</v>
      </c>
      <c r="AA325" s="9">
        <f t="shared" si="64"/>
        <v>0</v>
      </c>
      <c r="AB325" s="62">
        <v>3137832.1900000004</v>
      </c>
      <c r="AC325" s="7">
        <f t="shared" si="65"/>
        <v>0</v>
      </c>
      <c r="AE325" s="6" t="s">
        <v>1133</v>
      </c>
      <c r="AF325" s="6" t="s">
        <v>378</v>
      </c>
      <c r="AG325" s="6" t="s">
        <v>1857</v>
      </c>
      <c r="AH325" s="6" t="s">
        <v>1857</v>
      </c>
      <c r="AI325" s="6" t="s">
        <v>1857</v>
      </c>
      <c r="AJ325" s="6" t="s">
        <v>1857</v>
      </c>
      <c r="AK325" s="6" t="s">
        <v>1857</v>
      </c>
      <c r="AL325" s="6" t="s">
        <v>1857</v>
      </c>
      <c r="AM325" s="6" t="s">
        <v>1857</v>
      </c>
      <c r="AN325" s="6" t="s">
        <v>1857</v>
      </c>
      <c r="AO325" s="6" t="s">
        <v>1857</v>
      </c>
      <c r="AP325" s="6" t="s">
        <v>1857</v>
      </c>
      <c r="AQ325" s="6" t="s">
        <v>1857</v>
      </c>
      <c r="AR325" s="6" t="s">
        <v>1857</v>
      </c>
      <c r="AS325" s="6" t="s">
        <v>1857</v>
      </c>
      <c r="AT325" s="6" t="s">
        <v>1857</v>
      </c>
    </row>
    <row r="326" spans="1:46" ht="17.25" customHeight="1" x14ac:dyDescent="0.3">
      <c r="A326" t="s">
        <v>469</v>
      </c>
      <c r="B326" t="s">
        <v>1582</v>
      </c>
      <c r="C326" t="s">
        <v>1107</v>
      </c>
      <c r="D326" t="str">
        <f t="shared" si="55"/>
        <v>Asbury Park city, Monmouth County</v>
      </c>
      <c r="E326" t="s">
        <v>1829</v>
      </c>
      <c r="F326" t="s">
        <v>1819</v>
      </c>
      <c r="G326" s="22">
        <f>COUNTIFS('Raw Data from UFBs'!$A$3:$A$3000,'Summary By Town'!$A326,'Raw Data from UFBs'!$E$3:$E$3000,'Summary By Town'!$G$2)</f>
        <v>7</v>
      </c>
      <c r="H326" s="5">
        <f>SUMIFS('Raw Data from UFBs'!F$3:F$3000,'Raw Data from UFBs'!$A$3:$A$3000,'Summary By Town'!$A326,'Raw Data from UFBs'!$E$3:$E$3000,'Summary By Town'!$G$2)</f>
        <v>753223.27</v>
      </c>
      <c r="I326" s="5">
        <f>SUMIFS('Raw Data from UFBs'!G$3:G$3000,'Raw Data from UFBs'!$A$3:$A$3000,'Summary By Town'!$A326,'Raw Data from UFBs'!$E$3:$E$3000,'Summary By Town'!$G$2)</f>
        <v>63387800</v>
      </c>
      <c r="J326" s="23">
        <f t="shared" si="56"/>
        <v>979399.524249612</v>
      </c>
      <c r="K326" s="22">
        <f>COUNTIFS('Raw Data from UFBs'!$A$3:$A$3000,'Summary By Town'!$A326,'Raw Data from UFBs'!$E$3:$E$3000,'Summary By Town'!$K$2)</f>
        <v>5</v>
      </c>
      <c r="L326" s="5">
        <f>SUMIFS('Raw Data from UFBs'!F$3:F$3000,'Raw Data from UFBs'!$A$3:$A$3000,'Summary By Town'!$A326,'Raw Data from UFBs'!$E$3:$E$3000,'Summary By Town'!$K$2)</f>
        <v>423372.29000000004</v>
      </c>
      <c r="M326" s="5">
        <f>SUMIFS('Raw Data from UFBs'!G$3:G$3000,'Raw Data from UFBs'!$A$3:$A$3000,'Summary By Town'!$A326,'Raw Data from UFBs'!$E$3:$E$3000,'Summary By Town'!$K$2)</f>
        <v>54160900</v>
      </c>
      <c r="N326" s="23">
        <f t="shared" si="57"/>
        <v>836835.47453817306</v>
      </c>
      <c r="O326" s="22">
        <f>COUNTIFS('Raw Data from UFBs'!$A$3:$A$3000,'Summary By Town'!$A326,'Raw Data from UFBs'!$E$3:$E$3000,'Summary By Town'!$O$2)</f>
        <v>10</v>
      </c>
      <c r="P326" s="5">
        <f>SUMIFS('Raw Data from UFBs'!F$3:F$3000,'Raw Data from UFBs'!$A$3:$A$3000,'Summary By Town'!$A326,'Raw Data from UFBs'!$E$3:$E$3000,'Summary By Town'!$O$2)</f>
        <v>4966272.83</v>
      </c>
      <c r="Q326" s="5">
        <f>SUMIFS('Raw Data from UFBs'!G$3:G$3000,'Raw Data from UFBs'!$A$3:$A$3000,'Summary By Town'!$A326,'Raw Data from UFBs'!$E$3:$E$3000,'Summary By Town'!$O$2)</f>
        <v>504125700</v>
      </c>
      <c r="R326" s="23">
        <f t="shared" si="58"/>
        <v>7789203.4546395773</v>
      </c>
      <c r="S326" s="22">
        <f t="shared" si="59"/>
        <v>22</v>
      </c>
      <c r="T326" s="5">
        <f t="shared" si="60"/>
        <v>6142868.3900000006</v>
      </c>
      <c r="U326" s="5">
        <f t="shared" si="61"/>
        <v>621674400</v>
      </c>
      <c r="V326" s="23">
        <f t="shared" si="62"/>
        <v>9605438.4534273613</v>
      </c>
      <c r="W326" s="62">
        <v>3848044980</v>
      </c>
      <c r="X326" s="63">
        <v>1.5450915227372017</v>
      </c>
      <c r="Y326" s="64">
        <v>0.40802253899079971</v>
      </c>
      <c r="Z326" s="5">
        <f t="shared" si="63"/>
        <v>1412806.6287131661</v>
      </c>
      <c r="AA326" s="9">
        <f t="shared" si="64"/>
        <v>0.16155590780022536</v>
      </c>
      <c r="AB326" s="62">
        <v>54811798.149999999</v>
      </c>
      <c r="AC326" s="7">
        <f t="shared" si="65"/>
        <v>2.5775593510850112E-2</v>
      </c>
      <c r="AE326" s="6" t="s">
        <v>1119</v>
      </c>
      <c r="AF326" s="6" t="s">
        <v>1117</v>
      </c>
      <c r="AG326" s="6" t="s">
        <v>547</v>
      </c>
      <c r="AH326" s="6" t="s">
        <v>537</v>
      </c>
      <c r="AI326" s="6" t="s">
        <v>1857</v>
      </c>
      <c r="AJ326" s="6" t="s">
        <v>1857</v>
      </c>
      <c r="AK326" s="6" t="s">
        <v>1857</v>
      </c>
      <c r="AL326" s="6" t="s">
        <v>1857</v>
      </c>
      <c r="AM326" s="6" t="s">
        <v>1857</v>
      </c>
      <c r="AN326" s="6" t="s">
        <v>1857</v>
      </c>
      <c r="AO326" s="6" t="s">
        <v>1857</v>
      </c>
      <c r="AP326" s="6" t="s">
        <v>1857</v>
      </c>
      <c r="AQ326" s="6" t="s">
        <v>1857</v>
      </c>
      <c r="AR326" s="6" t="s">
        <v>1857</v>
      </c>
      <c r="AS326" s="6" t="s">
        <v>1857</v>
      </c>
      <c r="AT326" s="6" t="s">
        <v>1857</v>
      </c>
    </row>
    <row r="327" spans="1:46" ht="17.25" customHeight="1" x14ac:dyDescent="0.3">
      <c r="A327" t="s">
        <v>478</v>
      </c>
      <c r="B327" t="s">
        <v>1583</v>
      </c>
      <c r="C327" t="s">
        <v>1107</v>
      </c>
      <c r="D327" t="str">
        <f t="shared" si="55"/>
        <v>Atlantic Highlands borough, Monmouth County</v>
      </c>
      <c r="E327" t="s">
        <v>1829</v>
      </c>
      <c r="F327" t="s">
        <v>1815</v>
      </c>
      <c r="G327" s="22">
        <f>COUNTIFS('Raw Data from UFBs'!$A$3:$A$3000,'Summary By Town'!$A327,'Raw Data from UFBs'!$E$3:$E$3000,'Summary By Town'!$G$2)</f>
        <v>0</v>
      </c>
      <c r="H327" s="5">
        <f>SUMIFS('Raw Data from UFBs'!F$3:F$3000,'Raw Data from UFBs'!$A$3:$A$3000,'Summary By Town'!$A327,'Raw Data from UFBs'!$E$3:$E$3000,'Summary By Town'!$G$2)</f>
        <v>0</v>
      </c>
      <c r="I327" s="5">
        <f>SUMIFS('Raw Data from UFBs'!G$3:G$3000,'Raw Data from UFBs'!$A$3:$A$3000,'Summary By Town'!$A327,'Raw Data from UFBs'!$E$3:$E$3000,'Summary By Town'!$G$2)</f>
        <v>0</v>
      </c>
      <c r="J327" s="23">
        <f t="shared" si="56"/>
        <v>0</v>
      </c>
      <c r="K327" s="22">
        <f>COUNTIFS('Raw Data from UFBs'!$A$3:$A$3000,'Summary By Town'!$A327,'Raw Data from UFBs'!$E$3:$E$3000,'Summary By Town'!$K$2)</f>
        <v>0</v>
      </c>
      <c r="L327" s="5">
        <f>SUMIFS('Raw Data from UFBs'!F$3:F$3000,'Raw Data from UFBs'!$A$3:$A$3000,'Summary By Town'!$A327,'Raw Data from UFBs'!$E$3:$E$3000,'Summary By Town'!$K$2)</f>
        <v>0</v>
      </c>
      <c r="M327" s="5">
        <f>SUMIFS('Raw Data from UFBs'!G$3:G$3000,'Raw Data from UFBs'!$A$3:$A$3000,'Summary By Town'!$A327,'Raw Data from UFBs'!$E$3:$E$3000,'Summary By Town'!$K$2)</f>
        <v>0</v>
      </c>
      <c r="N327" s="23">
        <f t="shared" si="57"/>
        <v>0</v>
      </c>
      <c r="O327" s="22">
        <f>COUNTIFS('Raw Data from UFBs'!$A$3:$A$3000,'Summary By Town'!$A327,'Raw Data from UFBs'!$E$3:$E$3000,'Summary By Town'!$O$2)</f>
        <v>1</v>
      </c>
      <c r="P327" s="5">
        <f>SUMIFS('Raw Data from UFBs'!F$3:F$3000,'Raw Data from UFBs'!$A$3:$A$3000,'Summary By Town'!$A327,'Raw Data from UFBs'!$E$3:$E$3000,'Summary By Town'!$O$2)</f>
        <v>33660.080000000002</v>
      </c>
      <c r="Q327" s="5">
        <f>SUMIFS('Raw Data from UFBs'!G$3:G$3000,'Raw Data from UFBs'!$A$3:$A$3000,'Summary By Town'!$A327,'Raw Data from UFBs'!$E$3:$E$3000,'Summary By Town'!$O$2)</f>
        <v>7634200</v>
      </c>
      <c r="R327" s="23">
        <f t="shared" si="58"/>
        <v>130340.07060805707</v>
      </c>
      <c r="S327" s="22">
        <f t="shared" si="59"/>
        <v>1</v>
      </c>
      <c r="T327" s="5">
        <f t="shared" si="60"/>
        <v>33660.080000000002</v>
      </c>
      <c r="U327" s="5">
        <f t="shared" si="61"/>
        <v>7634200</v>
      </c>
      <c r="V327" s="23">
        <f t="shared" si="62"/>
        <v>130340.07060805707</v>
      </c>
      <c r="W327" s="62">
        <v>1199124800</v>
      </c>
      <c r="X327" s="63">
        <v>1.7073179980621029</v>
      </c>
      <c r="Y327" s="64">
        <v>0.31799674656568966</v>
      </c>
      <c r="Z327" s="5">
        <f t="shared" si="63"/>
        <v>30743.922471363578</v>
      </c>
      <c r="AA327" s="9">
        <f t="shared" si="64"/>
        <v>6.366476616945959E-3</v>
      </c>
      <c r="AB327" s="62">
        <v>8930064.3599999994</v>
      </c>
      <c r="AC327" s="7">
        <f t="shared" si="65"/>
        <v>3.4427436614089062E-3</v>
      </c>
      <c r="AE327" s="6" t="s">
        <v>510</v>
      </c>
      <c r="AF327" s="6" t="s">
        <v>536</v>
      </c>
      <c r="AG327" s="6" t="s">
        <v>1857</v>
      </c>
      <c r="AH327" s="6" t="s">
        <v>1857</v>
      </c>
      <c r="AI327" s="6" t="s">
        <v>1857</v>
      </c>
      <c r="AJ327" s="6" t="s">
        <v>1857</v>
      </c>
      <c r="AK327" s="6" t="s">
        <v>1857</v>
      </c>
      <c r="AL327" s="6" t="s">
        <v>1857</v>
      </c>
      <c r="AM327" s="6" t="s">
        <v>1857</v>
      </c>
      <c r="AN327" s="6" t="s">
        <v>1857</v>
      </c>
      <c r="AO327" s="6" t="s">
        <v>1857</v>
      </c>
      <c r="AP327" s="6" t="s">
        <v>1857</v>
      </c>
      <c r="AQ327" s="6" t="s">
        <v>1857</v>
      </c>
      <c r="AR327" s="6" t="s">
        <v>1857</v>
      </c>
      <c r="AS327" s="6" t="s">
        <v>1857</v>
      </c>
      <c r="AT327" s="6" t="s">
        <v>1857</v>
      </c>
    </row>
    <row r="328" spans="1:46" ht="17.25" customHeight="1" x14ac:dyDescent="0.3">
      <c r="A328" t="s">
        <v>1109</v>
      </c>
      <c r="B328" t="s">
        <v>1584</v>
      </c>
      <c r="C328" t="s">
        <v>1107</v>
      </c>
      <c r="D328" t="str">
        <f t="shared" si="55"/>
        <v>Avon-by-the-Sea borough, Monmouth County</v>
      </c>
      <c r="E328" t="s">
        <v>1829</v>
      </c>
      <c r="F328" t="s">
        <v>1815</v>
      </c>
      <c r="G328" s="22">
        <f>COUNTIFS('Raw Data from UFBs'!$A$3:$A$3000,'Summary By Town'!$A328,'Raw Data from UFBs'!$E$3:$E$3000,'Summary By Town'!$G$2)</f>
        <v>0</v>
      </c>
      <c r="H328" s="5">
        <f>SUMIFS('Raw Data from UFBs'!F$3:F$3000,'Raw Data from UFBs'!$A$3:$A$3000,'Summary By Town'!$A328,'Raw Data from UFBs'!$E$3:$E$3000,'Summary By Town'!$G$2)</f>
        <v>0</v>
      </c>
      <c r="I328" s="5">
        <f>SUMIFS('Raw Data from UFBs'!G$3:G$3000,'Raw Data from UFBs'!$A$3:$A$3000,'Summary By Town'!$A328,'Raw Data from UFBs'!$E$3:$E$3000,'Summary By Town'!$G$2)</f>
        <v>0</v>
      </c>
      <c r="J328" s="23">
        <f t="shared" si="56"/>
        <v>0</v>
      </c>
      <c r="K328" s="22">
        <f>COUNTIFS('Raw Data from UFBs'!$A$3:$A$3000,'Summary By Town'!$A328,'Raw Data from UFBs'!$E$3:$E$3000,'Summary By Town'!$K$2)</f>
        <v>0</v>
      </c>
      <c r="L328" s="5">
        <f>SUMIFS('Raw Data from UFBs'!F$3:F$3000,'Raw Data from UFBs'!$A$3:$A$3000,'Summary By Town'!$A328,'Raw Data from UFBs'!$E$3:$E$3000,'Summary By Town'!$K$2)</f>
        <v>0</v>
      </c>
      <c r="M328" s="5">
        <f>SUMIFS('Raw Data from UFBs'!G$3:G$3000,'Raw Data from UFBs'!$A$3:$A$3000,'Summary By Town'!$A328,'Raw Data from UFBs'!$E$3:$E$3000,'Summary By Town'!$K$2)</f>
        <v>0</v>
      </c>
      <c r="N328" s="23">
        <f t="shared" si="57"/>
        <v>0</v>
      </c>
      <c r="O328" s="22">
        <f>COUNTIFS('Raw Data from UFBs'!$A$3:$A$3000,'Summary By Town'!$A328,'Raw Data from UFBs'!$E$3:$E$3000,'Summary By Town'!$O$2)</f>
        <v>0</v>
      </c>
      <c r="P328" s="5">
        <f>SUMIFS('Raw Data from UFBs'!F$3:F$3000,'Raw Data from UFBs'!$A$3:$A$3000,'Summary By Town'!$A328,'Raw Data from UFBs'!$E$3:$E$3000,'Summary By Town'!$O$2)</f>
        <v>0</v>
      </c>
      <c r="Q328" s="5">
        <f>SUMIFS('Raw Data from UFBs'!G$3:G$3000,'Raw Data from UFBs'!$A$3:$A$3000,'Summary By Town'!$A328,'Raw Data from UFBs'!$E$3:$E$3000,'Summary By Town'!$O$2)</f>
        <v>0</v>
      </c>
      <c r="R328" s="23">
        <f t="shared" si="58"/>
        <v>0</v>
      </c>
      <c r="S328" s="22">
        <f t="shared" si="59"/>
        <v>0</v>
      </c>
      <c r="T328" s="5">
        <f t="shared" si="60"/>
        <v>0</v>
      </c>
      <c r="U328" s="5">
        <f t="shared" si="61"/>
        <v>0</v>
      </c>
      <c r="V328" s="23">
        <f t="shared" si="62"/>
        <v>0</v>
      </c>
      <c r="W328" s="62">
        <v>1425691000</v>
      </c>
      <c r="X328" s="63">
        <v>0.8528189082786849</v>
      </c>
      <c r="Y328" s="64">
        <v>0.35006990519925718</v>
      </c>
      <c r="Z328" s="5">
        <f t="shared" si="63"/>
        <v>0</v>
      </c>
      <c r="AA328" s="9">
        <f t="shared" si="64"/>
        <v>0</v>
      </c>
      <c r="AB328" s="62">
        <v>5576543.21</v>
      </c>
      <c r="AC328" s="7">
        <f t="shared" si="65"/>
        <v>0</v>
      </c>
      <c r="AE328" s="6" t="s">
        <v>480</v>
      </c>
      <c r="AF328" s="6" t="s">
        <v>1123</v>
      </c>
      <c r="AG328" s="6" t="s">
        <v>537</v>
      </c>
      <c r="AH328" s="6" t="s">
        <v>1110</v>
      </c>
      <c r="AI328" s="6" t="s">
        <v>1857</v>
      </c>
      <c r="AJ328" s="6" t="s">
        <v>1857</v>
      </c>
      <c r="AK328" s="6" t="s">
        <v>1857</v>
      </c>
      <c r="AL328" s="6" t="s">
        <v>1857</v>
      </c>
      <c r="AM328" s="6" t="s">
        <v>1857</v>
      </c>
      <c r="AN328" s="6" t="s">
        <v>1857</v>
      </c>
      <c r="AO328" s="6" t="s">
        <v>1857</v>
      </c>
      <c r="AP328" s="6" t="s">
        <v>1857</v>
      </c>
      <c r="AQ328" s="6" t="s">
        <v>1857</v>
      </c>
      <c r="AR328" s="6" t="s">
        <v>1857</v>
      </c>
      <c r="AS328" s="6" t="s">
        <v>1857</v>
      </c>
      <c r="AT328" s="6" t="s">
        <v>1857</v>
      </c>
    </row>
    <row r="329" spans="1:46" ht="17.25" customHeight="1" x14ac:dyDescent="0.3">
      <c r="A329" t="s">
        <v>480</v>
      </c>
      <c r="B329" t="s">
        <v>1585</v>
      </c>
      <c r="C329" t="s">
        <v>1107</v>
      </c>
      <c r="D329" t="str">
        <f t="shared" si="55"/>
        <v>Belmar borough, Monmouth County</v>
      </c>
      <c r="E329" t="s">
        <v>1829</v>
      </c>
      <c r="F329" t="s">
        <v>1815</v>
      </c>
      <c r="G329" s="22">
        <f>COUNTIFS('Raw Data from UFBs'!$A$3:$A$3000,'Summary By Town'!$A329,'Raw Data from UFBs'!$E$3:$E$3000,'Summary By Town'!$G$2)</f>
        <v>0</v>
      </c>
      <c r="H329" s="5">
        <f>SUMIFS('Raw Data from UFBs'!F$3:F$3000,'Raw Data from UFBs'!$A$3:$A$3000,'Summary By Town'!$A329,'Raw Data from UFBs'!$E$3:$E$3000,'Summary By Town'!$G$2)</f>
        <v>0</v>
      </c>
      <c r="I329" s="5">
        <f>SUMIFS('Raw Data from UFBs'!G$3:G$3000,'Raw Data from UFBs'!$A$3:$A$3000,'Summary By Town'!$A329,'Raw Data from UFBs'!$E$3:$E$3000,'Summary By Town'!$G$2)</f>
        <v>0</v>
      </c>
      <c r="J329" s="23">
        <f t="shared" si="56"/>
        <v>0</v>
      </c>
      <c r="K329" s="22">
        <f>COUNTIFS('Raw Data from UFBs'!$A$3:$A$3000,'Summary By Town'!$A329,'Raw Data from UFBs'!$E$3:$E$3000,'Summary By Town'!$K$2)</f>
        <v>3</v>
      </c>
      <c r="L329" s="5">
        <f>SUMIFS('Raw Data from UFBs'!F$3:F$3000,'Raw Data from UFBs'!$A$3:$A$3000,'Summary By Town'!$A329,'Raw Data from UFBs'!$E$3:$E$3000,'Summary By Town'!$K$2)</f>
        <v>124433.58</v>
      </c>
      <c r="M329" s="5">
        <f>SUMIFS('Raw Data from UFBs'!G$3:G$3000,'Raw Data from UFBs'!$A$3:$A$3000,'Summary By Town'!$A329,'Raw Data from UFBs'!$E$3:$E$3000,'Summary By Town'!$K$2)</f>
        <v>18270300</v>
      </c>
      <c r="N329" s="23">
        <f t="shared" si="57"/>
        <v>256818.31148617496</v>
      </c>
      <c r="O329" s="22">
        <f>COUNTIFS('Raw Data from UFBs'!$A$3:$A$3000,'Summary By Town'!$A329,'Raw Data from UFBs'!$E$3:$E$3000,'Summary By Town'!$O$2)</f>
        <v>21</v>
      </c>
      <c r="P329" s="5">
        <f>SUMIFS('Raw Data from UFBs'!F$3:F$3000,'Raw Data from UFBs'!$A$3:$A$3000,'Summary By Town'!$A329,'Raw Data from UFBs'!$E$3:$E$3000,'Summary By Town'!$O$2)</f>
        <v>105727.13</v>
      </c>
      <c r="Q329" s="5">
        <f>SUMIFS('Raw Data from UFBs'!G$3:G$3000,'Raw Data from UFBs'!$A$3:$A$3000,'Summary By Town'!$A329,'Raw Data from UFBs'!$E$3:$E$3000,'Summary By Town'!$O$2)</f>
        <v>14779000</v>
      </c>
      <c r="R329" s="23">
        <f t="shared" si="58"/>
        <v>207742.50151635057</v>
      </c>
      <c r="S329" s="22">
        <f t="shared" si="59"/>
        <v>24</v>
      </c>
      <c r="T329" s="5">
        <f t="shared" si="60"/>
        <v>230160.71000000002</v>
      </c>
      <c r="U329" s="5">
        <f t="shared" si="61"/>
        <v>33049300</v>
      </c>
      <c r="V329" s="23">
        <f t="shared" si="62"/>
        <v>464560.81300252554</v>
      </c>
      <c r="W329" s="62">
        <v>2024457600</v>
      </c>
      <c r="X329" s="63">
        <v>1.4056600684508462</v>
      </c>
      <c r="Y329" s="64">
        <v>0.3855489791008882</v>
      </c>
      <c r="Z329" s="5">
        <f t="shared" si="63"/>
        <v>90372.720413766758</v>
      </c>
      <c r="AA329" s="9">
        <f t="shared" si="64"/>
        <v>1.6325014660717025E-2</v>
      </c>
      <c r="AB329" s="62">
        <v>22037286.800000001</v>
      </c>
      <c r="AC329" s="7">
        <f t="shared" si="65"/>
        <v>4.1009004980489139E-3</v>
      </c>
      <c r="AE329" s="6" t="s">
        <v>1130</v>
      </c>
      <c r="AF329" s="6" t="s">
        <v>1129</v>
      </c>
      <c r="AG329" s="6" t="s">
        <v>1109</v>
      </c>
      <c r="AH329" s="6" t="s">
        <v>537</v>
      </c>
      <c r="AI329" s="6" t="s">
        <v>557</v>
      </c>
      <c r="AJ329" s="6" t="s">
        <v>1857</v>
      </c>
      <c r="AK329" s="6" t="s">
        <v>1857</v>
      </c>
      <c r="AL329" s="6" t="s">
        <v>1857</v>
      </c>
      <c r="AM329" s="6" t="s">
        <v>1857</v>
      </c>
      <c r="AN329" s="6" t="s">
        <v>1857</v>
      </c>
      <c r="AO329" s="6" t="s">
        <v>1857</v>
      </c>
      <c r="AP329" s="6" t="s">
        <v>1857</v>
      </c>
      <c r="AQ329" s="6" t="s">
        <v>1857</v>
      </c>
      <c r="AR329" s="6" t="s">
        <v>1857</v>
      </c>
      <c r="AS329" s="6" t="s">
        <v>1857</v>
      </c>
      <c r="AT329" s="6" t="s">
        <v>1857</v>
      </c>
    </row>
    <row r="330" spans="1:46" ht="17.25" customHeight="1" x14ac:dyDescent="0.3">
      <c r="A330" t="s">
        <v>1110</v>
      </c>
      <c r="B330" t="s">
        <v>1586</v>
      </c>
      <c r="C330" t="s">
        <v>1107</v>
      </c>
      <c r="D330" t="str">
        <f t="shared" si="55"/>
        <v>Bradley Beach borough, Monmouth County</v>
      </c>
      <c r="E330" t="s">
        <v>1829</v>
      </c>
      <c r="F330" t="s">
        <v>1819</v>
      </c>
      <c r="G330" s="22">
        <f>COUNTIFS('Raw Data from UFBs'!$A$3:$A$3000,'Summary By Town'!$A330,'Raw Data from UFBs'!$E$3:$E$3000,'Summary By Town'!$G$2)</f>
        <v>0</v>
      </c>
      <c r="H330" s="5">
        <f>SUMIFS('Raw Data from UFBs'!F$3:F$3000,'Raw Data from UFBs'!$A$3:$A$3000,'Summary By Town'!$A330,'Raw Data from UFBs'!$E$3:$E$3000,'Summary By Town'!$G$2)</f>
        <v>0</v>
      </c>
      <c r="I330" s="5">
        <f>SUMIFS('Raw Data from UFBs'!G$3:G$3000,'Raw Data from UFBs'!$A$3:$A$3000,'Summary By Town'!$A330,'Raw Data from UFBs'!$E$3:$E$3000,'Summary By Town'!$G$2)</f>
        <v>0</v>
      </c>
      <c r="J330" s="23">
        <f t="shared" si="56"/>
        <v>0</v>
      </c>
      <c r="K330" s="22">
        <f>COUNTIFS('Raw Data from UFBs'!$A$3:$A$3000,'Summary By Town'!$A330,'Raw Data from UFBs'!$E$3:$E$3000,'Summary By Town'!$K$2)</f>
        <v>0</v>
      </c>
      <c r="L330" s="5">
        <f>SUMIFS('Raw Data from UFBs'!F$3:F$3000,'Raw Data from UFBs'!$A$3:$A$3000,'Summary By Town'!$A330,'Raw Data from UFBs'!$E$3:$E$3000,'Summary By Town'!$K$2)</f>
        <v>0</v>
      </c>
      <c r="M330" s="5">
        <f>SUMIFS('Raw Data from UFBs'!G$3:G$3000,'Raw Data from UFBs'!$A$3:$A$3000,'Summary By Town'!$A330,'Raw Data from UFBs'!$E$3:$E$3000,'Summary By Town'!$K$2)</f>
        <v>0</v>
      </c>
      <c r="N330" s="23">
        <f t="shared" si="57"/>
        <v>0</v>
      </c>
      <c r="O330" s="22">
        <f>COUNTIFS('Raw Data from UFBs'!$A$3:$A$3000,'Summary By Town'!$A330,'Raw Data from UFBs'!$E$3:$E$3000,'Summary By Town'!$O$2)</f>
        <v>0</v>
      </c>
      <c r="P330" s="5">
        <f>SUMIFS('Raw Data from UFBs'!F$3:F$3000,'Raw Data from UFBs'!$A$3:$A$3000,'Summary By Town'!$A330,'Raw Data from UFBs'!$E$3:$E$3000,'Summary By Town'!$O$2)</f>
        <v>0</v>
      </c>
      <c r="Q330" s="5">
        <f>SUMIFS('Raw Data from UFBs'!G$3:G$3000,'Raw Data from UFBs'!$A$3:$A$3000,'Summary By Town'!$A330,'Raw Data from UFBs'!$E$3:$E$3000,'Summary By Town'!$O$2)</f>
        <v>0</v>
      </c>
      <c r="R330" s="23">
        <f t="shared" si="58"/>
        <v>0</v>
      </c>
      <c r="S330" s="22">
        <f t="shared" si="59"/>
        <v>0</v>
      </c>
      <c r="T330" s="5">
        <f t="shared" si="60"/>
        <v>0</v>
      </c>
      <c r="U330" s="5">
        <f t="shared" si="61"/>
        <v>0</v>
      </c>
      <c r="V330" s="23">
        <f t="shared" si="62"/>
        <v>0</v>
      </c>
      <c r="W330" s="62">
        <v>2168324100</v>
      </c>
      <c r="X330" s="63">
        <v>0.94317176437900851</v>
      </c>
      <c r="Y330" s="64">
        <v>0.43977495204359496</v>
      </c>
      <c r="Z330" s="5">
        <f t="shared" si="63"/>
        <v>0</v>
      </c>
      <c r="AA330" s="9">
        <f t="shared" si="64"/>
        <v>0</v>
      </c>
      <c r="AB330" s="62">
        <v>10500709.050000001</v>
      </c>
      <c r="AC330" s="7">
        <f t="shared" si="65"/>
        <v>0</v>
      </c>
      <c r="AE330" s="6" t="s">
        <v>1109</v>
      </c>
      <c r="AF330" s="6" t="s">
        <v>1123</v>
      </c>
      <c r="AG330" s="6" t="s">
        <v>537</v>
      </c>
      <c r="AH330" s="6" t="s">
        <v>1857</v>
      </c>
      <c r="AI330" s="6" t="s">
        <v>1857</v>
      </c>
      <c r="AJ330" s="6" t="s">
        <v>1857</v>
      </c>
      <c r="AK330" s="6" t="s">
        <v>1857</v>
      </c>
      <c r="AL330" s="6" t="s">
        <v>1857</v>
      </c>
      <c r="AM330" s="6" t="s">
        <v>1857</v>
      </c>
      <c r="AN330" s="6" t="s">
        <v>1857</v>
      </c>
      <c r="AO330" s="6" t="s">
        <v>1857</v>
      </c>
      <c r="AP330" s="6" t="s">
        <v>1857</v>
      </c>
      <c r="AQ330" s="6" t="s">
        <v>1857</v>
      </c>
      <c r="AR330" s="6" t="s">
        <v>1857</v>
      </c>
      <c r="AS330" s="6" t="s">
        <v>1857</v>
      </c>
      <c r="AT330" s="6" t="s">
        <v>1857</v>
      </c>
    </row>
    <row r="331" spans="1:46" ht="17.25" customHeight="1" x14ac:dyDescent="0.3">
      <c r="A331" t="s">
        <v>1111</v>
      </c>
      <c r="B331" t="s">
        <v>1587</v>
      </c>
      <c r="C331" t="s">
        <v>1107</v>
      </c>
      <c r="D331" t="str">
        <f t="shared" si="55"/>
        <v>Brielle borough, Monmouth County</v>
      </c>
      <c r="E331" t="s">
        <v>1829</v>
      </c>
      <c r="F331" t="s">
        <v>1815</v>
      </c>
      <c r="G331" s="22">
        <f>COUNTIFS('Raw Data from UFBs'!$A$3:$A$3000,'Summary By Town'!$A331,'Raw Data from UFBs'!$E$3:$E$3000,'Summary By Town'!$G$2)</f>
        <v>0</v>
      </c>
      <c r="H331" s="5">
        <f>SUMIFS('Raw Data from UFBs'!F$3:F$3000,'Raw Data from UFBs'!$A$3:$A$3000,'Summary By Town'!$A331,'Raw Data from UFBs'!$E$3:$E$3000,'Summary By Town'!$G$2)</f>
        <v>0</v>
      </c>
      <c r="I331" s="5">
        <f>SUMIFS('Raw Data from UFBs'!G$3:G$3000,'Raw Data from UFBs'!$A$3:$A$3000,'Summary By Town'!$A331,'Raw Data from UFBs'!$E$3:$E$3000,'Summary By Town'!$G$2)</f>
        <v>0</v>
      </c>
      <c r="J331" s="23">
        <f t="shared" si="56"/>
        <v>0</v>
      </c>
      <c r="K331" s="22">
        <f>COUNTIFS('Raw Data from UFBs'!$A$3:$A$3000,'Summary By Town'!$A331,'Raw Data from UFBs'!$E$3:$E$3000,'Summary By Town'!$K$2)</f>
        <v>0</v>
      </c>
      <c r="L331" s="5">
        <f>SUMIFS('Raw Data from UFBs'!F$3:F$3000,'Raw Data from UFBs'!$A$3:$A$3000,'Summary By Town'!$A331,'Raw Data from UFBs'!$E$3:$E$3000,'Summary By Town'!$K$2)</f>
        <v>0</v>
      </c>
      <c r="M331" s="5">
        <f>SUMIFS('Raw Data from UFBs'!G$3:G$3000,'Raw Data from UFBs'!$A$3:$A$3000,'Summary By Town'!$A331,'Raw Data from UFBs'!$E$3:$E$3000,'Summary By Town'!$K$2)</f>
        <v>0</v>
      </c>
      <c r="N331" s="23">
        <f t="shared" si="57"/>
        <v>0</v>
      </c>
      <c r="O331" s="22">
        <f>COUNTIFS('Raw Data from UFBs'!$A$3:$A$3000,'Summary By Town'!$A331,'Raw Data from UFBs'!$E$3:$E$3000,'Summary By Town'!$O$2)</f>
        <v>0</v>
      </c>
      <c r="P331" s="5">
        <f>SUMIFS('Raw Data from UFBs'!F$3:F$3000,'Raw Data from UFBs'!$A$3:$A$3000,'Summary By Town'!$A331,'Raw Data from UFBs'!$E$3:$E$3000,'Summary By Town'!$O$2)</f>
        <v>0</v>
      </c>
      <c r="Q331" s="5">
        <f>SUMIFS('Raw Data from UFBs'!G$3:G$3000,'Raw Data from UFBs'!$A$3:$A$3000,'Summary By Town'!$A331,'Raw Data from UFBs'!$E$3:$E$3000,'Summary By Town'!$O$2)</f>
        <v>0</v>
      </c>
      <c r="R331" s="23">
        <f t="shared" si="58"/>
        <v>0</v>
      </c>
      <c r="S331" s="22">
        <f t="shared" si="59"/>
        <v>0</v>
      </c>
      <c r="T331" s="5">
        <f t="shared" si="60"/>
        <v>0</v>
      </c>
      <c r="U331" s="5">
        <f t="shared" si="61"/>
        <v>0</v>
      </c>
      <c r="V331" s="23">
        <f t="shared" si="62"/>
        <v>0</v>
      </c>
      <c r="W331" s="62">
        <v>2298880400</v>
      </c>
      <c r="X331" s="63">
        <v>1.2840548723953065</v>
      </c>
      <c r="Y331" s="64">
        <v>0.31642213100094063</v>
      </c>
      <c r="Z331" s="5">
        <f t="shared" si="63"/>
        <v>0</v>
      </c>
      <c r="AA331" s="9">
        <f t="shared" si="64"/>
        <v>0</v>
      </c>
      <c r="AB331" s="62">
        <v>11717821.359999999</v>
      </c>
      <c r="AC331" s="7">
        <f t="shared" si="65"/>
        <v>0</v>
      </c>
      <c r="AE331" s="6" t="s">
        <v>557</v>
      </c>
      <c r="AF331" s="6" t="s">
        <v>1120</v>
      </c>
      <c r="AG331" s="6" t="s">
        <v>1177</v>
      </c>
      <c r="AH331" s="6" t="s">
        <v>1178</v>
      </c>
      <c r="AI331" s="6" t="s">
        <v>1167</v>
      </c>
      <c r="AJ331" s="6" t="s">
        <v>1857</v>
      </c>
      <c r="AK331" s="6" t="s">
        <v>1857</v>
      </c>
      <c r="AL331" s="6" t="s">
        <v>1857</v>
      </c>
      <c r="AM331" s="6" t="s">
        <v>1857</v>
      </c>
      <c r="AN331" s="6" t="s">
        <v>1857</v>
      </c>
      <c r="AO331" s="6" t="s">
        <v>1857</v>
      </c>
      <c r="AP331" s="6" t="s">
        <v>1857</v>
      </c>
      <c r="AQ331" s="6" t="s">
        <v>1857</v>
      </c>
      <c r="AR331" s="6" t="s">
        <v>1857</v>
      </c>
      <c r="AS331" s="6" t="s">
        <v>1857</v>
      </c>
      <c r="AT331" s="6" t="s">
        <v>1857</v>
      </c>
    </row>
    <row r="332" spans="1:46" ht="17.25" customHeight="1" x14ac:dyDescent="0.3">
      <c r="A332" t="s">
        <v>1113</v>
      </c>
      <c r="B332" t="s">
        <v>1588</v>
      </c>
      <c r="C332" t="s">
        <v>1107</v>
      </c>
      <c r="D332" t="str">
        <f t="shared" si="55"/>
        <v>Deal borough, Monmouth County</v>
      </c>
      <c r="E332" t="s">
        <v>1829</v>
      </c>
      <c r="F332" t="s">
        <v>1815</v>
      </c>
      <c r="G332" s="22">
        <f>COUNTIFS('Raw Data from UFBs'!$A$3:$A$3000,'Summary By Town'!$A332,'Raw Data from UFBs'!$E$3:$E$3000,'Summary By Town'!$G$2)</f>
        <v>0</v>
      </c>
      <c r="H332" s="5">
        <f>SUMIFS('Raw Data from UFBs'!F$3:F$3000,'Raw Data from UFBs'!$A$3:$A$3000,'Summary By Town'!$A332,'Raw Data from UFBs'!$E$3:$E$3000,'Summary By Town'!$G$2)</f>
        <v>0</v>
      </c>
      <c r="I332" s="5">
        <f>SUMIFS('Raw Data from UFBs'!G$3:G$3000,'Raw Data from UFBs'!$A$3:$A$3000,'Summary By Town'!$A332,'Raw Data from UFBs'!$E$3:$E$3000,'Summary By Town'!$G$2)</f>
        <v>0</v>
      </c>
      <c r="J332" s="23">
        <f t="shared" si="56"/>
        <v>0</v>
      </c>
      <c r="K332" s="22">
        <f>COUNTIFS('Raw Data from UFBs'!$A$3:$A$3000,'Summary By Town'!$A332,'Raw Data from UFBs'!$E$3:$E$3000,'Summary By Town'!$K$2)</f>
        <v>0</v>
      </c>
      <c r="L332" s="5">
        <f>SUMIFS('Raw Data from UFBs'!F$3:F$3000,'Raw Data from UFBs'!$A$3:$A$3000,'Summary By Town'!$A332,'Raw Data from UFBs'!$E$3:$E$3000,'Summary By Town'!$K$2)</f>
        <v>0</v>
      </c>
      <c r="M332" s="5">
        <f>SUMIFS('Raw Data from UFBs'!G$3:G$3000,'Raw Data from UFBs'!$A$3:$A$3000,'Summary By Town'!$A332,'Raw Data from UFBs'!$E$3:$E$3000,'Summary By Town'!$K$2)</f>
        <v>0</v>
      </c>
      <c r="N332" s="23">
        <f t="shared" si="57"/>
        <v>0</v>
      </c>
      <c r="O332" s="22">
        <f>COUNTIFS('Raw Data from UFBs'!$A$3:$A$3000,'Summary By Town'!$A332,'Raw Data from UFBs'!$E$3:$E$3000,'Summary By Town'!$O$2)</f>
        <v>0</v>
      </c>
      <c r="P332" s="5">
        <f>SUMIFS('Raw Data from UFBs'!F$3:F$3000,'Raw Data from UFBs'!$A$3:$A$3000,'Summary By Town'!$A332,'Raw Data from UFBs'!$E$3:$E$3000,'Summary By Town'!$O$2)</f>
        <v>0</v>
      </c>
      <c r="Q332" s="5">
        <f>SUMIFS('Raw Data from UFBs'!G$3:G$3000,'Raw Data from UFBs'!$A$3:$A$3000,'Summary By Town'!$A332,'Raw Data from UFBs'!$E$3:$E$3000,'Summary By Town'!$O$2)</f>
        <v>0</v>
      </c>
      <c r="R332" s="23">
        <f t="shared" si="58"/>
        <v>0</v>
      </c>
      <c r="S332" s="22">
        <f t="shared" si="59"/>
        <v>0</v>
      </c>
      <c r="T332" s="5">
        <f t="shared" si="60"/>
        <v>0</v>
      </c>
      <c r="U332" s="5">
        <f t="shared" si="61"/>
        <v>0</v>
      </c>
      <c r="V332" s="23">
        <f t="shared" si="62"/>
        <v>0</v>
      </c>
      <c r="W332" s="62">
        <v>4470413500</v>
      </c>
      <c r="X332" s="63">
        <v>0.45986706810757183</v>
      </c>
      <c r="Y332" s="64">
        <v>0.42445439036025234</v>
      </c>
      <c r="Z332" s="5">
        <f t="shared" si="63"/>
        <v>0</v>
      </c>
      <c r="AA332" s="9">
        <f t="shared" si="64"/>
        <v>0</v>
      </c>
      <c r="AB332" s="62">
        <v>14563772.65</v>
      </c>
      <c r="AC332" s="7">
        <f t="shared" si="65"/>
        <v>0</v>
      </c>
      <c r="AE332" s="6" t="s">
        <v>1106</v>
      </c>
      <c r="AF332" s="6" t="s">
        <v>547</v>
      </c>
      <c r="AG332" s="6" t="s">
        <v>520</v>
      </c>
      <c r="AH332" s="6" t="s">
        <v>1857</v>
      </c>
      <c r="AI332" s="6" t="s">
        <v>1857</v>
      </c>
      <c r="AJ332" s="6" t="s">
        <v>1857</v>
      </c>
      <c r="AK332" s="6" t="s">
        <v>1857</v>
      </c>
      <c r="AL332" s="6" t="s">
        <v>1857</v>
      </c>
      <c r="AM332" s="6" t="s">
        <v>1857</v>
      </c>
      <c r="AN332" s="6" t="s">
        <v>1857</v>
      </c>
      <c r="AO332" s="6" t="s">
        <v>1857</v>
      </c>
      <c r="AP332" s="6" t="s">
        <v>1857</v>
      </c>
      <c r="AQ332" s="6" t="s">
        <v>1857</v>
      </c>
      <c r="AR332" s="6" t="s">
        <v>1857</v>
      </c>
      <c r="AS332" s="6" t="s">
        <v>1857</v>
      </c>
      <c r="AT332" s="6" t="s">
        <v>1857</v>
      </c>
    </row>
    <row r="333" spans="1:46" ht="17.25" customHeight="1" x14ac:dyDescent="0.3">
      <c r="A333" t="s">
        <v>502</v>
      </c>
      <c r="B333" t="s">
        <v>1589</v>
      </c>
      <c r="C333" t="s">
        <v>1107</v>
      </c>
      <c r="D333" t="str">
        <f t="shared" si="55"/>
        <v>Eatontown borough, Monmouth County</v>
      </c>
      <c r="E333" t="s">
        <v>1829</v>
      </c>
      <c r="F333" t="s">
        <v>1819</v>
      </c>
      <c r="G333" s="22">
        <f>COUNTIFS('Raw Data from UFBs'!$A$3:$A$3000,'Summary By Town'!$A333,'Raw Data from UFBs'!$E$3:$E$3000,'Summary By Town'!$G$2)</f>
        <v>1</v>
      </c>
      <c r="H333" s="5">
        <f>SUMIFS('Raw Data from UFBs'!F$3:F$3000,'Raw Data from UFBs'!$A$3:$A$3000,'Summary By Town'!$A333,'Raw Data from UFBs'!$E$3:$E$3000,'Summary By Town'!$G$2)</f>
        <v>0</v>
      </c>
      <c r="I333" s="5">
        <f>SUMIFS('Raw Data from UFBs'!G$3:G$3000,'Raw Data from UFBs'!$A$3:$A$3000,'Summary By Town'!$A333,'Raw Data from UFBs'!$E$3:$E$3000,'Summary By Town'!$G$2)</f>
        <v>4313400</v>
      </c>
      <c r="J333" s="23">
        <f t="shared" si="56"/>
        <v>84997.604559836996</v>
      </c>
      <c r="K333" s="22">
        <f>COUNTIFS('Raw Data from UFBs'!$A$3:$A$3000,'Summary By Town'!$A333,'Raw Data from UFBs'!$E$3:$E$3000,'Summary By Town'!$K$2)</f>
        <v>0</v>
      </c>
      <c r="L333" s="5">
        <f>SUMIFS('Raw Data from UFBs'!F$3:F$3000,'Raw Data from UFBs'!$A$3:$A$3000,'Summary By Town'!$A333,'Raw Data from UFBs'!$E$3:$E$3000,'Summary By Town'!$K$2)</f>
        <v>0</v>
      </c>
      <c r="M333" s="5">
        <f>SUMIFS('Raw Data from UFBs'!G$3:G$3000,'Raw Data from UFBs'!$A$3:$A$3000,'Summary By Town'!$A333,'Raw Data from UFBs'!$E$3:$E$3000,'Summary By Town'!$K$2)</f>
        <v>0</v>
      </c>
      <c r="N333" s="23">
        <f t="shared" si="57"/>
        <v>0</v>
      </c>
      <c r="O333" s="22">
        <f>COUNTIFS('Raw Data from UFBs'!$A$3:$A$3000,'Summary By Town'!$A333,'Raw Data from UFBs'!$E$3:$E$3000,'Summary By Town'!$O$2)</f>
        <v>1</v>
      </c>
      <c r="P333" s="5">
        <f>SUMIFS('Raw Data from UFBs'!F$3:F$3000,'Raw Data from UFBs'!$A$3:$A$3000,'Summary By Town'!$A333,'Raw Data from UFBs'!$E$3:$E$3000,'Summary By Town'!$O$2)</f>
        <v>0</v>
      </c>
      <c r="Q333" s="5">
        <f>SUMIFS('Raw Data from UFBs'!G$3:G$3000,'Raw Data from UFBs'!$A$3:$A$3000,'Summary By Town'!$A333,'Raw Data from UFBs'!$E$3:$E$3000,'Summary By Town'!$O$2)</f>
        <v>17388700</v>
      </c>
      <c r="R333" s="23">
        <f t="shared" si="58"/>
        <v>342652.62818417896</v>
      </c>
      <c r="S333" s="22">
        <f t="shared" si="59"/>
        <v>2</v>
      </c>
      <c r="T333" s="5">
        <f t="shared" si="60"/>
        <v>0</v>
      </c>
      <c r="U333" s="5">
        <f t="shared" si="61"/>
        <v>21702100</v>
      </c>
      <c r="V333" s="23">
        <f t="shared" si="62"/>
        <v>427650.23274401599</v>
      </c>
      <c r="W333" s="62">
        <v>3349070211</v>
      </c>
      <c r="X333" s="63">
        <v>1.9705477015773403</v>
      </c>
      <c r="Y333" s="64">
        <v>0.33680540079361215</v>
      </c>
      <c r="Z333" s="5">
        <f t="shared" si="63"/>
        <v>144034.90803882983</v>
      </c>
      <c r="AA333" s="9">
        <f t="shared" si="64"/>
        <v>6.4800373335618909E-3</v>
      </c>
      <c r="AB333" s="62">
        <v>31858520.48</v>
      </c>
      <c r="AC333" s="7">
        <f t="shared" si="65"/>
        <v>4.5210796317189756E-3</v>
      </c>
      <c r="AE333" s="6" t="s">
        <v>547</v>
      </c>
      <c r="AF333" s="6" t="s">
        <v>1134</v>
      </c>
      <c r="AG333" s="6" t="s">
        <v>541</v>
      </c>
      <c r="AH333" s="6" t="s">
        <v>556</v>
      </c>
      <c r="AI333" s="6" t="s">
        <v>548</v>
      </c>
      <c r="AJ333" s="6" t="s">
        <v>1857</v>
      </c>
      <c r="AK333" s="6" t="s">
        <v>1857</v>
      </c>
      <c r="AL333" s="6" t="s">
        <v>1857</v>
      </c>
      <c r="AM333" s="6" t="s">
        <v>1857</v>
      </c>
      <c r="AN333" s="6" t="s">
        <v>1857</v>
      </c>
      <c r="AO333" s="6" t="s">
        <v>1857</v>
      </c>
      <c r="AP333" s="6" t="s">
        <v>1857</v>
      </c>
      <c r="AQ333" s="6" t="s">
        <v>1857</v>
      </c>
      <c r="AR333" s="6" t="s">
        <v>1857</v>
      </c>
      <c r="AS333" s="6" t="s">
        <v>1857</v>
      </c>
      <c r="AT333" s="6" t="s">
        <v>1857</v>
      </c>
    </row>
    <row r="334" spans="1:46" ht="17.25" customHeight="1" x14ac:dyDescent="0.3">
      <c r="A334" t="s">
        <v>1114</v>
      </c>
      <c r="B334" t="s">
        <v>1590</v>
      </c>
      <c r="C334" t="s">
        <v>1107</v>
      </c>
      <c r="D334" t="str">
        <f t="shared" si="55"/>
        <v>Englishtown borough, Monmouth County</v>
      </c>
      <c r="E334" t="s">
        <v>1829</v>
      </c>
      <c r="F334" t="s">
        <v>1819</v>
      </c>
      <c r="G334" s="22">
        <f>COUNTIFS('Raw Data from UFBs'!$A$3:$A$3000,'Summary By Town'!$A334,'Raw Data from UFBs'!$E$3:$E$3000,'Summary By Town'!$G$2)</f>
        <v>0</v>
      </c>
      <c r="H334" s="5">
        <f>SUMIFS('Raw Data from UFBs'!F$3:F$3000,'Raw Data from UFBs'!$A$3:$A$3000,'Summary By Town'!$A334,'Raw Data from UFBs'!$E$3:$E$3000,'Summary By Town'!$G$2)</f>
        <v>0</v>
      </c>
      <c r="I334" s="5">
        <f>SUMIFS('Raw Data from UFBs'!G$3:G$3000,'Raw Data from UFBs'!$A$3:$A$3000,'Summary By Town'!$A334,'Raw Data from UFBs'!$E$3:$E$3000,'Summary By Town'!$G$2)</f>
        <v>0</v>
      </c>
      <c r="J334" s="23">
        <f t="shared" si="56"/>
        <v>0</v>
      </c>
      <c r="K334" s="22">
        <f>COUNTIFS('Raw Data from UFBs'!$A$3:$A$3000,'Summary By Town'!$A334,'Raw Data from UFBs'!$E$3:$E$3000,'Summary By Town'!$K$2)</f>
        <v>0</v>
      </c>
      <c r="L334" s="5">
        <f>SUMIFS('Raw Data from UFBs'!F$3:F$3000,'Raw Data from UFBs'!$A$3:$A$3000,'Summary By Town'!$A334,'Raw Data from UFBs'!$E$3:$E$3000,'Summary By Town'!$K$2)</f>
        <v>0</v>
      </c>
      <c r="M334" s="5">
        <f>SUMIFS('Raw Data from UFBs'!G$3:G$3000,'Raw Data from UFBs'!$A$3:$A$3000,'Summary By Town'!$A334,'Raw Data from UFBs'!$E$3:$E$3000,'Summary By Town'!$K$2)</f>
        <v>0</v>
      </c>
      <c r="N334" s="23">
        <f t="shared" si="57"/>
        <v>0</v>
      </c>
      <c r="O334" s="22">
        <f>COUNTIFS('Raw Data from UFBs'!$A$3:$A$3000,'Summary By Town'!$A334,'Raw Data from UFBs'!$E$3:$E$3000,'Summary By Town'!$O$2)</f>
        <v>0</v>
      </c>
      <c r="P334" s="5">
        <f>SUMIFS('Raw Data from UFBs'!F$3:F$3000,'Raw Data from UFBs'!$A$3:$A$3000,'Summary By Town'!$A334,'Raw Data from UFBs'!$E$3:$E$3000,'Summary By Town'!$O$2)</f>
        <v>0</v>
      </c>
      <c r="Q334" s="5">
        <f>SUMIFS('Raw Data from UFBs'!G$3:G$3000,'Raw Data from UFBs'!$A$3:$A$3000,'Summary By Town'!$A334,'Raw Data from UFBs'!$E$3:$E$3000,'Summary By Town'!$O$2)</f>
        <v>0</v>
      </c>
      <c r="R334" s="23">
        <f t="shared" si="58"/>
        <v>0</v>
      </c>
      <c r="S334" s="22">
        <f t="shared" si="59"/>
        <v>0</v>
      </c>
      <c r="T334" s="5">
        <f t="shared" si="60"/>
        <v>0</v>
      </c>
      <c r="U334" s="5">
        <f t="shared" si="61"/>
        <v>0</v>
      </c>
      <c r="V334" s="23">
        <f t="shared" si="62"/>
        <v>0</v>
      </c>
      <c r="W334" s="62">
        <v>383614800</v>
      </c>
      <c r="X334" s="63">
        <v>1.8009813156321177</v>
      </c>
      <c r="Y334" s="64">
        <v>0.3011550712963888</v>
      </c>
      <c r="Z334" s="5">
        <f t="shared" si="63"/>
        <v>0</v>
      </c>
      <c r="AA334" s="9">
        <f t="shared" si="64"/>
        <v>0</v>
      </c>
      <c r="AB334" s="62">
        <v>2750996.6</v>
      </c>
      <c r="AC334" s="7">
        <f t="shared" si="65"/>
        <v>0</v>
      </c>
      <c r="AE334" s="6" t="s">
        <v>528</v>
      </c>
      <c r="AF334" s="6" t="s">
        <v>1857</v>
      </c>
      <c r="AG334" s="6" t="s">
        <v>1857</v>
      </c>
      <c r="AH334" s="6" t="s">
        <v>1857</v>
      </c>
      <c r="AI334" s="6" t="s">
        <v>1857</v>
      </c>
      <c r="AJ334" s="6" t="s">
        <v>1857</v>
      </c>
      <c r="AK334" s="6" t="s">
        <v>1857</v>
      </c>
      <c r="AL334" s="6" t="s">
        <v>1857</v>
      </c>
      <c r="AM334" s="6" t="s">
        <v>1857</v>
      </c>
      <c r="AN334" s="6" t="s">
        <v>1857</v>
      </c>
      <c r="AO334" s="6" t="s">
        <v>1857</v>
      </c>
      <c r="AP334" s="6" t="s">
        <v>1857</v>
      </c>
      <c r="AQ334" s="6" t="s">
        <v>1857</v>
      </c>
      <c r="AR334" s="6" t="s">
        <v>1857</v>
      </c>
      <c r="AS334" s="6" t="s">
        <v>1857</v>
      </c>
      <c r="AT334" s="6" t="s">
        <v>1857</v>
      </c>
    </row>
    <row r="335" spans="1:46" ht="17.25" customHeight="1" x14ac:dyDescent="0.3">
      <c r="A335" t="s">
        <v>1115</v>
      </c>
      <c r="B335" t="s">
        <v>1591</v>
      </c>
      <c r="C335" t="s">
        <v>1107</v>
      </c>
      <c r="D335" t="str">
        <f t="shared" si="55"/>
        <v>Fair Haven borough, Monmouth County</v>
      </c>
      <c r="E335" t="s">
        <v>1829</v>
      </c>
      <c r="F335" t="s">
        <v>1815</v>
      </c>
      <c r="G335" s="22">
        <f>COUNTIFS('Raw Data from UFBs'!$A$3:$A$3000,'Summary By Town'!$A335,'Raw Data from UFBs'!$E$3:$E$3000,'Summary By Town'!$G$2)</f>
        <v>0</v>
      </c>
      <c r="H335" s="5">
        <f>SUMIFS('Raw Data from UFBs'!F$3:F$3000,'Raw Data from UFBs'!$A$3:$A$3000,'Summary By Town'!$A335,'Raw Data from UFBs'!$E$3:$E$3000,'Summary By Town'!$G$2)</f>
        <v>0</v>
      </c>
      <c r="I335" s="5">
        <f>SUMIFS('Raw Data from UFBs'!G$3:G$3000,'Raw Data from UFBs'!$A$3:$A$3000,'Summary By Town'!$A335,'Raw Data from UFBs'!$E$3:$E$3000,'Summary By Town'!$G$2)</f>
        <v>0</v>
      </c>
      <c r="J335" s="23">
        <f t="shared" si="56"/>
        <v>0</v>
      </c>
      <c r="K335" s="22">
        <f>COUNTIFS('Raw Data from UFBs'!$A$3:$A$3000,'Summary By Town'!$A335,'Raw Data from UFBs'!$E$3:$E$3000,'Summary By Town'!$K$2)</f>
        <v>0</v>
      </c>
      <c r="L335" s="5">
        <f>SUMIFS('Raw Data from UFBs'!F$3:F$3000,'Raw Data from UFBs'!$A$3:$A$3000,'Summary By Town'!$A335,'Raw Data from UFBs'!$E$3:$E$3000,'Summary By Town'!$K$2)</f>
        <v>0</v>
      </c>
      <c r="M335" s="5">
        <f>SUMIFS('Raw Data from UFBs'!G$3:G$3000,'Raw Data from UFBs'!$A$3:$A$3000,'Summary By Town'!$A335,'Raw Data from UFBs'!$E$3:$E$3000,'Summary By Town'!$K$2)</f>
        <v>0</v>
      </c>
      <c r="N335" s="23">
        <f t="shared" si="57"/>
        <v>0</v>
      </c>
      <c r="O335" s="22">
        <f>COUNTIFS('Raw Data from UFBs'!$A$3:$A$3000,'Summary By Town'!$A335,'Raw Data from UFBs'!$E$3:$E$3000,'Summary By Town'!$O$2)</f>
        <v>0</v>
      </c>
      <c r="P335" s="5">
        <f>SUMIFS('Raw Data from UFBs'!F$3:F$3000,'Raw Data from UFBs'!$A$3:$A$3000,'Summary By Town'!$A335,'Raw Data from UFBs'!$E$3:$E$3000,'Summary By Town'!$O$2)</f>
        <v>0</v>
      </c>
      <c r="Q335" s="5">
        <f>SUMIFS('Raw Data from UFBs'!G$3:G$3000,'Raw Data from UFBs'!$A$3:$A$3000,'Summary By Town'!$A335,'Raw Data from UFBs'!$E$3:$E$3000,'Summary By Town'!$O$2)</f>
        <v>0</v>
      </c>
      <c r="R335" s="23">
        <f t="shared" si="58"/>
        <v>0</v>
      </c>
      <c r="S335" s="22">
        <f t="shared" si="59"/>
        <v>0</v>
      </c>
      <c r="T335" s="5">
        <f t="shared" si="60"/>
        <v>0</v>
      </c>
      <c r="U335" s="5">
        <f t="shared" si="61"/>
        <v>0</v>
      </c>
      <c r="V335" s="23">
        <f t="shared" si="62"/>
        <v>0</v>
      </c>
      <c r="W335" s="62">
        <v>2433095959</v>
      </c>
      <c r="X335" s="63">
        <v>1.5736730067359459</v>
      </c>
      <c r="Y335" s="64">
        <v>0.21769132183411385</v>
      </c>
      <c r="Z335" s="5">
        <f t="shared" si="63"/>
        <v>0</v>
      </c>
      <c r="AA335" s="9">
        <f t="shared" si="64"/>
        <v>0</v>
      </c>
      <c r="AB335" s="62">
        <v>11205053.890000001</v>
      </c>
      <c r="AC335" s="7">
        <f t="shared" si="65"/>
        <v>0</v>
      </c>
      <c r="AE335" s="6" t="s">
        <v>1118</v>
      </c>
      <c r="AF335" s="6" t="s">
        <v>552</v>
      </c>
      <c r="AG335" s="6" t="s">
        <v>1125</v>
      </c>
      <c r="AH335" s="6" t="s">
        <v>536</v>
      </c>
      <c r="AI335" s="6" t="s">
        <v>1857</v>
      </c>
      <c r="AJ335" s="6" t="s">
        <v>1857</v>
      </c>
      <c r="AK335" s="6" t="s">
        <v>1857</v>
      </c>
      <c r="AL335" s="6" t="s">
        <v>1857</v>
      </c>
      <c r="AM335" s="6" t="s">
        <v>1857</v>
      </c>
      <c r="AN335" s="6" t="s">
        <v>1857</v>
      </c>
      <c r="AO335" s="6" t="s">
        <v>1857</v>
      </c>
      <c r="AP335" s="6" t="s">
        <v>1857</v>
      </c>
      <c r="AQ335" s="6" t="s">
        <v>1857</v>
      </c>
      <c r="AR335" s="6" t="s">
        <v>1857</v>
      </c>
      <c r="AS335" s="6" t="s">
        <v>1857</v>
      </c>
      <c r="AT335" s="6" t="s">
        <v>1857</v>
      </c>
    </row>
    <row r="336" spans="1:46" ht="17.25" customHeight="1" x14ac:dyDescent="0.3">
      <c r="A336" t="s">
        <v>1116</v>
      </c>
      <c r="B336" t="s">
        <v>1592</v>
      </c>
      <c r="C336" t="s">
        <v>1107</v>
      </c>
      <c r="D336" t="str">
        <f t="shared" si="55"/>
        <v>Farmingdale borough, Monmouth County</v>
      </c>
      <c r="E336" t="s">
        <v>1829</v>
      </c>
      <c r="F336" t="s">
        <v>1815</v>
      </c>
      <c r="G336" s="22">
        <f>COUNTIFS('Raw Data from UFBs'!$A$3:$A$3000,'Summary By Town'!$A336,'Raw Data from UFBs'!$E$3:$E$3000,'Summary By Town'!$G$2)</f>
        <v>0</v>
      </c>
      <c r="H336" s="5">
        <f>SUMIFS('Raw Data from UFBs'!F$3:F$3000,'Raw Data from UFBs'!$A$3:$A$3000,'Summary By Town'!$A336,'Raw Data from UFBs'!$E$3:$E$3000,'Summary By Town'!$G$2)</f>
        <v>0</v>
      </c>
      <c r="I336" s="5">
        <f>SUMIFS('Raw Data from UFBs'!G$3:G$3000,'Raw Data from UFBs'!$A$3:$A$3000,'Summary By Town'!$A336,'Raw Data from UFBs'!$E$3:$E$3000,'Summary By Town'!$G$2)</f>
        <v>0</v>
      </c>
      <c r="J336" s="23">
        <f t="shared" si="56"/>
        <v>0</v>
      </c>
      <c r="K336" s="22">
        <f>COUNTIFS('Raw Data from UFBs'!$A$3:$A$3000,'Summary By Town'!$A336,'Raw Data from UFBs'!$E$3:$E$3000,'Summary By Town'!$K$2)</f>
        <v>0</v>
      </c>
      <c r="L336" s="5">
        <f>SUMIFS('Raw Data from UFBs'!F$3:F$3000,'Raw Data from UFBs'!$A$3:$A$3000,'Summary By Town'!$A336,'Raw Data from UFBs'!$E$3:$E$3000,'Summary By Town'!$K$2)</f>
        <v>0</v>
      </c>
      <c r="M336" s="5">
        <f>SUMIFS('Raw Data from UFBs'!G$3:G$3000,'Raw Data from UFBs'!$A$3:$A$3000,'Summary By Town'!$A336,'Raw Data from UFBs'!$E$3:$E$3000,'Summary By Town'!$K$2)</f>
        <v>0</v>
      </c>
      <c r="N336" s="23">
        <f t="shared" si="57"/>
        <v>0</v>
      </c>
      <c r="O336" s="22">
        <f>COUNTIFS('Raw Data from UFBs'!$A$3:$A$3000,'Summary By Town'!$A336,'Raw Data from UFBs'!$E$3:$E$3000,'Summary By Town'!$O$2)</f>
        <v>0</v>
      </c>
      <c r="P336" s="5">
        <f>SUMIFS('Raw Data from UFBs'!F$3:F$3000,'Raw Data from UFBs'!$A$3:$A$3000,'Summary By Town'!$A336,'Raw Data from UFBs'!$E$3:$E$3000,'Summary By Town'!$O$2)</f>
        <v>0</v>
      </c>
      <c r="Q336" s="5">
        <f>SUMIFS('Raw Data from UFBs'!G$3:G$3000,'Raw Data from UFBs'!$A$3:$A$3000,'Summary By Town'!$A336,'Raw Data from UFBs'!$E$3:$E$3000,'Summary By Town'!$O$2)</f>
        <v>0</v>
      </c>
      <c r="R336" s="23">
        <f t="shared" si="58"/>
        <v>0</v>
      </c>
      <c r="S336" s="22">
        <f t="shared" si="59"/>
        <v>0</v>
      </c>
      <c r="T336" s="5">
        <f t="shared" si="60"/>
        <v>0</v>
      </c>
      <c r="U336" s="5">
        <f t="shared" si="61"/>
        <v>0</v>
      </c>
      <c r="V336" s="23">
        <f t="shared" si="62"/>
        <v>0</v>
      </c>
      <c r="W336" s="62">
        <v>233994600</v>
      </c>
      <c r="X336" s="63">
        <v>1.8901322509104967</v>
      </c>
      <c r="Y336" s="64">
        <v>0.15401543093228101</v>
      </c>
      <c r="Z336" s="5">
        <f t="shared" si="63"/>
        <v>0</v>
      </c>
      <c r="AA336" s="9">
        <f t="shared" si="64"/>
        <v>0</v>
      </c>
      <c r="AB336" s="62">
        <v>1200161.73</v>
      </c>
      <c r="AC336" s="7">
        <f t="shared" si="65"/>
        <v>0</v>
      </c>
      <c r="AE336" s="6" t="s">
        <v>513</v>
      </c>
      <c r="AF336" s="6" t="s">
        <v>1857</v>
      </c>
      <c r="AG336" s="6" t="s">
        <v>1857</v>
      </c>
      <c r="AH336" s="6" t="s">
        <v>1857</v>
      </c>
      <c r="AI336" s="6" t="s">
        <v>1857</v>
      </c>
      <c r="AJ336" s="6" t="s">
        <v>1857</v>
      </c>
      <c r="AK336" s="6" t="s">
        <v>1857</v>
      </c>
      <c r="AL336" s="6" t="s">
        <v>1857</v>
      </c>
      <c r="AM336" s="6" t="s">
        <v>1857</v>
      </c>
      <c r="AN336" s="6" t="s">
        <v>1857</v>
      </c>
      <c r="AO336" s="6" t="s">
        <v>1857</v>
      </c>
      <c r="AP336" s="6" t="s">
        <v>1857</v>
      </c>
      <c r="AQ336" s="6" t="s">
        <v>1857</v>
      </c>
      <c r="AR336" s="6" t="s">
        <v>1857</v>
      </c>
      <c r="AS336" s="6" t="s">
        <v>1857</v>
      </c>
      <c r="AT336" s="6" t="s">
        <v>1857</v>
      </c>
    </row>
    <row r="337" spans="1:46" ht="17.25" customHeight="1" x14ac:dyDescent="0.3">
      <c r="A337" t="s">
        <v>505</v>
      </c>
      <c r="B337" t="s">
        <v>1593</v>
      </c>
      <c r="C337" t="s">
        <v>1107</v>
      </c>
      <c r="D337" t="str">
        <f t="shared" si="55"/>
        <v>Freehold borough, Monmouth County</v>
      </c>
      <c r="E337" t="s">
        <v>1829</v>
      </c>
      <c r="F337" t="s">
        <v>1815</v>
      </c>
      <c r="G337" s="22">
        <f>COUNTIFS('Raw Data from UFBs'!$A$3:$A$3000,'Summary By Town'!$A337,'Raw Data from UFBs'!$E$3:$E$3000,'Summary By Town'!$G$2)</f>
        <v>3</v>
      </c>
      <c r="H337" s="5">
        <f>SUMIFS('Raw Data from UFBs'!F$3:F$3000,'Raw Data from UFBs'!$A$3:$A$3000,'Summary By Town'!$A337,'Raw Data from UFBs'!$E$3:$E$3000,'Summary By Town'!$G$2)</f>
        <v>420748</v>
      </c>
      <c r="I337" s="5">
        <f>SUMIFS('Raw Data from UFBs'!G$3:G$3000,'Raw Data from UFBs'!$A$3:$A$3000,'Summary By Town'!$A337,'Raw Data from UFBs'!$E$3:$E$3000,'Summary By Town'!$G$2)</f>
        <v>58897900</v>
      </c>
      <c r="J337" s="23">
        <f t="shared" si="56"/>
        <v>1234620.6089411783</v>
      </c>
      <c r="K337" s="22">
        <f>COUNTIFS('Raw Data from UFBs'!$A$3:$A$3000,'Summary By Town'!$A337,'Raw Data from UFBs'!$E$3:$E$3000,'Summary By Town'!$K$2)</f>
        <v>0</v>
      </c>
      <c r="L337" s="5">
        <f>SUMIFS('Raw Data from UFBs'!F$3:F$3000,'Raw Data from UFBs'!$A$3:$A$3000,'Summary By Town'!$A337,'Raw Data from UFBs'!$E$3:$E$3000,'Summary By Town'!$K$2)</f>
        <v>0</v>
      </c>
      <c r="M337" s="5">
        <f>SUMIFS('Raw Data from UFBs'!G$3:G$3000,'Raw Data from UFBs'!$A$3:$A$3000,'Summary By Town'!$A337,'Raw Data from UFBs'!$E$3:$E$3000,'Summary By Town'!$K$2)</f>
        <v>0</v>
      </c>
      <c r="N337" s="23">
        <f t="shared" si="57"/>
        <v>0</v>
      </c>
      <c r="O337" s="22">
        <f>COUNTIFS('Raw Data from UFBs'!$A$3:$A$3000,'Summary By Town'!$A337,'Raw Data from UFBs'!$E$3:$E$3000,'Summary By Town'!$O$2)</f>
        <v>0</v>
      </c>
      <c r="P337" s="5">
        <f>SUMIFS('Raw Data from UFBs'!F$3:F$3000,'Raw Data from UFBs'!$A$3:$A$3000,'Summary By Town'!$A337,'Raw Data from UFBs'!$E$3:$E$3000,'Summary By Town'!$O$2)</f>
        <v>0</v>
      </c>
      <c r="Q337" s="5">
        <f>SUMIFS('Raw Data from UFBs'!G$3:G$3000,'Raw Data from UFBs'!$A$3:$A$3000,'Summary By Town'!$A337,'Raw Data from UFBs'!$E$3:$E$3000,'Summary By Town'!$O$2)</f>
        <v>0</v>
      </c>
      <c r="R337" s="23">
        <f t="shared" si="58"/>
        <v>0</v>
      </c>
      <c r="S337" s="22">
        <f t="shared" si="59"/>
        <v>3</v>
      </c>
      <c r="T337" s="5">
        <f t="shared" si="60"/>
        <v>420748</v>
      </c>
      <c r="U337" s="5">
        <f t="shared" si="61"/>
        <v>58897900</v>
      </c>
      <c r="V337" s="23">
        <f t="shared" si="62"/>
        <v>1234620.6089411783</v>
      </c>
      <c r="W337" s="62">
        <v>1785588800</v>
      </c>
      <c r="X337" s="63">
        <v>2.0962048034669798</v>
      </c>
      <c r="Y337" s="64">
        <v>0.40452624778795365</v>
      </c>
      <c r="Z337" s="5">
        <f t="shared" si="63"/>
        <v>329232.8326723674</v>
      </c>
      <c r="AA337" s="9">
        <f t="shared" si="64"/>
        <v>3.2985141931893835E-2</v>
      </c>
      <c r="AB337" s="62">
        <v>19122832.940000001</v>
      </c>
      <c r="AC337" s="7">
        <f t="shared" si="65"/>
        <v>1.721673947083948E-2</v>
      </c>
      <c r="AE337" s="6" t="s">
        <v>508</v>
      </c>
      <c r="AF337" s="6" t="s">
        <v>1857</v>
      </c>
      <c r="AG337" s="6" t="s">
        <v>1857</v>
      </c>
      <c r="AH337" s="6" t="s">
        <v>1857</v>
      </c>
      <c r="AI337" s="6" t="s">
        <v>1857</v>
      </c>
      <c r="AJ337" s="6" t="s">
        <v>1857</v>
      </c>
      <c r="AK337" s="6" t="s">
        <v>1857</v>
      </c>
      <c r="AL337" s="6" t="s">
        <v>1857</v>
      </c>
      <c r="AM337" s="6" t="s">
        <v>1857</v>
      </c>
      <c r="AN337" s="6" t="s">
        <v>1857</v>
      </c>
      <c r="AO337" s="6" t="s">
        <v>1857</v>
      </c>
      <c r="AP337" s="6" t="s">
        <v>1857</v>
      </c>
      <c r="AQ337" s="6" t="s">
        <v>1857</v>
      </c>
      <c r="AR337" s="6" t="s">
        <v>1857</v>
      </c>
      <c r="AS337" s="6" t="s">
        <v>1857</v>
      </c>
      <c r="AT337" s="6" t="s">
        <v>1857</v>
      </c>
    </row>
    <row r="338" spans="1:46" ht="17.25" customHeight="1" x14ac:dyDescent="0.3">
      <c r="A338" t="s">
        <v>510</v>
      </c>
      <c r="B338" t="s">
        <v>1594</v>
      </c>
      <c r="C338" t="s">
        <v>1107</v>
      </c>
      <c r="D338" t="str">
        <f t="shared" si="55"/>
        <v>Highlands borough, Monmouth County</v>
      </c>
      <c r="E338" t="s">
        <v>1829</v>
      </c>
      <c r="F338" t="s">
        <v>1819</v>
      </c>
      <c r="G338" s="22">
        <f>COUNTIFS('Raw Data from UFBs'!$A$3:$A$3000,'Summary By Town'!$A338,'Raw Data from UFBs'!$E$3:$E$3000,'Summary By Town'!$G$2)</f>
        <v>1</v>
      </c>
      <c r="H338" s="5">
        <f>SUMIFS('Raw Data from UFBs'!F$3:F$3000,'Raw Data from UFBs'!$A$3:$A$3000,'Summary By Town'!$A338,'Raw Data from UFBs'!$E$3:$E$3000,'Summary By Town'!$G$2)</f>
        <v>39806</v>
      </c>
      <c r="I338" s="5">
        <f>SUMIFS('Raw Data from UFBs'!G$3:G$3000,'Raw Data from UFBs'!$A$3:$A$3000,'Summary By Town'!$A338,'Raw Data from UFBs'!$E$3:$E$3000,'Summary By Town'!$G$2)</f>
        <v>291500</v>
      </c>
      <c r="J338" s="23">
        <f t="shared" si="56"/>
        <v>5844.6777112720729</v>
      </c>
      <c r="K338" s="22">
        <f>COUNTIFS('Raw Data from UFBs'!$A$3:$A$3000,'Summary By Town'!$A338,'Raw Data from UFBs'!$E$3:$E$3000,'Summary By Town'!$K$2)</f>
        <v>0</v>
      </c>
      <c r="L338" s="5">
        <f>SUMIFS('Raw Data from UFBs'!F$3:F$3000,'Raw Data from UFBs'!$A$3:$A$3000,'Summary By Town'!$A338,'Raw Data from UFBs'!$E$3:$E$3000,'Summary By Town'!$K$2)</f>
        <v>0</v>
      </c>
      <c r="M338" s="5">
        <f>SUMIFS('Raw Data from UFBs'!G$3:G$3000,'Raw Data from UFBs'!$A$3:$A$3000,'Summary By Town'!$A338,'Raw Data from UFBs'!$E$3:$E$3000,'Summary By Town'!$K$2)</f>
        <v>0</v>
      </c>
      <c r="N338" s="23">
        <f t="shared" si="57"/>
        <v>0</v>
      </c>
      <c r="O338" s="22">
        <f>COUNTIFS('Raw Data from UFBs'!$A$3:$A$3000,'Summary By Town'!$A338,'Raw Data from UFBs'!$E$3:$E$3000,'Summary By Town'!$O$2)</f>
        <v>0</v>
      </c>
      <c r="P338" s="5">
        <f>SUMIFS('Raw Data from UFBs'!F$3:F$3000,'Raw Data from UFBs'!$A$3:$A$3000,'Summary By Town'!$A338,'Raw Data from UFBs'!$E$3:$E$3000,'Summary By Town'!$O$2)</f>
        <v>0</v>
      </c>
      <c r="Q338" s="5">
        <f>SUMIFS('Raw Data from UFBs'!G$3:G$3000,'Raw Data from UFBs'!$A$3:$A$3000,'Summary By Town'!$A338,'Raw Data from UFBs'!$E$3:$E$3000,'Summary By Town'!$O$2)</f>
        <v>0</v>
      </c>
      <c r="R338" s="23">
        <f t="shared" si="58"/>
        <v>0</v>
      </c>
      <c r="S338" s="22">
        <f t="shared" si="59"/>
        <v>1</v>
      </c>
      <c r="T338" s="5">
        <f t="shared" si="60"/>
        <v>39806</v>
      </c>
      <c r="U338" s="5">
        <f t="shared" si="61"/>
        <v>291500</v>
      </c>
      <c r="V338" s="23">
        <f t="shared" si="62"/>
        <v>5844.6777112720729</v>
      </c>
      <c r="W338" s="62">
        <v>1103964900</v>
      </c>
      <c r="X338" s="63">
        <v>2.0050352354278123</v>
      </c>
      <c r="Y338" s="64">
        <v>0.46281471482448389</v>
      </c>
      <c r="Z338" s="5">
        <f t="shared" si="63"/>
        <v>-15717.799690120004</v>
      </c>
      <c r="AA338" s="9">
        <f t="shared" si="64"/>
        <v>2.6404825008476265E-4</v>
      </c>
      <c r="AB338" s="62">
        <v>13332311.449999999</v>
      </c>
      <c r="AC338" s="7">
        <f t="shared" si="65"/>
        <v>-1.1789253310700303E-3</v>
      </c>
      <c r="AE338" s="6" t="s">
        <v>1126</v>
      </c>
      <c r="AF338" s="6" t="s">
        <v>478</v>
      </c>
      <c r="AG338" s="6" t="s">
        <v>536</v>
      </c>
      <c r="AH338" s="6" t="s">
        <v>1857</v>
      </c>
      <c r="AI338" s="6" t="s">
        <v>1857</v>
      </c>
      <c r="AJ338" s="6" t="s">
        <v>1857</v>
      </c>
      <c r="AK338" s="6" t="s">
        <v>1857</v>
      </c>
      <c r="AL338" s="6" t="s">
        <v>1857</v>
      </c>
      <c r="AM338" s="6" t="s">
        <v>1857</v>
      </c>
      <c r="AN338" s="6" t="s">
        <v>1857</v>
      </c>
      <c r="AO338" s="6" t="s">
        <v>1857</v>
      </c>
      <c r="AP338" s="6" t="s">
        <v>1857</v>
      </c>
      <c r="AQ338" s="6" t="s">
        <v>1857</v>
      </c>
      <c r="AR338" s="6" t="s">
        <v>1857</v>
      </c>
      <c r="AS338" s="6" t="s">
        <v>1857</v>
      </c>
      <c r="AT338" s="6" t="s">
        <v>1857</v>
      </c>
    </row>
    <row r="339" spans="1:46" ht="17.25" customHeight="1" x14ac:dyDescent="0.3">
      <c r="A339" t="s">
        <v>1117</v>
      </c>
      <c r="B339" t="s">
        <v>1595</v>
      </c>
      <c r="C339" t="s">
        <v>1107</v>
      </c>
      <c r="D339" t="str">
        <f t="shared" si="55"/>
        <v>Interlaken borough, Monmouth County</v>
      </c>
      <c r="E339" t="s">
        <v>1829</v>
      </c>
      <c r="F339" t="s">
        <v>1815</v>
      </c>
      <c r="G339" s="22">
        <f>COUNTIFS('Raw Data from UFBs'!$A$3:$A$3000,'Summary By Town'!$A339,'Raw Data from UFBs'!$E$3:$E$3000,'Summary By Town'!$G$2)</f>
        <v>0</v>
      </c>
      <c r="H339" s="5">
        <f>SUMIFS('Raw Data from UFBs'!F$3:F$3000,'Raw Data from UFBs'!$A$3:$A$3000,'Summary By Town'!$A339,'Raw Data from UFBs'!$E$3:$E$3000,'Summary By Town'!$G$2)</f>
        <v>0</v>
      </c>
      <c r="I339" s="5">
        <f>SUMIFS('Raw Data from UFBs'!G$3:G$3000,'Raw Data from UFBs'!$A$3:$A$3000,'Summary By Town'!$A339,'Raw Data from UFBs'!$E$3:$E$3000,'Summary By Town'!$G$2)</f>
        <v>0</v>
      </c>
      <c r="J339" s="23">
        <f t="shared" si="56"/>
        <v>0</v>
      </c>
      <c r="K339" s="22">
        <f>COUNTIFS('Raw Data from UFBs'!$A$3:$A$3000,'Summary By Town'!$A339,'Raw Data from UFBs'!$E$3:$E$3000,'Summary By Town'!$K$2)</f>
        <v>0</v>
      </c>
      <c r="L339" s="5">
        <f>SUMIFS('Raw Data from UFBs'!F$3:F$3000,'Raw Data from UFBs'!$A$3:$A$3000,'Summary By Town'!$A339,'Raw Data from UFBs'!$E$3:$E$3000,'Summary By Town'!$K$2)</f>
        <v>0</v>
      </c>
      <c r="M339" s="5">
        <f>SUMIFS('Raw Data from UFBs'!G$3:G$3000,'Raw Data from UFBs'!$A$3:$A$3000,'Summary By Town'!$A339,'Raw Data from UFBs'!$E$3:$E$3000,'Summary By Town'!$K$2)</f>
        <v>0</v>
      </c>
      <c r="N339" s="23">
        <f t="shared" si="57"/>
        <v>0</v>
      </c>
      <c r="O339" s="22">
        <f>COUNTIFS('Raw Data from UFBs'!$A$3:$A$3000,'Summary By Town'!$A339,'Raw Data from UFBs'!$E$3:$E$3000,'Summary By Town'!$O$2)</f>
        <v>0</v>
      </c>
      <c r="P339" s="5">
        <f>SUMIFS('Raw Data from UFBs'!F$3:F$3000,'Raw Data from UFBs'!$A$3:$A$3000,'Summary By Town'!$A339,'Raw Data from UFBs'!$E$3:$E$3000,'Summary By Town'!$O$2)</f>
        <v>0</v>
      </c>
      <c r="Q339" s="5">
        <f>SUMIFS('Raw Data from UFBs'!G$3:G$3000,'Raw Data from UFBs'!$A$3:$A$3000,'Summary By Town'!$A339,'Raw Data from UFBs'!$E$3:$E$3000,'Summary By Town'!$O$2)</f>
        <v>0</v>
      </c>
      <c r="R339" s="23">
        <f t="shared" si="58"/>
        <v>0</v>
      </c>
      <c r="S339" s="22">
        <f t="shared" si="59"/>
        <v>0</v>
      </c>
      <c r="T339" s="5">
        <f t="shared" si="60"/>
        <v>0</v>
      </c>
      <c r="U339" s="5">
        <f t="shared" si="61"/>
        <v>0</v>
      </c>
      <c r="V339" s="23">
        <f t="shared" si="62"/>
        <v>0</v>
      </c>
      <c r="W339" s="62">
        <v>468708800</v>
      </c>
      <c r="X339" s="63">
        <v>0.90220876699040298</v>
      </c>
      <c r="Y339" s="64">
        <v>0.52812339181611323</v>
      </c>
      <c r="Z339" s="5">
        <f t="shared" si="63"/>
        <v>0</v>
      </c>
      <c r="AA339" s="9">
        <f t="shared" si="64"/>
        <v>0</v>
      </c>
      <c r="AB339" s="62">
        <v>2777840.92</v>
      </c>
      <c r="AC339" s="7">
        <f t="shared" si="65"/>
        <v>0</v>
      </c>
      <c r="AE339" s="6" t="s">
        <v>469</v>
      </c>
      <c r="AF339" s="6" t="s">
        <v>1119</v>
      </c>
      <c r="AG339" s="6" t="s">
        <v>1106</v>
      </c>
      <c r="AH339" s="6" t="s">
        <v>547</v>
      </c>
      <c r="AI339" s="6" t="s">
        <v>1857</v>
      </c>
      <c r="AJ339" s="6" t="s">
        <v>1857</v>
      </c>
      <c r="AK339" s="6" t="s">
        <v>1857</v>
      </c>
      <c r="AL339" s="6" t="s">
        <v>1857</v>
      </c>
      <c r="AM339" s="6" t="s">
        <v>1857</v>
      </c>
      <c r="AN339" s="6" t="s">
        <v>1857</v>
      </c>
      <c r="AO339" s="6" t="s">
        <v>1857</v>
      </c>
      <c r="AP339" s="6" t="s">
        <v>1857</v>
      </c>
      <c r="AQ339" s="6" t="s">
        <v>1857</v>
      </c>
      <c r="AR339" s="6" t="s">
        <v>1857</v>
      </c>
      <c r="AS339" s="6" t="s">
        <v>1857</v>
      </c>
      <c r="AT339" s="6" t="s">
        <v>1857</v>
      </c>
    </row>
    <row r="340" spans="1:46" ht="17.25" customHeight="1" x14ac:dyDescent="0.3">
      <c r="A340" t="s">
        <v>514</v>
      </c>
      <c r="B340" t="s">
        <v>1596</v>
      </c>
      <c r="C340" t="s">
        <v>1107</v>
      </c>
      <c r="D340" t="str">
        <f t="shared" si="55"/>
        <v>Keansburg borough, Monmouth County</v>
      </c>
      <c r="E340" t="s">
        <v>1829</v>
      </c>
      <c r="F340" t="s">
        <v>1815</v>
      </c>
      <c r="G340" s="22">
        <f>COUNTIFS('Raw Data from UFBs'!$A$3:$A$3000,'Summary By Town'!$A340,'Raw Data from UFBs'!$E$3:$E$3000,'Summary By Town'!$G$2)</f>
        <v>4</v>
      </c>
      <c r="H340" s="5">
        <f>SUMIFS('Raw Data from UFBs'!F$3:F$3000,'Raw Data from UFBs'!$A$3:$A$3000,'Summary By Town'!$A340,'Raw Data from UFBs'!$E$3:$E$3000,'Summary By Town'!$G$2)</f>
        <v>116615.65</v>
      </c>
      <c r="I340" s="5">
        <f>SUMIFS('Raw Data from UFBs'!G$3:G$3000,'Raw Data from UFBs'!$A$3:$A$3000,'Summary By Town'!$A340,'Raw Data from UFBs'!$E$3:$E$3000,'Summary By Town'!$G$2)</f>
        <v>32179400</v>
      </c>
      <c r="J340" s="23">
        <f t="shared" si="56"/>
        <v>833169.00059124455</v>
      </c>
      <c r="K340" s="22">
        <f>COUNTIFS('Raw Data from UFBs'!$A$3:$A$3000,'Summary By Town'!$A340,'Raw Data from UFBs'!$E$3:$E$3000,'Summary By Town'!$K$2)</f>
        <v>0</v>
      </c>
      <c r="L340" s="5">
        <f>SUMIFS('Raw Data from UFBs'!F$3:F$3000,'Raw Data from UFBs'!$A$3:$A$3000,'Summary By Town'!$A340,'Raw Data from UFBs'!$E$3:$E$3000,'Summary By Town'!$K$2)</f>
        <v>0</v>
      </c>
      <c r="M340" s="5">
        <f>SUMIFS('Raw Data from UFBs'!G$3:G$3000,'Raw Data from UFBs'!$A$3:$A$3000,'Summary By Town'!$A340,'Raw Data from UFBs'!$E$3:$E$3000,'Summary By Town'!$K$2)</f>
        <v>0</v>
      </c>
      <c r="N340" s="23">
        <f t="shared" si="57"/>
        <v>0</v>
      </c>
      <c r="O340" s="22">
        <f>COUNTIFS('Raw Data from UFBs'!$A$3:$A$3000,'Summary By Town'!$A340,'Raw Data from UFBs'!$E$3:$E$3000,'Summary By Town'!$O$2)</f>
        <v>1</v>
      </c>
      <c r="P340" s="5">
        <f>SUMIFS('Raw Data from UFBs'!F$3:F$3000,'Raw Data from UFBs'!$A$3:$A$3000,'Summary By Town'!$A340,'Raw Data from UFBs'!$E$3:$E$3000,'Summary By Town'!$O$2)</f>
        <v>222859.66</v>
      </c>
      <c r="Q340" s="5">
        <f>SUMIFS('Raw Data from UFBs'!G$3:G$3000,'Raw Data from UFBs'!$A$3:$A$3000,'Summary By Town'!$A340,'Raw Data from UFBs'!$E$3:$E$3000,'Summary By Town'!$O$2)</f>
        <v>0</v>
      </c>
      <c r="R340" s="23">
        <f t="shared" si="58"/>
        <v>0</v>
      </c>
      <c r="S340" s="22">
        <f t="shared" si="59"/>
        <v>5</v>
      </c>
      <c r="T340" s="5">
        <f t="shared" si="60"/>
        <v>339475.31</v>
      </c>
      <c r="U340" s="5">
        <f t="shared" si="61"/>
        <v>32179400</v>
      </c>
      <c r="V340" s="23">
        <f t="shared" si="62"/>
        <v>833169.00059124455</v>
      </c>
      <c r="W340" s="62">
        <v>1113325392</v>
      </c>
      <c r="X340" s="63">
        <v>2.5891377732065997</v>
      </c>
      <c r="Y340" s="64">
        <v>0.56284925327619806</v>
      </c>
      <c r="Z340" s="5">
        <f t="shared" si="63"/>
        <v>277875.12509645236</v>
      </c>
      <c r="AA340" s="9">
        <f t="shared" si="64"/>
        <v>2.8903858863932208E-2</v>
      </c>
      <c r="AB340" s="62">
        <v>19888239.219999999</v>
      </c>
      <c r="AC340" s="7">
        <f t="shared" si="65"/>
        <v>1.3971831393551208E-2</v>
      </c>
      <c r="AE340" s="6" t="s">
        <v>536</v>
      </c>
      <c r="AF340" s="6" t="s">
        <v>549</v>
      </c>
      <c r="AG340" s="6" t="s">
        <v>1132</v>
      </c>
      <c r="AH340" s="6" t="s">
        <v>1857</v>
      </c>
      <c r="AI340" s="6" t="s">
        <v>1857</v>
      </c>
      <c r="AJ340" s="6" t="s">
        <v>1857</v>
      </c>
      <c r="AK340" s="6" t="s">
        <v>1857</v>
      </c>
      <c r="AL340" s="6" t="s">
        <v>1857</v>
      </c>
      <c r="AM340" s="6" t="s">
        <v>1857</v>
      </c>
      <c r="AN340" s="6" t="s">
        <v>1857</v>
      </c>
      <c r="AO340" s="6" t="s">
        <v>1857</v>
      </c>
      <c r="AP340" s="6" t="s">
        <v>1857</v>
      </c>
      <c r="AQ340" s="6" t="s">
        <v>1857</v>
      </c>
      <c r="AR340" s="6" t="s">
        <v>1857</v>
      </c>
      <c r="AS340" s="6" t="s">
        <v>1857</v>
      </c>
      <c r="AT340" s="6" t="s">
        <v>1857</v>
      </c>
    </row>
    <row r="341" spans="1:46" ht="17.25" customHeight="1" x14ac:dyDescent="0.3">
      <c r="A341" t="s">
        <v>519</v>
      </c>
      <c r="B341" t="s">
        <v>1597</v>
      </c>
      <c r="C341" t="s">
        <v>1107</v>
      </c>
      <c r="D341" t="str">
        <f t="shared" si="55"/>
        <v>Keyport borough, Monmouth County</v>
      </c>
      <c r="E341" t="s">
        <v>1829</v>
      </c>
      <c r="F341" t="s">
        <v>1819</v>
      </c>
      <c r="G341" s="22">
        <f>COUNTIFS('Raw Data from UFBs'!$A$3:$A$3000,'Summary By Town'!$A341,'Raw Data from UFBs'!$E$3:$E$3000,'Summary By Town'!$G$2)</f>
        <v>0</v>
      </c>
      <c r="H341" s="5">
        <f>SUMIFS('Raw Data from UFBs'!F$3:F$3000,'Raw Data from UFBs'!$A$3:$A$3000,'Summary By Town'!$A341,'Raw Data from UFBs'!$E$3:$E$3000,'Summary By Town'!$G$2)</f>
        <v>0</v>
      </c>
      <c r="I341" s="5">
        <f>SUMIFS('Raw Data from UFBs'!G$3:G$3000,'Raw Data from UFBs'!$A$3:$A$3000,'Summary By Town'!$A341,'Raw Data from UFBs'!$E$3:$E$3000,'Summary By Town'!$G$2)</f>
        <v>0</v>
      </c>
      <c r="J341" s="23">
        <f t="shared" si="56"/>
        <v>0</v>
      </c>
      <c r="K341" s="22">
        <f>COUNTIFS('Raw Data from UFBs'!$A$3:$A$3000,'Summary By Town'!$A341,'Raw Data from UFBs'!$E$3:$E$3000,'Summary By Town'!$K$2)</f>
        <v>0</v>
      </c>
      <c r="L341" s="5">
        <f>SUMIFS('Raw Data from UFBs'!F$3:F$3000,'Raw Data from UFBs'!$A$3:$A$3000,'Summary By Town'!$A341,'Raw Data from UFBs'!$E$3:$E$3000,'Summary By Town'!$K$2)</f>
        <v>0</v>
      </c>
      <c r="M341" s="5">
        <f>SUMIFS('Raw Data from UFBs'!G$3:G$3000,'Raw Data from UFBs'!$A$3:$A$3000,'Summary By Town'!$A341,'Raw Data from UFBs'!$E$3:$E$3000,'Summary By Town'!$K$2)</f>
        <v>0</v>
      </c>
      <c r="N341" s="23">
        <f t="shared" si="57"/>
        <v>0</v>
      </c>
      <c r="O341" s="22">
        <f>COUNTIFS('Raw Data from UFBs'!$A$3:$A$3000,'Summary By Town'!$A341,'Raw Data from UFBs'!$E$3:$E$3000,'Summary By Town'!$O$2)</f>
        <v>2</v>
      </c>
      <c r="P341" s="5">
        <f>SUMIFS('Raw Data from UFBs'!F$3:F$3000,'Raw Data from UFBs'!$A$3:$A$3000,'Summary By Town'!$A341,'Raw Data from UFBs'!$E$3:$E$3000,'Summary By Town'!$O$2)</f>
        <v>361607.46</v>
      </c>
      <c r="Q341" s="5">
        <f>SUMIFS('Raw Data from UFBs'!G$3:G$3000,'Raw Data from UFBs'!$A$3:$A$3000,'Summary By Town'!$A341,'Raw Data from UFBs'!$E$3:$E$3000,'Summary By Town'!$O$2)</f>
        <v>55319500</v>
      </c>
      <c r="R341" s="23">
        <f t="shared" si="58"/>
        <v>1215862.0524342612</v>
      </c>
      <c r="S341" s="22">
        <f t="shared" si="59"/>
        <v>2</v>
      </c>
      <c r="T341" s="5">
        <f t="shared" si="60"/>
        <v>361607.46</v>
      </c>
      <c r="U341" s="5">
        <f t="shared" si="61"/>
        <v>55319500</v>
      </c>
      <c r="V341" s="23">
        <f t="shared" si="62"/>
        <v>1215862.0524342612</v>
      </c>
      <c r="W341" s="62">
        <v>1172953698</v>
      </c>
      <c r="X341" s="63">
        <v>2.1978905312489467</v>
      </c>
      <c r="Y341" s="64">
        <v>0.38452528916751366</v>
      </c>
      <c r="Z341" s="5">
        <f t="shared" si="63"/>
        <v>328482.49417846085</v>
      </c>
      <c r="AA341" s="9">
        <f t="shared" si="64"/>
        <v>4.7162560716868127E-2</v>
      </c>
      <c r="AB341" s="62">
        <v>11918613.35</v>
      </c>
      <c r="AC341" s="7">
        <f t="shared" si="65"/>
        <v>2.7560462323283678E-2</v>
      </c>
      <c r="AE341" s="6" t="s">
        <v>549</v>
      </c>
      <c r="AF341" s="6" t="s">
        <v>1132</v>
      </c>
      <c r="AG341" s="6" t="s">
        <v>533</v>
      </c>
      <c r="AH341" s="6" t="s">
        <v>1857</v>
      </c>
      <c r="AI341" s="6" t="s">
        <v>1857</v>
      </c>
      <c r="AJ341" s="6" t="s">
        <v>1857</v>
      </c>
      <c r="AK341" s="6" t="s">
        <v>1857</v>
      </c>
      <c r="AL341" s="6" t="s">
        <v>1857</v>
      </c>
      <c r="AM341" s="6" t="s">
        <v>1857</v>
      </c>
      <c r="AN341" s="6" t="s">
        <v>1857</v>
      </c>
      <c r="AO341" s="6" t="s">
        <v>1857</v>
      </c>
      <c r="AP341" s="6" t="s">
        <v>1857</v>
      </c>
      <c r="AQ341" s="6" t="s">
        <v>1857</v>
      </c>
      <c r="AR341" s="6" t="s">
        <v>1857</v>
      </c>
      <c r="AS341" s="6" t="s">
        <v>1857</v>
      </c>
      <c r="AT341" s="6" t="s">
        <v>1857</v>
      </c>
    </row>
    <row r="342" spans="1:46" ht="17.25" customHeight="1" x14ac:dyDescent="0.3">
      <c r="A342" t="s">
        <v>1129</v>
      </c>
      <c r="B342" t="s">
        <v>1598</v>
      </c>
      <c r="C342" t="s">
        <v>1107</v>
      </c>
      <c r="D342" t="str">
        <f t="shared" si="55"/>
        <v>Lake Como borough, Monmouth County</v>
      </c>
      <c r="E342" t="s">
        <v>1829</v>
      </c>
      <c r="F342" t="s">
        <v>1815</v>
      </c>
      <c r="G342" s="22">
        <f>COUNTIFS('Raw Data from UFBs'!$A$3:$A$3000,'Summary By Town'!$A342,'Raw Data from UFBs'!$E$3:$E$3000,'Summary By Town'!$G$2)</f>
        <v>0</v>
      </c>
      <c r="H342" s="5">
        <f>SUMIFS('Raw Data from UFBs'!F$3:F$3000,'Raw Data from UFBs'!$A$3:$A$3000,'Summary By Town'!$A342,'Raw Data from UFBs'!$E$3:$E$3000,'Summary By Town'!$G$2)</f>
        <v>0</v>
      </c>
      <c r="I342" s="5">
        <f>SUMIFS('Raw Data from UFBs'!G$3:G$3000,'Raw Data from UFBs'!$A$3:$A$3000,'Summary By Town'!$A342,'Raw Data from UFBs'!$E$3:$E$3000,'Summary By Town'!$G$2)</f>
        <v>0</v>
      </c>
      <c r="J342" s="23">
        <f t="shared" si="56"/>
        <v>0</v>
      </c>
      <c r="K342" s="22">
        <f>COUNTIFS('Raw Data from UFBs'!$A$3:$A$3000,'Summary By Town'!$A342,'Raw Data from UFBs'!$E$3:$E$3000,'Summary By Town'!$K$2)</f>
        <v>0</v>
      </c>
      <c r="L342" s="5">
        <f>SUMIFS('Raw Data from UFBs'!F$3:F$3000,'Raw Data from UFBs'!$A$3:$A$3000,'Summary By Town'!$A342,'Raw Data from UFBs'!$E$3:$E$3000,'Summary By Town'!$K$2)</f>
        <v>0</v>
      </c>
      <c r="M342" s="5">
        <f>SUMIFS('Raw Data from UFBs'!G$3:G$3000,'Raw Data from UFBs'!$A$3:$A$3000,'Summary By Town'!$A342,'Raw Data from UFBs'!$E$3:$E$3000,'Summary By Town'!$K$2)</f>
        <v>0</v>
      </c>
      <c r="N342" s="23">
        <f t="shared" si="57"/>
        <v>0</v>
      </c>
      <c r="O342" s="22">
        <f>COUNTIFS('Raw Data from UFBs'!$A$3:$A$3000,'Summary By Town'!$A342,'Raw Data from UFBs'!$E$3:$E$3000,'Summary By Town'!$O$2)</f>
        <v>0</v>
      </c>
      <c r="P342" s="5">
        <f>SUMIFS('Raw Data from UFBs'!F$3:F$3000,'Raw Data from UFBs'!$A$3:$A$3000,'Summary By Town'!$A342,'Raw Data from UFBs'!$E$3:$E$3000,'Summary By Town'!$O$2)</f>
        <v>0</v>
      </c>
      <c r="Q342" s="5">
        <f>SUMIFS('Raw Data from UFBs'!G$3:G$3000,'Raw Data from UFBs'!$A$3:$A$3000,'Summary By Town'!$A342,'Raw Data from UFBs'!$E$3:$E$3000,'Summary By Town'!$O$2)</f>
        <v>0</v>
      </c>
      <c r="R342" s="23">
        <f t="shared" si="58"/>
        <v>0</v>
      </c>
      <c r="S342" s="22">
        <f t="shared" si="59"/>
        <v>0</v>
      </c>
      <c r="T342" s="5">
        <f t="shared" si="60"/>
        <v>0</v>
      </c>
      <c r="U342" s="5">
        <f t="shared" si="61"/>
        <v>0</v>
      </c>
      <c r="V342" s="23">
        <f t="shared" si="62"/>
        <v>0</v>
      </c>
      <c r="W342" s="62">
        <v>682140700</v>
      </c>
      <c r="X342" s="63">
        <v>1.1450135766123573</v>
      </c>
      <c r="Y342" s="64">
        <v>0.39551923640289421</v>
      </c>
      <c r="Z342" s="5">
        <f t="shared" si="63"/>
        <v>0</v>
      </c>
      <c r="AA342" s="9">
        <f t="shared" si="64"/>
        <v>0</v>
      </c>
      <c r="AB342" s="62">
        <v>4347723.01</v>
      </c>
      <c r="AC342" s="7">
        <f t="shared" si="65"/>
        <v>0</v>
      </c>
      <c r="AE342" s="6" t="s">
        <v>1130</v>
      </c>
      <c r="AF342" s="6" t="s">
        <v>480</v>
      </c>
      <c r="AG342" s="6" t="s">
        <v>557</v>
      </c>
      <c r="AH342" s="6" t="s">
        <v>1857</v>
      </c>
      <c r="AI342" s="6" t="s">
        <v>1857</v>
      </c>
      <c r="AJ342" s="6" t="s">
        <v>1857</v>
      </c>
      <c r="AK342" s="6" t="s">
        <v>1857</v>
      </c>
      <c r="AL342" s="6" t="s">
        <v>1857</v>
      </c>
      <c r="AM342" s="6" t="s">
        <v>1857</v>
      </c>
      <c r="AN342" s="6" t="s">
        <v>1857</v>
      </c>
      <c r="AO342" s="6" t="s">
        <v>1857</v>
      </c>
      <c r="AP342" s="6" t="s">
        <v>1857</v>
      </c>
      <c r="AQ342" s="6" t="s">
        <v>1857</v>
      </c>
      <c r="AR342" s="6" t="s">
        <v>1857</v>
      </c>
      <c r="AS342" s="6" t="s">
        <v>1857</v>
      </c>
      <c r="AT342" s="6" t="s">
        <v>1857</v>
      </c>
    </row>
    <row r="343" spans="1:46" ht="17.25" customHeight="1" x14ac:dyDescent="0.3">
      <c r="A343" t="s">
        <v>1118</v>
      </c>
      <c r="B343" t="s">
        <v>1599</v>
      </c>
      <c r="C343" t="s">
        <v>1107</v>
      </c>
      <c r="D343" t="str">
        <f t="shared" si="55"/>
        <v>Little Silver borough, Monmouth County</v>
      </c>
      <c r="E343" t="s">
        <v>1829</v>
      </c>
      <c r="F343" t="s">
        <v>1815</v>
      </c>
      <c r="G343" s="22">
        <f>COUNTIFS('Raw Data from UFBs'!$A$3:$A$3000,'Summary By Town'!$A343,'Raw Data from UFBs'!$E$3:$E$3000,'Summary By Town'!$G$2)</f>
        <v>0</v>
      </c>
      <c r="H343" s="5">
        <f>SUMIFS('Raw Data from UFBs'!F$3:F$3000,'Raw Data from UFBs'!$A$3:$A$3000,'Summary By Town'!$A343,'Raw Data from UFBs'!$E$3:$E$3000,'Summary By Town'!$G$2)</f>
        <v>0</v>
      </c>
      <c r="I343" s="5">
        <f>SUMIFS('Raw Data from UFBs'!G$3:G$3000,'Raw Data from UFBs'!$A$3:$A$3000,'Summary By Town'!$A343,'Raw Data from UFBs'!$E$3:$E$3000,'Summary By Town'!$G$2)</f>
        <v>0</v>
      </c>
      <c r="J343" s="23">
        <f t="shared" si="56"/>
        <v>0</v>
      </c>
      <c r="K343" s="22">
        <f>COUNTIFS('Raw Data from UFBs'!$A$3:$A$3000,'Summary By Town'!$A343,'Raw Data from UFBs'!$E$3:$E$3000,'Summary By Town'!$K$2)</f>
        <v>0</v>
      </c>
      <c r="L343" s="5">
        <f>SUMIFS('Raw Data from UFBs'!F$3:F$3000,'Raw Data from UFBs'!$A$3:$A$3000,'Summary By Town'!$A343,'Raw Data from UFBs'!$E$3:$E$3000,'Summary By Town'!$K$2)</f>
        <v>0</v>
      </c>
      <c r="M343" s="5">
        <f>SUMIFS('Raw Data from UFBs'!G$3:G$3000,'Raw Data from UFBs'!$A$3:$A$3000,'Summary By Town'!$A343,'Raw Data from UFBs'!$E$3:$E$3000,'Summary By Town'!$K$2)</f>
        <v>0</v>
      </c>
      <c r="N343" s="23">
        <f t="shared" si="57"/>
        <v>0</v>
      </c>
      <c r="O343" s="22">
        <f>COUNTIFS('Raw Data from UFBs'!$A$3:$A$3000,'Summary By Town'!$A343,'Raw Data from UFBs'!$E$3:$E$3000,'Summary By Town'!$O$2)</f>
        <v>0</v>
      </c>
      <c r="P343" s="5">
        <f>SUMIFS('Raw Data from UFBs'!F$3:F$3000,'Raw Data from UFBs'!$A$3:$A$3000,'Summary By Town'!$A343,'Raw Data from UFBs'!$E$3:$E$3000,'Summary By Town'!$O$2)</f>
        <v>0</v>
      </c>
      <c r="Q343" s="5">
        <f>SUMIFS('Raw Data from UFBs'!G$3:G$3000,'Raw Data from UFBs'!$A$3:$A$3000,'Summary By Town'!$A343,'Raw Data from UFBs'!$E$3:$E$3000,'Summary By Town'!$O$2)</f>
        <v>0</v>
      </c>
      <c r="R343" s="23">
        <f t="shared" si="58"/>
        <v>0</v>
      </c>
      <c r="S343" s="22">
        <f t="shared" si="59"/>
        <v>0</v>
      </c>
      <c r="T343" s="5">
        <f t="shared" si="60"/>
        <v>0</v>
      </c>
      <c r="U343" s="5">
        <f t="shared" si="61"/>
        <v>0</v>
      </c>
      <c r="V343" s="23">
        <f t="shared" si="62"/>
        <v>0</v>
      </c>
      <c r="W343" s="62">
        <v>2211136618</v>
      </c>
      <c r="X343" s="63">
        <v>1.7995897709639073</v>
      </c>
      <c r="Y343" s="64">
        <v>0.23073055966429984</v>
      </c>
      <c r="Z343" s="5">
        <f t="shared" si="63"/>
        <v>0</v>
      </c>
      <c r="AA343" s="9">
        <f t="shared" si="64"/>
        <v>0</v>
      </c>
      <c r="AB343" s="62">
        <v>12065000</v>
      </c>
      <c r="AC343" s="7">
        <f t="shared" si="65"/>
        <v>0</v>
      </c>
      <c r="AE343" s="6" t="s">
        <v>556</v>
      </c>
      <c r="AF343" s="6" t="s">
        <v>548</v>
      </c>
      <c r="AG343" s="6" t="s">
        <v>552</v>
      </c>
      <c r="AH343" s="6" t="s">
        <v>1115</v>
      </c>
      <c r="AI343" s="6" t="s">
        <v>1125</v>
      </c>
      <c r="AJ343" s="6" t="s">
        <v>1857</v>
      </c>
      <c r="AK343" s="6" t="s">
        <v>1857</v>
      </c>
      <c r="AL343" s="6" t="s">
        <v>1857</v>
      </c>
      <c r="AM343" s="6" t="s">
        <v>1857</v>
      </c>
      <c r="AN343" s="6" t="s">
        <v>1857</v>
      </c>
      <c r="AO343" s="6" t="s">
        <v>1857</v>
      </c>
      <c r="AP343" s="6" t="s">
        <v>1857</v>
      </c>
      <c r="AQ343" s="6" t="s">
        <v>1857</v>
      </c>
      <c r="AR343" s="6" t="s">
        <v>1857</v>
      </c>
      <c r="AS343" s="6" t="s">
        <v>1857</v>
      </c>
      <c r="AT343" s="6" t="s">
        <v>1857</v>
      </c>
    </row>
    <row r="344" spans="1:46" ht="17.25" customHeight="1" x14ac:dyDescent="0.3">
      <c r="A344" t="s">
        <v>1119</v>
      </c>
      <c r="B344" t="s">
        <v>1600</v>
      </c>
      <c r="C344" t="s">
        <v>1107</v>
      </c>
      <c r="D344" t="str">
        <f t="shared" si="55"/>
        <v>Loch Arbour village, Monmouth County</v>
      </c>
      <c r="E344" t="s">
        <v>1829</v>
      </c>
      <c r="F344" t="s">
        <v>1815</v>
      </c>
      <c r="G344" s="22">
        <f>COUNTIFS('Raw Data from UFBs'!$A$3:$A$3000,'Summary By Town'!$A344,'Raw Data from UFBs'!$E$3:$E$3000,'Summary By Town'!$G$2)</f>
        <v>0</v>
      </c>
      <c r="H344" s="5">
        <f>SUMIFS('Raw Data from UFBs'!F$3:F$3000,'Raw Data from UFBs'!$A$3:$A$3000,'Summary By Town'!$A344,'Raw Data from UFBs'!$E$3:$E$3000,'Summary By Town'!$G$2)</f>
        <v>0</v>
      </c>
      <c r="I344" s="5">
        <f>SUMIFS('Raw Data from UFBs'!G$3:G$3000,'Raw Data from UFBs'!$A$3:$A$3000,'Summary By Town'!$A344,'Raw Data from UFBs'!$E$3:$E$3000,'Summary By Town'!$G$2)</f>
        <v>0</v>
      </c>
      <c r="J344" s="23">
        <f t="shared" si="56"/>
        <v>0</v>
      </c>
      <c r="K344" s="22">
        <f>COUNTIFS('Raw Data from UFBs'!$A$3:$A$3000,'Summary By Town'!$A344,'Raw Data from UFBs'!$E$3:$E$3000,'Summary By Town'!$K$2)</f>
        <v>0</v>
      </c>
      <c r="L344" s="5">
        <f>SUMIFS('Raw Data from UFBs'!F$3:F$3000,'Raw Data from UFBs'!$A$3:$A$3000,'Summary By Town'!$A344,'Raw Data from UFBs'!$E$3:$E$3000,'Summary By Town'!$K$2)</f>
        <v>0</v>
      </c>
      <c r="M344" s="5">
        <f>SUMIFS('Raw Data from UFBs'!G$3:G$3000,'Raw Data from UFBs'!$A$3:$A$3000,'Summary By Town'!$A344,'Raw Data from UFBs'!$E$3:$E$3000,'Summary By Town'!$K$2)</f>
        <v>0</v>
      </c>
      <c r="N344" s="23">
        <f t="shared" si="57"/>
        <v>0</v>
      </c>
      <c r="O344" s="22">
        <f>COUNTIFS('Raw Data from UFBs'!$A$3:$A$3000,'Summary By Town'!$A344,'Raw Data from UFBs'!$E$3:$E$3000,'Summary By Town'!$O$2)</f>
        <v>0</v>
      </c>
      <c r="P344" s="5">
        <f>SUMIFS('Raw Data from UFBs'!F$3:F$3000,'Raw Data from UFBs'!$A$3:$A$3000,'Summary By Town'!$A344,'Raw Data from UFBs'!$E$3:$E$3000,'Summary By Town'!$O$2)</f>
        <v>0</v>
      </c>
      <c r="Q344" s="5">
        <f>SUMIFS('Raw Data from UFBs'!G$3:G$3000,'Raw Data from UFBs'!$A$3:$A$3000,'Summary By Town'!$A344,'Raw Data from UFBs'!$E$3:$E$3000,'Summary By Town'!$O$2)</f>
        <v>0</v>
      </c>
      <c r="R344" s="23">
        <f t="shared" si="58"/>
        <v>0</v>
      </c>
      <c r="S344" s="22">
        <f t="shared" si="59"/>
        <v>0</v>
      </c>
      <c r="T344" s="5">
        <f t="shared" si="60"/>
        <v>0</v>
      </c>
      <c r="U344" s="5">
        <f t="shared" si="61"/>
        <v>0</v>
      </c>
      <c r="V344" s="23">
        <f t="shared" si="62"/>
        <v>0</v>
      </c>
      <c r="W344" s="62">
        <v>416784800</v>
      </c>
      <c r="X344" s="63">
        <v>0.38411833510504378</v>
      </c>
      <c r="Y344" s="64">
        <v>0.42293156995430237</v>
      </c>
      <c r="Z344" s="5">
        <f t="shared" si="63"/>
        <v>0</v>
      </c>
      <c r="AA344" s="9">
        <f t="shared" si="64"/>
        <v>0</v>
      </c>
      <c r="AB344" s="62">
        <v>1282606.01</v>
      </c>
      <c r="AC344" s="7">
        <f t="shared" si="65"/>
        <v>0</v>
      </c>
      <c r="AE344" s="6" t="s">
        <v>469</v>
      </c>
      <c r="AF344" s="6" t="s">
        <v>1106</v>
      </c>
      <c r="AG344" s="6" t="s">
        <v>1117</v>
      </c>
      <c r="AH344" s="6" t="s">
        <v>1857</v>
      </c>
      <c r="AI344" s="6" t="s">
        <v>1857</v>
      </c>
      <c r="AJ344" s="6" t="s">
        <v>1857</v>
      </c>
      <c r="AK344" s="6" t="s">
        <v>1857</v>
      </c>
      <c r="AL344" s="6" t="s">
        <v>1857</v>
      </c>
      <c r="AM344" s="6" t="s">
        <v>1857</v>
      </c>
      <c r="AN344" s="6" t="s">
        <v>1857</v>
      </c>
      <c r="AO344" s="6" t="s">
        <v>1857</v>
      </c>
      <c r="AP344" s="6" t="s">
        <v>1857</v>
      </c>
      <c r="AQ344" s="6" t="s">
        <v>1857</v>
      </c>
      <c r="AR344" s="6" t="s">
        <v>1857</v>
      </c>
      <c r="AS344" s="6" t="s">
        <v>1857</v>
      </c>
      <c r="AT344" s="6" t="s">
        <v>1857</v>
      </c>
    </row>
    <row r="345" spans="1:46" ht="17.25" customHeight="1" x14ac:dyDescent="0.3">
      <c r="A345" t="s">
        <v>520</v>
      </c>
      <c r="B345" t="s">
        <v>1601</v>
      </c>
      <c r="C345" t="s">
        <v>1107</v>
      </c>
      <c r="D345" t="str">
        <f t="shared" si="55"/>
        <v>Long Branch city, Monmouth County</v>
      </c>
      <c r="E345" t="s">
        <v>1829</v>
      </c>
      <c r="F345" t="s">
        <v>1819</v>
      </c>
      <c r="G345" s="22">
        <f>COUNTIFS('Raw Data from UFBs'!$A$3:$A$3000,'Summary By Town'!$A345,'Raw Data from UFBs'!$E$3:$E$3000,'Summary By Town'!$G$2)</f>
        <v>8</v>
      </c>
      <c r="H345" s="5">
        <f>SUMIFS('Raw Data from UFBs'!F$3:F$3000,'Raw Data from UFBs'!$A$3:$A$3000,'Summary By Town'!$A345,'Raw Data from UFBs'!$E$3:$E$3000,'Summary By Town'!$G$2)</f>
        <v>176581.52000000002</v>
      </c>
      <c r="I345" s="5">
        <f>SUMIFS('Raw Data from UFBs'!G$3:G$3000,'Raw Data from UFBs'!$A$3:$A$3000,'Summary By Town'!$A345,'Raw Data from UFBs'!$E$3:$E$3000,'Summary By Town'!$G$2)</f>
        <v>96817500</v>
      </c>
      <c r="J345" s="23">
        <f t="shared" si="56"/>
        <v>1503361.1728372371</v>
      </c>
      <c r="K345" s="22">
        <f>COUNTIFS('Raw Data from UFBs'!$A$3:$A$3000,'Summary By Town'!$A345,'Raw Data from UFBs'!$E$3:$E$3000,'Summary By Town'!$K$2)</f>
        <v>0</v>
      </c>
      <c r="L345" s="5">
        <f>SUMIFS('Raw Data from UFBs'!F$3:F$3000,'Raw Data from UFBs'!$A$3:$A$3000,'Summary By Town'!$A345,'Raw Data from UFBs'!$E$3:$E$3000,'Summary By Town'!$K$2)</f>
        <v>0</v>
      </c>
      <c r="M345" s="5">
        <f>SUMIFS('Raw Data from UFBs'!G$3:G$3000,'Raw Data from UFBs'!$A$3:$A$3000,'Summary By Town'!$A345,'Raw Data from UFBs'!$E$3:$E$3000,'Summary By Town'!$K$2)</f>
        <v>0</v>
      </c>
      <c r="N345" s="23">
        <f t="shared" si="57"/>
        <v>0</v>
      </c>
      <c r="O345" s="22">
        <f>COUNTIFS('Raw Data from UFBs'!$A$3:$A$3000,'Summary By Town'!$A345,'Raw Data from UFBs'!$E$3:$E$3000,'Summary By Town'!$O$2)</f>
        <v>0</v>
      </c>
      <c r="P345" s="5">
        <f>SUMIFS('Raw Data from UFBs'!F$3:F$3000,'Raw Data from UFBs'!$A$3:$A$3000,'Summary By Town'!$A345,'Raw Data from UFBs'!$E$3:$E$3000,'Summary By Town'!$O$2)</f>
        <v>0</v>
      </c>
      <c r="Q345" s="5">
        <f>SUMIFS('Raw Data from UFBs'!G$3:G$3000,'Raw Data from UFBs'!$A$3:$A$3000,'Summary By Town'!$A345,'Raw Data from UFBs'!$E$3:$E$3000,'Summary By Town'!$O$2)</f>
        <v>0</v>
      </c>
      <c r="R345" s="23">
        <f t="shared" si="58"/>
        <v>0</v>
      </c>
      <c r="S345" s="22">
        <f t="shared" si="59"/>
        <v>8</v>
      </c>
      <c r="T345" s="5">
        <f t="shared" si="60"/>
        <v>176581.52000000002</v>
      </c>
      <c r="U345" s="5">
        <f t="shared" si="61"/>
        <v>96817500</v>
      </c>
      <c r="V345" s="23">
        <f t="shared" si="62"/>
        <v>1503361.1728372371</v>
      </c>
      <c r="W345" s="62">
        <v>8535663800</v>
      </c>
      <c r="X345" s="63">
        <v>1.5527783436230405</v>
      </c>
      <c r="Y345" s="64">
        <v>0.40296970043236774</v>
      </c>
      <c r="Z345" s="5">
        <f t="shared" si="63"/>
        <v>534651.99924358225</v>
      </c>
      <c r="AA345" s="9">
        <f t="shared" si="64"/>
        <v>1.1342703071318249E-2</v>
      </c>
      <c r="AB345" s="62">
        <v>67323283.359999999</v>
      </c>
      <c r="AC345" s="7">
        <f t="shared" si="65"/>
        <v>7.9415615602795257E-3</v>
      </c>
      <c r="AE345" s="6" t="s">
        <v>1113</v>
      </c>
      <c r="AF345" s="6" t="s">
        <v>547</v>
      </c>
      <c r="AG345" s="6" t="s">
        <v>1134</v>
      </c>
      <c r="AH345" s="6" t="s">
        <v>548</v>
      </c>
      <c r="AI345" s="6" t="s">
        <v>1122</v>
      </c>
      <c r="AJ345" s="6" t="s">
        <v>1857</v>
      </c>
      <c r="AK345" s="6" t="s">
        <v>1857</v>
      </c>
      <c r="AL345" s="6" t="s">
        <v>1857</v>
      </c>
      <c r="AM345" s="6" t="s">
        <v>1857</v>
      </c>
      <c r="AN345" s="6" t="s">
        <v>1857</v>
      </c>
      <c r="AO345" s="6" t="s">
        <v>1857</v>
      </c>
      <c r="AP345" s="6" t="s">
        <v>1857</v>
      </c>
      <c r="AQ345" s="6" t="s">
        <v>1857</v>
      </c>
      <c r="AR345" s="6" t="s">
        <v>1857</v>
      </c>
      <c r="AS345" s="6" t="s">
        <v>1857</v>
      </c>
      <c r="AT345" s="6" t="s">
        <v>1857</v>
      </c>
    </row>
    <row r="346" spans="1:46" ht="17.25" customHeight="1" x14ac:dyDescent="0.3">
      <c r="A346" t="s">
        <v>1120</v>
      </c>
      <c r="B346" t="s">
        <v>1602</v>
      </c>
      <c r="C346" t="s">
        <v>1107</v>
      </c>
      <c r="D346" t="str">
        <f t="shared" si="55"/>
        <v>Manasquan borough, Monmouth County</v>
      </c>
      <c r="E346" t="s">
        <v>1829</v>
      </c>
      <c r="F346" t="s">
        <v>1815</v>
      </c>
      <c r="G346" s="22">
        <f>COUNTIFS('Raw Data from UFBs'!$A$3:$A$3000,'Summary By Town'!$A346,'Raw Data from UFBs'!$E$3:$E$3000,'Summary By Town'!$G$2)</f>
        <v>0</v>
      </c>
      <c r="H346" s="5">
        <f>SUMIFS('Raw Data from UFBs'!F$3:F$3000,'Raw Data from UFBs'!$A$3:$A$3000,'Summary By Town'!$A346,'Raw Data from UFBs'!$E$3:$E$3000,'Summary By Town'!$G$2)</f>
        <v>0</v>
      </c>
      <c r="I346" s="5">
        <f>SUMIFS('Raw Data from UFBs'!G$3:G$3000,'Raw Data from UFBs'!$A$3:$A$3000,'Summary By Town'!$A346,'Raw Data from UFBs'!$E$3:$E$3000,'Summary By Town'!$G$2)</f>
        <v>0</v>
      </c>
      <c r="J346" s="23">
        <f t="shared" si="56"/>
        <v>0</v>
      </c>
      <c r="K346" s="22">
        <f>COUNTIFS('Raw Data from UFBs'!$A$3:$A$3000,'Summary By Town'!$A346,'Raw Data from UFBs'!$E$3:$E$3000,'Summary By Town'!$K$2)</f>
        <v>0</v>
      </c>
      <c r="L346" s="5">
        <f>SUMIFS('Raw Data from UFBs'!F$3:F$3000,'Raw Data from UFBs'!$A$3:$A$3000,'Summary By Town'!$A346,'Raw Data from UFBs'!$E$3:$E$3000,'Summary By Town'!$K$2)</f>
        <v>0</v>
      </c>
      <c r="M346" s="5">
        <f>SUMIFS('Raw Data from UFBs'!G$3:G$3000,'Raw Data from UFBs'!$A$3:$A$3000,'Summary By Town'!$A346,'Raw Data from UFBs'!$E$3:$E$3000,'Summary By Town'!$K$2)</f>
        <v>0</v>
      </c>
      <c r="N346" s="23">
        <f t="shared" si="57"/>
        <v>0</v>
      </c>
      <c r="O346" s="22">
        <f>COUNTIFS('Raw Data from UFBs'!$A$3:$A$3000,'Summary By Town'!$A346,'Raw Data from UFBs'!$E$3:$E$3000,'Summary By Town'!$O$2)</f>
        <v>0</v>
      </c>
      <c r="P346" s="5">
        <f>SUMIFS('Raw Data from UFBs'!F$3:F$3000,'Raw Data from UFBs'!$A$3:$A$3000,'Summary By Town'!$A346,'Raw Data from UFBs'!$E$3:$E$3000,'Summary By Town'!$O$2)</f>
        <v>0</v>
      </c>
      <c r="Q346" s="5">
        <f>SUMIFS('Raw Data from UFBs'!G$3:G$3000,'Raw Data from UFBs'!$A$3:$A$3000,'Summary By Town'!$A346,'Raw Data from UFBs'!$E$3:$E$3000,'Summary By Town'!$O$2)</f>
        <v>0</v>
      </c>
      <c r="R346" s="23">
        <f t="shared" si="58"/>
        <v>0</v>
      </c>
      <c r="S346" s="22">
        <f t="shared" si="59"/>
        <v>0</v>
      </c>
      <c r="T346" s="5">
        <f t="shared" si="60"/>
        <v>0</v>
      </c>
      <c r="U346" s="5">
        <f t="shared" si="61"/>
        <v>0</v>
      </c>
      <c r="V346" s="23">
        <f t="shared" si="62"/>
        <v>0</v>
      </c>
      <c r="W346" s="62">
        <v>2201911700</v>
      </c>
      <c r="X346" s="63">
        <v>1.6649785536584334</v>
      </c>
      <c r="Y346" s="64">
        <v>0.24006859518771062</v>
      </c>
      <c r="Z346" s="5">
        <f t="shared" si="63"/>
        <v>0</v>
      </c>
      <c r="AA346" s="9">
        <f t="shared" si="64"/>
        <v>0</v>
      </c>
      <c r="AB346" s="62">
        <v>13611975.15</v>
      </c>
      <c r="AC346" s="7">
        <f t="shared" si="65"/>
        <v>0</v>
      </c>
      <c r="AE346" s="6" t="s">
        <v>557</v>
      </c>
      <c r="AF346" s="6" t="s">
        <v>1178</v>
      </c>
      <c r="AG346" s="6" t="s">
        <v>1111</v>
      </c>
      <c r="AH346" s="6" t="s">
        <v>1127</v>
      </c>
      <c r="AI346" s="6" t="s">
        <v>1857</v>
      </c>
      <c r="AJ346" s="6" t="s">
        <v>1857</v>
      </c>
      <c r="AK346" s="6" t="s">
        <v>1857</v>
      </c>
      <c r="AL346" s="6" t="s">
        <v>1857</v>
      </c>
      <c r="AM346" s="6" t="s">
        <v>1857</v>
      </c>
      <c r="AN346" s="6" t="s">
        <v>1857</v>
      </c>
      <c r="AO346" s="6" t="s">
        <v>1857</v>
      </c>
      <c r="AP346" s="6" t="s">
        <v>1857</v>
      </c>
      <c r="AQ346" s="6" t="s">
        <v>1857</v>
      </c>
      <c r="AR346" s="6" t="s">
        <v>1857</v>
      </c>
      <c r="AS346" s="6" t="s">
        <v>1857</v>
      </c>
      <c r="AT346" s="6" t="s">
        <v>1857</v>
      </c>
    </row>
    <row r="347" spans="1:46" ht="17.25" customHeight="1" x14ac:dyDescent="0.3">
      <c r="A347" t="s">
        <v>532</v>
      </c>
      <c r="B347" t="s">
        <v>1603</v>
      </c>
      <c r="C347" t="s">
        <v>1107</v>
      </c>
      <c r="D347" t="str">
        <f t="shared" si="55"/>
        <v>Matawan borough, Monmouth County</v>
      </c>
      <c r="E347" t="s">
        <v>1829</v>
      </c>
      <c r="F347" t="s">
        <v>1815</v>
      </c>
      <c r="G347" s="22">
        <f>COUNTIFS('Raw Data from UFBs'!$A$3:$A$3000,'Summary By Town'!$A347,'Raw Data from UFBs'!$E$3:$E$3000,'Summary By Town'!$G$2)</f>
        <v>1</v>
      </c>
      <c r="H347" s="5">
        <f>SUMIFS('Raw Data from UFBs'!F$3:F$3000,'Raw Data from UFBs'!$A$3:$A$3000,'Summary By Town'!$A347,'Raw Data from UFBs'!$E$3:$E$3000,'Summary By Town'!$G$2)</f>
        <v>120989</v>
      </c>
      <c r="I347" s="5">
        <f>SUMIFS('Raw Data from UFBs'!G$3:G$3000,'Raw Data from UFBs'!$A$3:$A$3000,'Summary By Town'!$A347,'Raw Data from UFBs'!$E$3:$E$3000,'Summary By Town'!$G$2)</f>
        <v>8594200</v>
      </c>
      <c r="J347" s="23">
        <f t="shared" si="56"/>
        <v>186813.55462704826</v>
      </c>
      <c r="K347" s="22">
        <f>COUNTIFS('Raw Data from UFBs'!$A$3:$A$3000,'Summary By Town'!$A347,'Raw Data from UFBs'!$E$3:$E$3000,'Summary By Town'!$K$2)</f>
        <v>0</v>
      </c>
      <c r="L347" s="5">
        <f>SUMIFS('Raw Data from UFBs'!F$3:F$3000,'Raw Data from UFBs'!$A$3:$A$3000,'Summary By Town'!$A347,'Raw Data from UFBs'!$E$3:$E$3000,'Summary By Town'!$K$2)</f>
        <v>0</v>
      </c>
      <c r="M347" s="5">
        <f>SUMIFS('Raw Data from UFBs'!G$3:G$3000,'Raw Data from UFBs'!$A$3:$A$3000,'Summary By Town'!$A347,'Raw Data from UFBs'!$E$3:$E$3000,'Summary By Town'!$K$2)</f>
        <v>0</v>
      </c>
      <c r="N347" s="23">
        <f t="shared" si="57"/>
        <v>0</v>
      </c>
      <c r="O347" s="22">
        <f>COUNTIFS('Raw Data from UFBs'!$A$3:$A$3000,'Summary By Town'!$A347,'Raw Data from UFBs'!$E$3:$E$3000,'Summary By Town'!$O$2)</f>
        <v>0</v>
      </c>
      <c r="P347" s="5">
        <f>SUMIFS('Raw Data from UFBs'!F$3:F$3000,'Raw Data from UFBs'!$A$3:$A$3000,'Summary By Town'!$A347,'Raw Data from UFBs'!$E$3:$E$3000,'Summary By Town'!$O$2)</f>
        <v>0</v>
      </c>
      <c r="Q347" s="5">
        <f>SUMIFS('Raw Data from UFBs'!G$3:G$3000,'Raw Data from UFBs'!$A$3:$A$3000,'Summary By Town'!$A347,'Raw Data from UFBs'!$E$3:$E$3000,'Summary By Town'!$O$2)</f>
        <v>0</v>
      </c>
      <c r="R347" s="23">
        <f t="shared" si="58"/>
        <v>0</v>
      </c>
      <c r="S347" s="22">
        <f t="shared" si="59"/>
        <v>1</v>
      </c>
      <c r="T347" s="5">
        <f t="shared" si="60"/>
        <v>120989</v>
      </c>
      <c r="U347" s="5">
        <f t="shared" si="61"/>
        <v>8594200</v>
      </c>
      <c r="V347" s="23">
        <f t="shared" si="62"/>
        <v>186813.55462704826</v>
      </c>
      <c r="W347" s="62">
        <v>1655974000</v>
      </c>
      <c r="X347" s="63">
        <v>2.1737166301348383</v>
      </c>
      <c r="Y347" s="64">
        <v>0.30923060748974657</v>
      </c>
      <c r="Z347" s="5">
        <f t="shared" si="63"/>
        <v>20354.967015064143</v>
      </c>
      <c r="AA347" s="9">
        <f t="shared" si="64"/>
        <v>5.1898157821318449E-3</v>
      </c>
      <c r="AB347" s="62">
        <v>14470294.75</v>
      </c>
      <c r="AC347" s="7">
        <f t="shared" si="65"/>
        <v>1.4066725914525095E-3</v>
      </c>
      <c r="AE347" s="6" t="s">
        <v>530</v>
      </c>
      <c r="AF347" s="6" t="s">
        <v>422</v>
      </c>
      <c r="AG347" s="6" t="s">
        <v>533</v>
      </c>
      <c r="AH347" s="6" t="s">
        <v>1857</v>
      </c>
      <c r="AI347" s="6" t="s">
        <v>1857</v>
      </c>
      <c r="AJ347" s="6" t="s">
        <v>1857</v>
      </c>
      <c r="AK347" s="6" t="s">
        <v>1857</v>
      </c>
      <c r="AL347" s="6" t="s">
        <v>1857</v>
      </c>
      <c r="AM347" s="6" t="s">
        <v>1857</v>
      </c>
      <c r="AN347" s="6" t="s">
        <v>1857</v>
      </c>
      <c r="AO347" s="6" t="s">
        <v>1857</v>
      </c>
      <c r="AP347" s="6" t="s">
        <v>1857</v>
      </c>
      <c r="AQ347" s="6" t="s">
        <v>1857</v>
      </c>
      <c r="AR347" s="6" t="s">
        <v>1857</v>
      </c>
      <c r="AS347" s="6" t="s">
        <v>1857</v>
      </c>
      <c r="AT347" s="6" t="s">
        <v>1857</v>
      </c>
    </row>
    <row r="348" spans="1:46" ht="17.25" customHeight="1" x14ac:dyDescent="0.3">
      <c r="A348" t="s">
        <v>1122</v>
      </c>
      <c r="B348" t="s">
        <v>1604</v>
      </c>
      <c r="C348" t="s">
        <v>1107</v>
      </c>
      <c r="D348" t="str">
        <f t="shared" si="55"/>
        <v>Monmouth Beach borough, Monmouth County</v>
      </c>
      <c r="E348" t="s">
        <v>1829</v>
      </c>
      <c r="F348" t="s">
        <v>1819</v>
      </c>
      <c r="G348" s="22">
        <f>COUNTIFS('Raw Data from UFBs'!$A$3:$A$3000,'Summary By Town'!$A348,'Raw Data from UFBs'!$E$3:$E$3000,'Summary By Town'!$G$2)</f>
        <v>0</v>
      </c>
      <c r="H348" s="5">
        <f>SUMIFS('Raw Data from UFBs'!F$3:F$3000,'Raw Data from UFBs'!$A$3:$A$3000,'Summary By Town'!$A348,'Raw Data from UFBs'!$E$3:$E$3000,'Summary By Town'!$G$2)</f>
        <v>0</v>
      </c>
      <c r="I348" s="5">
        <f>SUMIFS('Raw Data from UFBs'!G$3:G$3000,'Raw Data from UFBs'!$A$3:$A$3000,'Summary By Town'!$A348,'Raw Data from UFBs'!$E$3:$E$3000,'Summary By Town'!$G$2)</f>
        <v>0</v>
      </c>
      <c r="J348" s="23">
        <f t="shared" si="56"/>
        <v>0</v>
      </c>
      <c r="K348" s="22">
        <f>COUNTIFS('Raw Data from UFBs'!$A$3:$A$3000,'Summary By Town'!$A348,'Raw Data from UFBs'!$E$3:$E$3000,'Summary By Town'!$K$2)</f>
        <v>0</v>
      </c>
      <c r="L348" s="5">
        <f>SUMIFS('Raw Data from UFBs'!F$3:F$3000,'Raw Data from UFBs'!$A$3:$A$3000,'Summary By Town'!$A348,'Raw Data from UFBs'!$E$3:$E$3000,'Summary By Town'!$K$2)</f>
        <v>0</v>
      </c>
      <c r="M348" s="5">
        <f>SUMIFS('Raw Data from UFBs'!G$3:G$3000,'Raw Data from UFBs'!$A$3:$A$3000,'Summary By Town'!$A348,'Raw Data from UFBs'!$E$3:$E$3000,'Summary By Town'!$K$2)</f>
        <v>0</v>
      </c>
      <c r="N348" s="23">
        <f t="shared" si="57"/>
        <v>0</v>
      </c>
      <c r="O348" s="22">
        <f>COUNTIFS('Raw Data from UFBs'!$A$3:$A$3000,'Summary By Town'!$A348,'Raw Data from UFBs'!$E$3:$E$3000,'Summary By Town'!$O$2)</f>
        <v>0</v>
      </c>
      <c r="P348" s="5">
        <f>SUMIFS('Raw Data from UFBs'!F$3:F$3000,'Raw Data from UFBs'!$A$3:$A$3000,'Summary By Town'!$A348,'Raw Data from UFBs'!$E$3:$E$3000,'Summary By Town'!$O$2)</f>
        <v>0</v>
      </c>
      <c r="Q348" s="5">
        <f>SUMIFS('Raw Data from UFBs'!G$3:G$3000,'Raw Data from UFBs'!$A$3:$A$3000,'Summary By Town'!$A348,'Raw Data from UFBs'!$E$3:$E$3000,'Summary By Town'!$O$2)</f>
        <v>0</v>
      </c>
      <c r="R348" s="23">
        <f t="shared" si="58"/>
        <v>0</v>
      </c>
      <c r="S348" s="22">
        <f t="shared" si="59"/>
        <v>0</v>
      </c>
      <c r="T348" s="5">
        <f t="shared" si="60"/>
        <v>0</v>
      </c>
      <c r="U348" s="5">
        <f t="shared" si="61"/>
        <v>0</v>
      </c>
      <c r="V348" s="23">
        <f t="shared" si="62"/>
        <v>0</v>
      </c>
      <c r="W348" s="62">
        <v>2139158400</v>
      </c>
      <c r="X348" s="63">
        <v>1.0293300949458102</v>
      </c>
      <c r="Y348" s="64">
        <v>0.29639702746242297</v>
      </c>
      <c r="Z348" s="5">
        <f t="shared" si="63"/>
        <v>0</v>
      </c>
      <c r="AA348" s="9">
        <f t="shared" si="64"/>
        <v>0</v>
      </c>
      <c r="AB348" s="62">
        <v>9927518.2699999996</v>
      </c>
      <c r="AC348" s="7">
        <f t="shared" si="65"/>
        <v>0</v>
      </c>
      <c r="AE348" s="6" t="s">
        <v>520</v>
      </c>
      <c r="AF348" s="6" t="s">
        <v>548</v>
      </c>
      <c r="AG348" s="6" t="s">
        <v>1125</v>
      </c>
      <c r="AH348" s="6" t="s">
        <v>1126</v>
      </c>
      <c r="AI348" s="6" t="s">
        <v>1857</v>
      </c>
      <c r="AJ348" s="6" t="s">
        <v>1857</v>
      </c>
      <c r="AK348" s="6" t="s">
        <v>1857</v>
      </c>
      <c r="AL348" s="6" t="s">
        <v>1857</v>
      </c>
      <c r="AM348" s="6" t="s">
        <v>1857</v>
      </c>
      <c r="AN348" s="6" t="s">
        <v>1857</v>
      </c>
      <c r="AO348" s="6" t="s">
        <v>1857</v>
      </c>
      <c r="AP348" s="6" t="s">
        <v>1857</v>
      </c>
      <c r="AQ348" s="6" t="s">
        <v>1857</v>
      </c>
      <c r="AR348" s="6" t="s">
        <v>1857</v>
      </c>
      <c r="AS348" s="6" t="s">
        <v>1857</v>
      </c>
      <c r="AT348" s="6" t="s">
        <v>1857</v>
      </c>
    </row>
    <row r="349" spans="1:46" ht="17.25" customHeight="1" x14ac:dyDescent="0.3">
      <c r="A349" t="s">
        <v>1123</v>
      </c>
      <c r="B349" t="s">
        <v>1605</v>
      </c>
      <c r="C349" t="s">
        <v>1107</v>
      </c>
      <c r="D349" t="str">
        <f t="shared" si="55"/>
        <v>Neptune City borough, Monmouth County</v>
      </c>
      <c r="E349" t="s">
        <v>1829</v>
      </c>
      <c r="F349" t="s">
        <v>1815</v>
      </c>
      <c r="G349" s="22">
        <f>COUNTIFS('Raw Data from UFBs'!$A$3:$A$3000,'Summary By Town'!$A349,'Raw Data from UFBs'!$E$3:$E$3000,'Summary By Town'!$G$2)</f>
        <v>0</v>
      </c>
      <c r="H349" s="5">
        <f>SUMIFS('Raw Data from UFBs'!F$3:F$3000,'Raw Data from UFBs'!$A$3:$A$3000,'Summary By Town'!$A349,'Raw Data from UFBs'!$E$3:$E$3000,'Summary By Town'!$G$2)</f>
        <v>0</v>
      </c>
      <c r="I349" s="5">
        <f>SUMIFS('Raw Data from UFBs'!G$3:G$3000,'Raw Data from UFBs'!$A$3:$A$3000,'Summary By Town'!$A349,'Raw Data from UFBs'!$E$3:$E$3000,'Summary By Town'!$G$2)</f>
        <v>0</v>
      </c>
      <c r="J349" s="23">
        <f t="shared" si="56"/>
        <v>0</v>
      </c>
      <c r="K349" s="22">
        <f>COUNTIFS('Raw Data from UFBs'!$A$3:$A$3000,'Summary By Town'!$A349,'Raw Data from UFBs'!$E$3:$E$3000,'Summary By Town'!$K$2)</f>
        <v>0</v>
      </c>
      <c r="L349" s="5">
        <f>SUMIFS('Raw Data from UFBs'!F$3:F$3000,'Raw Data from UFBs'!$A$3:$A$3000,'Summary By Town'!$A349,'Raw Data from UFBs'!$E$3:$E$3000,'Summary By Town'!$K$2)</f>
        <v>0</v>
      </c>
      <c r="M349" s="5">
        <f>SUMIFS('Raw Data from UFBs'!G$3:G$3000,'Raw Data from UFBs'!$A$3:$A$3000,'Summary By Town'!$A349,'Raw Data from UFBs'!$E$3:$E$3000,'Summary By Town'!$K$2)</f>
        <v>0</v>
      </c>
      <c r="N349" s="23">
        <f t="shared" si="57"/>
        <v>0</v>
      </c>
      <c r="O349" s="22">
        <f>COUNTIFS('Raw Data from UFBs'!$A$3:$A$3000,'Summary By Town'!$A349,'Raw Data from UFBs'!$E$3:$E$3000,'Summary By Town'!$O$2)</f>
        <v>0</v>
      </c>
      <c r="P349" s="5">
        <f>SUMIFS('Raw Data from UFBs'!F$3:F$3000,'Raw Data from UFBs'!$A$3:$A$3000,'Summary By Town'!$A349,'Raw Data from UFBs'!$E$3:$E$3000,'Summary By Town'!$O$2)</f>
        <v>0</v>
      </c>
      <c r="Q349" s="5">
        <f>SUMIFS('Raw Data from UFBs'!G$3:G$3000,'Raw Data from UFBs'!$A$3:$A$3000,'Summary By Town'!$A349,'Raw Data from UFBs'!$E$3:$E$3000,'Summary By Town'!$O$2)</f>
        <v>0</v>
      </c>
      <c r="R349" s="23">
        <f t="shared" si="58"/>
        <v>0</v>
      </c>
      <c r="S349" s="22">
        <f t="shared" si="59"/>
        <v>0</v>
      </c>
      <c r="T349" s="5">
        <f t="shared" si="60"/>
        <v>0</v>
      </c>
      <c r="U349" s="5">
        <f t="shared" si="61"/>
        <v>0</v>
      </c>
      <c r="V349" s="23">
        <f t="shared" si="62"/>
        <v>0</v>
      </c>
      <c r="W349" s="62">
        <v>866880500</v>
      </c>
      <c r="X349" s="63">
        <v>1.927367077712014</v>
      </c>
      <c r="Y349" s="64">
        <v>0.37717733027758632</v>
      </c>
      <c r="Z349" s="5">
        <f t="shared" si="63"/>
        <v>0</v>
      </c>
      <c r="AA349" s="9">
        <f t="shared" si="64"/>
        <v>0</v>
      </c>
      <c r="AB349" s="62">
        <v>8750848.7100000009</v>
      </c>
      <c r="AC349" s="7">
        <f t="shared" si="65"/>
        <v>0</v>
      </c>
      <c r="AE349" s="6" t="s">
        <v>1109</v>
      </c>
      <c r="AF349" s="6" t="s">
        <v>537</v>
      </c>
      <c r="AG349" s="6" t="s">
        <v>1110</v>
      </c>
      <c r="AH349" s="6" t="s">
        <v>1857</v>
      </c>
      <c r="AI349" s="6" t="s">
        <v>1857</v>
      </c>
      <c r="AJ349" s="6" t="s">
        <v>1857</v>
      </c>
      <c r="AK349" s="6" t="s">
        <v>1857</v>
      </c>
      <c r="AL349" s="6" t="s">
        <v>1857</v>
      </c>
      <c r="AM349" s="6" t="s">
        <v>1857</v>
      </c>
      <c r="AN349" s="6" t="s">
        <v>1857</v>
      </c>
      <c r="AO349" s="6" t="s">
        <v>1857</v>
      </c>
      <c r="AP349" s="6" t="s">
        <v>1857</v>
      </c>
      <c r="AQ349" s="6" t="s">
        <v>1857</v>
      </c>
      <c r="AR349" s="6" t="s">
        <v>1857</v>
      </c>
      <c r="AS349" s="6" t="s">
        <v>1857</v>
      </c>
      <c r="AT349" s="6" t="s">
        <v>1857</v>
      </c>
    </row>
    <row r="350" spans="1:46" ht="17.25" customHeight="1" x14ac:dyDescent="0.3">
      <c r="A350" t="s">
        <v>548</v>
      </c>
      <c r="B350" t="s">
        <v>1606</v>
      </c>
      <c r="C350" t="s">
        <v>1107</v>
      </c>
      <c r="D350" t="str">
        <f t="shared" si="55"/>
        <v>Oceanport borough, Monmouth County</v>
      </c>
      <c r="E350" t="s">
        <v>1829</v>
      </c>
      <c r="F350" t="s">
        <v>1817</v>
      </c>
      <c r="G350" s="22">
        <f>COUNTIFS('Raw Data from UFBs'!$A$3:$A$3000,'Summary By Town'!$A350,'Raw Data from UFBs'!$E$3:$E$3000,'Summary By Town'!$G$2)</f>
        <v>1</v>
      </c>
      <c r="H350" s="5">
        <f>SUMIFS('Raw Data from UFBs'!F$3:F$3000,'Raw Data from UFBs'!$A$3:$A$3000,'Summary By Town'!$A350,'Raw Data from UFBs'!$E$3:$E$3000,'Summary By Town'!$G$2)</f>
        <v>4187</v>
      </c>
      <c r="I350" s="5">
        <f>SUMIFS('Raw Data from UFBs'!G$3:G$3000,'Raw Data from UFBs'!$A$3:$A$3000,'Summary By Town'!$A350,'Raw Data from UFBs'!$E$3:$E$3000,'Summary By Town'!$G$2)</f>
        <v>1117800</v>
      </c>
      <c r="J350" s="23">
        <f t="shared" si="56"/>
        <v>18596.499993610942</v>
      </c>
      <c r="K350" s="22">
        <f>COUNTIFS('Raw Data from UFBs'!$A$3:$A$3000,'Summary By Town'!$A350,'Raw Data from UFBs'!$E$3:$E$3000,'Summary By Town'!$K$2)</f>
        <v>0</v>
      </c>
      <c r="L350" s="5">
        <f>SUMIFS('Raw Data from UFBs'!F$3:F$3000,'Raw Data from UFBs'!$A$3:$A$3000,'Summary By Town'!$A350,'Raw Data from UFBs'!$E$3:$E$3000,'Summary By Town'!$K$2)</f>
        <v>0</v>
      </c>
      <c r="M350" s="5">
        <f>SUMIFS('Raw Data from UFBs'!G$3:G$3000,'Raw Data from UFBs'!$A$3:$A$3000,'Summary By Town'!$A350,'Raw Data from UFBs'!$E$3:$E$3000,'Summary By Town'!$K$2)</f>
        <v>0</v>
      </c>
      <c r="N350" s="23">
        <f t="shared" si="57"/>
        <v>0</v>
      </c>
      <c r="O350" s="22">
        <f>COUNTIFS('Raw Data from UFBs'!$A$3:$A$3000,'Summary By Town'!$A350,'Raw Data from UFBs'!$E$3:$E$3000,'Summary By Town'!$O$2)</f>
        <v>2</v>
      </c>
      <c r="P350" s="5">
        <f>SUMIFS('Raw Data from UFBs'!F$3:F$3000,'Raw Data from UFBs'!$A$3:$A$3000,'Summary By Town'!$A350,'Raw Data from UFBs'!$E$3:$E$3000,'Summary By Town'!$O$2)</f>
        <v>330910.77999999997</v>
      </c>
      <c r="Q350" s="5">
        <f>SUMIFS('Raw Data from UFBs'!G$3:G$3000,'Raw Data from UFBs'!$A$3:$A$3000,'Summary By Town'!$A350,'Raw Data from UFBs'!$E$3:$E$3000,'Summary By Town'!$O$2)</f>
        <v>33005800</v>
      </c>
      <c r="R350" s="23">
        <f t="shared" si="58"/>
        <v>549107.49641181249</v>
      </c>
      <c r="S350" s="22">
        <f t="shared" si="59"/>
        <v>3</v>
      </c>
      <c r="T350" s="5">
        <f t="shared" si="60"/>
        <v>335097.77999999997</v>
      </c>
      <c r="U350" s="5">
        <f t="shared" si="61"/>
        <v>34123600</v>
      </c>
      <c r="V350" s="23">
        <f t="shared" si="62"/>
        <v>567703.99640542339</v>
      </c>
      <c r="W350" s="62">
        <v>1928102999</v>
      </c>
      <c r="X350" s="63">
        <v>1.6636697077841243</v>
      </c>
      <c r="Y350" s="64">
        <v>0.28365594415931134</v>
      </c>
      <c r="Z350" s="5">
        <f t="shared" si="63"/>
        <v>65980.135931805475</v>
      </c>
      <c r="AA350" s="9">
        <f t="shared" si="64"/>
        <v>1.7698017179423514E-2</v>
      </c>
      <c r="AB350" s="62">
        <v>12939895.559999999</v>
      </c>
      <c r="AC350" s="7">
        <f t="shared" si="65"/>
        <v>5.0989697425197367E-3</v>
      </c>
      <c r="AE350" s="6" t="s">
        <v>1134</v>
      </c>
      <c r="AF350" s="6" t="s">
        <v>502</v>
      </c>
      <c r="AG350" s="6" t="s">
        <v>520</v>
      </c>
      <c r="AH350" s="6" t="s">
        <v>556</v>
      </c>
      <c r="AI350" s="6" t="s">
        <v>1122</v>
      </c>
      <c r="AJ350" s="6" t="s">
        <v>1118</v>
      </c>
      <c r="AK350" s="6" t="s">
        <v>1125</v>
      </c>
      <c r="AL350" s="6" t="s">
        <v>1857</v>
      </c>
      <c r="AM350" s="6" t="s">
        <v>1857</v>
      </c>
      <c r="AN350" s="6" t="s">
        <v>1857</v>
      </c>
      <c r="AO350" s="6" t="s">
        <v>1857</v>
      </c>
      <c r="AP350" s="6" t="s">
        <v>1857</v>
      </c>
      <c r="AQ350" s="6" t="s">
        <v>1857</v>
      </c>
      <c r="AR350" s="6" t="s">
        <v>1857</v>
      </c>
      <c r="AS350" s="6" t="s">
        <v>1857</v>
      </c>
      <c r="AT350" s="6" t="s">
        <v>1857</v>
      </c>
    </row>
    <row r="351" spans="1:46" ht="17.25" customHeight="1" x14ac:dyDescent="0.3">
      <c r="A351" t="s">
        <v>552</v>
      </c>
      <c r="B351" t="s">
        <v>1607</v>
      </c>
      <c r="C351" t="s">
        <v>1107</v>
      </c>
      <c r="D351" t="str">
        <f t="shared" si="55"/>
        <v>Red Bank borough, Monmouth County</v>
      </c>
      <c r="E351" t="s">
        <v>1829</v>
      </c>
      <c r="F351" t="s">
        <v>1819</v>
      </c>
      <c r="G351" s="22">
        <f>COUNTIFS('Raw Data from UFBs'!$A$3:$A$3000,'Summary By Town'!$A351,'Raw Data from UFBs'!$E$3:$E$3000,'Summary By Town'!$G$2)</f>
        <v>3</v>
      </c>
      <c r="H351" s="5">
        <f>SUMIFS('Raw Data from UFBs'!F$3:F$3000,'Raw Data from UFBs'!$A$3:$A$3000,'Summary By Town'!$A351,'Raw Data from UFBs'!$E$3:$E$3000,'Summary By Town'!$G$2)</f>
        <v>84453.87</v>
      </c>
      <c r="I351" s="5">
        <f>SUMIFS('Raw Data from UFBs'!G$3:G$3000,'Raw Data from UFBs'!$A$3:$A$3000,'Summary By Town'!$A351,'Raw Data from UFBs'!$E$3:$E$3000,'Summary By Town'!$G$2)</f>
        <v>13858100</v>
      </c>
      <c r="J351" s="23">
        <f t="shared" si="56"/>
        <v>264755.20712415758</v>
      </c>
      <c r="K351" s="22">
        <f>COUNTIFS('Raw Data from UFBs'!$A$3:$A$3000,'Summary By Town'!$A351,'Raw Data from UFBs'!$E$3:$E$3000,'Summary By Town'!$K$2)</f>
        <v>2</v>
      </c>
      <c r="L351" s="5">
        <f>SUMIFS('Raw Data from UFBs'!F$3:F$3000,'Raw Data from UFBs'!$A$3:$A$3000,'Summary By Town'!$A351,'Raw Data from UFBs'!$E$3:$E$3000,'Summary By Town'!$K$2)</f>
        <v>21986.9</v>
      </c>
      <c r="M351" s="5">
        <f>SUMIFS('Raw Data from UFBs'!G$3:G$3000,'Raw Data from UFBs'!$A$3:$A$3000,'Summary By Town'!$A351,'Raw Data from UFBs'!$E$3:$E$3000,'Summary By Town'!$K$2)</f>
        <v>2279300</v>
      </c>
      <c r="N351" s="23">
        <f t="shared" si="57"/>
        <v>43545.402587518656</v>
      </c>
      <c r="O351" s="22">
        <f>COUNTIFS('Raw Data from UFBs'!$A$3:$A$3000,'Summary By Town'!$A351,'Raw Data from UFBs'!$E$3:$E$3000,'Summary By Town'!$O$2)</f>
        <v>3</v>
      </c>
      <c r="P351" s="5">
        <f>SUMIFS('Raw Data from UFBs'!F$3:F$3000,'Raw Data from UFBs'!$A$3:$A$3000,'Summary By Town'!$A351,'Raw Data from UFBs'!$E$3:$E$3000,'Summary By Town'!$O$2)</f>
        <v>109449.81</v>
      </c>
      <c r="Q351" s="5">
        <f>SUMIFS('Raw Data from UFBs'!G$3:G$3000,'Raw Data from UFBs'!$A$3:$A$3000,'Summary By Town'!$A351,'Raw Data from UFBs'!$E$3:$E$3000,'Summary By Town'!$O$2)</f>
        <v>31700200</v>
      </c>
      <c r="R351" s="23">
        <f t="shared" si="58"/>
        <v>605623.64370853291</v>
      </c>
      <c r="S351" s="22">
        <f t="shared" si="59"/>
        <v>8</v>
      </c>
      <c r="T351" s="5">
        <f t="shared" si="60"/>
        <v>215890.58</v>
      </c>
      <c r="U351" s="5">
        <f t="shared" si="61"/>
        <v>47837600</v>
      </c>
      <c r="V351" s="23">
        <f t="shared" si="62"/>
        <v>913924.25342020916</v>
      </c>
      <c r="W351" s="62">
        <v>3390937913</v>
      </c>
      <c r="X351" s="63">
        <v>1.910472627013498</v>
      </c>
      <c r="Y351" s="64">
        <v>0.27977369683842573</v>
      </c>
      <c r="Z351" s="5">
        <f t="shared" si="63"/>
        <v>195291.46133047828</v>
      </c>
      <c r="AA351" s="9">
        <f t="shared" si="64"/>
        <v>1.410748330619759E-2</v>
      </c>
      <c r="AB351" s="62">
        <v>24961644.07</v>
      </c>
      <c r="AC351" s="7">
        <f t="shared" si="65"/>
        <v>7.8236618062024268E-3</v>
      </c>
      <c r="AE351" s="6" t="s">
        <v>541</v>
      </c>
      <c r="AF351" s="6" t="s">
        <v>556</v>
      </c>
      <c r="AG351" s="6" t="s">
        <v>1118</v>
      </c>
      <c r="AH351" s="6" t="s">
        <v>1115</v>
      </c>
      <c r="AI351" s="6" t="s">
        <v>536</v>
      </c>
      <c r="AJ351" s="6" t="s">
        <v>1857</v>
      </c>
      <c r="AK351" s="6" t="s">
        <v>1857</v>
      </c>
      <c r="AL351" s="6" t="s">
        <v>1857</v>
      </c>
      <c r="AM351" s="6" t="s">
        <v>1857</v>
      </c>
      <c r="AN351" s="6" t="s">
        <v>1857</v>
      </c>
      <c r="AO351" s="6" t="s">
        <v>1857</v>
      </c>
      <c r="AP351" s="6" t="s">
        <v>1857</v>
      </c>
      <c r="AQ351" s="6" t="s">
        <v>1857</v>
      </c>
      <c r="AR351" s="6" t="s">
        <v>1857</v>
      </c>
      <c r="AS351" s="6" t="s">
        <v>1857</v>
      </c>
      <c r="AT351" s="6" t="s">
        <v>1857</v>
      </c>
    </row>
    <row r="352" spans="1:46" ht="17.25" customHeight="1" x14ac:dyDescent="0.3">
      <c r="A352" t="s">
        <v>1124</v>
      </c>
      <c r="B352" t="s">
        <v>1608</v>
      </c>
      <c r="C352" t="s">
        <v>1107</v>
      </c>
      <c r="D352" t="str">
        <f t="shared" si="55"/>
        <v>Roosevelt borough, Monmouth County</v>
      </c>
      <c r="E352" t="s">
        <v>1829</v>
      </c>
      <c r="F352" t="s">
        <v>1818</v>
      </c>
      <c r="G352" s="22">
        <f>COUNTIFS('Raw Data from UFBs'!$A$3:$A$3000,'Summary By Town'!$A352,'Raw Data from UFBs'!$E$3:$E$3000,'Summary By Town'!$G$2)</f>
        <v>0</v>
      </c>
      <c r="H352" s="5">
        <f>SUMIFS('Raw Data from UFBs'!F$3:F$3000,'Raw Data from UFBs'!$A$3:$A$3000,'Summary By Town'!$A352,'Raw Data from UFBs'!$E$3:$E$3000,'Summary By Town'!$G$2)</f>
        <v>0</v>
      </c>
      <c r="I352" s="5">
        <f>SUMIFS('Raw Data from UFBs'!G$3:G$3000,'Raw Data from UFBs'!$A$3:$A$3000,'Summary By Town'!$A352,'Raw Data from UFBs'!$E$3:$E$3000,'Summary By Town'!$G$2)</f>
        <v>0</v>
      </c>
      <c r="J352" s="23">
        <f t="shared" si="56"/>
        <v>0</v>
      </c>
      <c r="K352" s="22">
        <f>COUNTIFS('Raw Data from UFBs'!$A$3:$A$3000,'Summary By Town'!$A352,'Raw Data from UFBs'!$E$3:$E$3000,'Summary By Town'!$K$2)</f>
        <v>0</v>
      </c>
      <c r="L352" s="5">
        <f>SUMIFS('Raw Data from UFBs'!F$3:F$3000,'Raw Data from UFBs'!$A$3:$A$3000,'Summary By Town'!$A352,'Raw Data from UFBs'!$E$3:$E$3000,'Summary By Town'!$K$2)</f>
        <v>0</v>
      </c>
      <c r="M352" s="5">
        <f>SUMIFS('Raw Data from UFBs'!G$3:G$3000,'Raw Data from UFBs'!$A$3:$A$3000,'Summary By Town'!$A352,'Raw Data from UFBs'!$E$3:$E$3000,'Summary By Town'!$K$2)</f>
        <v>0</v>
      </c>
      <c r="N352" s="23">
        <f t="shared" si="57"/>
        <v>0</v>
      </c>
      <c r="O352" s="22">
        <f>COUNTIFS('Raw Data from UFBs'!$A$3:$A$3000,'Summary By Town'!$A352,'Raw Data from UFBs'!$E$3:$E$3000,'Summary By Town'!$O$2)</f>
        <v>0</v>
      </c>
      <c r="P352" s="5">
        <f>SUMIFS('Raw Data from UFBs'!F$3:F$3000,'Raw Data from UFBs'!$A$3:$A$3000,'Summary By Town'!$A352,'Raw Data from UFBs'!$E$3:$E$3000,'Summary By Town'!$O$2)</f>
        <v>0</v>
      </c>
      <c r="Q352" s="5">
        <f>SUMIFS('Raw Data from UFBs'!G$3:G$3000,'Raw Data from UFBs'!$A$3:$A$3000,'Summary By Town'!$A352,'Raw Data from UFBs'!$E$3:$E$3000,'Summary By Town'!$O$2)</f>
        <v>0</v>
      </c>
      <c r="R352" s="23">
        <f t="shared" si="58"/>
        <v>0</v>
      </c>
      <c r="S352" s="22">
        <f t="shared" si="59"/>
        <v>0</v>
      </c>
      <c r="T352" s="5">
        <f t="shared" si="60"/>
        <v>0</v>
      </c>
      <c r="U352" s="5">
        <f t="shared" si="61"/>
        <v>0</v>
      </c>
      <c r="V352" s="23">
        <f t="shared" si="62"/>
        <v>0</v>
      </c>
      <c r="W352" s="62">
        <v>142248904</v>
      </c>
      <c r="X352" s="63">
        <v>2.8497393875286146</v>
      </c>
      <c r="Y352" s="64">
        <v>0.27749040694387772</v>
      </c>
      <c r="Z352" s="5">
        <f t="shared" si="63"/>
        <v>0</v>
      </c>
      <c r="AA352" s="9">
        <f t="shared" si="64"/>
        <v>0</v>
      </c>
      <c r="AB352" s="62">
        <v>1397410.5</v>
      </c>
      <c r="AC352" s="7">
        <f t="shared" si="65"/>
        <v>0</v>
      </c>
      <c r="AE352" s="6" t="s">
        <v>1133</v>
      </c>
      <c r="AF352" s="6" t="s">
        <v>1121</v>
      </c>
      <c r="AG352" s="6" t="s">
        <v>1857</v>
      </c>
      <c r="AH352" s="6" t="s">
        <v>1857</v>
      </c>
      <c r="AI352" s="6" t="s">
        <v>1857</v>
      </c>
      <c r="AJ352" s="6" t="s">
        <v>1857</v>
      </c>
      <c r="AK352" s="6" t="s">
        <v>1857</v>
      </c>
      <c r="AL352" s="6" t="s">
        <v>1857</v>
      </c>
      <c r="AM352" s="6" t="s">
        <v>1857</v>
      </c>
      <c r="AN352" s="6" t="s">
        <v>1857</v>
      </c>
      <c r="AO352" s="6" t="s">
        <v>1857</v>
      </c>
      <c r="AP352" s="6" t="s">
        <v>1857</v>
      </c>
      <c r="AQ352" s="6" t="s">
        <v>1857</v>
      </c>
      <c r="AR352" s="6" t="s">
        <v>1857</v>
      </c>
      <c r="AS352" s="6" t="s">
        <v>1857</v>
      </c>
      <c r="AT352" s="6" t="s">
        <v>1857</v>
      </c>
    </row>
    <row r="353" spans="1:46" ht="17.25" customHeight="1" x14ac:dyDescent="0.3">
      <c r="A353" t="s">
        <v>1125</v>
      </c>
      <c r="B353" t="s">
        <v>1609</v>
      </c>
      <c r="C353" t="s">
        <v>1107</v>
      </c>
      <c r="D353" t="str">
        <f t="shared" si="55"/>
        <v>Rumson borough, Monmouth County</v>
      </c>
      <c r="E353" t="s">
        <v>1829</v>
      </c>
      <c r="F353" t="s">
        <v>1815</v>
      </c>
      <c r="G353" s="22">
        <f>COUNTIFS('Raw Data from UFBs'!$A$3:$A$3000,'Summary By Town'!$A353,'Raw Data from UFBs'!$E$3:$E$3000,'Summary By Town'!$G$2)</f>
        <v>0</v>
      </c>
      <c r="H353" s="5">
        <f>SUMIFS('Raw Data from UFBs'!F$3:F$3000,'Raw Data from UFBs'!$A$3:$A$3000,'Summary By Town'!$A353,'Raw Data from UFBs'!$E$3:$E$3000,'Summary By Town'!$G$2)</f>
        <v>0</v>
      </c>
      <c r="I353" s="5">
        <f>SUMIFS('Raw Data from UFBs'!G$3:G$3000,'Raw Data from UFBs'!$A$3:$A$3000,'Summary By Town'!$A353,'Raw Data from UFBs'!$E$3:$E$3000,'Summary By Town'!$G$2)</f>
        <v>0</v>
      </c>
      <c r="J353" s="23">
        <f t="shared" si="56"/>
        <v>0</v>
      </c>
      <c r="K353" s="22">
        <f>COUNTIFS('Raw Data from UFBs'!$A$3:$A$3000,'Summary By Town'!$A353,'Raw Data from UFBs'!$E$3:$E$3000,'Summary By Town'!$K$2)</f>
        <v>0</v>
      </c>
      <c r="L353" s="5">
        <f>SUMIFS('Raw Data from UFBs'!F$3:F$3000,'Raw Data from UFBs'!$A$3:$A$3000,'Summary By Town'!$A353,'Raw Data from UFBs'!$E$3:$E$3000,'Summary By Town'!$K$2)</f>
        <v>0</v>
      </c>
      <c r="M353" s="5">
        <f>SUMIFS('Raw Data from UFBs'!G$3:G$3000,'Raw Data from UFBs'!$A$3:$A$3000,'Summary By Town'!$A353,'Raw Data from UFBs'!$E$3:$E$3000,'Summary By Town'!$K$2)</f>
        <v>0</v>
      </c>
      <c r="N353" s="23">
        <f t="shared" si="57"/>
        <v>0</v>
      </c>
      <c r="O353" s="22">
        <f>COUNTIFS('Raw Data from UFBs'!$A$3:$A$3000,'Summary By Town'!$A353,'Raw Data from UFBs'!$E$3:$E$3000,'Summary By Town'!$O$2)</f>
        <v>0</v>
      </c>
      <c r="P353" s="5">
        <f>SUMIFS('Raw Data from UFBs'!F$3:F$3000,'Raw Data from UFBs'!$A$3:$A$3000,'Summary By Town'!$A353,'Raw Data from UFBs'!$E$3:$E$3000,'Summary By Town'!$O$2)</f>
        <v>0</v>
      </c>
      <c r="Q353" s="5">
        <f>SUMIFS('Raw Data from UFBs'!G$3:G$3000,'Raw Data from UFBs'!$A$3:$A$3000,'Summary By Town'!$A353,'Raw Data from UFBs'!$E$3:$E$3000,'Summary By Town'!$O$2)</f>
        <v>0</v>
      </c>
      <c r="R353" s="23">
        <f t="shared" si="58"/>
        <v>0</v>
      </c>
      <c r="S353" s="22">
        <f t="shared" si="59"/>
        <v>0</v>
      </c>
      <c r="T353" s="5">
        <f t="shared" si="60"/>
        <v>0</v>
      </c>
      <c r="U353" s="5">
        <f t="shared" si="61"/>
        <v>0</v>
      </c>
      <c r="V353" s="23">
        <f t="shared" si="62"/>
        <v>0</v>
      </c>
      <c r="W353" s="62">
        <v>5373567098</v>
      </c>
      <c r="X353" s="63">
        <v>1.1681375089719432</v>
      </c>
      <c r="Y353" s="64">
        <v>0.23496077729834589</v>
      </c>
      <c r="Z353" s="5">
        <f t="shared" si="63"/>
        <v>0</v>
      </c>
      <c r="AA353" s="9">
        <f t="shared" si="64"/>
        <v>0</v>
      </c>
      <c r="AB353" s="62">
        <v>20948059.84</v>
      </c>
      <c r="AC353" s="7">
        <f t="shared" si="65"/>
        <v>0</v>
      </c>
      <c r="AE353" s="6" t="s">
        <v>548</v>
      </c>
      <c r="AF353" s="6" t="s">
        <v>1122</v>
      </c>
      <c r="AG353" s="6" t="s">
        <v>1118</v>
      </c>
      <c r="AH353" s="6" t="s">
        <v>1115</v>
      </c>
      <c r="AI353" s="6" t="s">
        <v>1126</v>
      </c>
      <c r="AJ353" s="6" t="s">
        <v>536</v>
      </c>
      <c r="AK353" s="6" t="s">
        <v>1857</v>
      </c>
      <c r="AL353" s="6" t="s">
        <v>1857</v>
      </c>
      <c r="AM353" s="6" t="s">
        <v>1857</v>
      </c>
      <c r="AN353" s="6" t="s">
        <v>1857</v>
      </c>
      <c r="AO353" s="6" t="s">
        <v>1857</v>
      </c>
      <c r="AP353" s="6" t="s">
        <v>1857</v>
      </c>
      <c r="AQ353" s="6" t="s">
        <v>1857</v>
      </c>
      <c r="AR353" s="6" t="s">
        <v>1857</v>
      </c>
      <c r="AS353" s="6" t="s">
        <v>1857</v>
      </c>
      <c r="AT353" s="6" t="s">
        <v>1857</v>
      </c>
    </row>
    <row r="354" spans="1:46" ht="17.25" customHeight="1" x14ac:dyDescent="0.3">
      <c r="A354" t="s">
        <v>1126</v>
      </c>
      <c r="B354" t="s">
        <v>1610</v>
      </c>
      <c r="C354" t="s">
        <v>1107</v>
      </c>
      <c r="D354" t="str">
        <f t="shared" si="55"/>
        <v>Sea Bright borough, Monmouth County</v>
      </c>
      <c r="E354" t="s">
        <v>1829</v>
      </c>
      <c r="F354" t="s">
        <v>1819</v>
      </c>
      <c r="G354" s="22">
        <f>COUNTIFS('Raw Data from UFBs'!$A$3:$A$3000,'Summary By Town'!$A354,'Raw Data from UFBs'!$E$3:$E$3000,'Summary By Town'!$G$2)</f>
        <v>0</v>
      </c>
      <c r="H354" s="5">
        <f>SUMIFS('Raw Data from UFBs'!F$3:F$3000,'Raw Data from UFBs'!$A$3:$A$3000,'Summary By Town'!$A354,'Raw Data from UFBs'!$E$3:$E$3000,'Summary By Town'!$G$2)</f>
        <v>0</v>
      </c>
      <c r="I354" s="5">
        <f>SUMIFS('Raw Data from UFBs'!G$3:G$3000,'Raw Data from UFBs'!$A$3:$A$3000,'Summary By Town'!$A354,'Raw Data from UFBs'!$E$3:$E$3000,'Summary By Town'!$G$2)</f>
        <v>0</v>
      </c>
      <c r="J354" s="23">
        <f t="shared" si="56"/>
        <v>0</v>
      </c>
      <c r="K354" s="22">
        <f>COUNTIFS('Raw Data from UFBs'!$A$3:$A$3000,'Summary By Town'!$A354,'Raw Data from UFBs'!$E$3:$E$3000,'Summary By Town'!$K$2)</f>
        <v>0</v>
      </c>
      <c r="L354" s="5">
        <f>SUMIFS('Raw Data from UFBs'!F$3:F$3000,'Raw Data from UFBs'!$A$3:$A$3000,'Summary By Town'!$A354,'Raw Data from UFBs'!$E$3:$E$3000,'Summary By Town'!$K$2)</f>
        <v>0</v>
      </c>
      <c r="M354" s="5">
        <f>SUMIFS('Raw Data from UFBs'!G$3:G$3000,'Raw Data from UFBs'!$A$3:$A$3000,'Summary By Town'!$A354,'Raw Data from UFBs'!$E$3:$E$3000,'Summary By Town'!$K$2)</f>
        <v>0</v>
      </c>
      <c r="N354" s="23">
        <f t="shared" si="57"/>
        <v>0</v>
      </c>
      <c r="O354" s="22">
        <f>COUNTIFS('Raw Data from UFBs'!$A$3:$A$3000,'Summary By Town'!$A354,'Raw Data from UFBs'!$E$3:$E$3000,'Summary By Town'!$O$2)</f>
        <v>0</v>
      </c>
      <c r="P354" s="5">
        <f>SUMIFS('Raw Data from UFBs'!F$3:F$3000,'Raw Data from UFBs'!$A$3:$A$3000,'Summary By Town'!$A354,'Raw Data from UFBs'!$E$3:$E$3000,'Summary By Town'!$O$2)</f>
        <v>0</v>
      </c>
      <c r="Q354" s="5">
        <f>SUMIFS('Raw Data from UFBs'!G$3:G$3000,'Raw Data from UFBs'!$A$3:$A$3000,'Summary By Town'!$A354,'Raw Data from UFBs'!$E$3:$E$3000,'Summary By Town'!$O$2)</f>
        <v>0</v>
      </c>
      <c r="R354" s="23">
        <f t="shared" si="58"/>
        <v>0</v>
      </c>
      <c r="S354" s="22">
        <f t="shared" si="59"/>
        <v>0</v>
      </c>
      <c r="T354" s="5">
        <f t="shared" si="60"/>
        <v>0</v>
      </c>
      <c r="U354" s="5">
        <f t="shared" si="61"/>
        <v>0</v>
      </c>
      <c r="V354" s="23">
        <f t="shared" si="62"/>
        <v>0</v>
      </c>
      <c r="W354" s="62">
        <v>1160629326</v>
      </c>
      <c r="X354" s="63">
        <v>1.023293229883353</v>
      </c>
      <c r="Y354" s="64">
        <v>0.44684735453151508</v>
      </c>
      <c r="Z354" s="5">
        <f t="shared" si="63"/>
        <v>0</v>
      </c>
      <c r="AA354" s="9">
        <f t="shared" si="64"/>
        <v>0</v>
      </c>
      <c r="AB354" s="62">
        <v>7456792.4800000004</v>
      </c>
      <c r="AC354" s="7">
        <f t="shared" si="65"/>
        <v>0</v>
      </c>
      <c r="AE354" s="6" t="s">
        <v>1122</v>
      </c>
      <c r="AF354" s="6" t="s">
        <v>1125</v>
      </c>
      <c r="AG354" s="6" t="s">
        <v>510</v>
      </c>
      <c r="AH354" s="6" t="s">
        <v>536</v>
      </c>
      <c r="AI354" s="6" t="s">
        <v>1857</v>
      </c>
      <c r="AJ354" s="6" t="s">
        <v>1857</v>
      </c>
      <c r="AK354" s="6" t="s">
        <v>1857</v>
      </c>
      <c r="AL354" s="6" t="s">
        <v>1857</v>
      </c>
      <c r="AM354" s="6" t="s">
        <v>1857</v>
      </c>
      <c r="AN354" s="6" t="s">
        <v>1857</v>
      </c>
      <c r="AO354" s="6" t="s">
        <v>1857</v>
      </c>
      <c r="AP354" s="6" t="s">
        <v>1857</v>
      </c>
      <c r="AQ354" s="6" t="s">
        <v>1857</v>
      </c>
      <c r="AR354" s="6" t="s">
        <v>1857</v>
      </c>
      <c r="AS354" s="6" t="s">
        <v>1857</v>
      </c>
      <c r="AT354" s="6" t="s">
        <v>1857</v>
      </c>
    </row>
    <row r="355" spans="1:46" ht="17.25" customHeight="1" x14ac:dyDescent="0.3">
      <c r="A355" t="s">
        <v>1127</v>
      </c>
      <c r="B355" t="s">
        <v>1611</v>
      </c>
      <c r="C355" t="s">
        <v>1107</v>
      </c>
      <c r="D355" t="str">
        <f t="shared" si="55"/>
        <v>Sea Girt borough, Monmouth County</v>
      </c>
      <c r="E355" t="s">
        <v>1829</v>
      </c>
      <c r="F355" t="s">
        <v>1815</v>
      </c>
      <c r="G355" s="22">
        <f>COUNTIFS('Raw Data from UFBs'!$A$3:$A$3000,'Summary By Town'!$A355,'Raw Data from UFBs'!$E$3:$E$3000,'Summary By Town'!$G$2)</f>
        <v>0</v>
      </c>
      <c r="H355" s="5">
        <f>SUMIFS('Raw Data from UFBs'!F$3:F$3000,'Raw Data from UFBs'!$A$3:$A$3000,'Summary By Town'!$A355,'Raw Data from UFBs'!$E$3:$E$3000,'Summary By Town'!$G$2)</f>
        <v>0</v>
      </c>
      <c r="I355" s="5">
        <f>SUMIFS('Raw Data from UFBs'!G$3:G$3000,'Raw Data from UFBs'!$A$3:$A$3000,'Summary By Town'!$A355,'Raw Data from UFBs'!$E$3:$E$3000,'Summary By Town'!$G$2)</f>
        <v>0</v>
      </c>
      <c r="J355" s="23">
        <f t="shared" si="56"/>
        <v>0</v>
      </c>
      <c r="K355" s="22">
        <f>COUNTIFS('Raw Data from UFBs'!$A$3:$A$3000,'Summary By Town'!$A355,'Raw Data from UFBs'!$E$3:$E$3000,'Summary By Town'!$K$2)</f>
        <v>0</v>
      </c>
      <c r="L355" s="5">
        <f>SUMIFS('Raw Data from UFBs'!F$3:F$3000,'Raw Data from UFBs'!$A$3:$A$3000,'Summary By Town'!$A355,'Raw Data from UFBs'!$E$3:$E$3000,'Summary By Town'!$K$2)</f>
        <v>0</v>
      </c>
      <c r="M355" s="5">
        <f>SUMIFS('Raw Data from UFBs'!G$3:G$3000,'Raw Data from UFBs'!$A$3:$A$3000,'Summary By Town'!$A355,'Raw Data from UFBs'!$E$3:$E$3000,'Summary By Town'!$K$2)</f>
        <v>0</v>
      </c>
      <c r="N355" s="23">
        <f t="shared" si="57"/>
        <v>0</v>
      </c>
      <c r="O355" s="22">
        <f>COUNTIFS('Raw Data from UFBs'!$A$3:$A$3000,'Summary By Town'!$A355,'Raw Data from UFBs'!$E$3:$E$3000,'Summary By Town'!$O$2)</f>
        <v>0</v>
      </c>
      <c r="P355" s="5">
        <f>SUMIFS('Raw Data from UFBs'!F$3:F$3000,'Raw Data from UFBs'!$A$3:$A$3000,'Summary By Town'!$A355,'Raw Data from UFBs'!$E$3:$E$3000,'Summary By Town'!$O$2)</f>
        <v>0</v>
      </c>
      <c r="Q355" s="5">
        <f>SUMIFS('Raw Data from UFBs'!G$3:G$3000,'Raw Data from UFBs'!$A$3:$A$3000,'Summary By Town'!$A355,'Raw Data from UFBs'!$E$3:$E$3000,'Summary By Town'!$O$2)</f>
        <v>0</v>
      </c>
      <c r="R355" s="23">
        <f t="shared" si="58"/>
        <v>0</v>
      </c>
      <c r="S355" s="22">
        <f t="shared" si="59"/>
        <v>0</v>
      </c>
      <c r="T355" s="5">
        <f t="shared" si="60"/>
        <v>0</v>
      </c>
      <c r="U355" s="5">
        <f t="shared" si="61"/>
        <v>0</v>
      </c>
      <c r="V355" s="23">
        <f t="shared" si="62"/>
        <v>0</v>
      </c>
      <c r="W355" s="62">
        <v>4105108700</v>
      </c>
      <c r="X355" s="63">
        <v>0.50032801734831944</v>
      </c>
      <c r="Y355" s="64">
        <v>0.35107233714956693</v>
      </c>
      <c r="Z355" s="5">
        <f t="shared" si="63"/>
        <v>0</v>
      </c>
      <c r="AA355" s="9">
        <f t="shared" si="64"/>
        <v>0</v>
      </c>
      <c r="AB355" s="62">
        <v>7464130.5199999996</v>
      </c>
      <c r="AC355" s="7">
        <f t="shared" si="65"/>
        <v>0</v>
      </c>
      <c r="AE355" s="6" t="s">
        <v>1130</v>
      </c>
      <c r="AF355" s="6" t="s">
        <v>557</v>
      </c>
      <c r="AG355" s="6" t="s">
        <v>1120</v>
      </c>
      <c r="AH355" s="6" t="s">
        <v>1131</v>
      </c>
      <c r="AI355" s="6" t="s">
        <v>1857</v>
      </c>
      <c r="AJ355" s="6" t="s">
        <v>1857</v>
      </c>
      <c r="AK355" s="6" t="s">
        <v>1857</v>
      </c>
      <c r="AL355" s="6" t="s">
        <v>1857</v>
      </c>
      <c r="AM355" s="6" t="s">
        <v>1857</v>
      </c>
      <c r="AN355" s="6" t="s">
        <v>1857</v>
      </c>
      <c r="AO355" s="6" t="s">
        <v>1857</v>
      </c>
      <c r="AP355" s="6" t="s">
        <v>1857</v>
      </c>
      <c r="AQ355" s="6" t="s">
        <v>1857</v>
      </c>
      <c r="AR355" s="6" t="s">
        <v>1857</v>
      </c>
      <c r="AS355" s="6" t="s">
        <v>1857</v>
      </c>
      <c r="AT355" s="6" t="s">
        <v>1857</v>
      </c>
    </row>
    <row r="356" spans="1:46" ht="17.25" customHeight="1" x14ac:dyDescent="0.3">
      <c r="A356" t="s">
        <v>556</v>
      </c>
      <c r="B356" t="s">
        <v>1612</v>
      </c>
      <c r="C356" t="s">
        <v>1107</v>
      </c>
      <c r="D356" t="str">
        <f t="shared" si="55"/>
        <v>Shrewsbury borough, Monmouth County</v>
      </c>
      <c r="E356" t="s">
        <v>1829</v>
      </c>
      <c r="F356" t="s">
        <v>1815</v>
      </c>
      <c r="G356" s="22">
        <f>COUNTIFS('Raw Data from UFBs'!$A$3:$A$3000,'Summary By Town'!$A356,'Raw Data from UFBs'!$E$3:$E$3000,'Summary By Town'!$G$2)</f>
        <v>0</v>
      </c>
      <c r="H356" s="5">
        <f>SUMIFS('Raw Data from UFBs'!F$3:F$3000,'Raw Data from UFBs'!$A$3:$A$3000,'Summary By Town'!$A356,'Raw Data from UFBs'!$E$3:$E$3000,'Summary By Town'!$G$2)</f>
        <v>0</v>
      </c>
      <c r="I356" s="5">
        <f>SUMIFS('Raw Data from UFBs'!G$3:G$3000,'Raw Data from UFBs'!$A$3:$A$3000,'Summary By Town'!$A356,'Raw Data from UFBs'!$E$3:$E$3000,'Summary By Town'!$G$2)</f>
        <v>0</v>
      </c>
      <c r="J356" s="23">
        <f t="shared" si="56"/>
        <v>0</v>
      </c>
      <c r="K356" s="22">
        <f>COUNTIFS('Raw Data from UFBs'!$A$3:$A$3000,'Summary By Town'!$A356,'Raw Data from UFBs'!$E$3:$E$3000,'Summary By Town'!$K$2)</f>
        <v>0</v>
      </c>
      <c r="L356" s="5">
        <f>SUMIFS('Raw Data from UFBs'!F$3:F$3000,'Raw Data from UFBs'!$A$3:$A$3000,'Summary By Town'!$A356,'Raw Data from UFBs'!$E$3:$E$3000,'Summary By Town'!$K$2)</f>
        <v>0</v>
      </c>
      <c r="M356" s="5">
        <f>SUMIFS('Raw Data from UFBs'!G$3:G$3000,'Raw Data from UFBs'!$A$3:$A$3000,'Summary By Town'!$A356,'Raw Data from UFBs'!$E$3:$E$3000,'Summary By Town'!$K$2)</f>
        <v>0</v>
      </c>
      <c r="N356" s="23">
        <f t="shared" si="57"/>
        <v>0</v>
      </c>
      <c r="O356" s="22">
        <f>COUNTIFS('Raw Data from UFBs'!$A$3:$A$3000,'Summary By Town'!$A356,'Raw Data from UFBs'!$E$3:$E$3000,'Summary By Town'!$O$2)</f>
        <v>1</v>
      </c>
      <c r="P356" s="5">
        <f>SUMIFS('Raw Data from UFBs'!F$3:F$3000,'Raw Data from UFBs'!$A$3:$A$3000,'Summary By Town'!$A356,'Raw Data from UFBs'!$E$3:$E$3000,'Summary By Town'!$O$2)</f>
        <v>45000</v>
      </c>
      <c r="Q356" s="5">
        <f>SUMIFS('Raw Data from UFBs'!G$3:G$3000,'Raw Data from UFBs'!$A$3:$A$3000,'Summary By Town'!$A356,'Raw Data from UFBs'!$E$3:$E$3000,'Summary By Town'!$O$2)</f>
        <v>12067500</v>
      </c>
      <c r="R356" s="23">
        <f t="shared" si="58"/>
        <v>227289.65965139843</v>
      </c>
      <c r="S356" s="22">
        <f t="shared" si="59"/>
        <v>1</v>
      </c>
      <c r="T356" s="5">
        <f t="shared" si="60"/>
        <v>45000</v>
      </c>
      <c r="U356" s="5">
        <f t="shared" si="61"/>
        <v>12067500</v>
      </c>
      <c r="V356" s="23">
        <f t="shared" si="62"/>
        <v>227289.65965139843</v>
      </c>
      <c r="W356" s="62">
        <v>1556789241</v>
      </c>
      <c r="X356" s="63">
        <v>1.8834858889695332</v>
      </c>
      <c r="Y356" s="64">
        <v>0.27969685476118189</v>
      </c>
      <c r="Z356" s="5">
        <f t="shared" si="63"/>
        <v>50985.844459982465</v>
      </c>
      <c r="AA356" s="9">
        <f t="shared" si="64"/>
        <v>7.751530960124358E-3</v>
      </c>
      <c r="AB356" s="62">
        <v>9697629.0299999993</v>
      </c>
      <c r="AC356" s="7">
        <f t="shared" si="65"/>
        <v>5.257557729034152E-3</v>
      </c>
      <c r="AE356" s="6" t="s">
        <v>502</v>
      </c>
      <c r="AF356" s="6" t="s">
        <v>1128</v>
      </c>
      <c r="AG356" s="6" t="s">
        <v>541</v>
      </c>
      <c r="AH356" s="6" t="s">
        <v>548</v>
      </c>
      <c r="AI356" s="6" t="s">
        <v>1118</v>
      </c>
      <c r="AJ356" s="6" t="s">
        <v>552</v>
      </c>
      <c r="AK356" s="6" t="s">
        <v>1857</v>
      </c>
      <c r="AL356" s="6" t="s">
        <v>1857</v>
      </c>
      <c r="AM356" s="6" t="s">
        <v>1857</v>
      </c>
      <c r="AN356" s="6" t="s">
        <v>1857</v>
      </c>
      <c r="AO356" s="6" t="s">
        <v>1857</v>
      </c>
      <c r="AP356" s="6" t="s">
        <v>1857</v>
      </c>
      <c r="AQ356" s="6" t="s">
        <v>1857</v>
      </c>
      <c r="AR356" s="6" t="s">
        <v>1857</v>
      </c>
      <c r="AS356" s="6" t="s">
        <v>1857</v>
      </c>
      <c r="AT356" s="6" t="s">
        <v>1857</v>
      </c>
    </row>
    <row r="357" spans="1:46" ht="17.25" customHeight="1" x14ac:dyDescent="0.3">
      <c r="A357" t="s">
        <v>1130</v>
      </c>
      <c r="B357" t="s">
        <v>1613</v>
      </c>
      <c r="C357" t="s">
        <v>1107</v>
      </c>
      <c r="D357" t="str">
        <f t="shared" si="55"/>
        <v>Spring Lake borough, Monmouth County</v>
      </c>
      <c r="E357" t="s">
        <v>1829</v>
      </c>
      <c r="F357" t="s">
        <v>1815</v>
      </c>
      <c r="G357" s="22">
        <f>COUNTIFS('Raw Data from UFBs'!$A$3:$A$3000,'Summary By Town'!$A357,'Raw Data from UFBs'!$E$3:$E$3000,'Summary By Town'!$G$2)</f>
        <v>0</v>
      </c>
      <c r="H357" s="5">
        <f>SUMIFS('Raw Data from UFBs'!F$3:F$3000,'Raw Data from UFBs'!$A$3:$A$3000,'Summary By Town'!$A357,'Raw Data from UFBs'!$E$3:$E$3000,'Summary By Town'!$G$2)</f>
        <v>0</v>
      </c>
      <c r="I357" s="5">
        <f>SUMIFS('Raw Data from UFBs'!G$3:G$3000,'Raw Data from UFBs'!$A$3:$A$3000,'Summary By Town'!$A357,'Raw Data from UFBs'!$E$3:$E$3000,'Summary By Town'!$G$2)</f>
        <v>0</v>
      </c>
      <c r="J357" s="23">
        <f t="shared" si="56"/>
        <v>0</v>
      </c>
      <c r="K357" s="22">
        <f>COUNTIFS('Raw Data from UFBs'!$A$3:$A$3000,'Summary By Town'!$A357,'Raw Data from UFBs'!$E$3:$E$3000,'Summary By Town'!$K$2)</f>
        <v>0</v>
      </c>
      <c r="L357" s="5">
        <f>SUMIFS('Raw Data from UFBs'!F$3:F$3000,'Raw Data from UFBs'!$A$3:$A$3000,'Summary By Town'!$A357,'Raw Data from UFBs'!$E$3:$E$3000,'Summary By Town'!$K$2)</f>
        <v>0</v>
      </c>
      <c r="M357" s="5">
        <f>SUMIFS('Raw Data from UFBs'!G$3:G$3000,'Raw Data from UFBs'!$A$3:$A$3000,'Summary By Town'!$A357,'Raw Data from UFBs'!$E$3:$E$3000,'Summary By Town'!$K$2)</f>
        <v>0</v>
      </c>
      <c r="N357" s="23">
        <f t="shared" si="57"/>
        <v>0</v>
      </c>
      <c r="O357" s="22">
        <f>COUNTIFS('Raw Data from UFBs'!$A$3:$A$3000,'Summary By Town'!$A357,'Raw Data from UFBs'!$E$3:$E$3000,'Summary By Town'!$O$2)</f>
        <v>0</v>
      </c>
      <c r="P357" s="5">
        <f>SUMIFS('Raw Data from UFBs'!F$3:F$3000,'Raw Data from UFBs'!$A$3:$A$3000,'Summary By Town'!$A357,'Raw Data from UFBs'!$E$3:$E$3000,'Summary By Town'!$O$2)</f>
        <v>0</v>
      </c>
      <c r="Q357" s="5">
        <f>SUMIFS('Raw Data from UFBs'!G$3:G$3000,'Raw Data from UFBs'!$A$3:$A$3000,'Summary By Town'!$A357,'Raw Data from UFBs'!$E$3:$E$3000,'Summary By Town'!$O$2)</f>
        <v>0</v>
      </c>
      <c r="R357" s="23">
        <f t="shared" si="58"/>
        <v>0</v>
      </c>
      <c r="S357" s="22">
        <f t="shared" si="59"/>
        <v>0</v>
      </c>
      <c r="T357" s="5">
        <f t="shared" si="60"/>
        <v>0</v>
      </c>
      <c r="U357" s="5">
        <f t="shared" si="61"/>
        <v>0</v>
      </c>
      <c r="V357" s="23">
        <f t="shared" si="62"/>
        <v>0</v>
      </c>
      <c r="W357" s="62">
        <v>6363567200</v>
      </c>
      <c r="X357" s="63">
        <v>0.50238137664055027</v>
      </c>
      <c r="Y357" s="64">
        <v>0.31443031245689779</v>
      </c>
      <c r="Z357" s="5">
        <f t="shared" si="63"/>
        <v>0</v>
      </c>
      <c r="AA357" s="9">
        <f t="shared" si="64"/>
        <v>0</v>
      </c>
      <c r="AB357" s="62">
        <v>13158847.84</v>
      </c>
      <c r="AC357" s="7">
        <f t="shared" si="65"/>
        <v>0</v>
      </c>
      <c r="AE357" s="6" t="s">
        <v>1129</v>
      </c>
      <c r="AF357" s="6" t="s">
        <v>480</v>
      </c>
      <c r="AG357" s="6" t="s">
        <v>557</v>
      </c>
      <c r="AH357" s="6" t="s">
        <v>1131</v>
      </c>
      <c r="AI357" s="6" t="s">
        <v>1127</v>
      </c>
      <c r="AJ357" s="6" t="s">
        <v>1857</v>
      </c>
      <c r="AK357" s="6" t="s">
        <v>1857</v>
      </c>
      <c r="AL357" s="6" t="s">
        <v>1857</v>
      </c>
      <c r="AM357" s="6" t="s">
        <v>1857</v>
      </c>
      <c r="AN357" s="6" t="s">
        <v>1857</v>
      </c>
      <c r="AO357" s="6" t="s">
        <v>1857</v>
      </c>
      <c r="AP357" s="6" t="s">
        <v>1857</v>
      </c>
      <c r="AQ357" s="6" t="s">
        <v>1857</v>
      </c>
      <c r="AR357" s="6" t="s">
        <v>1857</v>
      </c>
      <c r="AS357" s="6" t="s">
        <v>1857</v>
      </c>
      <c r="AT357" s="6" t="s">
        <v>1857</v>
      </c>
    </row>
    <row r="358" spans="1:46" ht="17.25" customHeight="1" x14ac:dyDescent="0.3">
      <c r="A358" t="s">
        <v>1131</v>
      </c>
      <c r="B358" t="s">
        <v>1614</v>
      </c>
      <c r="C358" t="s">
        <v>1107</v>
      </c>
      <c r="D358" t="str">
        <f t="shared" si="55"/>
        <v>Spring Lake Heights borough, Monmouth County</v>
      </c>
      <c r="E358" t="s">
        <v>1829</v>
      </c>
      <c r="F358" t="s">
        <v>1819</v>
      </c>
      <c r="G358" s="22">
        <f>COUNTIFS('Raw Data from UFBs'!$A$3:$A$3000,'Summary By Town'!$A358,'Raw Data from UFBs'!$E$3:$E$3000,'Summary By Town'!$G$2)</f>
        <v>0</v>
      </c>
      <c r="H358" s="5">
        <f>SUMIFS('Raw Data from UFBs'!F$3:F$3000,'Raw Data from UFBs'!$A$3:$A$3000,'Summary By Town'!$A358,'Raw Data from UFBs'!$E$3:$E$3000,'Summary By Town'!$G$2)</f>
        <v>0</v>
      </c>
      <c r="I358" s="5">
        <f>SUMIFS('Raw Data from UFBs'!G$3:G$3000,'Raw Data from UFBs'!$A$3:$A$3000,'Summary By Town'!$A358,'Raw Data from UFBs'!$E$3:$E$3000,'Summary By Town'!$G$2)</f>
        <v>0</v>
      </c>
      <c r="J358" s="23">
        <f t="shared" si="56"/>
        <v>0</v>
      </c>
      <c r="K358" s="22">
        <f>COUNTIFS('Raw Data from UFBs'!$A$3:$A$3000,'Summary By Town'!$A358,'Raw Data from UFBs'!$E$3:$E$3000,'Summary By Town'!$K$2)</f>
        <v>0</v>
      </c>
      <c r="L358" s="5">
        <f>SUMIFS('Raw Data from UFBs'!F$3:F$3000,'Raw Data from UFBs'!$A$3:$A$3000,'Summary By Town'!$A358,'Raw Data from UFBs'!$E$3:$E$3000,'Summary By Town'!$K$2)</f>
        <v>0</v>
      </c>
      <c r="M358" s="5">
        <f>SUMIFS('Raw Data from UFBs'!G$3:G$3000,'Raw Data from UFBs'!$A$3:$A$3000,'Summary By Town'!$A358,'Raw Data from UFBs'!$E$3:$E$3000,'Summary By Town'!$K$2)</f>
        <v>0</v>
      </c>
      <c r="N358" s="23">
        <f t="shared" si="57"/>
        <v>0</v>
      </c>
      <c r="O358" s="22">
        <f>COUNTIFS('Raw Data from UFBs'!$A$3:$A$3000,'Summary By Town'!$A358,'Raw Data from UFBs'!$E$3:$E$3000,'Summary By Town'!$O$2)</f>
        <v>0</v>
      </c>
      <c r="P358" s="5">
        <f>SUMIFS('Raw Data from UFBs'!F$3:F$3000,'Raw Data from UFBs'!$A$3:$A$3000,'Summary By Town'!$A358,'Raw Data from UFBs'!$E$3:$E$3000,'Summary By Town'!$O$2)</f>
        <v>0</v>
      </c>
      <c r="Q358" s="5">
        <f>SUMIFS('Raw Data from UFBs'!G$3:G$3000,'Raw Data from UFBs'!$A$3:$A$3000,'Summary By Town'!$A358,'Raw Data from UFBs'!$E$3:$E$3000,'Summary By Town'!$O$2)</f>
        <v>0</v>
      </c>
      <c r="R358" s="23">
        <f t="shared" si="58"/>
        <v>0</v>
      </c>
      <c r="S358" s="22">
        <f t="shared" si="59"/>
        <v>0</v>
      </c>
      <c r="T358" s="5">
        <f t="shared" si="60"/>
        <v>0</v>
      </c>
      <c r="U358" s="5">
        <f t="shared" si="61"/>
        <v>0</v>
      </c>
      <c r="V358" s="23">
        <f t="shared" si="62"/>
        <v>0</v>
      </c>
      <c r="W358" s="62">
        <v>1865310000</v>
      </c>
      <c r="X358" s="63">
        <v>1.1190703768206764</v>
      </c>
      <c r="Y358" s="64">
        <v>0.32104520205221626</v>
      </c>
      <c r="Z358" s="5">
        <f t="shared" si="63"/>
        <v>0</v>
      </c>
      <c r="AA358" s="9">
        <f t="shared" si="64"/>
        <v>0</v>
      </c>
      <c r="AB358" s="62">
        <v>8078990.5300000003</v>
      </c>
      <c r="AC358" s="7">
        <f t="shared" si="65"/>
        <v>0</v>
      </c>
      <c r="AE358" s="6" t="s">
        <v>1130</v>
      </c>
      <c r="AF358" s="6" t="s">
        <v>557</v>
      </c>
      <c r="AG358" s="6" t="s">
        <v>1127</v>
      </c>
      <c r="AH358" s="6" t="s">
        <v>1857</v>
      </c>
      <c r="AI358" s="6" t="s">
        <v>1857</v>
      </c>
      <c r="AJ358" s="6" t="s">
        <v>1857</v>
      </c>
      <c r="AK358" s="6" t="s">
        <v>1857</v>
      </c>
      <c r="AL358" s="6" t="s">
        <v>1857</v>
      </c>
      <c r="AM358" s="6" t="s">
        <v>1857</v>
      </c>
      <c r="AN358" s="6" t="s">
        <v>1857</v>
      </c>
      <c r="AO358" s="6" t="s">
        <v>1857</v>
      </c>
      <c r="AP358" s="6" t="s">
        <v>1857</v>
      </c>
      <c r="AQ358" s="6" t="s">
        <v>1857</v>
      </c>
      <c r="AR358" s="6" t="s">
        <v>1857</v>
      </c>
      <c r="AS358" s="6" t="s">
        <v>1857</v>
      </c>
      <c r="AT358" s="6" t="s">
        <v>1857</v>
      </c>
    </row>
    <row r="359" spans="1:46" ht="17.25" customHeight="1" x14ac:dyDescent="0.3">
      <c r="A359" t="s">
        <v>541</v>
      </c>
      <c r="B359" t="s">
        <v>1615</v>
      </c>
      <c r="C359" t="s">
        <v>1107</v>
      </c>
      <c r="D359" t="str">
        <f t="shared" si="55"/>
        <v>Tinton Falls borough, Monmouth County</v>
      </c>
      <c r="E359" t="s">
        <v>1829</v>
      </c>
      <c r="F359" t="s">
        <v>1819</v>
      </c>
      <c r="G359" s="22">
        <f>COUNTIFS('Raw Data from UFBs'!$A$3:$A$3000,'Summary By Town'!$A359,'Raw Data from UFBs'!$E$3:$E$3000,'Summary By Town'!$G$2)</f>
        <v>0</v>
      </c>
      <c r="H359" s="5">
        <f>SUMIFS('Raw Data from UFBs'!F$3:F$3000,'Raw Data from UFBs'!$A$3:$A$3000,'Summary By Town'!$A359,'Raw Data from UFBs'!$E$3:$E$3000,'Summary By Town'!$G$2)</f>
        <v>0</v>
      </c>
      <c r="I359" s="5">
        <f>SUMIFS('Raw Data from UFBs'!G$3:G$3000,'Raw Data from UFBs'!$A$3:$A$3000,'Summary By Town'!$A359,'Raw Data from UFBs'!$E$3:$E$3000,'Summary By Town'!$G$2)</f>
        <v>0</v>
      </c>
      <c r="J359" s="23">
        <f t="shared" si="56"/>
        <v>0</v>
      </c>
      <c r="K359" s="22">
        <f>COUNTIFS('Raw Data from UFBs'!$A$3:$A$3000,'Summary By Town'!$A359,'Raw Data from UFBs'!$E$3:$E$3000,'Summary By Town'!$K$2)</f>
        <v>3</v>
      </c>
      <c r="L359" s="5">
        <f>SUMIFS('Raw Data from UFBs'!F$3:F$3000,'Raw Data from UFBs'!$A$3:$A$3000,'Summary By Town'!$A359,'Raw Data from UFBs'!$E$3:$E$3000,'Summary By Town'!$K$2)</f>
        <v>424073.28</v>
      </c>
      <c r="M359" s="5">
        <f>SUMIFS('Raw Data from UFBs'!G$3:G$3000,'Raw Data from UFBs'!$A$3:$A$3000,'Summary By Town'!$A359,'Raw Data from UFBs'!$E$3:$E$3000,'Summary By Town'!$K$2)</f>
        <v>64360600</v>
      </c>
      <c r="N359" s="23">
        <f t="shared" si="57"/>
        <v>952526.76248208969</v>
      </c>
      <c r="O359" s="22">
        <f>COUNTIFS('Raw Data from UFBs'!$A$3:$A$3000,'Summary By Town'!$A359,'Raw Data from UFBs'!$E$3:$E$3000,'Summary By Town'!$O$2)</f>
        <v>5</v>
      </c>
      <c r="P359" s="5">
        <f>SUMIFS('Raw Data from UFBs'!F$3:F$3000,'Raw Data from UFBs'!$A$3:$A$3000,'Summary By Town'!$A359,'Raw Data from UFBs'!$E$3:$E$3000,'Summary By Town'!$O$2)</f>
        <v>203159.64</v>
      </c>
      <c r="Q359" s="5">
        <f>SUMIFS('Raw Data from UFBs'!G$3:G$3000,'Raw Data from UFBs'!$A$3:$A$3000,'Summary By Town'!$A359,'Raw Data from UFBs'!$E$3:$E$3000,'Summary By Town'!$O$2)</f>
        <v>48854400</v>
      </c>
      <c r="R359" s="23">
        <f t="shared" si="58"/>
        <v>723037.4400643406</v>
      </c>
      <c r="S359" s="22">
        <f t="shared" si="59"/>
        <v>8</v>
      </c>
      <c r="T359" s="5">
        <f t="shared" si="60"/>
        <v>627232.92000000004</v>
      </c>
      <c r="U359" s="5">
        <f t="shared" si="61"/>
        <v>113215000</v>
      </c>
      <c r="V359" s="23">
        <f t="shared" si="62"/>
        <v>1675564.2025464303</v>
      </c>
      <c r="W359" s="62">
        <v>5581681368</v>
      </c>
      <c r="X359" s="63">
        <v>1.4799842799509166</v>
      </c>
      <c r="Y359" s="64">
        <v>0.25324396597709553</v>
      </c>
      <c r="Z359" s="5">
        <f t="shared" si="63"/>
        <v>265483.57164991309</v>
      </c>
      <c r="AA359" s="9">
        <f t="shared" si="64"/>
        <v>2.0283314746174168E-2</v>
      </c>
      <c r="AB359" s="62">
        <v>29033622.310000002</v>
      </c>
      <c r="AC359" s="7">
        <f t="shared" si="65"/>
        <v>9.144004451641331E-3</v>
      </c>
      <c r="AE359" s="6" t="s">
        <v>547</v>
      </c>
      <c r="AF359" s="6" t="s">
        <v>502</v>
      </c>
      <c r="AG359" s="6" t="s">
        <v>1128</v>
      </c>
      <c r="AH359" s="6" t="s">
        <v>556</v>
      </c>
      <c r="AI359" s="6" t="s">
        <v>1112</v>
      </c>
      <c r="AJ359" s="6" t="s">
        <v>552</v>
      </c>
      <c r="AK359" s="6" t="s">
        <v>536</v>
      </c>
      <c r="AL359" s="6" t="s">
        <v>537</v>
      </c>
      <c r="AM359" s="6" t="s">
        <v>557</v>
      </c>
      <c r="AN359" s="6" t="s">
        <v>1857</v>
      </c>
      <c r="AO359" s="6" t="s">
        <v>1857</v>
      </c>
      <c r="AP359" s="6" t="s">
        <v>1857</v>
      </c>
      <c r="AQ359" s="6" t="s">
        <v>1857</v>
      </c>
      <c r="AR359" s="6" t="s">
        <v>1857</v>
      </c>
      <c r="AS359" s="6" t="s">
        <v>1857</v>
      </c>
      <c r="AT359" s="6" t="s">
        <v>1857</v>
      </c>
    </row>
    <row r="360" spans="1:46" ht="17.25" customHeight="1" x14ac:dyDescent="0.3">
      <c r="A360" t="s">
        <v>1132</v>
      </c>
      <c r="B360" t="s">
        <v>1616</v>
      </c>
      <c r="C360" t="s">
        <v>1107</v>
      </c>
      <c r="D360" t="str">
        <f t="shared" si="55"/>
        <v>Union Beach borough, Monmouth County</v>
      </c>
      <c r="E360" t="s">
        <v>1829</v>
      </c>
      <c r="F360" t="s">
        <v>1815</v>
      </c>
      <c r="G360" s="22">
        <f>COUNTIFS('Raw Data from UFBs'!$A$3:$A$3000,'Summary By Town'!$A360,'Raw Data from UFBs'!$E$3:$E$3000,'Summary By Town'!$G$2)</f>
        <v>0</v>
      </c>
      <c r="H360" s="5">
        <f>SUMIFS('Raw Data from UFBs'!F$3:F$3000,'Raw Data from UFBs'!$A$3:$A$3000,'Summary By Town'!$A360,'Raw Data from UFBs'!$E$3:$E$3000,'Summary By Town'!$G$2)</f>
        <v>0</v>
      </c>
      <c r="I360" s="5">
        <f>SUMIFS('Raw Data from UFBs'!G$3:G$3000,'Raw Data from UFBs'!$A$3:$A$3000,'Summary By Town'!$A360,'Raw Data from UFBs'!$E$3:$E$3000,'Summary By Town'!$G$2)</f>
        <v>0</v>
      </c>
      <c r="J360" s="23">
        <f t="shared" si="56"/>
        <v>0</v>
      </c>
      <c r="K360" s="22">
        <f>COUNTIFS('Raw Data from UFBs'!$A$3:$A$3000,'Summary By Town'!$A360,'Raw Data from UFBs'!$E$3:$E$3000,'Summary By Town'!$K$2)</f>
        <v>0</v>
      </c>
      <c r="L360" s="5">
        <f>SUMIFS('Raw Data from UFBs'!F$3:F$3000,'Raw Data from UFBs'!$A$3:$A$3000,'Summary By Town'!$A360,'Raw Data from UFBs'!$E$3:$E$3000,'Summary By Town'!$K$2)</f>
        <v>0</v>
      </c>
      <c r="M360" s="5">
        <f>SUMIFS('Raw Data from UFBs'!G$3:G$3000,'Raw Data from UFBs'!$A$3:$A$3000,'Summary By Town'!$A360,'Raw Data from UFBs'!$E$3:$E$3000,'Summary By Town'!$K$2)</f>
        <v>0</v>
      </c>
      <c r="N360" s="23">
        <f t="shared" si="57"/>
        <v>0</v>
      </c>
      <c r="O360" s="22">
        <f>COUNTIFS('Raw Data from UFBs'!$A$3:$A$3000,'Summary By Town'!$A360,'Raw Data from UFBs'!$E$3:$E$3000,'Summary By Town'!$O$2)</f>
        <v>0</v>
      </c>
      <c r="P360" s="5">
        <f>SUMIFS('Raw Data from UFBs'!F$3:F$3000,'Raw Data from UFBs'!$A$3:$A$3000,'Summary By Town'!$A360,'Raw Data from UFBs'!$E$3:$E$3000,'Summary By Town'!$O$2)</f>
        <v>0</v>
      </c>
      <c r="Q360" s="5">
        <f>SUMIFS('Raw Data from UFBs'!G$3:G$3000,'Raw Data from UFBs'!$A$3:$A$3000,'Summary By Town'!$A360,'Raw Data from UFBs'!$E$3:$E$3000,'Summary By Town'!$O$2)</f>
        <v>0</v>
      </c>
      <c r="R360" s="23">
        <f t="shared" si="58"/>
        <v>0</v>
      </c>
      <c r="S360" s="22">
        <f t="shared" si="59"/>
        <v>0</v>
      </c>
      <c r="T360" s="5">
        <f t="shared" si="60"/>
        <v>0</v>
      </c>
      <c r="U360" s="5">
        <f t="shared" si="61"/>
        <v>0</v>
      </c>
      <c r="V360" s="23">
        <f t="shared" si="62"/>
        <v>0</v>
      </c>
      <c r="W360" s="62">
        <v>999534847</v>
      </c>
      <c r="X360" s="63">
        <v>2.1390788060324168</v>
      </c>
      <c r="Y360" s="64">
        <v>0.50846719321042377</v>
      </c>
      <c r="Z360" s="5">
        <f t="shared" si="63"/>
        <v>0</v>
      </c>
      <c r="AA360" s="9">
        <f t="shared" si="64"/>
        <v>0</v>
      </c>
      <c r="AB360" s="62">
        <v>12554690.799999999</v>
      </c>
      <c r="AC360" s="7">
        <f t="shared" si="65"/>
        <v>0</v>
      </c>
      <c r="AE360" s="6" t="s">
        <v>519</v>
      </c>
      <c r="AF360" s="6" t="s">
        <v>549</v>
      </c>
      <c r="AG360" s="6" t="s">
        <v>514</v>
      </c>
      <c r="AH360" s="6" t="s">
        <v>1857</v>
      </c>
      <c r="AI360" s="6" t="s">
        <v>1857</v>
      </c>
      <c r="AJ360" s="6" t="s">
        <v>1857</v>
      </c>
      <c r="AK360" s="6" t="s">
        <v>1857</v>
      </c>
      <c r="AL360" s="6" t="s">
        <v>1857</v>
      </c>
      <c r="AM360" s="6" t="s">
        <v>1857</v>
      </c>
      <c r="AN360" s="6" t="s">
        <v>1857</v>
      </c>
      <c r="AO360" s="6" t="s">
        <v>1857</v>
      </c>
      <c r="AP360" s="6" t="s">
        <v>1857</v>
      </c>
      <c r="AQ360" s="6" t="s">
        <v>1857</v>
      </c>
      <c r="AR360" s="6" t="s">
        <v>1857</v>
      </c>
      <c r="AS360" s="6" t="s">
        <v>1857</v>
      </c>
      <c r="AT360" s="6" t="s">
        <v>1857</v>
      </c>
    </row>
    <row r="361" spans="1:46" ht="17.25" customHeight="1" x14ac:dyDescent="0.3">
      <c r="A361" t="s">
        <v>1134</v>
      </c>
      <c r="B361" t="s">
        <v>1617</v>
      </c>
      <c r="C361" t="s">
        <v>1107</v>
      </c>
      <c r="D361" t="str">
        <f t="shared" si="55"/>
        <v>West Long Branch borough, Monmouth County</v>
      </c>
      <c r="E361" t="s">
        <v>1829</v>
      </c>
      <c r="F361" t="s">
        <v>1815</v>
      </c>
      <c r="G361" s="22">
        <f>COUNTIFS('Raw Data from UFBs'!$A$3:$A$3000,'Summary By Town'!$A361,'Raw Data from UFBs'!$E$3:$E$3000,'Summary By Town'!$G$2)</f>
        <v>0</v>
      </c>
      <c r="H361" s="5">
        <f>SUMIFS('Raw Data from UFBs'!F$3:F$3000,'Raw Data from UFBs'!$A$3:$A$3000,'Summary By Town'!$A361,'Raw Data from UFBs'!$E$3:$E$3000,'Summary By Town'!$G$2)</f>
        <v>0</v>
      </c>
      <c r="I361" s="5">
        <f>SUMIFS('Raw Data from UFBs'!G$3:G$3000,'Raw Data from UFBs'!$A$3:$A$3000,'Summary By Town'!$A361,'Raw Data from UFBs'!$E$3:$E$3000,'Summary By Town'!$G$2)</f>
        <v>0</v>
      </c>
      <c r="J361" s="23">
        <f t="shared" si="56"/>
        <v>0</v>
      </c>
      <c r="K361" s="22">
        <f>COUNTIFS('Raw Data from UFBs'!$A$3:$A$3000,'Summary By Town'!$A361,'Raw Data from UFBs'!$E$3:$E$3000,'Summary By Town'!$K$2)</f>
        <v>0</v>
      </c>
      <c r="L361" s="5">
        <f>SUMIFS('Raw Data from UFBs'!F$3:F$3000,'Raw Data from UFBs'!$A$3:$A$3000,'Summary By Town'!$A361,'Raw Data from UFBs'!$E$3:$E$3000,'Summary By Town'!$K$2)</f>
        <v>0</v>
      </c>
      <c r="M361" s="5">
        <f>SUMIFS('Raw Data from UFBs'!G$3:G$3000,'Raw Data from UFBs'!$A$3:$A$3000,'Summary By Town'!$A361,'Raw Data from UFBs'!$E$3:$E$3000,'Summary By Town'!$K$2)</f>
        <v>0</v>
      </c>
      <c r="N361" s="23">
        <f t="shared" si="57"/>
        <v>0</v>
      </c>
      <c r="O361" s="22">
        <f>COUNTIFS('Raw Data from UFBs'!$A$3:$A$3000,'Summary By Town'!$A361,'Raw Data from UFBs'!$E$3:$E$3000,'Summary By Town'!$O$2)</f>
        <v>0</v>
      </c>
      <c r="P361" s="5">
        <f>SUMIFS('Raw Data from UFBs'!F$3:F$3000,'Raw Data from UFBs'!$A$3:$A$3000,'Summary By Town'!$A361,'Raw Data from UFBs'!$E$3:$E$3000,'Summary By Town'!$O$2)</f>
        <v>0</v>
      </c>
      <c r="Q361" s="5">
        <f>SUMIFS('Raw Data from UFBs'!G$3:G$3000,'Raw Data from UFBs'!$A$3:$A$3000,'Summary By Town'!$A361,'Raw Data from UFBs'!$E$3:$E$3000,'Summary By Town'!$O$2)</f>
        <v>0</v>
      </c>
      <c r="R361" s="23">
        <f t="shared" si="58"/>
        <v>0</v>
      </c>
      <c r="S361" s="22">
        <f t="shared" si="59"/>
        <v>0</v>
      </c>
      <c r="T361" s="5">
        <f t="shared" si="60"/>
        <v>0</v>
      </c>
      <c r="U361" s="5">
        <f t="shared" si="61"/>
        <v>0</v>
      </c>
      <c r="V361" s="23">
        <f t="shared" si="62"/>
        <v>0</v>
      </c>
      <c r="W361" s="62">
        <v>2728172623</v>
      </c>
      <c r="X361" s="63">
        <v>1.3968195993373618</v>
      </c>
      <c r="Y361" s="64">
        <v>0.32447566133089928</v>
      </c>
      <c r="Z361" s="5">
        <f t="shared" si="63"/>
        <v>0</v>
      </c>
      <c r="AA361" s="9">
        <f t="shared" si="64"/>
        <v>0</v>
      </c>
      <c r="AB361" s="62">
        <v>13522284.35</v>
      </c>
      <c r="AC361" s="7">
        <f t="shared" si="65"/>
        <v>0</v>
      </c>
      <c r="AE361" s="6" t="s">
        <v>547</v>
      </c>
      <c r="AF361" s="6" t="s">
        <v>502</v>
      </c>
      <c r="AG361" s="6" t="s">
        <v>520</v>
      </c>
      <c r="AH361" s="6" t="s">
        <v>548</v>
      </c>
      <c r="AI361" s="6" t="s">
        <v>1857</v>
      </c>
      <c r="AJ361" s="6" t="s">
        <v>1857</v>
      </c>
      <c r="AK361" s="6" t="s">
        <v>1857</v>
      </c>
      <c r="AL361" s="6" t="s">
        <v>1857</v>
      </c>
      <c r="AM361" s="6" t="s">
        <v>1857</v>
      </c>
      <c r="AN361" s="6" t="s">
        <v>1857</v>
      </c>
      <c r="AO361" s="6" t="s">
        <v>1857</v>
      </c>
      <c r="AP361" s="6" t="s">
        <v>1857</v>
      </c>
      <c r="AQ361" s="6" t="s">
        <v>1857</v>
      </c>
      <c r="AR361" s="6" t="s">
        <v>1857</v>
      </c>
      <c r="AS361" s="6" t="s">
        <v>1857</v>
      </c>
      <c r="AT361" s="6" t="s">
        <v>1857</v>
      </c>
    </row>
    <row r="362" spans="1:46" ht="17.25" customHeight="1" x14ac:dyDescent="0.3">
      <c r="A362" t="s">
        <v>533</v>
      </c>
      <c r="B362" t="s">
        <v>1618</v>
      </c>
      <c r="C362" t="s">
        <v>1107</v>
      </c>
      <c r="D362" t="str">
        <f t="shared" si="55"/>
        <v>Aberdeen township, Monmouth County</v>
      </c>
      <c r="E362" t="s">
        <v>1829</v>
      </c>
      <c r="F362" t="s">
        <v>1815</v>
      </c>
      <c r="G362" s="22">
        <f>COUNTIFS('Raw Data from UFBs'!$A$3:$A$3000,'Summary By Town'!$A362,'Raw Data from UFBs'!$E$3:$E$3000,'Summary By Town'!$G$2)</f>
        <v>2</v>
      </c>
      <c r="H362" s="5">
        <f>SUMIFS('Raw Data from UFBs'!F$3:F$3000,'Raw Data from UFBs'!$A$3:$A$3000,'Summary By Town'!$A362,'Raw Data from UFBs'!$E$3:$E$3000,'Summary By Town'!$G$2)</f>
        <v>85018.799999999988</v>
      </c>
      <c r="I362" s="5">
        <f>SUMIFS('Raw Data from UFBs'!G$3:G$3000,'Raw Data from UFBs'!$A$3:$A$3000,'Summary By Town'!$A362,'Raw Data from UFBs'!$E$3:$E$3000,'Summary By Town'!$G$2)</f>
        <v>7804900</v>
      </c>
      <c r="J362" s="23">
        <f t="shared" si="56"/>
        <v>155672.81206347974</v>
      </c>
      <c r="K362" s="22">
        <f>COUNTIFS('Raw Data from UFBs'!$A$3:$A$3000,'Summary By Town'!$A362,'Raw Data from UFBs'!$E$3:$E$3000,'Summary By Town'!$K$2)</f>
        <v>0</v>
      </c>
      <c r="L362" s="5">
        <f>SUMIFS('Raw Data from UFBs'!F$3:F$3000,'Raw Data from UFBs'!$A$3:$A$3000,'Summary By Town'!$A362,'Raw Data from UFBs'!$E$3:$E$3000,'Summary By Town'!$K$2)</f>
        <v>0</v>
      </c>
      <c r="M362" s="5">
        <f>SUMIFS('Raw Data from UFBs'!G$3:G$3000,'Raw Data from UFBs'!$A$3:$A$3000,'Summary By Town'!$A362,'Raw Data from UFBs'!$E$3:$E$3000,'Summary By Town'!$K$2)</f>
        <v>0</v>
      </c>
      <c r="N362" s="23">
        <f t="shared" si="57"/>
        <v>0</v>
      </c>
      <c r="O362" s="22">
        <f>COUNTIFS('Raw Data from UFBs'!$A$3:$A$3000,'Summary By Town'!$A362,'Raw Data from UFBs'!$E$3:$E$3000,'Summary By Town'!$O$2)</f>
        <v>5</v>
      </c>
      <c r="P362" s="5">
        <f>SUMIFS('Raw Data from UFBs'!F$3:F$3000,'Raw Data from UFBs'!$A$3:$A$3000,'Summary By Town'!$A362,'Raw Data from UFBs'!$E$3:$E$3000,'Summary By Town'!$O$2)</f>
        <v>1693999.95</v>
      </c>
      <c r="Q362" s="5">
        <f>SUMIFS('Raw Data from UFBs'!G$3:G$3000,'Raw Data from UFBs'!$A$3:$A$3000,'Summary By Town'!$A362,'Raw Data from UFBs'!$E$3:$E$3000,'Summary By Town'!$O$2)</f>
        <v>112225100</v>
      </c>
      <c r="R362" s="23">
        <f t="shared" si="58"/>
        <v>2238388.3074869914</v>
      </c>
      <c r="S362" s="22">
        <f t="shared" si="59"/>
        <v>7</v>
      </c>
      <c r="T362" s="5">
        <f t="shared" si="60"/>
        <v>1779018.75</v>
      </c>
      <c r="U362" s="5">
        <f t="shared" si="61"/>
        <v>120030000</v>
      </c>
      <c r="V362" s="23">
        <f t="shared" si="62"/>
        <v>2394061.1195504712</v>
      </c>
      <c r="W362" s="62">
        <v>3455220200</v>
      </c>
      <c r="X362" s="63">
        <v>1.9945522948850047</v>
      </c>
      <c r="Y362" s="64">
        <v>0.20905265263069725</v>
      </c>
      <c r="Z362" s="5">
        <f t="shared" si="63"/>
        <v>128576.23883479559</v>
      </c>
      <c r="AA362" s="9">
        <f t="shared" si="64"/>
        <v>3.4738741108309101E-2</v>
      </c>
      <c r="AB362" s="62">
        <v>23452312.310000002</v>
      </c>
      <c r="AC362" s="7">
        <f t="shared" si="65"/>
        <v>5.4824546567193303E-3</v>
      </c>
      <c r="AE362" s="6" t="s">
        <v>530</v>
      </c>
      <c r="AF362" s="6" t="s">
        <v>511</v>
      </c>
      <c r="AG362" s="6" t="s">
        <v>532</v>
      </c>
      <c r="AH362" s="6" t="s">
        <v>519</v>
      </c>
      <c r="AI362" s="6" t="s">
        <v>549</v>
      </c>
      <c r="AJ362" s="6" t="s">
        <v>422</v>
      </c>
      <c r="AK362" s="6" t="s">
        <v>1857</v>
      </c>
      <c r="AL362" s="6" t="s">
        <v>1857</v>
      </c>
      <c r="AM362" s="6" t="s">
        <v>1857</v>
      </c>
      <c r="AN362" s="6" t="s">
        <v>1857</v>
      </c>
      <c r="AO362" s="6" t="s">
        <v>1857</v>
      </c>
      <c r="AP362" s="6" t="s">
        <v>1857</v>
      </c>
      <c r="AQ362" s="6" t="s">
        <v>1857</v>
      </c>
      <c r="AR362" s="6" t="s">
        <v>1857</v>
      </c>
      <c r="AS362" s="6" t="s">
        <v>1857</v>
      </c>
      <c r="AT362" s="6" t="s">
        <v>1857</v>
      </c>
    </row>
    <row r="363" spans="1:46" ht="17.25" customHeight="1" x14ac:dyDescent="0.3">
      <c r="A363" t="s">
        <v>1112</v>
      </c>
      <c r="B363" t="s">
        <v>1619</v>
      </c>
      <c r="C363" t="s">
        <v>1107</v>
      </c>
      <c r="D363" t="str">
        <f t="shared" si="55"/>
        <v>Colts Neck township, Monmouth County</v>
      </c>
      <c r="E363" t="s">
        <v>1829</v>
      </c>
      <c r="F363" t="s">
        <v>1818</v>
      </c>
      <c r="G363" s="22">
        <f>COUNTIFS('Raw Data from UFBs'!$A$3:$A$3000,'Summary By Town'!$A363,'Raw Data from UFBs'!$E$3:$E$3000,'Summary By Town'!$G$2)</f>
        <v>0</v>
      </c>
      <c r="H363" s="5">
        <f>SUMIFS('Raw Data from UFBs'!F$3:F$3000,'Raw Data from UFBs'!$A$3:$A$3000,'Summary By Town'!$A363,'Raw Data from UFBs'!$E$3:$E$3000,'Summary By Town'!$G$2)</f>
        <v>0</v>
      </c>
      <c r="I363" s="5">
        <f>SUMIFS('Raw Data from UFBs'!G$3:G$3000,'Raw Data from UFBs'!$A$3:$A$3000,'Summary By Town'!$A363,'Raw Data from UFBs'!$E$3:$E$3000,'Summary By Town'!$G$2)</f>
        <v>0</v>
      </c>
      <c r="J363" s="23">
        <f t="shared" si="56"/>
        <v>0</v>
      </c>
      <c r="K363" s="22">
        <f>COUNTIFS('Raw Data from UFBs'!$A$3:$A$3000,'Summary By Town'!$A363,'Raw Data from UFBs'!$E$3:$E$3000,'Summary By Town'!$K$2)</f>
        <v>0</v>
      </c>
      <c r="L363" s="5">
        <f>SUMIFS('Raw Data from UFBs'!F$3:F$3000,'Raw Data from UFBs'!$A$3:$A$3000,'Summary By Town'!$A363,'Raw Data from UFBs'!$E$3:$E$3000,'Summary By Town'!$K$2)</f>
        <v>0</v>
      </c>
      <c r="M363" s="5">
        <f>SUMIFS('Raw Data from UFBs'!G$3:G$3000,'Raw Data from UFBs'!$A$3:$A$3000,'Summary By Town'!$A363,'Raw Data from UFBs'!$E$3:$E$3000,'Summary By Town'!$K$2)</f>
        <v>0</v>
      </c>
      <c r="N363" s="23">
        <f t="shared" si="57"/>
        <v>0</v>
      </c>
      <c r="O363" s="22">
        <f>COUNTIFS('Raw Data from UFBs'!$A$3:$A$3000,'Summary By Town'!$A363,'Raw Data from UFBs'!$E$3:$E$3000,'Summary By Town'!$O$2)</f>
        <v>0</v>
      </c>
      <c r="P363" s="5">
        <f>SUMIFS('Raw Data from UFBs'!F$3:F$3000,'Raw Data from UFBs'!$A$3:$A$3000,'Summary By Town'!$A363,'Raw Data from UFBs'!$E$3:$E$3000,'Summary By Town'!$O$2)</f>
        <v>0</v>
      </c>
      <c r="Q363" s="5">
        <f>SUMIFS('Raw Data from UFBs'!G$3:G$3000,'Raw Data from UFBs'!$A$3:$A$3000,'Summary By Town'!$A363,'Raw Data from UFBs'!$E$3:$E$3000,'Summary By Town'!$O$2)</f>
        <v>0</v>
      </c>
      <c r="R363" s="23">
        <f t="shared" si="58"/>
        <v>0</v>
      </c>
      <c r="S363" s="22">
        <f t="shared" si="59"/>
        <v>0</v>
      </c>
      <c r="T363" s="5">
        <f t="shared" si="60"/>
        <v>0</v>
      </c>
      <c r="U363" s="5">
        <f t="shared" si="61"/>
        <v>0</v>
      </c>
      <c r="V363" s="23">
        <f t="shared" si="62"/>
        <v>0</v>
      </c>
      <c r="W363" s="62">
        <v>4040451713</v>
      </c>
      <c r="X363" s="63">
        <v>1.5555062564914504</v>
      </c>
      <c r="Y363" s="64">
        <v>0.1841155867452399</v>
      </c>
      <c r="Z363" s="5">
        <f t="shared" si="63"/>
        <v>0</v>
      </c>
      <c r="AA363" s="9">
        <f t="shared" si="64"/>
        <v>0</v>
      </c>
      <c r="AB363" s="62">
        <v>15377547.210000001</v>
      </c>
      <c r="AC363" s="7">
        <f t="shared" si="65"/>
        <v>0</v>
      </c>
      <c r="AE363" s="6" t="s">
        <v>513</v>
      </c>
      <c r="AF363" s="6" t="s">
        <v>508</v>
      </c>
      <c r="AG363" s="6" t="s">
        <v>541</v>
      </c>
      <c r="AH363" s="6" t="s">
        <v>530</v>
      </c>
      <c r="AI363" s="6" t="s">
        <v>511</v>
      </c>
      <c r="AJ363" s="6" t="s">
        <v>536</v>
      </c>
      <c r="AK363" s="6" t="s">
        <v>557</v>
      </c>
      <c r="AL363" s="6" t="s">
        <v>1857</v>
      </c>
      <c r="AM363" s="6" t="s">
        <v>1857</v>
      </c>
      <c r="AN363" s="6" t="s">
        <v>1857</v>
      </c>
      <c r="AO363" s="6" t="s">
        <v>1857</v>
      </c>
      <c r="AP363" s="6" t="s">
        <v>1857</v>
      </c>
      <c r="AQ363" s="6" t="s">
        <v>1857</v>
      </c>
      <c r="AR363" s="6" t="s">
        <v>1857</v>
      </c>
      <c r="AS363" s="6" t="s">
        <v>1857</v>
      </c>
      <c r="AT363" s="6" t="s">
        <v>1857</v>
      </c>
    </row>
    <row r="364" spans="1:46" ht="17.25" customHeight="1" x14ac:dyDescent="0.3">
      <c r="A364" t="s">
        <v>508</v>
      </c>
      <c r="B364" t="s">
        <v>1620</v>
      </c>
      <c r="C364" t="s">
        <v>1107</v>
      </c>
      <c r="D364" t="str">
        <f t="shared" si="55"/>
        <v>Freehold township, Monmouth County</v>
      </c>
      <c r="E364" t="s">
        <v>1829</v>
      </c>
      <c r="F364" t="s">
        <v>1817</v>
      </c>
      <c r="G364" s="22">
        <f>COUNTIFS('Raw Data from UFBs'!$A$3:$A$3000,'Summary By Town'!$A364,'Raw Data from UFBs'!$E$3:$E$3000,'Summary By Town'!$G$2)</f>
        <v>1</v>
      </c>
      <c r="H364" s="5">
        <f>SUMIFS('Raw Data from UFBs'!F$3:F$3000,'Raw Data from UFBs'!$A$3:$A$3000,'Summary By Town'!$A364,'Raw Data from UFBs'!$E$3:$E$3000,'Summary By Town'!$G$2)</f>
        <v>40133.32</v>
      </c>
      <c r="I364" s="5">
        <f>SUMIFS('Raw Data from UFBs'!G$3:G$3000,'Raw Data from UFBs'!$A$3:$A$3000,'Summary By Town'!$A364,'Raw Data from UFBs'!$E$3:$E$3000,'Summary By Town'!$G$2)</f>
        <v>6602800</v>
      </c>
      <c r="J364" s="23">
        <f t="shared" si="56"/>
        <v>120479.63199347667</v>
      </c>
      <c r="K364" s="22">
        <f>COUNTIFS('Raw Data from UFBs'!$A$3:$A$3000,'Summary By Town'!$A364,'Raw Data from UFBs'!$E$3:$E$3000,'Summary By Town'!$K$2)</f>
        <v>2</v>
      </c>
      <c r="L364" s="5">
        <f>SUMIFS('Raw Data from UFBs'!F$3:F$3000,'Raw Data from UFBs'!$A$3:$A$3000,'Summary By Town'!$A364,'Raw Data from UFBs'!$E$3:$E$3000,'Summary By Town'!$K$2)</f>
        <v>92810.09</v>
      </c>
      <c r="M364" s="5">
        <f>SUMIFS('Raw Data from UFBs'!G$3:G$3000,'Raw Data from UFBs'!$A$3:$A$3000,'Summary By Town'!$A364,'Raw Data from UFBs'!$E$3:$E$3000,'Summary By Town'!$K$2)</f>
        <v>24347000</v>
      </c>
      <c r="N364" s="23">
        <f t="shared" si="57"/>
        <v>444253.58940830809</v>
      </c>
      <c r="O364" s="22">
        <f>COUNTIFS('Raw Data from UFBs'!$A$3:$A$3000,'Summary By Town'!$A364,'Raw Data from UFBs'!$E$3:$E$3000,'Summary By Town'!$O$2)</f>
        <v>0</v>
      </c>
      <c r="P364" s="5">
        <f>SUMIFS('Raw Data from UFBs'!F$3:F$3000,'Raw Data from UFBs'!$A$3:$A$3000,'Summary By Town'!$A364,'Raw Data from UFBs'!$E$3:$E$3000,'Summary By Town'!$O$2)</f>
        <v>0</v>
      </c>
      <c r="Q364" s="5">
        <f>SUMIFS('Raw Data from UFBs'!G$3:G$3000,'Raw Data from UFBs'!$A$3:$A$3000,'Summary By Town'!$A364,'Raw Data from UFBs'!$E$3:$E$3000,'Summary By Town'!$O$2)</f>
        <v>0</v>
      </c>
      <c r="R364" s="23">
        <f t="shared" si="58"/>
        <v>0</v>
      </c>
      <c r="S364" s="22">
        <f t="shared" si="59"/>
        <v>3</v>
      </c>
      <c r="T364" s="5">
        <f t="shared" si="60"/>
        <v>132943.41</v>
      </c>
      <c r="U364" s="5">
        <f t="shared" si="61"/>
        <v>30949800</v>
      </c>
      <c r="V364" s="23">
        <f t="shared" si="62"/>
        <v>564733.2214017848</v>
      </c>
      <c r="W364" s="62">
        <v>9961508500</v>
      </c>
      <c r="X364" s="63">
        <v>1.824674865109903</v>
      </c>
      <c r="Y364" s="64">
        <v>0.17864398886201205</v>
      </c>
      <c r="Z364" s="5">
        <f t="shared" si="63"/>
        <v>77136.654258790717</v>
      </c>
      <c r="AA364" s="9">
        <f t="shared" si="64"/>
        <v>3.106939074538761E-3</v>
      </c>
      <c r="AB364" s="62">
        <v>49032874.280000001</v>
      </c>
      <c r="AC364" s="7">
        <f t="shared" si="65"/>
        <v>1.5731619936923411E-3</v>
      </c>
      <c r="AE364" s="6" t="s">
        <v>590</v>
      </c>
      <c r="AF364" s="6" t="s">
        <v>513</v>
      </c>
      <c r="AG364" s="6" t="s">
        <v>505</v>
      </c>
      <c r="AH364" s="6" t="s">
        <v>1121</v>
      </c>
      <c r="AI364" s="6" t="s">
        <v>528</v>
      </c>
      <c r="AJ364" s="6" t="s">
        <v>1112</v>
      </c>
      <c r="AK364" s="6" t="s">
        <v>530</v>
      </c>
      <c r="AL364" s="6" t="s">
        <v>1857</v>
      </c>
      <c r="AM364" s="6" t="s">
        <v>1857</v>
      </c>
      <c r="AN364" s="6" t="s">
        <v>1857</v>
      </c>
      <c r="AO364" s="6" t="s">
        <v>1857</v>
      </c>
      <c r="AP364" s="6" t="s">
        <v>1857</v>
      </c>
      <c r="AQ364" s="6" t="s">
        <v>1857</v>
      </c>
      <c r="AR364" s="6" t="s">
        <v>1857</v>
      </c>
      <c r="AS364" s="6" t="s">
        <v>1857</v>
      </c>
      <c r="AT364" s="6" t="s">
        <v>1857</v>
      </c>
    </row>
    <row r="365" spans="1:46" ht="17.25" customHeight="1" x14ac:dyDescent="0.3">
      <c r="A365" t="s">
        <v>549</v>
      </c>
      <c r="B365" t="s">
        <v>1621</v>
      </c>
      <c r="C365" t="s">
        <v>1107</v>
      </c>
      <c r="D365" t="str">
        <f t="shared" si="55"/>
        <v>Hazlet township, Monmouth County</v>
      </c>
      <c r="E365" t="s">
        <v>1829</v>
      </c>
      <c r="F365" t="s">
        <v>1815</v>
      </c>
      <c r="G365" s="22">
        <f>COUNTIFS('Raw Data from UFBs'!$A$3:$A$3000,'Summary By Town'!$A365,'Raw Data from UFBs'!$E$3:$E$3000,'Summary By Town'!$G$2)</f>
        <v>2</v>
      </c>
      <c r="H365" s="5">
        <f>SUMIFS('Raw Data from UFBs'!F$3:F$3000,'Raw Data from UFBs'!$A$3:$A$3000,'Summary By Town'!$A365,'Raw Data from UFBs'!$E$3:$E$3000,'Summary By Town'!$G$2)</f>
        <v>277253.38</v>
      </c>
      <c r="I365" s="5">
        <f>SUMIFS('Raw Data from UFBs'!G$3:G$3000,'Raw Data from UFBs'!$A$3:$A$3000,'Summary By Town'!$A365,'Raw Data from UFBs'!$E$3:$E$3000,'Summary By Town'!$G$2)</f>
        <v>30599500</v>
      </c>
      <c r="J365" s="23">
        <f t="shared" si="56"/>
        <v>633410.03126649361</v>
      </c>
      <c r="K365" s="22">
        <f>COUNTIFS('Raw Data from UFBs'!$A$3:$A$3000,'Summary By Town'!$A365,'Raw Data from UFBs'!$E$3:$E$3000,'Summary By Town'!$K$2)</f>
        <v>0</v>
      </c>
      <c r="L365" s="5">
        <f>SUMIFS('Raw Data from UFBs'!F$3:F$3000,'Raw Data from UFBs'!$A$3:$A$3000,'Summary By Town'!$A365,'Raw Data from UFBs'!$E$3:$E$3000,'Summary By Town'!$K$2)</f>
        <v>0</v>
      </c>
      <c r="M365" s="5">
        <f>SUMIFS('Raw Data from UFBs'!G$3:G$3000,'Raw Data from UFBs'!$A$3:$A$3000,'Summary By Town'!$A365,'Raw Data from UFBs'!$E$3:$E$3000,'Summary By Town'!$K$2)</f>
        <v>0</v>
      </c>
      <c r="N365" s="23">
        <f t="shared" si="57"/>
        <v>0</v>
      </c>
      <c r="O365" s="22">
        <f>COUNTIFS('Raw Data from UFBs'!$A$3:$A$3000,'Summary By Town'!$A365,'Raw Data from UFBs'!$E$3:$E$3000,'Summary By Town'!$O$2)</f>
        <v>0</v>
      </c>
      <c r="P365" s="5">
        <f>SUMIFS('Raw Data from UFBs'!F$3:F$3000,'Raw Data from UFBs'!$A$3:$A$3000,'Summary By Town'!$A365,'Raw Data from UFBs'!$E$3:$E$3000,'Summary By Town'!$O$2)</f>
        <v>0</v>
      </c>
      <c r="Q365" s="5">
        <f>SUMIFS('Raw Data from UFBs'!G$3:G$3000,'Raw Data from UFBs'!$A$3:$A$3000,'Summary By Town'!$A365,'Raw Data from UFBs'!$E$3:$E$3000,'Summary By Town'!$O$2)</f>
        <v>0</v>
      </c>
      <c r="R365" s="23">
        <f t="shared" si="58"/>
        <v>0</v>
      </c>
      <c r="S365" s="22">
        <f t="shared" si="59"/>
        <v>2</v>
      </c>
      <c r="T365" s="5">
        <f t="shared" si="60"/>
        <v>277253.38</v>
      </c>
      <c r="U365" s="5">
        <f t="shared" si="61"/>
        <v>30599500</v>
      </c>
      <c r="V365" s="23">
        <f t="shared" si="62"/>
        <v>633410.03126649361</v>
      </c>
      <c r="W365" s="62">
        <v>3663468839</v>
      </c>
      <c r="X365" s="63">
        <v>2.0700012459892925</v>
      </c>
      <c r="Y365" s="64">
        <v>0.2388702320488274</v>
      </c>
      <c r="Z365" s="5">
        <f t="shared" si="63"/>
        <v>85075.221933760622</v>
      </c>
      <c r="AA365" s="9">
        <f t="shared" si="64"/>
        <v>8.3526027775229009E-3</v>
      </c>
      <c r="AB365" s="62">
        <v>23361098.59</v>
      </c>
      <c r="AC365" s="7">
        <f t="shared" si="65"/>
        <v>3.6417474805820176E-3</v>
      </c>
      <c r="AE365" s="6" t="s">
        <v>511</v>
      </c>
      <c r="AF365" s="6" t="s">
        <v>519</v>
      </c>
      <c r="AG365" s="6" t="s">
        <v>536</v>
      </c>
      <c r="AH365" s="6" t="s">
        <v>514</v>
      </c>
      <c r="AI365" s="6" t="s">
        <v>1132</v>
      </c>
      <c r="AJ365" s="6" t="s">
        <v>533</v>
      </c>
      <c r="AK365" s="6" t="s">
        <v>1857</v>
      </c>
      <c r="AL365" s="6" t="s">
        <v>1857</v>
      </c>
      <c r="AM365" s="6" t="s">
        <v>1857</v>
      </c>
      <c r="AN365" s="6" t="s">
        <v>1857</v>
      </c>
      <c r="AO365" s="6" t="s">
        <v>1857</v>
      </c>
      <c r="AP365" s="6" t="s">
        <v>1857</v>
      </c>
      <c r="AQ365" s="6" t="s">
        <v>1857</v>
      </c>
      <c r="AR365" s="6" t="s">
        <v>1857</v>
      </c>
      <c r="AS365" s="6" t="s">
        <v>1857</v>
      </c>
      <c r="AT365" s="6" t="s">
        <v>1857</v>
      </c>
    </row>
    <row r="366" spans="1:46" ht="17.25" customHeight="1" x14ac:dyDescent="0.3">
      <c r="A366" t="s">
        <v>511</v>
      </c>
      <c r="B366" t="s">
        <v>1622</v>
      </c>
      <c r="C366" t="s">
        <v>1107</v>
      </c>
      <c r="D366" t="str">
        <f t="shared" si="55"/>
        <v>Holmdel township, Monmouth County</v>
      </c>
      <c r="E366" t="s">
        <v>1829</v>
      </c>
      <c r="F366" t="s">
        <v>1817</v>
      </c>
      <c r="G366" s="22">
        <f>COUNTIFS('Raw Data from UFBs'!$A$3:$A$3000,'Summary By Town'!$A366,'Raw Data from UFBs'!$E$3:$E$3000,'Summary By Town'!$G$2)</f>
        <v>0</v>
      </c>
      <c r="H366" s="5">
        <f>SUMIFS('Raw Data from UFBs'!F$3:F$3000,'Raw Data from UFBs'!$A$3:$A$3000,'Summary By Town'!$A366,'Raw Data from UFBs'!$E$3:$E$3000,'Summary By Town'!$G$2)</f>
        <v>0</v>
      </c>
      <c r="I366" s="5">
        <f>SUMIFS('Raw Data from UFBs'!G$3:G$3000,'Raw Data from UFBs'!$A$3:$A$3000,'Summary By Town'!$A366,'Raw Data from UFBs'!$E$3:$E$3000,'Summary By Town'!$G$2)</f>
        <v>0</v>
      </c>
      <c r="J366" s="23">
        <f t="shared" si="56"/>
        <v>0</v>
      </c>
      <c r="K366" s="22">
        <f>COUNTIFS('Raw Data from UFBs'!$A$3:$A$3000,'Summary By Town'!$A366,'Raw Data from UFBs'!$E$3:$E$3000,'Summary By Town'!$K$2)</f>
        <v>1</v>
      </c>
      <c r="L366" s="5">
        <f>SUMIFS('Raw Data from UFBs'!F$3:F$3000,'Raw Data from UFBs'!$A$3:$A$3000,'Summary By Town'!$A366,'Raw Data from UFBs'!$E$3:$E$3000,'Summary By Town'!$K$2)</f>
        <v>3248069</v>
      </c>
      <c r="M366" s="5">
        <f>SUMIFS('Raw Data from UFBs'!G$3:G$3000,'Raw Data from UFBs'!$A$3:$A$3000,'Summary By Town'!$A366,'Raw Data from UFBs'!$E$3:$E$3000,'Summary By Town'!$K$2)</f>
        <v>220288000</v>
      </c>
      <c r="N366" s="23">
        <f t="shared" si="57"/>
        <v>3583443.3180135991</v>
      </c>
      <c r="O366" s="22">
        <f>COUNTIFS('Raw Data from UFBs'!$A$3:$A$3000,'Summary By Town'!$A366,'Raw Data from UFBs'!$E$3:$E$3000,'Summary By Town'!$O$2)</f>
        <v>1</v>
      </c>
      <c r="P366" s="5">
        <f>SUMIFS('Raw Data from UFBs'!F$3:F$3000,'Raw Data from UFBs'!$A$3:$A$3000,'Summary By Town'!$A366,'Raw Data from UFBs'!$E$3:$E$3000,'Summary By Town'!$O$2)</f>
        <v>3239898</v>
      </c>
      <c r="Q366" s="5">
        <f>SUMIFS('Raw Data from UFBs'!G$3:G$3000,'Raw Data from UFBs'!$A$3:$A$3000,'Summary By Town'!$A366,'Raw Data from UFBs'!$E$3:$E$3000,'Summary By Town'!$O$2)</f>
        <v>194694300</v>
      </c>
      <c r="R366" s="23">
        <f t="shared" si="58"/>
        <v>3167108.4597905246</v>
      </c>
      <c r="S366" s="22">
        <f t="shared" si="59"/>
        <v>2</v>
      </c>
      <c r="T366" s="5">
        <f t="shared" si="60"/>
        <v>6487967</v>
      </c>
      <c r="U366" s="5">
        <f t="shared" si="61"/>
        <v>414982300</v>
      </c>
      <c r="V366" s="23">
        <f t="shared" si="62"/>
        <v>6750551.7778041232</v>
      </c>
      <c r="W366" s="62">
        <v>6700446264</v>
      </c>
      <c r="X366" s="63">
        <v>1.626708362695017</v>
      </c>
      <c r="Y366" s="64">
        <v>0.18536369356499521</v>
      </c>
      <c r="Z366" s="5">
        <f t="shared" si="63"/>
        <v>48673.684287715856</v>
      </c>
      <c r="AA366" s="9">
        <f t="shared" si="64"/>
        <v>6.1933531536489908E-2</v>
      </c>
      <c r="AB366" s="62">
        <v>30340967.84</v>
      </c>
      <c r="AC366" s="7">
        <f t="shared" si="65"/>
        <v>1.6042231923645801E-3</v>
      </c>
      <c r="AE366" s="6" t="s">
        <v>1112</v>
      </c>
      <c r="AF366" s="6" t="s">
        <v>530</v>
      </c>
      <c r="AG366" s="6" t="s">
        <v>536</v>
      </c>
      <c r="AH366" s="6" t="s">
        <v>549</v>
      </c>
      <c r="AI366" s="6" t="s">
        <v>533</v>
      </c>
      <c r="AJ366" s="6" t="s">
        <v>1857</v>
      </c>
      <c r="AK366" s="6" t="s">
        <v>1857</v>
      </c>
      <c r="AL366" s="6" t="s">
        <v>1857</v>
      </c>
      <c r="AM366" s="6" t="s">
        <v>1857</v>
      </c>
      <c r="AN366" s="6" t="s">
        <v>1857</v>
      </c>
      <c r="AO366" s="6" t="s">
        <v>1857</v>
      </c>
      <c r="AP366" s="6" t="s">
        <v>1857</v>
      </c>
      <c r="AQ366" s="6" t="s">
        <v>1857</v>
      </c>
      <c r="AR366" s="6" t="s">
        <v>1857</v>
      </c>
      <c r="AS366" s="6" t="s">
        <v>1857</v>
      </c>
      <c r="AT366" s="6" t="s">
        <v>1857</v>
      </c>
    </row>
    <row r="367" spans="1:46" ht="17.25" customHeight="1" x14ac:dyDescent="0.3">
      <c r="A367" t="s">
        <v>513</v>
      </c>
      <c r="B367" t="s">
        <v>1623</v>
      </c>
      <c r="C367" t="s">
        <v>1107</v>
      </c>
      <c r="D367" t="str">
        <f t="shared" si="55"/>
        <v>Howell township, Monmouth County</v>
      </c>
      <c r="E367" t="s">
        <v>1829</v>
      </c>
      <c r="F367" t="s">
        <v>1817</v>
      </c>
      <c r="G367" s="22">
        <f>COUNTIFS('Raw Data from UFBs'!$A$3:$A$3000,'Summary By Town'!$A367,'Raw Data from UFBs'!$E$3:$E$3000,'Summary By Town'!$G$2)</f>
        <v>5</v>
      </c>
      <c r="H367" s="5">
        <f>SUMIFS('Raw Data from UFBs'!F$3:F$3000,'Raw Data from UFBs'!$A$3:$A$3000,'Summary By Town'!$A367,'Raw Data from UFBs'!$E$3:$E$3000,'Summary By Town'!$G$2)</f>
        <v>327043.32</v>
      </c>
      <c r="I367" s="5">
        <f>SUMIFS('Raw Data from UFBs'!G$3:G$3000,'Raw Data from UFBs'!$A$3:$A$3000,'Summary By Town'!$A367,'Raw Data from UFBs'!$E$3:$E$3000,'Summary By Town'!$G$2)</f>
        <v>36090400</v>
      </c>
      <c r="J367" s="23">
        <f t="shared" si="56"/>
        <v>647031.99029991892</v>
      </c>
      <c r="K367" s="22">
        <f>COUNTIFS('Raw Data from UFBs'!$A$3:$A$3000,'Summary By Town'!$A367,'Raw Data from UFBs'!$E$3:$E$3000,'Summary By Town'!$K$2)</f>
        <v>0</v>
      </c>
      <c r="L367" s="5">
        <f>SUMIFS('Raw Data from UFBs'!F$3:F$3000,'Raw Data from UFBs'!$A$3:$A$3000,'Summary By Town'!$A367,'Raw Data from UFBs'!$E$3:$E$3000,'Summary By Town'!$K$2)</f>
        <v>0</v>
      </c>
      <c r="M367" s="5">
        <f>SUMIFS('Raw Data from UFBs'!G$3:G$3000,'Raw Data from UFBs'!$A$3:$A$3000,'Summary By Town'!$A367,'Raw Data from UFBs'!$E$3:$E$3000,'Summary By Town'!$K$2)</f>
        <v>0</v>
      </c>
      <c r="N367" s="23">
        <f t="shared" si="57"/>
        <v>0</v>
      </c>
      <c r="O367" s="22">
        <f>COUNTIFS('Raw Data from UFBs'!$A$3:$A$3000,'Summary By Town'!$A367,'Raw Data from UFBs'!$E$3:$E$3000,'Summary By Town'!$O$2)</f>
        <v>0</v>
      </c>
      <c r="P367" s="5">
        <f>SUMIFS('Raw Data from UFBs'!F$3:F$3000,'Raw Data from UFBs'!$A$3:$A$3000,'Summary By Town'!$A367,'Raw Data from UFBs'!$E$3:$E$3000,'Summary By Town'!$O$2)</f>
        <v>0</v>
      </c>
      <c r="Q367" s="5">
        <f>SUMIFS('Raw Data from UFBs'!G$3:G$3000,'Raw Data from UFBs'!$A$3:$A$3000,'Summary By Town'!$A367,'Raw Data from UFBs'!$E$3:$E$3000,'Summary By Town'!$O$2)</f>
        <v>0</v>
      </c>
      <c r="R367" s="23">
        <f t="shared" si="58"/>
        <v>0</v>
      </c>
      <c r="S367" s="22">
        <f t="shared" si="59"/>
        <v>5</v>
      </c>
      <c r="T367" s="5">
        <f t="shared" si="60"/>
        <v>327043.32</v>
      </c>
      <c r="U367" s="5">
        <f t="shared" si="61"/>
        <v>36090400</v>
      </c>
      <c r="V367" s="23">
        <f t="shared" si="62"/>
        <v>647031.99029991892</v>
      </c>
      <c r="W367" s="62">
        <v>10483466300</v>
      </c>
      <c r="X367" s="63">
        <v>1.792809141211843</v>
      </c>
      <c r="Y367" s="64">
        <v>0.19880802586018531</v>
      </c>
      <c r="Z367" s="5">
        <f t="shared" si="63"/>
        <v>63616.315839952593</v>
      </c>
      <c r="AA367" s="9">
        <f t="shared" si="64"/>
        <v>3.4426018043287837E-3</v>
      </c>
      <c r="AB367" s="62">
        <v>59148000</v>
      </c>
      <c r="AC367" s="7">
        <f t="shared" si="65"/>
        <v>1.075544664907564E-3</v>
      </c>
      <c r="AE367" s="6" t="s">
        <v>590</v>
      </c>
      <c r="AF367" s="6" t="s">
        <v>1116</v>
      </c>
      <c r="AG367" s="6" t="s">
        <v>508</v>
      </c>
      <c r="AH367" s="6" t="s">
        <v>1112</v>
      </c>
      <c r="AI367" s="6" t="s">
        <v>557</v>
      </c>
      <c r="AJ367" s="6" t="s">
        <v>592</v>
      </c>
      <c r="AK367" s="6" t="s">
        <v>1167</v>
      </c>
      <c r="AL367" s="6" t="s">
        <v>1857</v>
      </c>
      <c r="AM367" s="6" t="s">
        <v>1857</v>
      </c>
      <c r="AN367" s="6" t="s">
        <v>1857</v>
      </c>
      <c r="AO367" s="6" t="s">
        <v>1857</v>
      </c>
      <c r="AP367" s="6" t="s">
        <v>1857</v>
      </c>
      <c r="AQ367" s="6" t="s">
        <v>1857</v>
      </c>
      <c r="AR367" s="6" t="s">
        <v>1857</v>
      </c>
      <c r="AS367" s="6" t="s">
        <v>1857</v>
      </c>
      <c r="AT367" s="6" t="s">
        <v>1857</v>
      </c>
    </row>
    <row r="368" spans="1:46" ht="17.25" customHeight="1" x14ac:dyDescent="0.3">
      <c r="A368" t="s">
        <v>528</v>
      </c>
      <c r="B368" t="s">
        <v>1624</v>
      </c>
      <c r="C368" t="s">
        <v>1107</v>
      </c>
      <c r="D368" t="str">
        <f t="shared" si="55"/>
        <v>Manalapan township, Monmouth County</v>
      </c>
      <c r="E368" t="s">
        <v>1829</v>
      </c>
      <c r="F368" t="s">
        <v>1817</v>
      </c>
      <c r="G368" s="22">
        <f>COUNTIFS('Raw Data from UFBs'!$A$3:$A$3000,'Summary By Town'!$A368,'Raw Data from UFBs'!$E$3:$E$3000,'Summary By Town'!$G$2)</f>
        <v>2</v>
      </c>
      <c r="H368" s="5">
        <f>SUMIFS('Raw Data from UFBs'!F$3:F$3000,'Raw Data from UFBs'!$A$3:$A$3000,'Summary By Town'!$A368,'Raw Data from UFBs'!$E$3:$E$3000,'Summary By Town'!$G$2)</f>
        <v>172068.22</v>
      </c>
      <c r="I368" s="5">
        <f>SUMIFS('Raw Data from UFBs'!G$3:G$3000,'Raw Data from UFBs'!$A$3:$A$3000,'Summary By Town'!$A368,'Raw Data from UFBs'!$E$3:$E$3000,'Summary By Town'!$G$2)</f>
        <v>12007300</v>
      </c>
      <c r="J368" s="23">
        <f t="shared" si="56"/>
        <v>195238.7756978237</v>
      </c>
      <c r="K368" s="22">
        <f>COUNTIFS('Raw Data from UFBs'!$A$3:$A$3000,'Summary By Town'!$A368,'Raw Data from UFBs'!$E$3:$E$3000,'Summary By Town'!$K$2)</f>
        <v>0</v>
      </c>
      <c r="L368" s="5">
        <f>SUMIFS('Raw Data from UFBs'!F$3:F$3000,'Raw Data from UFBs'!$A$3:$A$3000,'Summary By Town'!$A368,'Raw Data from UFBs'!$E$3:$E$3000,'Summary By Town'!$K$2)</f>
        <v>0</v>
      </c>
      <c r="M368" s="5">
        <f>SUMIFS('Raw Data from UFBs'!G$3:G$3000,'Raw Data from UFBs'!$A$3:$A$3000,'Summary By Town'!$A368,'Raw Data from UFBs'!$E$3:$E$3000,'Summary By Town'!$K$2)</f>
        <v>0</v>
      </c>
      <c r="N368" s="23">
        <f t="shared" si="57"/>
        <v>0</v>
      </c>
      <c r="O368" s="22">
        <f>COUNTIFS('Raw Data from UFBs'!$A$3:$A$3000,'Summary By Town'!$A368,'Raw Data from UFBs'!$E$3:$E$3000,'Summary By Town'!$O$2)</f>
        <v>0</v>
      </c>
      <c r="P368" s="5">
        <f>SUMIFS('Raw Data from UFBs'!F$3:F$3000,'Raw Data from UFBs'!$A$3:$A$3000,'Summary By Town'!$A368,'Raw Data from UFBs'!$E$3:$E$3000,'Summary By Town'!$O$2)</f>
        <v>0</v>
      </c>
      <c r="Q368" s="5">
        <f>SUMIFS('Raw Data from UFBs'!G$3:G$3000,'Raw Data from UFBs'!$A$3:$A$3000,'Summary By Town'!$A368,'Raw Data from UFBs'!$E$3:$E$3000,'Summary By Town'!$O$2)</f>
        <v>0</v>
      </c>
      <c r="R368" s="23">
        <f t="shared" si="58"/>
        <v>0</v>
      </c>
      <c r="S368" s="22">
        <f t="shared" si="59"/>
        <v>2</v>
      </c>
      <c r="T368" s="5">
        <f t="shared" si="60"/>
        <v>172068.22</v>
      </c>
      <c r="U368" s="5">
        <f t="shared" si="61"/>
        <v>12007300</v>
      </c>
      <c r="V368" s="23">
        <f t="shared" si="62"/>
        <v>195238.7756978237</v>
      </c>
      <c r="W368" s="62">
        <v>9805009000</v>
      </c>
      <c r="X368" s="63">
        <v>1.6260006470882189</v>
      </c>
      <c r="Y368" s="64">
        <v>0.18744923458919027</v>
      </c>
      <c r="Z368" s="5">
        <f t="shared" si="63"/>
        <v>4343.3029305632544</v>
      </c>
      <c r="AA368" s="9">
        <f t="shared" si="64"/>
        <v>1.2246087688445773E-3</v>
      </c>
      <c r="AB368" s="62">
        <v>41540977.810000002</v>
      </c>
      <c r="AC368" s="7">
        <f t="shared" si="65"/>
        <v>1.0455466287839059E-4</v>
      </c>
      <c r="AE368" s="6" t="s">
        <v>1121</v>
      </c>
      <c r="AF368" s="6" t="s">
        <v>508</v>
      </c>
      <c r="AG368" s="6" t="s">
        <v>1114</v>
      </c>
      <c r="AH368" s="6" t="s">
        <v>1103</v>
      </c>
      <c r="AI368" s="6" t="s">
        <v>530</v>
      </c>
      <c r="AJ368" s="6" t="s">
        <v>422</v>
      </c>
      <c r="AK368" s="6" t="s">
        <v>1857</v>
      </c>
      <c r="AL368" s="6" t="s">
        <v>1857</v>
      </c>
      <c r="AM368" s="6" t="s">
        <v>1857</v>
      </c>
      <c r="AN368" s="6" t="s">
        <v>1857</v>
      </c>
      <c r="AO368" s="6" t="s">
        <v>1857</v>
      </c>
      <c r="AP368" s="6" t="s">
        <v>1857</v>
      </c>
      <c r="AQ368" s="6" t="s">
        <v>1857</v>
      </c>
      <c r="AR368" s="6" t="s">
        <v>1857</v>
      </c>
      <c r="AS368" s="6" t="s">
        <v>1857</v>
      </c>
      <c r="AT368" s="6" t="s">
        <v>1857</v>
      </c>
    </row>
    <row r="369" spans="1:46" ht="17.25" customHeight="1" x14ac:dyDescent="0.3">
      <c r="A369" t="s">
        <v>530</v>
      </c>
      <c r="B369" t="s">
        <v>1625</v>
      </c>
      <c r="C369" t="s">
        <v>1107</v>
      </c>
      <c r="D369" t="str">
        <f t="shared" si="55"/>
        <v>Marlboro township, Monmouth County</v>
      </c>
      <c r="E369" t="s">
        <v>1829</v>
      </c>
      <c r="F369" t="s">
        <v>1817</v>
      </c>
      <c r="G369" s="22">
        <f>COUNTIFS('Raw Data from UFBs'!$A$3:$A$3000,'Summary By Town'!$A369,'Raw Data from UFBs'!$E$3:$E$3000,'Summary By Town'!$G$2)</f>
        <v>1</v>
      </c>
      <c r="H369" s="5">
        <f>SUMIFS('Raw Data from UFBs'!F$3:F$3000,'Raw Data from UFBs'!$A$3:$A$3000,'Summary By Town'!$A369,'Raw Data from UFBs'!$E$3:$E$3000,'Summary By Town'!$G$2)</f>
        <v>589198.70200000005</v>
      </c>
      <c r="I369" s="5">
        <f>SUMIFS('Raw Data from UFBs'!G$3:G$3000,'Raw Data from UFBs'!$A$3:$A$3000,'Summary By Town'!$A369,'Raw Data from UFBs'!$E$3:$E$3000,'Summary By Town'!$G$2)</f>
        <v>21688500</v>
      </c>
      <c r="J369" s="23">
        <f t="shared" si="56"/>
        <v>508023.7222973106</v>
      </c>
      <c r="K369" s="22">
        <f>COUNTIFS('Raw Data from UFBs'!$A$3:$A$3000,'Summary By Town'!$A369,'Raw Data from UFBs'!$E$3:$E$3000,'Summary By Town'!$K$2)</f>
        <v>0</v>
      </c>
      <c r="L369" s="5">
        <f>SUMIFS('Raw Data from UFBs'!F$3:F$3000,'Raw Data from UFBs'!$A$3:$A$3000,'Summary By Town'!$A369,'Raw Data from UFBs'!$E$3:$E$3000,'Summary By Town'!$K$2)</f>
        <v>0</v>
      </c>
      <c r="M369" s="5">
        <f>SUMIFS('Raw Data from UFBs'!G$3:G$3000,'Raw Data from UFBs'!$A$3:$A$3000,'Summary By Town'!$A369,'Raw Data from UFBs'!$E$3:$E$3000,'Summary By Town'!$K$2)</f>
        <v>0</v>
      </c>
      <c r="N369" s="23">
        <f t="shared" si="57"/>
        <v>0</v>
      </c>
      <c r="O369" s="22">
        <f>COUNTIFS('Raw Data from UFBs'!$A$3:$A$3000,'Summary By Town'!$A369,'Raw Data from UFBs'!$E$3:$E$3000,'Summary By Town'!$O$2)</f>
        <v>0</v>
      </c>
      <c r="P369" s="5">
        <f>SUMIFS('Raw Data from UFBs'!F$3:F$3000,'Raw Data from UFBs'!$A$3:$A$3000,'Summary By Town'!$A369,'Raw Data from UFBs'!$E$3:$E$3000,'Summary By Town'!$O$2)</f>
        <v>0</v>
      </c>
      <c r="Q369" s="5">
        <f>SUMIFS('Raw Data from UFBs'!G$3:G$3000,'Raw Data from UFBs'!$A$3:$A$3000,'Summary By Town'!$A369,'Raw Data from UFBs'!$E$3:$E$3000,'Summary By Town'!$O$2)</f>
        <v>0</v>
      </c>
      <c r="R369" s="23">
        <f t="shared" si="58"/>
        <v>0</v>
      </c>
      <c r="S369" s="22">
        <f t="shared" si="59"/>
        <v>1</v>
      </c>
      <c r="T369" s="5">
        <f t="shared" si="60"/>
        <v>589198.70200000005</v>
      </c>
      <c r="U369" s="5">
        <f t="shared" si="61"/>
        <v>21688500</v>
      </c>
      <c r="V369" s="23">
        <f t="shared" si="62"/>
        <v>508023.7222973106</v>
      </c>
      <c r="W369" s="62">
        <v>7714627370</v>
      </c>
      <c r="X369" s="63">
        <v>2.3423644894635895</v>
      </c>
      <c r="Y369" s="64">
        <v>0.17776160854832845</v>
      </c>
      <c r="Z369" s="5">
        <f t="shared" si="63"/>
        <v>-14429.79496582799</v>
      </c>
      <c r="AA369" s="9">
        <f t="shared" si="64"/>
        <v>2.8113477112764293E-3</v>
      </c>
      <c r="AB369" s="62">
        <v>44321784.090000004</v>
      </c>
      <c r="AC369" s="7">
        <f t="shared" si="65"/>
        <v>-3.2556891068569773E-4</v>
      </c>
      <c r="AE369" s="6" t="s">
        <v>508</v>
      </c>
      <c r="AF369" s="6" t="s">
        <v>528</v>
      </c>
      <c r="AG369" s="6" t="s">
        <v>1112</v>
      </c>
      <c r="AH369" s="6" t="s">
        <v>511</v>
      </c>
      <c r="AI369" s="6" t="s">
        <v>532</v>
      </c>
      <c r="AJ369" s="6" t="s">
        <v>422</v>
      </c>
      <c r="AK369" s="6" t="s">
        <v>533</v>
      </c>
      <c r="AL369" s="6" t="s">
        <v>1857</v>
      </c>
      <c r="AM369" s="6" t="s">
        <v>1857</v>
      </c>
      <c r="AN369" s="6" t="s">
        <v>1857</v>
      </c>
      <c r="AO369" s="6" t="s">
        <v>1857</v>
      </c>
      <c r="AP369" s="6" t="s">
        <v>1857</v>
      </c>
      <c r="AQ369" s="6" t="s">
        <v>1857</v>
      </c>
      <c r="AR369" s="6" t="s">
        <v>1857</v>
      </c>
      <c r="AS369" s="6" t="s">
        <v>1857</v>
      </c>
      <c r="AT369" s="6" t="s">
        <v>1857</v>
      </c>
    </row>
    <row r="370" spans="1:46" ht="17.25" customHeight="1" x14ac:dyDescent="0.3">
      <c r="A370" t="s">
        <v>536</v>
      </c>
      <c r="B370" t="s">
        <v>1626</v>
      </c>
      <c r="C370" t="s">
        <v>1107</v>
      </c>
      <c r="D370" t="str">
        <f t="shared" si="55"/>
        <v>Middletown township, Monmouth County</v>
      </c>
      <c r="E370" t="s">
        <v>1829</v>
      </c>
      <c r="F370" t="s">
        <v>1815</v>
      </c>
      <c r="G370" s="22">
        <f>COUNTIFS('Raw Data from UFBs'!$A$3:$A$3000,'Summary By Town'!$A370,'Raw Data from UFBs'!$E$3:$E$3000,'Summary By Town'!$G$2)</f>
        <v>8</v>
      </c>
      <c r="H370" s="5">
        <f>SUMIFS('Raw Data from UFBs'!F$3:F$3000,'Raw Data from UFBs'!$A$3:$A$3000,'Summary By Town'!$A370,'Raw Data from UFBs'!$E$3:$E$3000,'Summary By Town'!$G$2)</f>
        <v>628337.73</v>
      </c>
      <c r="I370" s="5">
        <f>SUMIFS('Raw Data from UFBs'!G$3:G$3000,'Raw Data from UFBs'!$A$3:$A$3000,'Summary By Town'!$A370,'Raw Data from UFBs'!$E$3:$E$3000,'Summary By Town'!$G$2)</f>
        <v>91926200</v>
      </c>
      <c r="J370" s="23">
        <f t="shared" si="56"/>
        <v>1596875.9891314071</v>
      </c>
      <c r="K370" s="22">
        <f>COUNTIFS('Raw Data from UFBs'!$A$3:$A$3000,'Summary By Town'!$A370,'Raw Data from UFBs'!$E$3:$E$3000,'Summary By Town'!$K$2)</f>
        <v>0</v>
      </c>
      <c r="L370" s="5">
        <f>SUMIFS('Raw Data from UFBs'!F$3:F$3000,'Raw Data from UFBs'!$A$3:$A$3000,'Summary By Town'!$A370,'Raw Data from UFBs'!$E$3:$E$3000,'Summary By Town'!$K$2)</f>
        <v>0</v>
      </c>
      <c r="M370" s="5">
        <f>SUMIFS('Raw Data from UFBs'!G$3:G$3000,'Raw Data from UFBs'!$A$3:$A$3000,'Summary By Town'!$A370,'Raw Data from UFBs'!$E$3:$E$3000,'Summary By Town'!$K$2)</f>
        <v>0</v>
      </c>
      <c r="N370" s="23">
        <f t="shared" si="57"/>
        <v>0</v>
      </c>
      <c r="O370" s="22">
        <f>COUNTIFS('Raw Data from UFBs'!$A$3:$A$3000,'Summary By Town'!$A370,'Raw Data from UFBs'!$E$3:$E$3000,'Summary By Town'!$O$2)</f>
        <v>1</v>
      </c>
      <c r="P370" s="5">
        <f>SUMIFS('Raw Data from UFBs'!F$3:F$3000,'Raw Data from UFBs'!$A$3:$A$3000,'Summary By Town'!$A370,'Raw Data from UFBs'!$E$3:$E$3000,'Summary By Town'!$O$2)</f>
        <v>193979.86</v>
      </c>
      <c r="Q370" s="5">
        <f>SUMIFS('Raw Data from UFBs'!G$3:G$3000,'Raw Data from UFBs'!$A$3:$A$3000,'Summary By Town'!$A370,'Raw Data from UFBs'!$E$3:$E$3000,'Summary By Town'!$O$2)</f>
        <v>36069700</v>
      </c>
      <c r="R370" s="23">
        <f t="shared" si="58"/>
        <v>626576.94830389065</v>
      </c>
      <c r="S370" s="22">
        <f t="shared" si="59"/>
        <v>9</v>
      </c>
      <c r="T370" s="5">
        <f t="shared" si="60"/>
        <v>822317.59</v>
      </c>
      <c r="U370" s="5">
        <f t="shared" si="61"/>
        <v>127995900</v>
      </c>
      <c r="V370" s="23">
        <f t="shared" si="62"/>
        <v>2223452.9374352978</v>
      </c>
      <c r="W370" s="62">
        <v>16413670990</v>
      </c>
      <c r="X370" s="63">
        <v>1.7371282497605764</v>
      </c>
      <c r="Y370" s="64">
        <v>0.26711416730000198</v>
      </c>
      <c r="Z370" s="5">
        <f t="shared" si="63"/>
        <v>374263.10160477855</v>
      </c>
      <c r="AA370" s="9">
        <f t="shared" si="64"/>
        <v>7.7981275534267308E-3</v>
      </c>
      <c r="AB370" s="62">
        <v>91183116.810000002</v>
      </c>
      <c r="AC370" s="7">
        <f t="shared" si="65"/>
        <v>4.1045219191688494E-3</v>
      </c>
      <c r="AE370" s="6" t="s">
        <v>541</v>
      </c>
      <c r="AF370" s="6" t="s">
        <v>1112</v>
      </c>
      <c r="AG370" s="6" t="s">
        <v>552</v>
      </c>
      <c r="AH370" s="6" t="s">
        <v>1115</v>
      </c>
      <c r="AI370" s="6" t="s">
        <v>1125</v>
      </c>
      <c r="AJ370" s="6" t="s">
        <v>1126</v>
      </c>
      <c r="AK370" s="6" t="s">
        <v>510</v>
      </c>
      <c r="AL370" s="6" t="s">
        <v>478</v>
      </c>
      <c r="AM370" s="6" t="s">
        <v>511</v>
      </c>
      <c r="AN370" s="6" t="s">
        <v>549</v>
      </c>
      <c r="AO370" s="6" t="s">
        <v>514</v>
      </c>
      <c r="AP370" s="6" t="s">
        <v>1857</v>
      </c>
      <c r="AQ370" s="6" t="s">
        <v>1857</v>
      </c>
      <c r="AR370" s="6" t="s">
        <v>1857</v>
      </c>
      <c r="AS370" s="6" t="s">
        <v>1857</v>
      </c>
      <c r="AT370" s="6" t="s">
        <v>1857</v>
      </c>
    </row>
    <row r="371" spans="1:46" ht="17.25" customHeight="1" x14ac:dyDescent="0.3">
      <c r="A371" t="s">
        <v>1121</v>
      </c>
      <c r="B371" t="s">
        <v>1627</v>
      </c>
      <c r="C371" t="s">
        <v>1107</v>
      </c>
      <c r="D371" t="str">
        <f t="shared" si="55"/>
        <v>Millstone township, Monmouth County</v>
      </c>
      <c r="E371" t="s">
        <v>1829</v>
      </c>
      <c r="F371" t="s">
        <v>1818</v>
      </c>
      <c r="G371" s="22">
        <f>COUNTIFS('Raw Data from UFBs'!$A$3:$A$3000,'Summary By Town'!$A371,'Raw Data from UFBs'!$E$3:$E$3000,'Summary By Town'!$G$2)</f>
        <v>0</v>
      </c>
      <c r="H371" s="5">
        <f>SUMIFS('Raw Data from UFBs'!F$3:F$3000,'Raw Data from UFBs'!$A$3:$A$3000,'Summary By Town'!$A371,'Raw Data from UFBs'!$E$3:$E$3000,'Summary By Town'!$G$2)</f>
        <v>0</v>
      </c>
      <c r="I371" s="5">
        <f>SUMIFS('Raw Data from UFBs'!G$3:G$3000,'Raw Data from UFBs'!$A$3:$A$3000,'Summary By Town'!$A371,'Raw Data from UFBs'!$E$3:$E$3000,'Summary By Town'!$G$2)</f>
        <v>0</v>
      </c>
      <c r="J371" s="23">
        <f t="shared" si="56"/>
        <v>0</v>
      </c>
      <c r="K371" s="22">
        <f>COUNTIFS('Raw Data from UFBs'!$A$3:$A$3000,'Summary By Town'!$A371,'Raw Data from UFBs'!$E$3:$E$3000,'Summary By Town'!$K$2)</f>
        <v>0</v>
      </c>
      <c r="L371" s="5">
        <f>SUMIFS('Raw Data from UFBs'!F$3:F$3000,'Raw Data from UFBs'!$A$3:$A$3000,'Summary By Town'!$A371,'Raw Data from UFBs'!$E$3:$E$3000,'Summary By Town'!$K$2)</f>
        <v>0</v>
      </c>
      <c r="M371" s="5">
        <f>SUMIFS('Raw Data from UFBs'!G$3:G$3000,'Raw Data from UFBs'!$A$3:$A$3000,'Summary By Town'!$A371,'Raw Data from UFBs'!$E$3:$E$3000,'Summary By Town'!$K$2)</f>
        <v>0</v>
      </c>
      <c r="N371" s="23">
        <f t="shared" si="57"/>
        <v>0</v>
      </c>
      <c r="O371" s="22">
        <f>COUNTIFS('Raw Data from UFBs'!$A$3:$A$3000,'Summary By Town'!$A371,'Raw Data from UFBs'!$E$3:$E$3000,'Summary By Town'!$O$2)</f>
        <v>0</v>
      </c>
      <c r="P371" s="5">
        <f>SUMIFS('Raw Data from UFBs'!F$3:F$3000,'Raw Data from UFBs'!$A$3:$A$3000,'Summary By Town'!$A371,'Raw Data from UFBs'!$E$3:$E$3000,'Summary By Town'!$O$2)</f>
        <v>0</v>
      </c>
      <c r="Q371" s="5">
        <f>SUMIFS('Raw Data from UFBs'!G$3:G$3000,'Raw Data from UFBs'!$A$3:$A$3000,'Summary By Town'!$A371,'Raw Data from UFBs'!$E$3:$E$3000,'Summary By Town'!$O$2)</f>
        <v>0</v>
      </c>
      <c r="R371" s="23">
        <f t="shared" si="58"/>
        <v>0</v>
      </c>
      <c r="S371" s="22">
        <f t="shared" si="59"/>
        <v>0</v>
      </c>
      <c r="T371" s="5">
        <f t="shared" si="60"/>
        <v>0</v>
      </c>
      <c r="U371" s="5">
        <f t="shared" si="61"/>
        <v>0</v>
      </c>
      <c r="V371" s="23">
        <f t="shared" si="62"/>
        <v>0</v>
      </c>
      <c r="W371" s="62">
        <v>2076100948</v>
      </c>
      <c r="X371" s="63">
        <v>2.3579598167834894</v>
      </c>
      <c r="Y371" s="64">
        <v>0.1198473663628723</v>
      </c>
      <c r="Z371" s="5">
        <f t="shared" si="63"/>
        <v>0</v>
      </c>
      <c r="AA371" s="9">
        <f t="shared" si="64"/>
        <v>0</v>
      </c>
      <c r="AB371" s="62">
        <v>10016154.550000001</v>
      </c>
      <c r="AC371" s="7">
        <f t="shared" si="65"/>
        <v>0</v>
      </c>
      <c r="AE371" s="6" t="s">
        <v>590</v>
      </c>
      <c r="AF371" s="6" t="s">
        <v>1133</v>
      </c>
      <c r="AG371" s="6" t="s">
        <v>1124</v>
      </c>
      <c r="AH371" s="6" t="s">
        <v>378</v>
      </c>
      <c r="AI371" s="6" t="s">
        <v>508</v>
      </c>
      <c r="AJ371" s="6" t="s">
        <v>363</v>
      </c>
      <c r="AK371" s="6" t="s">
        <v>528</v>
      </c>
      <c r="AL371" s="6" t="s">
        <v>1103</v>
      </c>
      <c r="AM371" s="6" t="s">
        <v>1857</v>
      </c>
      <c r="AN371" s="6" t="s">
        <v>1857</v>
      </c>
      <c r="AO371" s="6" t="s">
        <v>1857</v>
      </c>
      <c r="AP371" s="6" t="s">
        <v>1857</v>
      </c>
      <c r="AQ371" s="6" t="s">
        <v>1857</v>
      </c>
      <c r="AR371" s="6" t="s">
        <v>1857</v>
      </c>
      <c r="AS371" s="6" t="s">
        <v>1857</v>
      </c>
      <c r="AT371" s="6" t="s">
        <v>1857</v>
      </c>
    </row>
    <row r="372" spans="1:46" ht="17.25" customHeight="1" x14ac:dyDescent="0.3">
      <c r="A372" t="s">
        <v>537</v>
      </c>
      <c r="B372" t="s">
        <v>1628</v>
      </c>
      <c r="C372" t="s">
        <v>1107</v>
      </c>
      <c r="D372" t="str">
        <f t="shared" si="55"/>
        <v>Neptune township, Monmouth County</v>
      </c>
      <c r="E372" t="s">
        <v>1829</v>
      </c>
      <c r="F372" t="s">
        <v>1815</v>
      </c>
      <c r="G372" s="22">
        <f>COUNTIFS('Raw Data from UFBs'!$A$3:$A$3000,'Summary By Town'!$A372,'Raw Data from UFBs'!$E$3:$E$3000,'Summary By Town'!$G$2)</f>
        <v>6</v>
      </c>
      <c r="H372" s="5">
        <f>SUMIFS('Raw Data from UFBs'!F$3:F$3000,'Raw Data from UFBs'!$A$3:$A$3000,'Summary By Town'!$A372,'Raw Data from UFBs'!$E$3:$E$3000,'Summary By Town'!$G$2)</f>
        <v>0</v>
      </c>
      <c r="I372" s="5">
        <f>SUMIFS('Raw Data from UFBs'!G$3:G$3000,'Raw Data from UFBs'!$A$3:$A$3000,'Summary By Town'!$A372,'Raw Data from UFBs'!$E$3:$E$3000,'Summary By Town'!$G$2)</f>
        <v>68786500</v>
      </c>
      <c r="J372" s="23">
        <f t="shared" si="56"/>
        <v>1187594.7973873666</v>
      </c>
      <c r="K372" s="22">
        <f>COUNTIFS('Raw Data from UFBs'!$A$3:$A$3000,'Summary By Town'!$A372,'Raw Data from UFBs'!$E$3:$E$3000,'Summary By Town'!$K$2)</f>
        <v>0</v>
      </c>
      <c r="L372" s="5">
        <f>SUMIFS('Raw Data from UFBs'!F$3:F$3000,'Raw Data from UFBs'!$A$3:$A$3000,'Summary By Town'!$A372,'Raw Data from UFBs'!$E$3:$E$3000,'Summary By Town'!$K$2)</f>
        <v>0</v>
      </c>
      <c r="M372" s="5">
        <f>SUMIFS('Raw Data from UFBs'!G$3:G$3000,'Raw Data from UFBs'!$A$3:$A$3000,'Summary By Town'!$A372,'Raw Data from UFBs'!$E$3:$E$3000,'Summary By Town'!$K$2)</f>
        <v>0</v>
      </c>
      <c r="N372" s="23">
        <f t="shared" si="57"/>
        <v>0</v>
      </c>
      <c r="O372" s="22">
        <f>COUNTIFS('Raw Data from UFBs'!$A$3:$A$3000,'Summary By Town'!$A372,'Raw Data from UFBs'!$E$3:$E$3000,'Summary By Town'!$O$2)</f>
        <v>0</v>
      </c>
      <c r="P372" s="5">
        <f>SUMIFS('Raw Data from UFBs'!F$3:F$3000,'Raw Data from UFBs'!$A$3:$A$3000,'Summary By Town'!$A372,'Raw Data from UFBs'!$E$3:$E$3000,'Summary By Town'!$O$2)</f>
        <v>0</v>
      </c>
      <c r="Q372" s="5">
        <f>SUMIFS('Raw Data from UFBs'!G$3:G$3000,'Raw Data from UFBs'!$A$3:$A$3000,'Summary By Town'!$A372,'Raw Data from UFBs'!$E$3:$E$3000,'Summary By Town'!$O$2)</f>
        <v>0</v>
      </c>
      <c r="R372" s="23">
        <f t="shared" si="58"/>
        <v>0</v>
      </c>
      <c r="S372" s="22">
        <f t="shared" si="59"/>
        <v>6</v>
      </c>
      <c r="T372" s="5">
        <f t="shared" si="60"/>
        <v>0</v>
      </c>
      <c r="U372" s="5">
        <f t="shared" si="61"/>
        <v>68786500</v>
      </c>
      <c r="V372" s="23">
        <f t="shared" si="62"/>
        <v>1187594.7973873666</v>
      </c>
      <c r="W372" s="62">
        <v>6522022300</v>
      </c>
      <c r="X372" s="63">
        <v>1.7264940030200209</v>
      </c>
      <c r="Y372" s="64">
        <v>0.35759204801523942</v>
      </c>
      <c r="Z372" s="5">
        <f t="shared" si="63"/>
        <v>424674.45580999175</v>
      </c>
      <c r="AA372" s="9">
        <f t="shared" si="64"/>
        <v>1.0546805398074153E-2</v>
      </c>
      <c r="AB372" s="62">
        <v>50071083.510000005</v>
      </c>
      <c r="AC372" s="7">
        <f t="shared" si="65"/>
        <v>8.4814313180416271E-3</v>
      </c>
      <c r="AE372" s="6" t="s">
        <v>480</v>
      </c>
      <c r="AF372" s="6" t="s">
        <v>1109</v>
      </c>
      <c r="AG372" s="6" t="s">
        <v>1123</v>
      </c>
      <c r="AH372" s="6" t="s">
        <v>469</v>
      </c>
      <c r="AI372" s="6" t="s">
        <v>547</v>
      </c>
      <c r="AJ372" s="6" t="s">
        <v>541</v>
      </c>
      <c r="AK372" s="6" t="s">
        <v>1110</v>
      </c>
      <c r="AL372" s="6" t="s">
        <v>557</v>
      </c>
      <c r="AM372" s="6" t="s">
        <v>1857</v>
      </c>
      <c r="AN372" s="6" t="s">
        <v>1857</v>
      </c>
      <c r="AO372" s="6" t="s">
        <v>1857</v>
      </c>
      <c r="AP372" s="6" t="s">
        <v>1857</v>
      </c>
      <c r="AQ372" s="6" t="s">
        <v>1857</v>
      </c>
      <c r="AR372" s="6" t="s">
        <v>1857</v>
      </c>
      <c r="AS372" s="6" t="s">
        <v>1857</v>
      </c>
      <c r="AT372" s="6" t="s">
        <v>1857</v>
      </c>
    </row>
    <row r="373" spans="1:46" ht="17.25" customHeight="1" x14ac:dyDescent="0.3">
      <c r="A373" t="s">
        <v>547</v>
      </c>
      <c r="B373" t="s">
        <v>1629</v>
      </c>
      <c r="C373" t="s">
        <v>1107</v>
      </c>
      <c r="D373" t="str">
        <f t="shared" si="55"/>
        <v>Ocean township, Monmouth County</v>
      </c>
      <c r="E373" t="s">
        <v>1829</v>
      </c>
      <c r="F373" t="s">
        <v>1817</v>
      </c>
      <c r="G373" s="22">
        <f>COUNTIFS('Raw Data from UFBs'!$A$3:$A$3000,'Summary By Town'!$A373,'Raw Data from UFBs'!$E$3:$E$3000,'Summary By Town'!$G$2)</f>
        <v>4</v>
      </c>
      <c r="H373" s="5">
        <f>SUMIFS('Raw Data from UFBs'!F$3:F$3000,'Raw Data from UFBs'!$A$3:$A$3000,'Summary By Town'!$A373,'Raw Data from UFBs'!$E$3:$E$3000,'Summary By Town'!$G$2)</f>
        <v>157382.12</v>
      </c>
      <c r="I373" s="5">
        <f>SUMIFS('Raw Data from UFBs'!G$3:G$3000,'Raw Data from UFBs'!$A$3:$A$3000,'Summary By Town'!$A373,'Raw Data from UFBs'!$E$3:$E$3000,'Summary By Town'!$G$2)</f>
        <v>28038900</v>
      </c>
      <c r="J373" s="23">
        <f t="shared" si="56"/>
        <v>417706.20232665539</v>
      </c>
      <c r="K373" s="22">
        <f>COUNTIFS('Raw Data from UFBs'!$A$3:$A$3000,'Summary By Town'!$A373,'Raw Data from UFBs'!$E$3:$E$3000,'Summary By Town'!$K$2)</f>
        <v>0</v>
      </c>
      <c r="L373" s="5">
        <f>SUMIFS('Raw Data from UFBs'!F$3:F$3000,'Raw Data from UFBs'!$A$3:$A$3000,'Summary By Town'!$A373,'Raw Data from UFBs'!$E$3:$E$3000,'Summary By Town'!$K$2)</f>
        <v>0</v>
      </c>
      <c r="M373" s="5">
        <f>SUMIFS('Raw Data from UFBs'!G$3:G$3000,'Raw Data from UFBs'!$A$3:$A$3000,'Summary By Town'!$A373,'Raw Data from UFBs'!$E$3:$E$3000,'Summary By Town'!$K$2)</f>
        <v>0</v>
      </c>
      <c r="N373" s="23">
        <f t="shared" si="57"/>
        <v>0</v>
      </c>
      <c r="O373" s="22">
        <f>COUNTIFS('Raw Data from UFBs'!$A$3:$A$3000,'Summary By Town'!$A373,'Raw Data from UFBs'!$E$3:$E$3000,'Summary By Town'!$O$2)</f>
        <v>0</v>
      </c>
      <c r="P373" s="5">
        <f>SUMIFS('Raw Data from UFBs'!F$3:F$3000,'Raw Data from UFBs'!$A$3:$A$3000,'Summary By Town'!$A373,'Raw Data from UFBs'!$E$3:$E$3000,'Summary By Town'!$O$2)</f>
        <v>0</v>
      </c>
      <c r="Q373" s="5">
        <f>SUMIFS('Raw Data from UFBs'!G$3:G$3000,'Raw Data from UFBs'!$A$3:$A$3000,'Summary By Town'!$A373,'Raw Data from UFBs'!$E$3:$E$3000,'Summary By Town'!$O$2)</f>
        <v>0</v>
      </c>
      <c r="R373" s="23">
        <f t="shared" si="58"/>
        <v>0</v>
      </c>
      <c r="S373" s="22">
        <f t="shared" si="59"/>
        <v>4</v>
      </c>
      <c r="T373" s="5">
        <f t="shared" si="60"/>
        <v>157382.12</v>
      </c>
      <c r="U373" s="5">
        <f t="shared" si="61"/>
        <v>28038900</v>
      </c>
      <c r="V373" s="23">
        <f t="shared" si="62"/>
        <v>417706.20232665539</v>
      </c>
      <c r="W373" s="62">
        <v>8187046098</v>
      </c>
      <c r="X373" s="63">
        <v>1.4897381934621379</v>
      </c>
      <c r="Y373" s="64">
        <v>0.22272174210229168</v>
      </c>
      <c r="Z373" s="5">
        <f t="shared" si="63"/>
        <v>57979.833126973092</v>
      </c>
      <c r="AA373" s="9">
        <f t="shared" si="64"/>
        <v>3.4247883381100758E-3</v>
      </c>
      <c r="AB373" s="62">
        <v>42296462.759999998</v>
      </c>
      <c r="AC373" s="7">
        <f t="shared" si="65"/>
        <v>1.3707962638853323E-3</v>
      </c>
      <c r="AE373" s="6" t="s">
        <v>469</v>
      </c>
      <c r="AF373" s="6" t="s">
        <v>1106</v>
      </c>
      <c r="AG373" s="6" t="s">
        <v>1117</v>
      </c>
      <c r="AH373" s="6" t="s">
        <v>1113</v>
      </c>
      <c r="AI373" s="6" t="s">
        <v>1134</v>
      </c>
      <c r="AJ373" s="6" t="s">
        <v>502</v>
      </c>
      <c r="AK373" s="6" t="s">
        <v>520</v>
      </c>
      <c r="AL373" s="6" t="s">
        <v>541</v>
      </c>
      <c r="AM373" s="6" t="s">
        <v>537</v>
      </c>
      <c r="AN373" s="6" t="s">
        <v>1857</v>
      </c>
      <c r="AO373" s="6" t="s">
        <v>1857</v>
      </c>
      <c r="AP373" s="6" t="s">
        <v>1857</v>
      </c>
      <c r="AQ373" s="6" t="s">
        <v>1857</v>
      </c>
      <c r="AR373" s="6" t="s">
        <v>1857</v>
      </c>
      <c r="AS373" s="6" t="s">
        <v>1857</v>
      </c>
      <c r="AT373" s="6" t="s">
        <v>1857</v>
      </c>
    </row>
    <row r="374" spans="1:46" ht="17.25" customHeight="1" x14ac:dyDescent="0.3">
      <c r="A374" t="s">
        <v>1128</v>
      </c>
      <c r="B374" t="s">
        <v>1630</v>
      </c>
      <c r="C374" t="s">
        <v>1107</v>
      </c>
      <c r="D374" t="str">
        <f t="shared" si="55"/>
        <v>Shrewsbury township, Monmouth County</v>
      </c>
      <c r="E374" t="s">
        <v>1829</v>
      </c>
      <c r="F374" t="s">
        <v>1819</v>
      </c>
      <c r="G374" s="22">
        <f>COUNTIFS('Raw Data from UFBs'!$A$3:$A$3000,'Summary By Town'!$A374,'Raw Data from UFBs'!$E$3:$E$3000,'Summary By Town'!$G$2)</f>
        <v>0</v>
      </c>
      <c r="H374" s="5">
        <f>SUMIFS('Raw Data from UFBs'!F$3:F$3000,'Raw Data from UFBs'!$A$3:$A$3000,'Summary By Town'!$A374,'Raw Data from UFBs'!$E$3:$E$3000,'Summary By Town'!$G$2)</f>
        <v>0</v>
      </c>
      <c r="I374" s="5">
        <f>SUMIFS('Raw Data from UFBs'!G$3:G$3000,'Raw Data from UFBs'!$A$3:$A$3000,'Summary By Town'!$A374,'Raw Data from UFBs'!$E$3:$E$3000,'Summary By Town'!$G$2)</f>
        <v>0</v>
      </c>
      <c r="J374" s="23">
        <f t="shared" si="56"/>
        <v>0</v>
      </c>
      <c r="K374" s="22">
        <f>COUNTIFS('Raw Data from UFBs'!$A$3:$A$3000,'Summary By Town'!$A374,'Raw Data from UFBs'!$E$3:$E$3000,'Summary By Town'!$K$2)</f>
        <v>0</v>
      </c>
      <c r="L374" s="5">
        <f>SUMIFS('Raw Data from UFBs'!F$3:F$3000,'Raw Data from UFBs'!$A$3:$A$3000,'Summary By Town'!$A374,'Raw Data from UFBs'!$E$3:$E$3000,'Summary By Town'!$K$2)</f>
        <v>0</v>
      </c>
      <c r="M374" s="5">
        <f>SUMIFS('Raw Data from UFBs'!G$3:G$3000,'Raw Data from UFBs'!$A$3:$A$3000,'Summary By Town'!$A374,'Raw Data from UFBs'!$E$3:$E$3000,'Summary By Town'!$K$2)</f>
        <v>0</v>
      </c>
      <c r="N374" s="23">
        <f t="shared" si="57"/>
        <v>0</v>
      </c>
      <c r="O374" s="22">
        <f>COUNTIFS('Raw Data from UFBs'!$A$3:$A$3000,'Summary By Town'!$A374,'Raw Data from UFBs'!$E$3:$E$3000,'Summary By Town'!$O$2)</f>
        <v>0</v>
      </c>
      <c r="P374" s="5">
        <f>SUMIFS('Raw Data from UFBs'!F$3:F$3000,'Raw Data from UFBs'!$A$3:$A$3000,'Summary By Town'!$A374,'Raw Data from UFBs'!$E$3:$E$3000,'Summary By Town'!$O$2)</f>
        <v>0</v>
      </c>
      <c r="Q374" s="5">
        <f>SUMIFS('Raw Data from UFBs'!G$3:G$3000,'Raw Data from UFBs'!$A$3:$A$3000,'Summary By Town'!$A374,'Raw Data from UFBs'!$E$3:$E$3000,'Summary By Town'!$O$2)</f>
        <v>0</v>
      </c>
      <c r="R374" s="23">
        <f t="shared" si="58"/>
        <v>0</v>
      </c>
      <c r="S374" s="22">
        <f t="shared" si="59"/>
        <v>0</v>
      </c>
      <c r="T374" s="5">
        <f t="shared" si="60"/>
        <v>0</v>
      </c>
      <c r="U374" s="5">
        <f t="shared" si="61"/>
        <v>0</v>
      </c>
      <c r="V374" s="23">
        <f t="shared" si="62"/>
        <v>0</v>
      </c>
      <c r="W374" s="62">
        <v>96230634</v>
      </c>
      <c r="X374" s="63">
        <v>1.7934009943140179</v>
      </c>
      <c r="Y374" s="64">
        <v>0.528282418406822</v>
      </c>
      <c r="Z374" s="5">
        <f t="shared" si="63"/>
        <v>0</v>
      </c>
      <c r="AA374" s="9">
        <f t="shared" si="64"/>
        <v>0</v>
      </c>
      <c r="AB374" s="62">
        <v>1197962.5</v>
      </c>
      <c r="AC374" s="7">
        <f t="shared" si="65"/>
        <v>0</v>
      </c>
      <c r="AE374" s="6" t="s">
        <v>541</v>
      </c>
      <c r="AF374" s="6" t="s">
        <v>556</v>
      </c>
      <c r="AG374" s="6" t="s">
        <v>1857</v>
      </c>
      <c r="AH374" s="6" t="s">
        <v>1857</v>
      </c>
      <c r="AI374" s="6" t="s">
        <v>1857</v>
      </c>
      <c r="AJ374" s="6" t="s">
        <v>1857</v>
      </c>
      <c r="AK374" s="6" t="s">
        <v>1857</v>
      </c>
      <c r="AL374" s="6" t="s">
        <v>1857</v>
      </c>
      <c r="AM374" s="6" t="s">
        <v>1857</v>
      </c>
      <c r="AN374" s="6" t="s">
        <v>1857</v>
      </c>
      <c r="AO374" s="6" t="s">
        <v>1857</v>
      </c>
      <c r="AP374" s="6" t="s">
        <v>1857</v>
      </c>
      <c r="AQ374" s="6" t="s">
        <v>1857</v>
      </c>
      <c r="AR374" s="6" t="s">
        <v>1857</v>
      </c>
      <c r="AS374" s="6" t="s">
        <v>1857</v>
      </c>
      <c r="AT374" s="6" t="s">
        <v>1857</v>
      </c>
    </row>
    <row r="375" spans="1:46" ht="17.25" customHeight="1" x14ac:dyDescent="0.3">
      <c r="A375" t="s">
        <v>1133</v>
      </c>
      <c r="B375" t="s">
        <v>1631</v>
      </c>
      <c r="C375" t="s">
        <v>1107</v>
      </c>
      <c r="D375" t="str">
        <f t="shared" si="55"/>
        <v>Upper Freehold township, Monmouth County</v>
      </c>
      <c r="E375" t="s">
        <v>1829</v>
      </c>
      <c r="F375" t="s">
        <v>1818</v>
      </c>
      <c r="G375" s="22">
        <f>COUNTIFS('Raw Data from UFBs'!$A$3:$A$3000,'Summary By Town'!$A375,'Raw Data from UFBs'!$E$3:$E$3000,'Summary By Town'!$G$2)</f>
        <v>0</v>
      </c>
      <c r="H375" s="5">
        <f>SUMIFS('Raw Data from UFBs'!F$3:F$3000,'Raw Data from UFBs'!$A$3:$A$3000,'Summary By Town'!$A375,'Raw Data from UFBs'!$E$3:$E$3000,'Summary By Town'!$G$2)</f>
        <v>0</v>
      </c>
      <c r="I375" s="5">
        <f>SUMIFS('Raw Data from UFBs'!G$3:G$3000,'Raw Data from UFBs'!$A$3:$A$3000,'Summary By Town'!$A375,'Raw Data from UFBs'!$E$3:$E$3000,'Summary By Town'!$G$2)</f>
        <v>0</v>
      </c>
      <c r="J375" s="23">
        <f t="shared" si="56"/>
        <v>0</v>
      </c>
      <c r="K375" s="22">
        <f>COUNTIFS('Raw Data from UFBs'!$A$3:$A$3000,'Summary By Town'!$A375,'Raw Data from UFBs'!$E$3:$E$3000,'Summary By Town'!$K$2)</f>
        <v>0</v>
      </c>
      <c r="L375" s="5">
        <f>SUMIFS('Raw Data from UFBs'!F$3:F$3000,'Raw Data from UFBs'!$A$3:$A$3000,'Summary By Town'!$A375,'Raw Data from UFBs'!$E$3:$E$3000,'Summary By Town'!$K$2)</f>
        <v>0</v>
      </c>
      <c r="M375" s="5">
        <f>SUMIFS('Raw Data from UFBs'!G$3:G$3000,'Raw Data from UFBs'!$A$3:$A$3000,'Summary By Town'!$A375,'Raw Data from UFBs'!$E$3:$E$3000,'Summary By Town'!$K$2)</f>
        <v>0</v>
      </c>
      <c r="N375" s="23">
        <f t="shared" si="57"/>
        <v>0</v>
      </c>
      <c r="O375" s="22">
        <f>COUNTIFS('Raw Data from UFBs'!$A$3:$A$3000,'Summary By Town'!$A375,'Raw Data from UFBs'!$E$3:$E$3000,'Summary By Town'!$O$2)</f>
        <v>0</v>
      </c>
      <c r="P375" s="5">
        <f>SUMIFS('Raw Data from UFBs'!F$3:F$3000,'Raw Data from UFBs'!$A$3:$A$3000,'Summary By Town'!$A375,'Raw Data from UFBs'!$E$3:$E$3000,'Summary By Town'!$O$2)</f>
        <v>0</v>
      </c>
      <c r="Q375" s="5">
        <f>SUMIFS('Raw Data from UFBs'!G$3:G$3000,'Raw Data from UFBs'!$A$3:$A$3000,'Summary By Town'!$A375,'Raw Data from UFBs'!$E$3:$E$3000,'Summary By Town'!$O$2)</f>
        <v>0</v>
      </c>
      <c r="R375" s="23">
        <f t="shared" si="58"/>
        <v>0</v>
      </c>
      <c r="S375" s="22">
        <f t="shared" si="59"/>
        <v>0</v>
      </c>
      <c r="T375" s="5">
        <f t="shared" si="60"/>
        <v>0</v>
      </c>
      <c r="U375" s="5">
        <f t="shared" si="61"/>
        <v>0</v>
      </c>
      <c r="V375" s="23">
        <f t="shared" si="62"/>
        <v>0</v>
      </c>
      <c r="W375" s="62">
        <v>1813367800</v>
      </c>
      <c r="X375" s="63">
        <v>2.2205191781902847</v>
      </c>
      <c r="Y375" s="64">
        <v>0.13455272111204833</v>
      </c>
      <c r="Z375" s="5">
        <f t="shared" si="63"/>
        <v>0</v>
      </c>
      <c r="AA375" s="9">
        <f t="shared" si="64"/>
        <v>0</v>
      </c>
      <c r="AB375" s="62">
        <v>6318871</v>
      </c>
      <c r="AC375" s="7">
        <f t="shared" si="65"/>
        <v>0</v>
      </c>
      <c r="AE375" s="6" t="s">
        <v>590</v>
      </c>
      <c r="AF375" s="6" t="s">
        <v>1108</v>
      </c>
      <c r="AG375" s="6" t="s">
        <v>1124</v>
      </c>
      <c r="AH375" s="6" t="s">
        <v>378</v>
      </c>
      <c r="AI375" s="6" t="s">
        <v>368</v>
      </c>
      <c r="AJ375" s="6" t="s">
        <v>1121</v>
      </c>
      <c r="AK375" s="6" t="s">
        <v>363</v>
      </c>
      <c r="AL375" s="6" t="s">
        <v>1176</v>
      </c>
      <c r="AM375" s="6" t="s">
        <v>985</v>
      </c>
      <c r="AN375" s="6" t="s">
        <v>1857</v>
      </c>
      <c r="AO375" s="6" t="s">
        <v>1857</v>
      </c>
      <c r="AP375" s="6" t="s">
        <v>1857</v>
      </c>
      <c r="AQ375" s="6" t="s">
        <v>1857</v>
      </c>
      <c r="AR375" s="6" t="s">
        <v>1857</v>
      </c>
      <c r="AS375" s="6" t="s">
        <v>1857</v>
      </c>
      <c r="AT375" s="6" t="s">
        <v>1857</v>
      </c>
    </row>
    <row r="376" spans="1:46" ht="17.25" customHeight="1" x14ac:dyDescent="0.3">
      <c r="A376" t="s">
        <v>557</v>
      </c>
      <c r="B376" t="s">
        <v>1632</v>
      </c>
      <c r="C376" t="s">
        <v>1107</v>
      </c>
      <c r="D376" t="str">
        <f t="shared" si="55"/>
        <v>Wall township, Monmouth County</v>
      </c>
      <c r="E376" t="s">
        <v>1829</v>
      </c>
      <c r="F376" t="s">
        <v>1817</v>
      </c>
      <c r="G376" s="22">
        <f>COUNTIFS('Raw Data from UFBs'!$A$3:$A$3000,'Summary By Town'!$A376,'Raw Data from UFBs'!$E$3:$E$3000,'Summary By Town'!$G$2)</f>
        <v>3</v>
      </c>
      <c r="H376" s="5">
        <f>SUMIFS('Raw Data from UFBs'!F$3:F$3000,'Raw Data from UFBs'!$A$3:$A$3000,'Summary By Town'!$A376,'Raw Data from UFBs'!$E$3:$E$3000,'Summary By Town'!$G$2)</f>
        <v>145029</v>
      </c>
      <c r="I376" s="5">
        <f>SUMIFS('Raw Data from UFBs'!G$3:G$3000,'Raw Data from UFBs'!$A$3:$A$3000,'Summary By Town'!$A376,'Raw Data from UFBs'!$E$3:$E$3000,'Summary By Town'!$G$2)</f>
        <v>27665800</v>
      </c>
      <c r="J376" s="23">
        <f t="shared" si="56"/>
        <v>548638.63517855457</v>
      </c>
      <c r="K376" s="22">
        <f>COUNTIFS('Raw Data from UFBs'!$A$3:$A$3000,'Summary By Town'!$A376,'Raw Data from UFBs'!$E$3:$E$3000,'Summary By Town'!$K$2)</f>
        <v>0</v>
      </c>
      <c r="L376" s="5">
        <f>SUMIFS('Raw Data from UFBs'!F$3:F$3000,'Raw Data from UFBs'!$A$3:$A$3000,'Summary By Town'!$A376,'Raw Data from UFBs'!$E$3:$E$3000,'Summary By Town'!$K$2)</f>
        <v>0</v>
      </c>
      <c r="M376" s="5">
        <f>SUMIFS('Raw Data from UFBs'!G$3:G$3000,'Raw Data from UFBs'!$A$3:$A$3000,'Summary By Town'!$A376,'Raw Data from UFBs'!$E$3:$E$3000,'Summary By Town'!$K$2)</f>
        <v>0</v>
      </c>
      <c r="N376" s="23">
        <f t="shared" si="57"/>
        <v>0</v>
      </c>
      <c r="O376" s="22">
        <f>COUNTIFS('Raw Data from UFBs'!$A$3:$A$3000,'Summary By Town'!$A376,'Raw Data from UFBs'!$E$3:$E$3000,'Summary By Town'!$O$2)</f>
        <v>2</v>
      </c>
      <c r="P376" s="5">
        <f>SUMIFS('Raw Data from UFBs'!F$3:F$3000,'Raw Data from UFBs'!$A$3:$A$3000,'Summary By Town'!$A376,'Raw Data from UFBs'!$E$3:$E$3000,'Summary By Town'!$O$2)</f>
        <v>199235.51</v>
      </c>
      <c r="Q376" s="5">
        <f>SUMIFS('Raw Data from UFBs'!G$3:G$3000,'Raw Data from UFBs'!$A$3:$A$3000,'Summary By Town'!$A376,'Raw Data from UFBs'!$E$3:$E$3000,'Summary By Town'!$O$2)</f>
        <v>33277700</v>
      </c>
      <c r="R376" s="23">
        <f t="shared" si="58"/>
        <v>659927.84990426397</v>
      </c>
      <c r="S376" s="22">
        <f t="shared" si="59"/>
        <v>5</v>
      </c>
      <c r="T376" s="5">
        <f t="shared" si="60"/>
        <v>344264.51</v>
      </c>
      <c r="U376" s="5">
        <f t="shared" si="61"/>
        <v>60943500</v>
      </c>
      <c r="V376" s="23">
        <f t="shared" si="62"/>
        <v>1208566.4850828187</v>
      </c>
      <c r="W376" s="62">
        <v>6843030900</v>
      </c>
      <c r="X376" s="63">
        <v>1.9830933324847089</v>
      </c>
      <c r="Y376" s="64">
        <v>0.24531299752114166</v>
      </c>
      <c r="Z376" s="5">
        <f t="shared" si="63"/>
        <v>212024.50827100934</v>
      </c>
      <c r="AA376" s="9">
        <f t="shared" si="64"/>
        <v>8.9059220819827072E-3</v>
      </c>
      <c r="AB376" s="62">
        <v>46884102.740000002</v>
      </c>
      <c r="AC376" s="7">
        <f t="shared" si="65"/>
        <v>4.5223113140675907E-3</v>
      </c>
      <c r="AE376" s="6" t="s">
        <v>1130</v>
      </c>
      <c r="AF376" s="6" t="s">
        <v>1129</v>
      </c>
      <c r="AG376" s="6" t="s">
        <v>480</v>
      </c>
      <c r="AH376" s="6" t="s">
        <v>513</v>
      </c>
      <c r="AI376" s="6" t="s">
        <v>541</v>
      </c>
      <c r="AJ376" s="6" t="s">
        <v>1112</v>
      </c>
      <c r="AK376" s="6" t="s">
        <v>537</v>
      </c>
      <c r="AL376" s="6" t="s">
        <v>1120</v>
      </c>
      <c r="AM376" s="6" t="s">
        <v>1177</v>
      </c>
      <c r="AN376" s="6" t="s">
        <v>1131</v>
      </c>
      <c r="AO376" s="6" t="s">
        <v>1111</v>
      </c>
      <c r="AP376" s="6" t="s">
        <v>1167</v>
      </c>
      <c r="AQ376" s="6" t="s">
        <v>1127</v>
      </c>
      <c r="AR376" s="6" t="s">
        <v>1857</v>
      </c>
      <c r="AS376" s="6" t="s">
        <v>1857</v>
      </c>
      <c r="AT376" s="6" t="s">
        <v>1857</v>
      </c>
    </row>
    <row r="377" spans="1:46" ht="17.25" customHeight="1" x14ac:dyDescent="0.3">
      <c r="A377" t="s">
        <v>1135</v>
      </c>
      <c r="B377" t="s">
        <v>1633</v>
      </c>
      <c r="C377" t="s">
        <v>1136</v>
      </c>
      <c r="D377" t="str">
        <f t="shared" si="55"/>
        <v>Boonton town, Morris County</v>
      </c>
      <c r="E377" t="s">
        <v>1828</v>
      </c>
      <c r="F377" t="s">
        <v>1815</v>
      </c>
      <c r="G377" s="22">
        <f>COUNTIFS('Raw Data from UFBs'!$A$3:$A$3000,'Summary By Town'!$A377,'Raw Data from UFBs'!$E$3:$E$3000,'Summary By Town'!$G$2)</f>
        <v>0</v>
      </c>
      <c r="H377" s="5">
        <f>SUMIFS('Raw Data from UFBs'!F$3:F$3000,'Raw Data from UFBs'!$A$3:$A$3000,'Summary By Town'!$A377,'Raw Data from UFBs'!$E$3:$E$3000,'Summary By Town'!$G$2)</f>
        <v>0</v>
      </c>
      <c r="I377" s="5">
        <f>SUMIFS('Raw Data from UFBs'!G$3:G$3000,'Raw Data from UFBs'!$A$3:$A$3000,'Summary By Town'!$A377,'Raw Data from UFBs'!$E$3:$E$3000,'Summary By Town'!$G$2)</f>
        <v>0</v>
      </c>
      <c r="J377" s="23">
        <f t="shared" si="56"/>
        <v>0</v>
      </c>
      <c r="K377" s="22">
        <f>COUNTIFS('Raw Data from UFBs'!$A$3:$A$3000,'Summary By Town'!$A377,'Raw Data from UFBs'!$E$3:$E$3000,'Summary By Town'!$K$2)</f>
        <v>0</v>
      </c>
      <c r="L377" s="5">
        <f>SUMIFS('Raw Data from UFBs'!F$3:F$3000,'Raw Data from UFBs'!$A$3:$A$3000,'Summary By Town'!$A377,'Raw Data from UFBs'!$E$3:$E$3000,'Summary By Town'!$K$2)</f>
        <v>0</v>
      </c>
      <c r="M377" s="5">
        <f>SUMIFS('Raw Data from UFBs'!G$3:G$3000,'Raw Data from UFBs'!$A$3:$A$3000,'Summary By Town'!$A377,'Raw Data from UFBs'!$E$3:$E$3000,'Summary By Town'!$K$2)</f>
        <v>0</v>
      </c>
      <c r="N377" s="23">
        <f t="shared" si="57"/>
        <v>0</v>
      </c>
      <c r="O377" s="22">
        <f>COUNTIFS('Raw Data from UFBs'!$A$3:$A$3000,'Summary By Town'!$A377,'Raw Data from UFBs'!$E$3:$E$3000,'Summary By Town'!$O$2)</f>
        <v>1</v>
      </c>
      <c r="P377" s="5">
        <f>SUMIFS('Raw Data from UFBs'!F$3:F$3000,'Raw Data from UFBs'!$A$3:$A$3000,'Summary By Town'!$A377,'Raw Data from UFBs'!$E$3:$E$3000,'Summary By Town'!$O$2)</f>
        <v>850000</v>
      </c>
      <c r="Q377" s="5">
        <f>SUMIFS('Raw Data from UFBs'!G$3:G$3000,'Raw Data from UFBs'!$A$3:$A$3000,'Summary By Town'!$A377,'Raw Data from UFBs'!$E$3:$E$3000,'Summary By Town'!$O$2)</f>
        <v>45000000</v>
      </c>
      <c r="R377" s="23">
        <f t="shared" si="58"/>
        <v>1480638.8074394341</v>
      </c>
      <c r="S377" s="22">
        <f t="shared" si="59"/>
        <v>1</v>
      </c>
      <c r="T377" s="5">
        <f t="shared" si="60"/>
        <v>850000</v>
      </c>
      <c r="U377" s="5">
        <f t="shared" si="61"/>
        <v>45000000</v>
      </c>
      <c r="V377" s="23">
        <f t="shared" si="62"/>
        <v>1480638.8074394341</v>
      </c>
      <c r="W377" s="62">
        <v>1253643900</v>
      </c>
      <c r="X377" s="63">
        <v>3.2903084609765201</v>
      </c>
      <c r="Y377" s="64">
        <v>0.27956434791911833</v>
      </c>
      <c r="Z377" s="5">
        <f t="shared" si="63"/>
        <v>176304.12697429582</v>
      </c>
      <c r="AA377" s="9">
        <f t="shared" si="64"/>
        <v>3.5895360716069372E-2</v>
      </c>
      <c r="AB377" s="62">
        <v>19120007.32</v>
      </c>
      <c r="AC377" s="7">
        <f t="shared" si="65"/>
        <v>9.2209236128208676E-3</v>
      </c>
      <c r="AE377" s="6" t="s">
        <v>559</v>
      </c>
      <c r="AF377" s="6" t="s">
        <v>1148</v>
      </c>
      <c r="AG377" s="6" t="s">
        <v>580</v>
      </c>
      <c r="AH377" s="6" t="s">
        <v>1150</v>
      </c>
      <c r="AI377" s="6" t="s">
        <v>1857</v>
      </c>
      <c r="AJ377" s="6" t="s">
        <v>1857</v>
      </c>
      <c r="AK377" s="6" t="s">
        <v>1857</v>
      </c>
      <c r="AL377" s="6" t="s">
        <v>1857</v>
      </c>
      <c r="AM377" s="6" t="s">
        <v>1857</v>
      </c>
      <c r="AN377" s="6" t="s">
        <v>1857</v>
      </c>
      <c r="AO377" s="6" t="s">
        <v>1857</v>
      </c>
      <c r="AP377" s="6" t="s">
        <v>1857</v>
      </c>
      <c r="AQ377" s="6" t="s">
        <v>1857</v>
      </c>
      <c r="AR377" s="6" t="s">
        <v>1857</v>
      </c>
      <c r="AS377" s="6" t="s">
        <v>1857</v>
      </c>
      <c r="AT377" s="6" t="s">
        <v>1857</v>
      </c>
    </row>
    <row r="378" spans="1:46" ht="17.25" customHeight="1" x14ac:dyDescent="0.3">
      <c r="A378" t="s">
        <v>560</v>
      </c>
      <c r="B378" t="s">
        <v>1634</v>
      </c>
      <c r="C378" t="s">
        <v>1136</v>
      </c>
      <c r="D378" t="str">
        <f t="shared" si="55"/>
        <v>Butler borough, Morris County</v>
      </c>
      <c r="E378" t="s">
        <v>1828</v>
      </c>
      <c r="F378" t="s">
        <v>1815</v>
      </c>
      <c r="G378" s="22">
        <f>COUNTIFS('Raw Data from UFBs'!$A$3:$A$3000,'Summary By Town'!$A378,'Raw Data from UFBs'!$E$3:$E$3000,'Summary By Town'!$G$2)</f>
        <v>1</v>
      </c>
      <c r="H378" s="5">
        <f>SUMIFS('Raw Data from UFBs'!F$3:F$3000,'Raw Data from UFBs'!$A$3:$A$3000,'Summary By Town'!$A378,'Raw Data from UFBs'!$E$3:$E$3000,'Summary By Town'!$G$2)</f>
        <v>78983.960000000006</v>
      </c>
      <c r="I378" s="5">
        <f>SUMIFS('Raw Data from UFBs'!G$3:G$3000,'Raw Data from UFBs'!$A$3:$A$3000,'Summary By Town'!$A378,'Raw Data from UFBs'!$E$3:$E$3000,'Summary By Town'!$G$2)</f>
        <v>10787700</v>
      </c>
      <c r="J378" s="23">
        <f t="shared" si="56"/>
        <v>286217.70792309276</v>
      </c>
      <c r="K378" s="22">
        <f>COUNTIFS('Raw Data from UFBs'!$A$3:$A$3000,'Summary By Town'!$A378,'Raw Data from UFBs'!$E$3:$E$3000,'Summary By Town'!$K$2)</f>
        <v>0</v>
      </c>
      <c r="L378" s="5">
        <f>SUMIFS('Raw Data from UFBs'!F$3:F$3000,'Raw Data from UFBs'!$A$3:$A$3000,'Summary By Town'!$A378,'Raw Data from UFBs'!$E$3:$E$3000,'Summary By Town'!$K$2)</f>
        <v>0</v>
      </c>
      <c r="M378" s="5">
        <f>SUMIFS('Raw Data from UFBs'!G$3:G$3000,'Raw Data from UFBs'!$A$3:$A$3000,'Summary By Town'!$A378,'Raw Data from UFBs'!$E$3:$E$3000,'Summary By Town'!$K$2)</f>
        <v>0</v>
      </c>
      <c r="N378" s="23">
        <f t="shared" si="57"/>
        <v>0</v>
      </c>
      <c r="O378" s="22">
        <f>COUNTIFS('Raw Data from UFBs'!$A$3:$A$3000,'Summary By Town'!$A378,'Raw Data from UFBs'!$E$3:$E$3000,'Summary By Town'!$O$2)</f>
        <v>0</v>
      </c>
      <c r="P378" s="5">
        <f>SUMIFS('Raw Data from UFBs'!F$3:F$3000,'Raw Data from UFBs'!$A$3:$A$3000,'Summary By Town'!$A378,'Raw Data from UFBs'!$E$3:$E$3000,'Summary By Town'!$O$2)</f>
        <v>0</v>
      </c>
      <c r="Q378" s="5">
        <f>SUMIFS('Raw Data from UFBs'!G$3:G$3000,'Raw Data from UFBs'!$A$3:$A$3000,'Summary By Town'!$A378,'Raw Data from UFBs'!$E$3:$E$3000,'Summary By Town'!$O$2)</f>
        <v>0</v>
      </c>
      <c r="R378" s="23">
        <f t="shared" si="58"/>
        <v>0</v>
      </c>
      <c r="S378" s="22">
        <f t="shared" si="59"/>
        <v>1</v>
      </c>
      <c r="T378" s="5">
        <f t="shared" si="60"/>
        <v>78983.960000000006</v>
      </c>
      <c r="U378" s="5">
        <f t="shared" si="61"/>
        <v>10787700</v>
      </c>
      <c r="V378" s="23">
        <f t="shared" si="62"/>
        <v>286217.70792309276</v>
      </c>
      <c r="W378" s="62">
        <v>1284090405</v>
      </c>
      <c r="X378" s="63">
        <v>2.6531856459031373</v>
      </c>
      <c r="Y378" s="64">
        <v>0.27447950472546634</v>
      </c>
      <c r="Z378" s="5">
        <f t="shared" si="63"/>
        <v>56881.416492332632</v>
      </c>
      <c r="AA378" s="9">
        <f t="shared" si="64"/>
        <v>8.4010440059319649E-3</v>
      </c>
      <c r="AB378" s="62">
        <v>17272853.490000002</v>
      </c>
      <c r="AC378" s="7">
        <f t="shared" si="65"/>
        <v>3.2931105752308809E-3</v>
      </c>
      <c r="AE378" s="6" t="s">
        <v>1156</v>
      </c>
      <c r="AF378" s="6" t="s">
        <v>612</v>
      </c>
      <c r="AG378" s="6" t="s">
        <v>1196</v>
      </c>
      <c r="AH378" s="6" t="s">
        <v>1143</v>
      </c>
      <c r="AI378" s="6" t="s">
        <v>1857</v>
      </c>
      <c r="AJ378" s="6" t="s">
        <v>1857</v>
      </c>
      <c r="AK378" s="6" t="s">
        <v>1857</v>
      </c>
      <c r="AL378" s="6" t="s">
        <v>1857</v>
      </c>
      <c r="AM378" s="6" t="s">
        <v>1857</v>
      </c>
      <c r="AN378" s="6" t="s">
        <v>1857</v>
      </c>
      <c r="AO378" s="6" t="s">
        <v>1857</v>
      </c>
      <c r="AP378" s="6" t="s">
        <v>1857</v>
      </c>
      <c r="AQ378" s="6" t="s">
        <v>1857</v>
      </c>
      <c r="AR378" s="6" t="s">
        <v>1857</v>
      </c>
      <c r="AS378" s="6" t="s">
        <v>1857</v>
      </c>
      <c r="AT378" s="6" t="s">
        <v>1857</v>
      </c>
    </row>
    <row r="379" spans="1:46" ht="17.25" customHeight="1" x14ac:dyDescent="0.3">
      <c r="A379" t="s">
        <v>1137</v>
      </c>
      <c r="B379" t="s">
        <v>1635</v>
      </c>
      <c r="C379" t="s">
        <v>1136</v>
      </c>
      <c r="D379" t="str">
        <f t="shared" si="55"/>
        <v>Chatham borough, Morris County</v>
      </c>
      <c r="E379" t="s">
        <v>1828</v>
      </c>
      <c r="F379" t="s">
        <v>1815</v>
      </c>
      <c r="G379" s="22">
        <f>COUNTIFS('Raw Data from UFBs'!$A$3:$A$3000,'Summary By Town'!$A379,'Raw Data from UFBs'!$E$3:$E$3000,'Summary By Town'!$G$2)</f>
        <v>0</v>
      </c>
      <c r="H379" s="5">
        <f>SUMIFS('Raw Data from UFBs'!F$3:F$3000,'Raw Data from UFBs'!$A$3:$A$3000,'Summary By Town'!$A379,'Raw Data from UFBs'!$E$3:$E$3000,'Summary By Town'!$G$2)</f>
        <v>0</v>
      </c>
      <c r="I379" s="5">
        <f>SUMIFS('Raw Data from UFBs'!G$3:G$3000,'Raw Data from UFBs'!$A$3:$A$3000,'Summary By Town'!$A379,'Raw Data from UFBs'!$E$3:$E$3000,'Summary By Town'!$G$2)</f>
        <v>0</v>
      </c>
      <c r="J379" s="23">
        <f t="shared" si="56"/>
        <v>0</v>
      </c>
      <c r="K379" s="22">
        <f>COUNTIFS('Raw Data from UFBs'!$A$3:$A$3000,'Summary By Town'!$A379,'Raw Data from UFBs'!$E$3:$E$3000,'Summary By Town'!$K$2)</f>
        <v>0</v>
      </c>
      <c r="L379" s="5">
        <f>SUMIFS('Raw Data from UFBs'!F$3:F$3000,'Raw Data from UFBs'!$A$3:$A$3000,'Summary By Town'!$A379,'Raw Data from UFBs'!$E$3:$E$3000,'Summary By Town'!$K$2)</f>
        <v>0</v>
      </c>
      <c r="M379" s="5">
        <f>SUMIFS('Raw Data from UFBs'!G$3:G$3000,'Raw Data from UFBs'!$A$3:$A$3000,'Summary By Town'!$A379,'Raw Data from UFBs'!$E$3:$E$3000,'Summary By Town'!$K$2)</f>
        <v>0</v>
      </c>
      <c r="N379" s="23">
        <f t="shared" si="57"/>
        <v>0</v>
      </c>
      <c r="O379" s="22">
        <f>COUNTIFS('Raw Data from UFBs'!$A$3:$A$3000,'Summary By Town'!$A379,'Raw Data from UFBs'!$E$3:$E$3000,'Summary By Town'!$O$2)</f>
        <v>0</v>
      </c>
      <c r="P379" s="5">
        <f>SUMIFS('Raw Data from UFBs'!F$3:F$3000,'Raw Data from UFBs'!$A$3:$A$3000,'Summary By Town'!$A379,'Raw Data from UFBs'!$E$3:$E$3000,'Summary By Town'!$O$2)</f>
        <v>0</v>
      </c>
      <c r="Q379" s="5">
        <f>SUMIFS('Raw Data from UFBs'!G$3:G$3000,'Raw Data from UFBs'!$A$3:$A$3000,'Summary By Town'!$A379,'Raw Data from UFBs'!$E$3:$E$3000,'Summary By Town'!$O$2)</f>
        <v>0</v>
      </c>
      <c r="R379" s="23">
        <f t="shared" si="58"/>
        <v>0</v>
      </c>
      <c r="S379" s="22">
        <f t="shared" si="59"/>
        <v>0</v>
      </c>
      <c r="T379" s="5">
        <f t="shared" si="60"/>
        <v>0</v>
      </c>
      <c r="U379" s="5">
        <f t="shared" si="61"/>
        <v>0</v>
      </c>
      <c r="V379" s="23">
        <f t="shared" si="62"/>
        <v>0</v>
      </c>
      <c r="W379" s="62">
        <v>3335376250</v>
      </c>
      <c r="X379" s="63">
        <v>1.5531258787964486</v>
      </c>
      <c r="Y379" s="64">
        <v>0.21728681799821847</v>
      </c>
      <c r="Z379" s="5">
        <f t="shared" si="63"/>
        <v>0</v>
      </c>
      <c r="AA379" s="9">
        <f t="shared" si="64"/>
        <v>0</v>
      </c>
      <c r="AB379" s="62">
        <v>19927471.73</v>
      </c>
      <c r="AC379" s="7">
        <f t="shared" si="65"/>
        <v>0</v>
      </c>
      <c r="AE379" s="6" t="s">
        <v>1138</v>
      </c>
      <c r="AF379" s="6" t="s">
        <v>712</v>
      </c>
      <c r="AG379" s="6" t="s">
        <v>1141</v>
      </c>
      <c r="AH379" s="6" t="s">
        <v>1249</v>
      </c>
      <c r="AI379" s="6" t="s">
        <v>1044</v>
      </c>
      <c r="AJ379" s="6" t="s">
        <v>1857</v>
      </c>
      <c r="AK379" s="6" t="s">
        <v>1857</v>
      </c>
      <c r="AL379" s="6" t="s">
        <v>1857</v>
      </c>
      <c r="AM379" s="6" t="s">
        <v>1857</v>
      </c>
      <c r="AN379" s="6" t="s">
        <v>1857</v>
      </c>
      <c r="AO379" s="6" t="s">
        <v>1857</v>
      </c>
      <c r="AP379" s="6" t="s">
        <v>1857</v>
      </c>
      <c r="AQ379" s="6" t="s">
        <v>1857</v>
      </c>
      <c r="AR379" s="6" t="s">
        <v>1857</v>
      </c>
      <c r="AS379" s="6" t="s">
        <v>1857</v>
      </c>
      <c r="AT379" s="6" t="s">
        <v>1857</v>
      </c>
    </row>
    <row r="380" spans="1:46" ht="17.25" customHeight="1" x14ac:dyDescent="0.3">
      <c r="A380" t="s">
        <v>562</v>
      </c>
      <c r="B380" t="s">
        <v>1636</v>
      </c>
      <c r="C380" t="s">
        <v>1136</v>
      </c>
      <c r="D380" t="str">
        <f t="shared" si="55"/>
        <v>Chester borough, Morris County</v>
      </c>
      <c r="E380" t="s">
        <v>1828</v>
      </c>
      <c r="F380" t="s">
        <v>1820</v>
      </c>
      <c r="G380" s="22">
        <f>COUNTIFS('Raw Data from UFBs'!$A$3:$A$3000,'Summary By Town'!$A380,'Raw Data from UFBs'!$E$3:$E$3000,'Summary By Town'!$G$2)</f>
        <v>1</v>
      </c>
      <c r="H380" s="5">
        <f>SUMIFS('Raw Data from UFBs'!F$3:F$3000,'Raw Data from UFBs'!$A$3:$A$3000,'Summary By Town'!$A380,'Raw Data from UFBs'!$E$3:$E$3000,'Summary By Town'!$G$2)</f>
        <v>27439.919999999998</v>
      </c>
      <c r="I380" s="5">
        <f>SUMIFS('Raw Data from UFBs'!G$3:G$3000,'Raw Data from UFBs'!$A$3:$A$3000,'Summary By Town'!$A380,'Raw Data from UFBs'!$E$3:$E$3000,'Summary By Town'!$G$2)</f>
        <v>2671500</v>
      </c>
      <c r="J380" s="23">
        <f t="shared" si="56"/>
        <v>70213.864792829365</v>
      </c>
      <c r="K380" s="22">
        <f>COUNTIFS('Raw Data from UFBs'!$A$3:$A$3000,'Summary By Town'!$A380,'Raw Data from UFBs'!$E$3:$E$3000,'Summary By Town'!$K$2)</f>
        <v>0</v>
      </c>
      <c r="L380" s="5">
        <f>SUMIFS('Raw Data from UFBs'!F$3:F$3000,'Raw Data from UFBs'!$A$3:$A$3000,'Summary By Town'!$A380,'Raw Data from UFBs'!$E$3:$E$3000,'Summary By Town'!$K$2)</f>
        <v>0</v>
      </c>
      <c r="M380" s="5">
        <f>SUMIFS('Raw Data from UFBs'!G$3:G$3000,'Raw Data from UFBs'!$A$3:$A$3000,'Summary By Town'!$A380,'Raw Data from UFBs'!$E$3:$E$3000,'Summary By Town'!$K$2)</f>
        <v>0</v>
      </c>
      <c r="N380" s="23">
        <f t="shared" si="57"/>
        <v>0</v>
      </c>
      <c r="O380" s="22">
        <f>COUNTIFS('Raw Data from UFBs'!$A$3:$A$3000,'Summary By Town'!$A380,'Raw Data from UFBs'!$E$3:$E$3000,'Summary By Town'!$O$2)</f>
        <v>0</v>
      </c>
      <c r="P380" s="5">
        <f>SUMIFS('Raw Data from UFBs'!F$3:F$3000,'Raw Data from UFBs'!$A$3:$A$3000,'Summary By Town'!$A380,'Raw Data from UFBs'!$E$3:$E$3000,'Summary By Town'!$O$2)</f>
        <v>0</v>
      </c>
      <c r="Q380" s="5">
        <f>SUMIFS('Raw Data from UFBs'!G$3:G$3000,'Raw Data from UFBs'!$A$3:$A$3000,'Summary By Town'!$A380,'Raw Data from UFBs'!$E$3:$E$3000,'Summary By Town'!$O$2)</f>
        <v>0</v>
      </c>
      <c r="R380" s="23">
        <f t="shared" si="58"/>
        <v>0</v>
      </c>
      <c r="S380" s="22">
        <f t="shared" si="59"/>
        <v>1</v>
      </c>
      <c r="T380" s="5">
        <f t="shared" si="60"/>
        <v>27439.919999999998</v>
      </c>
      <c r="U380" s="5">
        <f t="shared" si="61"/>
        <v>2671500</v>
      </c>
      <c r="V380" s="23">
        <f t="shared" si="62"/>
        <v>70213.864792829365</v>
      </c>
      <c r="W380" s="62">
        <v>488212434</v>
      </c>
      <c r="X380" s="63">
        <v>2.6282562153407958</v>
      </c>
      <c r="Y380" s="64">
        <v>0.34761977260052523</v>
      </c>
      <c r="Z380" s="5">
        <f t="shared" si="63"/>
        <v>14869.068962110765</v>
      </c>
      <c r="AA380" s="9">
        <f t="shared" si="64"/>
        <v>5.4720031976899629E-3</v>
      </c>
      <c r="AB380" s="62">
        <v>5544713.2200000007</v>
      </c>
      <c r="AC380" s="7">
        <f t="shared" si="65"/>
        <v>2.6816660072657037E-3</v>
      </c>
      <c r="AE380" s="6" t="s">
        <v>1139</v>
      </c>
      <c r="AF380" s="6" t="s">
        <v>1857</v>
      </c>
      <c r="AG380" s="6" t="s">
        <v>1857</v>
      </c>
      <c r="AH380" s="6" t="s">
        <v>1857</v>
      </c>
      <c r="AI380" s="6" t="s">
        <v>1857</v>
      </c>
      <c r="AJ380" s="6" t="s">
        <v>1857</v>
      </c>
      <c r="AK380" s="6" t="s">
        <v>1857</v>
      </c>
      <c r="AL380" s="6" t="s">
        <v>1857</v>
      </c>
      <c r="AM380" s="6" t="s">
        <v>1857</v>
      </c>
      <c r="AN380" s="6" t="s">
        <v>1857</v>
      </c>
      <c r="AO380" s="6" t="s">
        <v>1857</v>
      </c>
      <c r="AP380" s="6" t="s">
        <v>1857</v>
      </c>
      <c r="AQ380" s="6" t="s">
        <v>1857</v>
      </c>
      <c r="AR380" s="6" t="s">
        <v>1857</v>
      </c>
      <c r="AS380" s="6" t="s">
        <v>1857</v>
      </c>
      <c r="AT380" s="6" t="s">
        <v>1857</v>
      </c>
    </row>
    <row r="381" spans="1:46" ht="17.25" customHeight="1" x14ac:dyDescent="0.3">
      <c r="A381" t="s">
        <v>565</v>
      </c>
      <c r="B381" t="s">
        <v>1637</v>
      </c>
      <c r="C381" t="s">
        <v>1136</v>
      </c>
      <c r="D381" t="str">
        <f t="shared" si="55"/>
        <v>Dover town, Morris County</v>
      </c>
      <c r="E381" t="s">
        <v>1828</v>
      </c>
      <c r="F381" t="s">
        <v>1815</v>
      </c>
      <c r="G381" s="22">
        <f>COUNTIFS('Raw Data from UFBs'!$A$3:$A$3000,'Summary By Town'!$A381,'Raw Data from UFBs'!$E$3:$E$3000,'Summary By Town'!$G$2)</f>
        <v>1</v>
      </c>
      <c r="H381" s="5">
        <f>SUMIFS('Raw Data from UFBs'!F$3:F$3000,'Raw Data from UFBs'!$A$3:$A$3000,'Summary By Town'!$A381,'Raw Data from UFBs'!$E$3:$E$3000,'Summary By Town'!$G$2)</f>
        <v>181232</v>
      </c>
      <c r="I381" s="5">
        <f>SUMIFS('Raw Data from UFBs'!G$3:G$3000,'Raw Data from UFBs'!$A$3:$A$3000,'Summary By Town'!$A381,'Raw Data from UFBs'!$E$3:$E$3000,'Summary By Town'!$G$2)</f>
        <v>8485000</v>
      </c>
      <c r="J381" s="23">
        <f t="shared" si="56"/>
        <v>267814.14189879171</v>
      </c>
      <c r="K381" s="22">
        <f>COUNTIFS('Raw Data from UFBs'!$A$3:$A$3000,'Summary By Town'!$A381,'Raw Data from UFBs'!$E$3:$E$3000,'Summary By Town'!$K$2)</f>
        <v>0</v>
      </c>
      <c r="L381" s="5">
        <f>SUMIFS('Raw Data from UFBs'!F$3:F$3000,'Raw Data from UFBs'!$A$3:$A$3000,'Summary By Town'!$A381,'Raw Data from UFBs'!$E$3:$E$3000,'Summary By Town'!$K$2)</f>
        <v>0</v>
      </c>
      <c r="M381" s="5">
        <f>SUMIFS('Raw Data from UFBs'!G$3:G$3000,'Raw Data from UFBs'!$A$3:$A$3000,'Summary By Town'!$A381,'Raw Data from UFBs'!$E$3:$E$3000,'Summary By Town'!$K$2)</f>
        <v>0</v>
      </c>
      <c r="N381" s="23">
        <f t="shared" si="57"/>
        <v>0</v>
      </c>
      <c r="O381" s="22">
        <f>COUNTIFS('Raw Data from UFBs'!$A$3:$A$3000,'Summary By Town'!$A381,'Raw Data from UFBs'!$E$3:$E$3000,'Summary By Town'!$O$2)</f>
        <v>0</v>
      </c>
      <c r="P381" s="5">
        <f>SUMIFS('Raw Data from UFBs'!F$3:F$3000,'Raw Data from UFBs'!$A$3:$A$3000,'Summary By Town'!$A381,'Raw Data from UFBs'!$E$3:$E$3000,'Summary By Town'!$O$2)</f>
        <v>0</v>
      </c>
      <c r="Q381" s="5">
        <f>SUMIFS('Raw Data from UFBs'!G$3:G$3000,'Raw Data from UFBs'!$A$3:$A$3000,'Summary By Town'!$A381,'Raw Data from UFBs'!$E$3:$E$3000,'Summary By Town'!$O$2)</f>
        <v>0</v>
      </c>
      <c r="R381" s="23">
        <f t="shared" si="58"/>
        <v>0</v>
      </c>
      <c r="S381" s="22">
        <f t="shared" si="59"/>
        <v>1</v>
      </c>
      <c r="T381" s="5">
        <f t="shared" si="60"/>
        <v>181232</v>
      </c>
      <c r="U381" s="5">
        <f t="shared" si="61"/>
        <v>8485000</v>
      </c>
      <c r="V381" s="23">
        <f t="shared" si="62"/>
        <v>267814.14189879171</v>
      </c>
      <c r="W381" s="62">
        <v>1505896100</v>
      </c>
      <c r="X381" s="63">
        <v>3.1563245951537033</v>
      </c>
      <c r="Y381" s="64">
        <v>0.48775339029485865</v>
      </c>
      <c r="Z381" s="5">
        <f t="shared" si="63"/>
        <v>42230.733250126192</v>
      </c>
      <c r="AA381" s="9">
        <f t="shared" si="64"/>
        <v>5.6345188755054215E-3</v>
      </c>
      <c r="AB381" s="62">
        <v>36941752.549999997</v>
      </c>
      <c r="AC381" s="7">
        <f t="shared" si="65"/>
        <v>1.1431708117520319E-3</v>
      </c>
      <c r="AE381" s="6" t="s">
        <v>1159</v>
      </c>
      <c r="AF381" s="6" t="s">
        <v>1155</v>
      </c>
      <c r="AG381" s="6" t="s">
        <v>1147</v>
      </c>
      <c r="AH381" s="6" t="s">
        <v>583</v>
      </c>
      <c r="AI381" s="6" t="s">
        <v>713</v>
      </c>
      <c r="AJ381" s="6" t="s">
        <v>1857</v>
      </c>
      <c r="AK381" s="6" t="s">
        <v>1857</v>
      </c>
      <c r="AL381" s="6" t="s">
        <v>1857</v>
      </c>
      <c r="AM381" s="6" t="s">
        <v>1857</v>
      </c>
      <c r="AN381" s="6" t="s">
        <v>1857</v>
      </c>
      <c r="AO381" s="6" t="s">
        <v>1857</v>
      </c>
      <c r="AP381" s="6" t="s">
        <v>1857</v>
      </c>
      <c r="AQ381" s="6" t="s">
        <v>1857</v>
      </c>
      <c r="AR381" s="6" t="s">
        <v>1857</v>
      </c>
      <c r="AS381" s="6" t="s">
        <v>1857</v>
      </c>
      <c r="AT381" s="6" t="s">
        <v>1857</v>
      </c>
    </row>
    <row r="382" spans="1:46" ht="17.25" customHeight="1" x14ac:dyDescent="0.3">
      <c r="A382" t="s">
        <v>1141</v>
      </c>
      <c r="B382" t="s">
        <v>1638</v>
      </c>
      <c r="C382" t="s">
        <v>1136</v>
      </c>
      <c r="D382" t="str">
        <f t="shared" si="55"/>
        <v>Florham Park borough, Morris County</v>
      </c>
      <c r="E382" t="s">
        <v>1828</v>
      </c>
      <c r="F382" t="s">
        <v>1817</v>
      </c>
      <c r="G382" s="22">
        <f>COUNTIFS('Raw Data from UFBs'!$A$3:$A$3000,'Summary By Town'!$A382,'Raw Data from UFBs'!$E$3:$E$3000,'Summary By Town'!$G$2)</f>
        <v>0</v>
      </c>
      <c r="H382" s="5">
        <f>SUMIFS('Raw Data from UFBs'!F$3:F$3000,'Raw Data from UFBs'!$A$3:$A$3000,'Summary By Town'!$A382,'Raw Data from UFBs'!$E$3:$E$3000,'Summary By Town'!$G$2)</f>
        <v>0</v>
      </c>
      <c r="I382" s="5">
        <f>SUMIFS('Raw Data from UFBs'!G$3:G$3000,'Raw Data from UFBs'!$A$3:$A$3000,'Summary By Town'!$A382,'Raw Data from UFBs'!$E$3:$E$3000,'Summary By Town'!$G$2)</f>
        <v>0</v>
      </c>
      <c r="J382" s="23">
        <f t="shared" si="56"/>
        <v>0</v>
      </c>
      <c r="K382" s="22">
        <f>COUNTIFS('Raw Data from UFBs'!$A$3:$A$3000,'Summary By Town'!$A382,'Raw Data from UFBs'!$E$3:$E$3000,'Summary By Town'!$K$2)</f>
        <v>0</v>
      </c>
      <c r="L382" s="5">
        <f>SUMIFS('Raw Data from UFBs'!F$3:F$3000,'Raw Data from UFBs'!$A$3:$A$3000,'Summary By Town'!$A382,'Raw Data from UFBs'!$E$3:$E$3000,'Summary By Town'!$K$2)</f>
        <v>0</v>
      </c>
      <c r="M382" s="5">
        <f>SUMIFS('Raw Data from UFBs'!G$3:G$3000,'Raw Data from UFBs'!$A$3:$A$3000,'Summary By Town'!$A382,'Raw Data from UFBs'!$E$3:$E$3000,'Summary By Town'!$K$2)</f>
        <v>0</v>
      </c>
      <c r="N382" s="23">
        <f t="shared" si="57"/>
        <v>0</v>
      </c>
      <c r="O382" s="22">
        <f>COUNTIFS('Raw Data from UFBs'!$A$3:$A$3000,'Summary By Town'!$A382,'Raw Data from UFBs'!$E$3:$E$3000,'Summary By Town'!$O$2)</f>
        <v>0</v>
      </c>
      <c r="P382" s="5">
        <f>SUMIFS('Raw Data from UFBs'!F$3:F$3000,'Raw Data from UFBs'!$A$3:$A$3000,'Summary By Town'!$A382,'Raw Data from UFBs'!$E$3:$E$3000,'Summary By Town'!$O$2)</f>
        <v>0</v>
      </c>
      <c r="Q382" s="5">
        <f>SUMIFS('Raw Data from UFBs'!G$3:G$3000,'Raw Data from UFBs'!$A$3:$A$3000,'Summary By Town'!$A382,'Raw Data from UFBs'!$E$3:$E$3000,'Summary By Town'!$O$2)</f>
        <v>0</v>
      </c>
      <c r="R382" s="23">
        <f t="shared" si="58"/>
        <v>0</v>
      </c>
      <c r="S382" s="22">
        <f t="shared" si="59"/>
        <v>0</v>
      </c>
      <c r="T382" s="5">
        <f t="shared" si="60"/>
        <v>0</v>
      </c>
      <c r="U382" s="5">
        <f t="shared" si="61"/>
        <v>0</v>
      </c>
      <c r="V382" s="23">
        <f t="shared" si="62"/>
        <v>0</v>
      </c>
      <c r="W382" s="62">
        <v>4159143520</v>
      </c>
      <c r="X382" s="63">
        <v>1.5971514448759605</v>
      </c>
      <c r="Y382" s="64">
        <v>0.28356383925740752</v>
      </c>
      <c r="Z382" s="5">
        <f t="shared" si="63"/>
        <v>0</v>
      </c>
      <c r="AA382" s="9">
        <f t="shared" si="64"/>
        <v>0</v>
      </c>
      <c r="AB382" s="62">
        <v>29450795.460000001</v>
      </c>
      <c r="AC382" s="7">
        <f t="shared" si="65"/>
        <v>0</v>
      </c>
      <c r="AE382" s="6" t="s">
        <v>1137</v>
      </c>
      <c r="AF382" s="6" t="s">
        <v>712</v>
      </c>
      <c r="AG382" s="6" t="s">
        <v>571</v>
      </c>
      <c r="AH382" s="6" t="s">
        <v>566</v>
      </c>
      <c r="AI382" s="6" t="s">
        <v>1044</v>
      </c>
      <c r="AJ382" s="6" t="s">
        <v>236</v>
      </c>
      <c r="AK382" s="6" t="s">
        <v>1140</v>
      </c>
      <c r="AL382" s="6" t="s">
        <v>1857</v>
      </c>
      <c r="AM382" s="6" t="s">
        <v>1857</v>
      </c>
      <c r="AN382" s="6" t="s">
        <v>1857</v>
      </c>
      <c r="AO382" s="6" t="s">
        <v>1857</v>
      </c>
      <c r="AP382" s="6" t="s">
        <v>1857</v>
      </c>
      <c r="AQ382" s="6" t="s">
        <v>1857</v>
      </c>
      <c r="AR382" s="6" t="s">
        <v>1857</v>
      </c>
      <c r="AS382" s="6" t="s">
        <v>1857</v>
      </c>
      <c r="AT382" s="6" t="s">
        <v>1857</v>
      </c>
    </row>
    <row r="383" spans="1:46" ht="17.25" customHeight="1" x14ac:dyDescent="0.3">
      <c r="A383" t="s">
        <v>1143</v>
      </c>
      <c r="B383" t="s">
        <v>1639</v>
      </c>
      <c r="C383" t="s">
        <v>1136</v>
      </c>
      <c r="D383" t="str">
        <f t="shared" si="55"/>
        <v>Kinnelon borough, Morris County</v>
      </c>
      <c r="E383" t="s">
        <v>1828</v>
      </c>
      <c r="F383" t="s">
        <v>1815</v>
      </c>
      <c r="G383" s="22">
        <f>COUNTIFS('Raw Data from UFBs'!$A$3:$A$3000,'Summary By Town'!$A383,'Raw Data from UFBs'!$E$3:$E$3000,'Summary By Town'!$G$2)</f>
        <v>0</v>
      </c>
      <c r="H383" s="5">
        <f>SUMIFS('Raw Data from UFBs'!F$3:F$3000,'Raw Data from UFBs'!$A$3:$A$3000,'Summary By Town'!$A383,'Raw Data from UFBs'!$E$3:$E$3000,'Summary By Town'!$G$2)</f>
        <v>0</v>
      </c>
      <c r="I383" s="5">
        <f>SUMIFS('Raw Data from UFBs'!G$3:G$3000,'Raw Data from UFBs'!$A$3:$A$3000,'Summary By Town'!$A383,'Raw Data from UFBs'!$E$3:$E$3000,'Summary By Town'!$G$2)</f>
        <v>0</v>
      </c>
      <c r="J383" s="23">
        <f t="shared" si="56"/>
        <v>0</v>
      </c>
      <c r="K383" s="22">
        <f>COUNTIFS('Raw Data from UFBs'!$A$3:$A$3000,'Summary By Town'!$A383,'Raw Data from UFBs'!$E$3:$E$3000,'Summary By Town'!$K$2)</f>
        <v>0</v>
      </c>
      <c r="L383" s="5">
        <f>SUMIFS('Raw Data from UFBs'!F$3:F$3000,'Raw Data from UFBs'!$A$3:$A$3000,'Summary By Town'!$A383,'Raw Data from UFBs'!$E$3:$E$3000,'Summary By Town'!$K$2)</f>
        <v>0</v>
      </c>
      <c r="M383" s="5">
        <f>SUMIFS('Raw Data from UFBs'!G$3:G$3000,'Raw Data from UFBs'!$A$3:$A$3000,'Summary By Town'!$A383,'Raw Data from UFBs'!$E$3:$E$3000,'Summary By Town'!$K$2)</f>
        <v>0</v>
      </c>
      <c r="N383" s="23">
        <f t="shared" si="57"/>
        <v>0</v>
      </c>
      <c r="O383" s="22">
        <f>COUNTIFS('Raw Data from UFBs'!$A$3:$A$3000,'Summary By Town'!$A383,'Raw Data from UFBs'!$E$3:$E$3000,'Summary By Town'!$O$2)</f>
        <v>0</v>
      </c>
      <c r="P383" s="5">
        <f>SUMIFS('Raw Data from UFBs'!F$3:F$3000,'Raw Data from UFBs'!$A$3:$A$3000,'Summary By Town'!$A383,'Raw Data from UFBs'!$E$3:$E$3000,'Summary By Town'!$O$2)</f>
        <v>0</v>
      </c>
      <c r="Q383" s="5">
        <f>SUMIFS('Raw Data from UFBs'!G$3:G$3000,'Raw Data from UFBs'!$A$3:$A$3000,'Summary By Town'!$A383,'Raw Data from UFBs'!$E$3:$E$3000,'Summary By Town'!$O$2)</f>
        <v>0</v>
      </c>
      <c r="R383" s="23">
        <f t="shared" si="58"/>
        <v>0</v>
      </c>
      <c r="S383" s="22">
        <f t="shared" si="59"/>
        <v>0</v>
      </c>
      <c r="T383" s="5">
        <f t="shared" si="60"/>
        <v>0</v>
      </c>
      <c r="U383" s="5">
        <f t="shared" si="61"/>
        <v>0</v>
      </c>
      <c r="V383" s="23">
        <f t="shared" si="62"/>
        <v>0</v>
      </c>
      <c r="W383" s="62">
        <v>2238579600</v>
      </c>
      <c r="X383" s="63">
        <v>2.8362210840106714</v>
      </c>
      <c r="Y383" s="64">
        <v>0.21407146490788631</v>
      </c>
      <c r="Z383" s="5">
        <f t="shared" si="63"/>
        <v>0</v>
      </c>
      <c r="AA383" s="9">
        <f t="shared" si="64"/>
        <v>0</v>
      </c>
      <c r="AB383" s="62">
        <v>17233449.43</v>
      </c>
      <c r="AC383" s="7">
        <f t="shared" si="65"/>
        <v>0</v>
      </c>
      <c r="AE383" s="6" t="s">
        <v>1144</v>
      </c>
      <c r="AF383" s="6" t="s">
        <v>559</v>
      </c>
      <c r="AG383" s="6" t="s">
        <v>1148</v>
      </c>
      <c r="AH383" s="6" t="s">
        <v>1154</v>
      </c>
      <c r="AI383" s="6" t="s">
        <v>1156</v>
      </c>
      <c r="AJ383" s="6" t="s">
        <v>560</v>
      </c>
      <c r="AK383" s="6" t="s">
        <v>1196</v>
      </c>
      <c r="AL383" s="6" t="s">
        <v>713</v>
      </c>
      <c r="AM383" s="6" t="s">
        <v>1857</v>
      </c>
      <c r="AN383" s="6" t="s">
        <v>1857</v>
      </c>
      <c r="AO383" s="6" t="s">
        <v>1857</v>
      </c>
      <c r="AP383" s="6" t="s">
        <v>1857</v>
      </c>
      <c r="AQ383" s="6" t="s">
        <v>1857</v>
      </c>
      <c r="AR383" s="6" t="s">
        <v>1857</v>
      </c>
      <c r="AS383" s="6" t="s">
        <v>1857</v>
      </c>
      <c r="AT383" s="6" t="s">
        <v>1857</v>
      </c>
    </row>
    <row r="384" spans="1:46" ht="17.25" customHeight="1" x14ac:dyDescent="0.3">
      <c r="A384" t="s">
        <v>1144</v>
      </c>
      <c r="B384" t="s">
        <v>1640</v>
      </c>
      <c r="C384" t="s">
        <v>1136</v>
      </c>
      <c r="D384" t="str">
        <f t="shared" si="55"/>
        <v>Lincoln Park borough, Morris County</v>
      </c>
      <c r="E384" t="s">
        <v>1828</v>
      </c>
      <c r="F384" t="s">
        <v>1817</v>
      </c>
      <c r="G384" s="22">
        <f>COUNTIFS('Raw Data from UFBs'!$A$3:$A$3000,'Summary By Town'!$A384,'Raw Data from UFBs'!$E$3:$E$3000,'Summary By Town'!$G$2)</f>
        <v>0</v>
      </c>
      <c r="H384" s="5">
        <f>SUMIFS('Raw Data from UFBs'!F$3:F$3000,'Raw Data from UFBs'!$A$3:$A$3000,'Summary By Town'!$A384,'Raw Data from UFBs'!$E$3:$E$3000,'Summary By Town'!$G$2)</f>
        <v>0</v>
      </c>
      <c r="I384" s="5">
        <f>SUMIFS('Raw Data from UFBs'!G$3:G$3000,'Raw Data from UFBs'!$A$3:$A$3000,'Summary By Town'!$A384,'Raw Data from UFBs'!$E$3:$E$3000,'Summary By Town'!$G$2)</f>
        <v>0</v>
      </c>
      <c r="J384" s="23">
        <f t="shared" si="56"/>
        <v>0</v>
      </c>
      <c r="K384" s="22">
        <f>COUNTIFS('Raw Data from UFBs'!$A$3:$A$3000,'Summary By Town'!$A384,'Raw Data from UFBs'!$E$3:$E$3000,'Summary By Town'!$K$2)</f>
        <v>0</v>
      </c>
      <c r="L384" s="5">
        <f>SUMIFS('Raw Data from UFBs'!F$3:F$3000,'Raw Data from UFBs'!$A$3:$A$3000,'Summary By Town'!$A384,'Raw Data from UFBs'!$E$3:$E$3000,'Summary By Town'!$K$2)</f>
        <v>0</v>
      </c>
      <c r="M384" s="5">
        <f>SUMIFS('Raw Data from UFBs'!G$3:G$3000,'Raw Data from UFBs'!$A$3:$A$3000,'Summary By Town'!$A384,'Raw Data from UFBs'!$E$3:$E$3000,'Summary By Town'!$K$2)</f>
        <v>0</v>
      </c>
      <c r="N384" s="23">
        <f t="shared" si="57"/>
        <v>0</v>
      </c>
      <c r="O384" s="22">
        <f>COUNTIFS('Raw Data from UFBs'!$A$3:$A$3000,'Summary By Town'!$A384,'Raw Data from UFBs'!$E$3:$E$3000,'Summary By Town'!$O$2)</f>
        <v>0</v>
      </c>
      <c r="P384" s="5">
        <f>SUMIFS('Raw Data from UFBs'!F$3:F$3000,'Raw Data from UFBs'!$A$3:$A$3000,'Summary By Town'!$A384,'Raw Data from UFBs'!$E$3:$E$3000,'Summary By Town'!$O$2)</f>
        <v>0</v>
      </c>
      <c r="Q384" s="5">
        <f>SUMIFS('Raw Data from UFBs'!G$3:G$3000,'Raw Data from UFBs'!$A$3:$A$3000,'Summary By Town'!$A384,'Raw Data from UFBs'!$E$3:$E$3000,'Summary By Town'!$O$2)</f>
        <v>0</v>
      </c>
      <c r="R384" s="23">
        <f t="shared" si="58"/>
        <v>0</v>
      </c>
      <c r="S384" s="22">
        <f t="shared" si="59"/>
        <v>0</v>
      </c>
      <c r="T384" s="5">
        <f t="shared" si="60"/>
        <v>0</v>
      </c>
      <c r="U384" s="5">
        <f t="shared" si="61"/>
        <v>0</v>
      </c>
      <c r="V384" s="23">
        <f t="shared" si="62"/>
        <v>0</v>
      </c>
      <c r="W384" s="62">
        <v>1460281100</v>
      </c>
      <c r="X384" s="63">
        <v>3.044853211679063</v>
      </c>
      <c r="Y384" s="64">
        <v>0.36736063542133224</v>
      </c>
      <c r="Z384" s="5">
        <f t="shared" si="63"/>
        <v>0</v>
      </c>
      <c r="AA384" s="9">
        <f t="shared" si="64"/>
        <v>0</v>
      </c>
      <c r="AB384" s="62">
        <v>28008202.060000002</v>
      </c>
      <c r="AC384" s="7">
        <f t="shared" si="65"/>
        <v>0</v>
      </c>
      <c r="AE384" s="6" t="s">
        <v>1148</v>
      </c>
      <c r="AF384" s="6" t="s">
        <v>1154</v>
      </c>
      <c r="AG384" s="6" t="s">
        <v>1040</v>
      </c>
      <c r="AH384" s="6" t="s">
        <v>1195</v>
      </c>
      <c r="AI384" s="6" t="s">
        <v>1143</v>
      </c>
      <c r="AJ384" s="6" t="s">
        <v>1857</v>
      </c>
      <c r="AK384" s="6" t="s">
        <v>1857</v>
      </c>
      <c r="AL384" s="6" t="s">
        <v>1857</v>
      </c>
      <c r="AM384" s="6" t="s">
        <v>1857</v>
      </c>
      <c r="AN384" s="6" t="s">
        <v>1857</v>
      </c>
      <c r="AO384" s="6" t="s">
        <v>1857</v>
      </c>
      <c r="AP384" s="6" t="s">
        <v>1857</v>
      </c>
      <c r="AQ384" s="6" t="s">
        <v>1857</v>
      </c>
      <c r="AR384" s="6" t="s">
        <v>1857</v>
      </c>
      <c r="AS384" s="6" t="s">
        <v>1857</v>
      </c>
      <c r="AT384" s="6" t="s">
        <v>1857</v>
      </c>
    </row>
    <row r="385" spans="1:46" ht="17.25" customHeight="1" x14ac:dyDescent="0.3">
      <c r="A385" t="s">
        <v>712</v>
      </c>
      <c r="B385" t="s">
        <v>1641</v>
      </c>
      <c r="C385" t="s">
        <v>1136</v>
      </c>
      <c r="D385" t="str">
        <f t="shared" si="55"/>
        <v>Madison borough, Morris County</v>
      </c>
      <c r="E385" t="s">
        <v>1828</v>
      </c>
      <c r="F385" t="s">
        <v>1815</v>
      </c>
      <c r="G385" s="22">
        <f>COUNTIFS('Raw Data from UFBs'!$A$3:$A$3000,'Summary By Town'!$A385,'Raw Data from UFBs'!$E$3:$E$3000,'Summary By Town'!$G$2)</f>
        <v>0</v>
      </c>
      <c r="H385" s="5">
        <f>SUMIFS('Raw Data from UFBs'!F$3:F$3000,'Raw Data from UFBs'!$A$3:$A$3000,'Summary By Town'!$A385,'Raw Data from UFBs'!$E$3:$E$3000,'Summary By Town'!$G$2)</f>
        <v>0</v>
      </c>
      <c r="I385" s="5">
        <f>SUMIFS('Raw Data from UFBs'!G$3:G$3000,'Raw Data from UFBs'!$A$3:$A$3000,'Summary By Town'!$A385,'Raw Data from UFBs'!$E$3:$E$3000,'Summary By Town'!$G$2)</f>
        <v>0</v>
      </c>
      <c r="J385" s="23">
        <f t="shared" si="56"/>
        <v>0</v>
      </c>
      <c r="K385" s="22">
        <f>COUNTIFS('Raw Data from UFBs'!$A$3:$A$3000,'Summary By Town'!$A385,'Raw Data from UFBs'!$E$3:$E$3000,'Summary By Town'!$K$2)</f>
        <v>0</v>
      </c>
      <c r="L385" s="5">
        <f>SUMIFS('Raw Data from UFBs'!F$3:F$3000,'Raw Data from UFBs'!$A$3:$A$3000,'Summary By Town'!$A385,'Raw Data from UFBs'!$E$3:$E$3000,'Summary By Town'!$K$2)</f>
        <v>0</v>
      </c>
      <c r="M385" s="5">
        <f>SUMIFS('Raw Data from UFBs'!G$3:G$3000,'Raw Data from UFBs'!$A$3:$A$3000,'Summary By Town'!$A385,'Raw Data from UFBs'!$E$3:$E$3000,'Summary By Town'!$K$2)</f>
        <v>0</v>
      </c>
      <c r="N385" s="23">
        <f t="shared" si="57"/>
        <v>0</v>
      </c>
      <c r="O385" s="22">
        <f>COUNTIFS('Raw Data from UFBs'!$A$3:$A$3000,'Summary By Town'!$A385,'Raw Data from UFBs'!$E$3:$E$3000,'Summary By Town'!$O$2)</f>
        <v>3</v>
      </c>
      <c r="P385" s="5">
        <f>SUMIFS('Raw Data from UFBs'!F$3:F$3000,'Raw Data from UFBs'!$A$3:$A$3000,'Summary By Town'!$A385,'Raw Data from UFBs'!$E$3:$E$3000,'Summary By Town'!$O$2)</f>
        <v>859067.12</v>
      </c>
      <c r="Q385" s="5">
        <f>SUMIFS('Raw Data from UFBs'!G$3:G$3000,'Raw Data from UFBs'!$A$3:$A$3000,'Summary By Town'!$A385,'Raw Data from UFBs'!$E$3:$E$3000,'Summary By Town'!$O$2)</f>
        <v>62182400</v>
      </c>
      <c r="R385" s="23">
        <f t="shared" si="58"/>
        <v>1279951.1287107519</v>
      </c>
      <c r="S385" s="22">
        <f t="shared" si="59"/>
        <v>3</v>
      </c>
      <c r="T385" s="5">
        <f t="shared" si="60"/>
        <v>859067.12</v>
      </c>
      <c r="U385" s="5">
        <f t="shared" si="61"/>
        <v>62182400</v>
      </c>
      <c r="V385" s="23">
        <f t="shared" si="62"/>
        <v>1279951.1287107519</v>
      </c>
      <c r="W385" s="62">
        <v>4216167300</v>
      </c>
      <c r="X385" s="63">
        <v>2.0583816782735176</v>
      </c>
      <c r="Y385" s="64">
        <v>0.22490387115918306</v>
      </c>
      <c r="Z385" s="5">
        <f t="shared" si="63"/>
        <v>94658.442868043421</v>
      </c>
      <c r="AA385" s="9">
        <f t="shared" si="64"/>
        <v>1.4748560855258282E-2</v>
      </c>
      <c r="AB385" s="62">
        <v>45231507.659999996</v>
      </c>
      <c r="AC385" s="7">
        <f t="shared" si="65"/>
        <v>2.0927545369387192E-3</v>
      </c>
      <c r="AE385" s="6" t="s">
        <v>1137</v>
      </c>
      <c r="AF385" s="6" t="s">
        <v>1138</v>
      </c>
      <c r="AG385" s="6" t="s">
        <v>1142</v>
      </c>
      <c r="AH385" s="6" t="s">
        <v>1141</v>
      </c>
      <c r="AI385" s="6" t="s">
        <v>571</v>
      </c>
      <c r="AJ385" s="6" t="s">
        <v>1857</v>
      </c>
      <c r="AK385" s="6" t="s">
        <v>1857</v>
      </c>
      <c r="AL385" s="6" t="s">
        <v>1857</v>
      </c>
      <c r="AM385" s="6" t="s">
        <v>1857</v>
      </c>
      <c r="AN385" s="6" t="s">
        <v>1857</v>
      </c>
      <c r="AO385" s="6" t="s">
        <v>1857</v>
      </c>
      <c r="AP385" s="6" t="s">
        <v>1857</v>
      </c>
      <c r="AQ385" s="6" t="s">
        <v>1857</v>
      </c>
      <c r="AR385" s="6" t="s">
        <v>1857</v>
      </c>
      <c r="AS385" s="6" t="s">
        <v>1857</v>
      </c>
      <c r="AT385" s="6" t="s">
        <v>1857</v>
      </c>
    </row>
    <row r="386" spans="1:46" ht="17.25" customHeight="1" x14ac:dyDescent="0.3">
      <c r="A386" t="s">
        <v>1145</v>
      </c>
      <c r="B386" t="s">
        <v>1642</v>
      </c>
      <c r="C386" t="s">
        <v>1136</v>
      </c>
      <c r="D386" t="str">
        <f t="shared" si="55"/>
        <v>Mendham borough, Morris County</v>
      </c>
      <c r="E386" t="s">
        <v>1828</v>
      </c>
      <c r="F386" t="s">
        <v>1820</v>
      </c>
      <c r="G386" s="22">
        <f>COUNTIFS('Raw Data from UFBs'!$A$3:$A$3000,'Summary By Town'!$A386,'Raw Data from UFBs'!$E$3:$E$3000,'Summary By Town'!$G$2)</f>
        <v>0</v>
      </c>
      <c r="H386" s="5">
        <f>SUMIFS('Raw Data from UFBs'!F$3:F$3000,'Raw Data from UFBs'!$A$3:$A$3000,'Summary By Town'!$A386,'Raw Data from UFBs'!$E$3:$E$3000,'Summary By Town'!$G$2)</f>
        <v>0</v>
      </c>
      <c r="I386" s="5">
        <f>SUMIFS('Raw Data from UFBs'!G$3:G$3000,'Raw Data from UFBs'!$A$3:$A$3000,'Summary By Town'!$A386,'Raw Data from UFBs'!$E$3:$E$3000,'Summary By Town'!$G$2)</f>
        <v>0</v>
      </c>
      <c r="J386" s="23">
        <f t="shared" si="56"/>
        <v>0</v>
      </c>
      <c r="K386" s="22">
        <f>COUNTIFS('Raw Data from UFBs'!$A$3:$A$3000,'Summary By Town'!$A386,'Raw Data from UFBs'!$E$3:$E$3000,'Summary By Town'!$K$2)</f>
        <v>0</v>
      </c>
      <c r="L386" s="5">
        <f>SUMIFS('Raw Data from UFBs'!F$3:F$3000,'Raw Data from UFBs'!$A$3:$A$3000,'Summary By Town'!$A386,'Raw Data from UFBs'!$E$3:$E$3000,'Summary By Town'!$K$2)</f>
        <v>0</v>
      </c>
      <c r="M386" s="5">
        <f>SUMIFS('Raw Data from UFBs'!G$3:G$3000,'Raw Data from UFBs'!$A$3:$A$3000,'Summary By Town'!$A386,'Raw Data from UFBs'!$E$3:$E$3000,'Summary By Town'!$K$2)</f>
        <v>0</v>
      </c>
      <c r="N386" s="23">
        <f t="shared" si="57"/>
        <v>0</v>
      </c>
      <c r="O386" s="22">
        <f>COUNTIFS('Raw Data from UFBs'!$A$3:$A$3000,'Summary By Town'!$A386,'Raw Data from UFBs'!$E$3:$E$3000,'Summary By Town'!$O$2)</f>
        <v>0</v>
      </c>
      <c r="P386" s="5">
        <f>SUMIFS('Raw Data from UFBs'!F$3:F$3000,'Raw Data from UFBs'!$A$3:$A$3000,'Summary By Town'!$A386,'Raw Data from UFBs'!$E$3:$E$3000,'Summary By Town'!$O$2)</f>
        <v>0</v>
      </c>
      <c r="Q386" s="5">
        <f>SUMIFS('Raw Data from UFBs'!G$3:G$3000,'Raw Data from UFBs'!$A$3:$A$3000,'Summary By Town'!$A386,'Raw Data from UFBs'!$E$3:$E$3000,'Summary By Town'!$O$2)</f>
        <v>0</v>
      </c>
      <c r="R386" s="23">
        <f t="shared" si="58"/>
        <v>0</v>
      </c>
      <c r="S386" s="22">
        <f t="shared" si="59"/>
        <v>0</v>
      </c>
      <c r="T386" s="5">
        <f t="shared" si="60"/>
        <v>0</v>
      </c>
      <c r="U386" s="5">
        <f t="shared" si="61"/>
        <v>0</v>
      </c>
      <c r="V386" s="23">
        <f t="shared" si="62"/>
        <v>0</v>
      </c>
      <c r="W386" s="62">
        <v>1395620124</v>
      </c>
      <c r="X386" s="63">
        <v>2.4533614052725259</v>
      </c>
      <c r="Y386" s="64">
        <v>0.220745299224652</v>
      </c>
      <c r="Z386" s="5">
        <f t="shared" si="63"/>
        <v>0</v>
      </c>
      <c r="AA386" s="9">
        <f t="shared" si="64"/>
        <v>0</v>
      </c>
      <c r="AB386" s="62">
        <v>10409972.879999999</v>
      </c>
      <c r="AC386" s="7">
        <f t="shared" si="65"/>
        <v>0</v>
      </c>
      <c r="AE386" s="6" t="s">
        <v>1146</v>
      </c>
      <c r="AF386" s="6" t="s">
        <v>642</v>
      </c>
      <c r="AG386" s="6" t="s">
        <v>1857</v>
      </c>
      <c r="AH386" s="6" t="s">
        <v>1857</v>
      </c>
      <c r="AI386" s="6" t="s">
        <v>1857</v>
      </c>
      <c r="AJ386" s="6" t="s">
        <v>1857</v>
      </c>
      <c r="AK386" s="6" t="s">
        <v>1857</v>
      </c>
      <c r="AL386" s="6" t="s">
        <v>1857</v>
      </c>
      <c r="AM386" s="6" t="s">
        <v>1857</v>
      </c>
      <c r="AN386" s="6" t="s">
        <v>1857</v>
      </c>
      <c r="AO386" s="6" t="s">
        <v>1857</v>
      </c>
      <c r="AP386" s="6" t="s">
        <v>1857</v>
      </c>
      <c r="AQ386" s="6" t="s">
        <v>1857</v>
      </c>
      <c r="AR386" s="6" t="s">
        <v>1857</v>
      </c>
      <c r="AS386" s="6" t="s">
        <v>1857</v>
      </c>
      <c r="AT386" s="6" t="s">
        <v>1857</v>
      </c>
    </row>
    <row r="387" spans="1:46" ht="17.25" customHeight="1" x14ac:dyDescent="0.3">
      <c r="A387" t="s">
        <v>1149</v>
      </c>
      <c r="B387" t="s">
        <v>1643</v>
      </c>
      <c r="C387" t="s">
        <v>1136</v>
      </c>
      <c r="D387" t="str">
        <f t="shared" si="55"/>
        <v>Morris Plains borough, Morris County</v>
      </c>
      <c r="E387" t="s">
        <v>1828</v>
      </c>
      <c r="F387" t="s">
        <v>1815</v>
      </c>
      <c r="G387" s="22">
        <f>COUNTIFS('Raw Data from UFBs'!$A$3:$A$3000,'Summary By Town'!$A387,'Raw Data from UFBs'!$E$3:$E$3000,'Summary By Town'!$G$2)</f>
        <v>0</v>
      </c>
      <c r="H387" s="5">
        <f>SUMIFS('Raw Data from UFBs'!F$3:F$3000,'Raw Data from UFBs'!$A$3:$A$3000,'Summary By Town'!$A387,'Raw Data from UFBs'!$E$3:$E$3000,'Summary By Town'!$G$2)</f>
        <v>0</v>
      </c>
      <c r="I387" s="5">
        <f>SUMIFS('Raw Data from UFBs'!G$3:G$3000,'Raw Data from UFBs'!$A$3:$A$3000,'Summary By Town'!$A387,'Raw Data from UFBs'!$E$3:$E$3000,'Summary By Town'!$G$2)</f>
        <v>0</v>
      </c>
      <c r="J387" s="23">
        <f t="shared" si="56"/>
        <v>0</v>
      </c>
      <c r="K387" s="22">
        <f>COUNTIFS('Raw Data from UFBs'!$A$3:$A$3000,'Summary By Town'!$A387,'Raw Data from UFBs'!$E$3:$E$3000,'Summary By Town'!$K$2)</f>
        <v>0</v>
      </c>
      <c r="L387" s="5">
        <f>SUMIFS('Raw Data from UFBs'!F$3:F$3000,'Raw Data from UFBs'!$A$3:$A$3000,'Summary By Town'!$A387,'Raw Data from UFBs'!$E$3:$E$3000,'Summary By Town'!$K$2)</f>
        <v>0</v>
      </c>
      <c r="M387" s="5">
        <f>SUMIFS('Raw Data from UFBs'!G$3:G$3000,'Raw Data from UFBs'!$A$3:$A$3000,'Summary By Town'!$A387,'Raw Data from UFBs'!$E$3:$E$3000,'Summary By Town'!$K$2)</f>
        <v>0</v>
      </c>
      <c r="N387" s="23">
        <f t="shared" si="57"/>
        <v>0</v>
      </c>
      <c r="O387" s="22">
        <f>COUNTIFS('Raw Data from UFBs'!$A$3:$A$3000,'Summary By Town'!$A387,'Raw Data from UFBs'!$E$3:$E$3000,'Summary By Town'!$O$2)</f>
        <v>0</v>
      </c>
      <c r="P387" s="5">
        <f>SUMIFS('Raw Data from UFBs'!F$3:F$3000,'Raw Data from UFBs'!$A$3:$A$3000,'Summary By Town'!$A387,'Raw Data from UFBs'!$E$3:$E$3000,'Summary By Town'!$O$2)</f>
        <v>0</v>
      </c>
      <c r="Q387" s="5">
        <f>SUMIFS('Raw Data from UFBs'!G$3:G$3000,'Raw Data from UFBs'!$A$3:$A$3000,'Summary By Town'!$A387,'Raw Data from UFBs'!$E$3:$E$3000,'Summary By Town'!$O$2)</f>
        <v>0</v>
      </c>
      <c r="R387" s="23">
        <f t="shared" si="58"/>
        <v>0</v>
      </c>
      <c r="S387" s="22">
        <f t="shared" si="59"/>
        <v>0</v>
      </c>
      <c r="T387" s="5">
        <f t="shared" si="60"/>
        <v>0</v>
      </c>
      <c r="U387" s="5">
        <f t="shared" si="61"/>
        <v>0</v>
      </c>
      <c r="V387" s="23">
        <f t="shared" si="62"/>
        <v>0</v>
      </c>
      <c r="W387" s="62">
        <v>1473937400</v>
      </c>
      <c r="X387" s="63">
        <v>2.4988295655617598</v>
      </c>
      <c r="Y387" s="64">
        <v>0.34326117761444508</v>
      </c>
      <c r="Z387" s="5">
        <f t="shared" si="63"/>
        <v>0</v>
      </c>
      <c r="AA387" s="9">
        <f t="shared" si="64"/>
        <v>0</v>
      </c>
      <c r="AB387" s="62">
        <v>20863477.259999998</v>
      </c>
      <c r="AC387" s="7">
        <f t="shared" si="65"/>
        <v>0</v>
      </c>
      <c r="AE387" s="6" t="s">
        <v>571</v>
      </c>
      <c r="AF387" s="6" t="s">
        <v>566</v>
      </c>
      <c r="AG387" s="6" t="s">
        <v>580</v>
      </c>
      <c r="AH387" s="6" t="s">
        <v>1857</v>
      </c>
      <c r="AI387" s="6" t="s">
        <v>1857</v>
      </c>
      <c r="AJ387" s="6" t="s">
        <v>1857</v>
      </c>
      <c r="AK387" s="6" t="s">
        <v>1857</v>
      </c>
      <c r="AL387" s="6" t="s">
        <v>1857</v>
      </c>
      <c r="AM387" s="6" t="s">
        <v>1857</v>
      </c>
      <c r="AN387" s="6" t="s">
        <v>1857</v>
      </c>
      <c r="AO387" s="6" t="s">
        <v>1857</v>
      </c>
      <c r="AP387" s="6" t="s">
        <v>1857</v>
      </c>
      <c r="AQ387" s="6" t="s">
        <v>1857</v>
      </c>
      <c r="AR387" s="6" t="s">
        <v>1857</v>
      </c>
      <c r="AS387" s="6" t="s">
        <v>1857</v>
      </c>
      <c r="AT387" s="6" t="s">
        <v>1857</v>
      </c>
    </row>
    <row r="388" spans="1:46" ht="17.25" customHeight="1" x14ac:dyDescent="0.3">
      <c r="A388" t="s">
        <v>574</v>
      </c>
      <c r="B388" t="s">
        <v>1644</v>
      </c>
      <c r="C388" t="s">
        <v>1136</v>
      </c>
      <c r="D388" t="str">
        <f t="shared" ref="D388:D451" si="66">B388&amp;", "&amp;C388&amp;" County"</f>
        <v>Morristown town, Morris County</v>
      </c>
      <c r="E388" t="s">
        <v>1828</v>
      </c>
      <c r="F388" t="s">
        <v>1819</v>
      </c>
      <c r="G388" s="22">
        <f>COUNTIFS('Raw Data from UFBs'!$A$3:$A$3000,'Summary By Town'!$A388,'Raw Data from UFBs'!$E$3:$E$3000,'Summary By Town'!$G$2)</f>
        <v>1</v>
      </c>
      <c r="H388" s="5">
        <f>SUMIFS('Raw Data from UFBs'!F$3:F$3000,'Raw Data from UFBs'!$A$3:$A$3000,'Summary By Town'!$A388,'Raw Data from UFBs'!$E$3:$E$3000,'Summary By Town'!$G$2)</f>
        <v>160284</v>
      </c>
      <c r="I388" s="5">
        <f>SUMIFS('Raw Data from UFBs'!G$3:G$3000,'Raw Data from UFBs'!$A$3:$A$3000,'Summary By Town'!$A388,'Raw Data from UFBs'!$E$3:$E$3000,'Summary By Town'!$G$2)</f>
        <v>21623600</v>
      </c>
      <c r="J388" s="23">
        <f t="shared" ref="J388:J451" si="67">IFERROR((I388/100)*$X388,"--")</f>
        <v>628166.30875814287</v>
      </c>
      <c r="K388" s="22">
        <f>COUNTIFS('Raw Data from UFBs'!$A$3:$A$3000,'Summary By Town'!$A388,'Raw Data from UFBs'!$E$3:$E$3000,'Summary By Town'!$K$2)</f>
        <v>0</v>
      </c>
      <c r="L388" s="5">
        <f>SUMIFS('Raw Data from UFBs'!F$3:F$3000,'Raw Data from UFBs'!$A$3:$A$3000,'Summary By Town'!$A388,'Raw Data from UFBs'!$E$3:$E$3000,'Summary By Town'!$K$2)</f>
        <v>0</v>
      </c>
      <c r="M388" s="5">
        <f>SUMIFS('Raw Data from UFBs'!G$3:G$3000,'Raw Data from UFBs'!$A$3:$A$3000,'Summary By Town'!$A388,'Raw Data from UFBs'!$E$3:$E$3000,'Summary By Town'!$K$2)</f>
        <v>0</v>
      </c>
      <c r="N388" s="23">
        <f t="shared" ref="N388:N451" si="68">IFERROR((M388/100)*$X388,"--")</f>
        <v>0</v>
      </c>
      <c r="O388" s="22">
        <f>COUNTIFS('Raw Data from UFBs'!$A$3:$A$3000,'Summary By Town'!$A388,'Raw Data from UFBs'!$E$3:$E$3000,'Summary By Town'!$O$2)</f>
        <v>7</v>
      </c>
      <c r="P388" s="5">
        <f>SUMIFS('Raw Data from UFBs'!F$3:F$3000,'Raw Data from UFBs'!$A$3:$A$3000,'Summary By Town'!$A388,'Raw Data from UFBs'!$E$3:$E$3000,'Summary By Town'!$O$2)</f>
        <v>1677789.54</v>
      </c>
      <c r="Q388" s="5">
        <f>SUMIFS('Raw Data from UFBs'!G$3:G$3000,'Raw Data from UFBs'!$A$3:$A$3000,'Summary By Town'!$A388,'Raw Data from UFBs'!$E$3:$E$3000,'Summary By Town'!$O$2)</f>
        <v>140267650</v>
      </c>
      <c r="R388" s="23">
        <f t="shared" ref="R388:R451" si="69">IFERROR((Q388/100)*$X388,"--")</f>
        <v>4074779.9597975877</v>
      </c>
      <c r="S388" s="22">
        <f t="shared" ref="S388:S451" si="70">O388+K388+G388</f>
        <v>8</v>
      </c>
      <c r="T388" s="5">
        <f t="shared" ref="T388:T451" si="71">P388+L388+H388</f>
        <v>1838073.54</v>
      </c>
      <c r="U388" s="5">
        <f t="shared" ref="U388:U451" si="72">Q388+M388+I388</f>
        <v>161891250</v>
      </c>
      <c r="V388" s="23">
        <f t="shared" ref="V388:V451" si="73">R388+N388+J388</f>
        <v>4702946.2685557306</v>
      </c>
      <c r="W388" s="62">
        <v>2817134413</v>
      </c>
      <c r="X388" s="63">
        <v>2.9050033701980378</v>
      </c>
      <c r="Y388" s="64">
        <v>0.3913921125183093</v>
      </c>
      <c r="Z388" s="5">
        <f t="shared" ref="Z388:Z451" si="74">(V388-T388)*Y388</f>
        <v>1121288.5893255202</v>
      </c>
      <c r="AA388" s="9">
        <f t="shared" ref="AA388:AA451" si="75">U388/W388</f>
        <v>5.7466640304038627E-2</v>
      </c>
      <c r="AB388" s="62">
        <v>60213386.07</v>
      </c>
      <c r="AC388" s="7">
        <f t="shared" ref="AC388:AC451" si="76">Z388/AB388</f>
        <v>1.8621915532569221E-2</v>
      </c>
      <c r="AE388" s="6" t="s">
        <v>571</v>
      </c>
      <c r="AF388" s="6" t="s">
        <v>1857</v>
      </c>
      <c r="AG388" s="6" t="s">
        <v>1857</v>
      </c>
      <c r="AH388" s="6" t="s">
        <v>1857</v>
      </c>
      <c r="AI388" s="6" t="s">
        <v>1857</v>
      </c>
      <c r="AJ388" s="6" t="s">
        <v>1857</v>
      </c>
      <c r="AK388" s="6" t="s">
        <v>1857</v>
      </c>
      <c r="AL388" s="6" t="s">
        <v>1857</v>
      </c>
      <c r="AM388" s="6" t="s">
        <v>1857</v>
      </c>
      <c r="AN388" s="6" t="s">
        <v>1857</v>
      </c>
      <c r="AO388" s="6" t="s">
        <v>1857</v>
      </c>
      <c r="AP388" s="6" t="s">
        <v>1857</v>
      </c>
      <c r="AQ388" s="6" t="s">
        <v>1857</v>
      </c>
      <c r="AR388" s="6" t="s">
        <v>1857</v>
      </c>
      <c r="AS388" s="6" t="s">
        <v>1857</v>
      </c>
      <c r="AT388" s="6" t="s">
        <v>1857</v>
      </c>
    </row>
    <row r="389" spans="1:46" ht="17.25" customHeight="1" x14ac:dyDescent="0.3">
      <c r="A389" t="s">
        <v>1150</v>
      </c>
      <c r="B389" t="s">
        <v>1645</v>
      </c>
      <c r="C389" t="s">
        <v>1136</v>
      </c>
      <c r="D389" t="str">
        <f t="shared" si="66"/>
        <v>Mountain Lakes borough, Morris County</v>
      </c>
      <c r="E389" t="s">
        <v>1828</v>
      </c>
      <c r="F389" t="s">
        <v>1815</v>
      </c>
      <c r="G389" s="22">
        <f>COUNTIFS('Raw Data from UFBs'!$A$3:$A$3000,'Summary By Town'!$A389,'Raw Data from UFBs'!$E$3:$E$3000,'Summary By Town'!$G$2)</f>
        <v>0</v>
      </c>
      <c r="H389" s="5">
        <f>SUMIFS('Raw Data from UFBs'!F$3:F$3000,'Raw Data from UFBs'!$A$3:$A$3000,'Summary By Town'!$A389,'Raw Data from UFBs'!$E$3:$E$3000,'Summary By Town'!$G$2)</f>
        <v>0</v>
      </c>
      <c r="I389" s="5">
        <f>SUMIFS('Raw Data from UFBs'!G$3:G$3000,'Raw Data from UFBs'!$A$3:$A$3000,'Summary By Town'!$A389,'Raw Data from UFBs'!$E$3:$E$3000,'Summary By Town'!$G$2)</f>
        <v>0</v>
      </c>
      <c r="J389" s="23">
        <f t="shared" si="67"/>
        <v>0</v>
      </c>
      <c r="K389" s="22">
        <f>COUNTIFS('Raw Data from UFBs'!$A$3:$A$3000,'Summary By Town'!$A389,'Raw Data from UFBs'!$E$3:$E$3000,'Summary By Town'!$K$2)</f>
        <v>0</v>
      </c>
      <c r="L389" s="5">
        <f>SUMIFS('Raw Data from UFBs'!F$3:F$3000,'Raw Data from UFBs'!$A$3:$A$3000,'Summary By Town'!$A389,'Raw Data from UFBs'!$E$3:$E$3000,'Summary By Town'!$K$2)</f>
        <v>0</v>
      </c>
      <c r="M389" s="5">
        <f>SUMIFS('Raw Data from UFBs'!G$3:G$3000,'Raw Data from UFBs'!$A$3:$A$3000,'Summary By Town'!$A389,'Raw Data from UFBs'!$E$3:$E$3000,'Summary By Town'!$K$2)</f>
        <v>0</v>
      </c>
      <c r="N389" s="23">
        <f t="shared" si="68"/>
        <v>0</v>
      </c>
      <c r="O389" s="22">
        <f>COUNTIFS('Raw Data from UFBs'!$A$3:$A$3000,'Summary By Town'!$A389,'Raw Data from UFBs'!$E$3:$E$3000,'Summary By Town'!$O$2)</f>
        <v>0</v>
      </c>
      <c r="P389" s="5">
        <f>SUMIFS('Raw Data from UFBs'!F$3:F$3000,'Raw Data from UFBs'!$A$3:$A$3000,'Summary By Town'!$A389,'Raw Data from UFBs'!$E$3:$E$3000,'Summary By Town'!$O$2)</f>
        <v>0</v>
      </c>
      <c r="Q389" s="5">
        <f>SUMIFS('Raw Data from UFBs'!G$3:G$3000,'Raw Data from UFBs'!$A$3:$A$3000,'Summary By Town'!$A389,'Raw Data from UFBs'!$E$3:$E$3000,'Summary By Town'!$O$2)</f>
        <v>0</v>
      </c>
      <c r="R389" s="23">
        <f t="shared" si="69"/>
        <v>0</v>
      </c>
      <c r="S389" s="22">
        <f t="shared" si="70"/>
        <v>0</v>
      </c>
      <c r="T389" s="5">
        <f t="shared" si="71"/>
        <v>0</v>
      </c>
      <c r="U389" s="5">
        <f t="shared" si="72"/>
        <v>0</v>
      </c>
      <c r="V389" s="23">
        <f t="shared" si="73"/>
        <v>0</v>
      </c>
      <c r="W389" s="62">
        <v>1600390600</v>
      </c>
      <c r="X389" s="63">
        <v>2.5278480036776805</v>
      </c>
      <c r="Y389" s="64">
        <v>0.19534828502604965</v>
      </c>
      <c r="Z389" s="5">
        <f t="shared" si="74"/>
        <v>0</v>
      </c>
      <c r="AA389" s="9">
        <f t="shared" si="75"/>
        <v>0</v>
      </c>
      <c r="AB389" s="62">
        <v>12816391.59</v>
      </c>
      <c r="AC389" s="7">
        <f t="shared" si="76"/>
        <v>0</v>
      </c>
      <c r="AE389" s="6" t="s">
        <v>1135</v>
      </c>
      <c r="AF389" s="6" t="s">
        <v>564</v>
      </c>
      <c r="AG389" s="6" t="s">
        <v>559</v>
      </c>
      <c r="AH389" s="6" t="s">
        <v>580</v>
      </c>
      <c r="AI389" s="6" t="s">
        <v>1857</v>
      </c>
      <c r="AJ389" s="6" t="s">
        <v>1857</v>
      </c>
      <c r="AK389" s="6" t="s">
        <v>1857</v>
      </c>
      <c r="AL389" s="6" t="s">
        <v>1857</v>
      </c>
      <c r="AM389" s="6" t="s">
        <v>1857</v>
      </c>
      <c r="AN389" s="6" t="s">
        <v>1857</v>
      </c>
      <c r="AO389" s="6" t="s">
        <v>1857</v>
      </c>
      <c r="AP389" s="6" t="s">
        <v>1857</v>
      </c>
      <c r="AQ389" s="6" t="s">
        <v>1857</v>
      </c>
      <c r="AR389" s="6" t="s">
        <v>1857</v>
      </c>
      <c r="AS389" s="6" t="s">
        <v>1857</v>
      </c>
      <c r="AT389" s="6" t="s">
        <v>1857</v>
      </c>
    </row>
    <row r="390" spans="1:46" ht="17.25" customHeight="1" x14ac:dyDescent="0.3">
      <c r="A390" t="s">
        <v>1151</v>
      </c>
      <c r="B390" t="s">
        <v>1646</v>
      </c>
      <c r="C390" t="s">
        <v>1136</v>
      </c>
      <c r="D390" t="str">
        <f t="shared" si="66"/>
        <v>Mount Arlington borough, Morris County</v>
      </c>
      <c r="E390" t="s">
        <v>1828</v>
      </c>
      <c r="F390" t="s">
        <v>1819</v>
      </c>
      <c r="G390" s="22">
        <f>COUNTIFS('Raw Data from UFBs'!$A$3:$A$3000,'Summary By Town'!$A390,'Raw Data from UFBs'!$E$3:$E$3000,'Summary By Town'!$G$2)</f>
        <v>0</v>
      </c>
      <c r="H390" s="5">
        <f>SUMIFS('Raw Data from UFBs'!F$3:F$3000,'Raw Data from UFBs'!$A$3:$A$3000,'Summary By Town'!$A390,'Raw Data from UFBs'!$E$3:$E$3000,'Summary By Town'!$G$2)</f>
        <v>0</v>
      </c>
      <c r="I390" s="5">
        <f>SUMIFS('Raw Data from UFBs'!G$3:G$3000,'Raw Data from UFBs'!$A$3:$A$3000,'Summary By Town'!$A390,'Raw Data from UFBs'!$E$3:$E$3000,'Summary By Town'!$G$2)</f>
        <v>0</v>
      </c>
      <c r="J390" s="23">
        <f t="shared" si="67"/>
        <v>0</v>
      </c>
      <c r="K390" s="22">
        <f>COUNTIFS('Raw Data from UFBs'!$A$3:$A$3000,'Summary By Town'!$A390,'Raw Data from UFBs'!$E$3:$E$3000,'Summary By Town'!$K$2)</f>
        <v>0</v>
      </c>
      <c r="L390" s="5">
        <f>SUMIFS('Raw Data from UFBs'!F$3:F$3000,'Raw Data from UFBs'!$A$3:$A$3000,'Summary By Town'!$A390,'Raw Data from UFBs'!$E$3:$E$3000,'Summary By Town'!$K$2)</f>
        <v>0</v>
      </c>
      <c r="M390" s="5">
        <f>SUMIFS('Raw Data from UFBs'!G$3:G$3000,'Raw Data from UFBs'!$A$3:$A$3000,'Summary By Town'!$A390,'Raw Data from UFBs'!$E$3:$E$3000,'Summary By Town'!$K$2)</f>
        <v>0</v>
      </c>
      <c r="N390" s="23">
        <f t="shared" si="68"/>
        <v>0</v>
      </c>
      <c r="O390" s="22">
        <f>COUNTIFS('Raw Data from UFBs'!$A$3:$A$3000,'Summary By Town'!$A390,'Raw Data from UFBs'!$E$3:$E$3000,'Summary By Town'!$O$2)</f>
        <v>0</v>
      </c>
      <c r="P390" s="5">
        <f>SUMIFS('Raw Data from UFBs'!F$3:F$3000,'Raw Data from UFBs'!$A$3:$A$3000,'Summary By Town'!$A390,'Raw Data from UFBs'!$E$3:$E$3000,'Summary By Town'!$O$2)</f>
        <v>0</v>
      </c>
      <c r="Q390" s="5">
        <f>SUMIFS('Raw Data from UFBs'!G$3:G$3000,'Raw Data from UFBs'!$A$3:$A$3000,'Summary By Town'!$A390,'Raw Data from UFBs'!$E$3:$E$3000,'Summary By Town'!$O$2)</f>
        <v>0</v>
      </c>
      <c r="R390" s="23">
        <f t="shared" si="69"/>
        <v>0</v>
      </c>
      <c r="S390" s="22">
        <f t="shared" si="70"/>
        <v>0</v>
      </c>
      <c r="T390" s="5">
        <f t="shared" si="71"/>
        <v>0</v>
      </c>
      <c r="U390" s="5">
        <f t="shared" si="72"/>
        <v>0</v>
      </c>
      <c r="V390" s="23">
        <f t="shared" si="73"/>
        <v>0</v>
      </c>
      <c r="W390" s="62">
        <v>1183287100</v>
      </c>
      <c r="X390" s="63">
        <v>1.9543154431735943</v>
      </c>
      <c r="Y390" s="64">
        <v>0.30309367816371252</v>
      </c>
      <c r="Z390" s="5">
        <f t="shared" si="74"/>
        <v>0</v>
      </c>
      <c r="AA390" s="9">
        <f t="shared" si="75"/>
        <v>0</v>
      </c>
      <c r="AB390" s="62">
        <v>15053985.470000001</v>
      </c>
      <c r="AC390" s="7">
        <f t="shared" si="76"/>
        <v>0</v>
      </c>
      <c r="AE390" s="6" t="s">
        <v>1158</v>
      </c>
      <c r="AF390" s="6" t="s">
        <v>1229</v>
      </c>
      <c r="AG390" s="6" t="s">
        <v>568</v>
      </c>
      <c r="AH390" s="6" t="s">
        <v>1857</v>
      </c>
      <c r="AI390" s="6" t="s">
        <v>1857</v>
      </c>
      <c r="AJ390" s="6" t="s">
        <v>1857</v>
      </c>
      <c r="AK390" s="6" t="s">
        <v>1857</v>
      </c>
      <c r="AL390" s="6" t="s">
        <v>1857</v>
      </c>
      <c r="AM390" s="6" t="s">
        <v>1857</v>
      </c>
      <c r="AN390" s="6" t="s">
        <v>1857</v>
      </c>
      <c r="AO390" s="6" t="s">
        <v>1857</v>
      </c>
      <c r="AP390" s="6" t="s">
        <v>1857</v>
      </c>
      <c r="AQ390" s="6" t="s">
        <v>1857</v>
      </c>
      <c r="AR390" s="6" t="s">
        <v>1857</v>
      </c>
      <c r="AS390" s="6" t="s">
        <v>1857</v>
      </c>
      <c r="AT390" s="6" t="s">
        <v>1857</v>
      </c>
    </row>
    <row r="391" spans="1:46" ht="17.25" customHeight="1" x14ac:dyDescent="0.3">
      <c r="A391" t="s">
        <v>1152</v>
      </c>
      <c r="B391" t="s">
        <v>1647</v>
      </c>
      <c r="C391" t="s">
        <v>1136</v>
      </c>
      <c r="D391" t="str">
        <f t="shared" si="66"/>
        <v>Netcong borough, Morris County</v>
      </c>
      <c r="E391" t="s">
        <v>1828</v>
      </c>
      <c r="F391" t="s">
        <v>1819</v>
      </c>
      <c r="G391" s="22">
        <f>COUNTIFS('Raw Data from UFBs'!$A$3:$A$3000,'Summary By Town'!$A391,'Raw Data from UFBs'!$E$3:$E$3000,'Summary By Town'!$G$2)</f>
        <v>0</v>
      </c>
      <c r="H391" s="5">
        <f>SUMIFS('Raw Data from UFBs'!F$3:F$3000,'Raw Data from UFBs'!$A$3:$A$3000,'Summary By Town'!$A391,'Raw Data from UFBs'!$E$3:$E$3000,'Summary By Town'!$G$2)</f>
        <v>0</v>
      </c>
      <c r="I391" s="5">
        <f>SUMIFS('Raw Data from UFBs'!G$3:G$3000,'Raw Data from UFBs'!$A$3:$A$3000,'Summary By Town'!$A391,'Raw Data from UFBs'!$E$3:$E$3000,'Summary By Town'!$G$2)</f>
        <v>0</v>
      </c>
      <c r="J391" s="23">
        <f t="shared" si="67"/>
        <v>0</v>
      </c>
      <c r="K391" s="22">
        <f>COUNTIFS('Raw Data from UFBs'!$A$3:$A$3000,'Summary By Town'!$A391,'Raw Data from UFBs'!$E$3:$E$3000,'Summary By Town'!$K$2)</f>
        <v>0</v>
      </c>
      <c r="L391" s="5">
        <f>SUMIFS('Raw Data from UFBs'!F$3:F$3000,'Raw Data from UFBs'!$A$3:$A$3000,'Summary By Town'!$A391,'Raw Data from UFBs'!$E$3:$E$3000,'Summary By Town'!$K$2)</f>
        <v>0</v>
      </c>
      <c r="M391" s="5">
        <f>SUMIFS('Raw Data from UFBs'!G$3:G$3000,'Raw Data from UFBs'!$A$3:$A$3000,'Summary By Town'!$A391,'Raw Data from UFBs'!$E$3:$E$3000,'Summary By Town'!$K$2)</f>
        <v>0</v>
      </c>
      <c r="N391" s="23">
        <f t="shared" si="68"/>
        <v>0</v>
      </c>
      <c r="O391" s="22">
        <f>COUNTIFS('Raw Data from UFBs'!$A$3:$A$3000,'Summary By Town'!$A391,'Raw Data from UFBs'!$E$3:$E$3000,'Summary By Town'!$O$2)</f>
        <v>0</v>
      </c>
      <c r="P391" s="5">
        <f>SUMIFS('Raw Data from UFBs'!F$3:F$3000,'Raw Data from UFBs'!$A$3:$A$3000,'Summary By Town'!$A391,'Raw Data from UFBs'!$E$3:$E$3000,'Summary By Town'!$O$2)</f>
        <v>0</v>
      </c>
      <c r="Q391" s="5">
        <f>SUMIFS('Raw Data from UFBs'!G$3:G$3000,'Raw Data from UFBs'!$A$3:$A$3000,'Summary By Town'!$A391,'Raw Data from UFBs'!$E$3:$E$3000,'Summary By Town'!$O$2)</f>
        <v>0</v>
      </c>
      <c r="R391" s="23">
        <f t="shared" si="69"/>
        <v>0</v>
      </c>
      <c r="S391" s="22">
        <f t="shared" si="70"/>
        <v>0</v>
      </c>
      <c r="T391" s="5">
        <f t="shared" si="71"/>
        <v>0</v>
      </c>
      <c r="U391" s="5">
        <f t="shared" si="72"/>
        <v>0</v>
      </c>
      <c r="V391" s="23">
        <f t="shared" si="73"/>
        <v>0</v>
      </c>
      <c r="W391" s="62">
        <v>356252300</v>
      </c>
      <c r="X391" s="63">
        <v>3.4461969197765501</v>
      </c>
      <c r="Y391" s="64">
        <v>0.28519842533044021</v>
      </c>
      <c r="Z391" s="5">
        <f t="shared" si="74"/>
        <v>0</v>
      </c>
      <c r="AA391" s="9">
        <f t="shared" si="75"/>
        <v>0</v>
      </c>
      <c r="AB391" s="62">
        <v>7201062</v>
      </c>
      <c r="AC391" s="7">
        <f t="shared" si="76"/>
        <v>0</v>
      </c>
      <c r="AE391" s="6" t="s">
        <v>579</v>
      </c>
      <c r="AF391" s="6" t="s">
        <v>1158</v>
      </c>
      <c r="AG391" s="6" t="s">
        <v>1234</v>
      </c>
      <c r="AH391" s="6" t="s">
        <v>1857</v>
      </c>
      <c r="AI391" s="6" t="s">
        <v>1857</v>
      </c>
      <c r="AJ391" s="6" t="s">
        <v>1857</v>
      </c>
      <c r="AK391" s="6" t="s">
        <v>1857</v>
      </c>
      <c r="AL391" s="6" t="s">
        <v>1857</v>
      </c>
      <c r="AM391" s="6" t="s">
        <v>1857</v>
      </c>
      <c r="AN391" s="6" t="s">
        <v>1857</v>
      </c>
      <c r="AO391" s="6" t="s">
        <v>1857</v>
      </c>
      <c r="AP391" s="6" t="s">
        <v>1857</v>
      </c>
      <c r="AQ391" s="6" t="s">
        <v>1857</v>
      </c>
      <c r="AR391" s="6" t="s">
        <v>1857</v>
      </c>
      <c r="AS391" s="6" t="s">
        <v>1857</v>
      </c>
      <c r="AT391" s="6" t="s">
        <v>1857</v>
      </c>
    </row>
    <row r="392" spans="1:46" ht="17.25" customHeight="1" x14ac:dyDescent="0.3">
      <c r="A392" t="s">
        <v>1156</v>
      </c>
      <c r="B392" t="s">
        <v>1648</v>
      </c>
      <c r="C392" t="s">
        <v>1136</v>
      </c>
      <c r="D392" t="str">
        <f t="shared" si="66"/>
        <v>Riverdale borough, Morris County</v>
      </c>
      <c r="E392" t="s">
        <v>1828</v>
      </c>
      <c r="F392" t="s">
        <v>1819</v>
      </c>
      <c r="G392" s="22">
        <f>COUNTIFS('Raw Data from UFBs'!$A$3:$A$3000,'Summary By Town'!$A392,'Raw Data from UFBs'!$E$3:$E$3000,'Summary By Town'!$G$2)</f>
        <v>0</v>
      </c>
      <c r="H392" s="5">
        <f>SUMIFS('Raw Data from UFBs'!F$3:F$3000,'Raw Data from UFBs'!$A$3:$A$3000,'Summary By Town'!$A392,'Raw Data from UFBs'!$E$3:$E$3000,'Summary By Town'!$G$2)</f>
        <v>0</v>
      </c>
      <c r="I392" s="5">
        <f>SUMIFS('Raw Data from UFBs'!G$3:G$3000,'Raw Data from UFBs'!$A$3:$A$3000,'Summary By Town'!$A392,'Raw Data from UFBs'!$E$3:$E$3000,'Summary By Town'!$G$2)</f>
        <v>0</v>
      </c>
      <c r="J392" s="23">
        <f t="shared" si="67"/>
        <v>0</v>
      </c>
      <c r="K392" s="22">
        <f>COUNTIFS('Raw Data from UFBs'!$A$3:$A$3000,'Summary By Town'!$A392,'Raw Data from UFBs'!$E$3:$E$3000,'Summary By Town'!$K$2)</f>
        <v>0</v>
      </c>
      <c r="L392" s="5">
        <f>SUMIFS('Raw Data from UFBs'!F$3:F$3000,'Raw Data from UFBs'!$A$3:$A$3000,'Summary By Town'!$A392,'Raw Data from UFBs'!$E$3:$E$3000,'Summary By Town'!$K$2)</f>
        <v>0</v>
      </c>
      <c r="M392" s="5">
        <f>SUMIFS('Raw Data from UFBs'!G$3:G$3000,'Raw Data from UFBs'!$A$3:$A$3000,'Summary By Town'!$A392,'Raw Data from UFBs'!$E$3:$E$3000,'Summary By Town'!$K$2)</f>
        <v>0</v>
      </c>
      <c r="N392" s="23">
        <f t="shared" si="68"/>
        <v>0</v>
      </c>
      <c r="O392" s="22">
        <f>COUNTIFS('Raw Data from UFBs'!$A$3:$A$3000,'Summary By Town'!$A392,'Raw Data from UFBs'!$E$3:$E$3000,'Summary By Town'!$O$2)</f>
        <v>0</v>
      </c>
      <c r="P392" s="5">
        <f>SUMIFS('Raw Data from UFBs'!F$3:F$3000,'Raw Data from UFBs'!$A$3:$A$3000,'Summary By Town'!$A392,'Raw Data from UFBs'!$E$3:$E$3000,'Summary By Town'!$O$2)</f>
        <v>0</v>
      </c>
      <c r="Q392" s="5">
        <f>SUMIFS('Raw Data from UFBs'!G$3:G$3000,'Raw Data from UFBs'!$A$3:$A$3000,'Summary By Town'!$A392,'Raw Data from UFBs'!$E$3:$E$3000,'Summary By Town'!$O$2)</f>
        <v>0</v>
      </c>
      <c r="R392" s="23">
        <f t="shared" si="69"/>
        <v>0</v>
      </c>
      <c r="S392" s="22">
        <f t="shared" si="70"/>
        <v>0</v>
      </c>
      <c r="T392" s="5">
        <f t="shared" si="71"/>
        <v>0</v>
      </c>
      <c r="U392" s="5">
        <f t="shared" si="72"/>
        <v>0</v>
      </c>
      <c r="V392" s="23">
        <f t="shared" si="73"/>
        <v>0</v>
      </c>
      <c r="W392" s="62">
        <v>1011064325</v>
      </c>
      <c r="X392" s="63">
        <v>1.8246609471545174</v>
      </c>
      <c r="Y392" s="64">
        <v>0.35410485537803849</v>
      </c>
      <c r="Z392" s="5">
        <f t="shared" si="74"/>
        <v>0</v>
      </c>
      <c r="AA392" s="9">
        <f t="shared" si="75"/>
        <v>0</v>
      </c>
      <c r="AB392" s="62">
        <v>9372263.6400000006</v>
      </c>
      <c r="AC392" s="7">
        <f t="shared" si="76"/>
        <v>0</v>
      </c>
      <c r="AE392" s="6" t="s">
        <v>1154</v>
      </c>
      <c r="AF392" s="6" t="s">
        <v>560</v>
      </c>
      <c r="AG392" s="6" t="s">
        <v>1191</v>
      </c>
      <c r="AH392" s="6" t="s">
        <v>612</v>
      </c>
      <c r="AI392" s="6" t="s">
        <v>1143</v>
      </c>
      <c r="AJ392" s="6" t="s">
        <v>1857</v>
      </c>
      <c r="AK392" s="6" t="s">
        <v>1857</v>
      </c>
      <c r="AL392" s="6" t="s">
        <v>1857</v>
      </c>
      <c r="AM392" s="6" t="s">
        <v>1857</v>
      </c>
      <c r="AN392" s="6" t="s">
        <v>1857</v>
      </c>
      <c r="AO392" s="6" t="s">
        <v>1857</v>
      </c>
      <c r="AP392" s="6" t="s">
        <v>1857</v>
      </c>
      <c r="AQ392" s="6" t="s">
        <v>1857</v>
      </c>
      <c r="AR392" s="6" t="s">
        <v>1857</v>
      </c>
      <c r="AS392" s="6" t="s">
        <v>1857</v>
      </c>
      <c r="AT392" s="6" t="s">
        <v>1857</v>
      </c>
    </row>
    <row r="393" spans="1:46" ht="17.25" customHeight="1" x14ac:dyDescent="0.3">
      <c r="A393" t="s">
        <v>1157</v>
      </c>
      <c r="B393" t="s">
        <v>1649</v>
      </c>
      <c r="C393" t="s">
        <v>1136</v>
      </c>
      <c r="D393" t="str">
        <f t="shared" si="66"/>
        <v>Rockaway borough, Morris County</v>
      </c>
      <c r="E393" t="s">
        <v>1828</v>
      </c>
      <c r="F393" t="s">
        <v>1815</v>
      </c>
      <c r="G393" s="22">
        <f>COUNTIFS('Raw Data from UFBs'!$A$3:$A$3000,'Summary By Town'!$A393,'Raw Data from UFBs'!$E$3:$E$3000,'Summary By Town'!$G$2)</f>
        <v>0</v>
      </c>
      <c r="H393" s="5">
        <f>SUMIFS('Raw Data from UFBs'!F$3:F$3000,'Raw Data from UFBs'!$A$3:$A$3000,'Summary By Town'!$A393,'Raw Data from UFBs'!$E$3:$E$3000,'Summary By Town'!$G$2)</f>
        <v>0</v>
      </c>
      <c r="I393" s="5">
        <f>SUMIFS('Raw Data from UFBs'!G$3:G$3000,'Raw Data from UFBs'!$A$3:$A$3000,'Summary By Town'!$A393,'Raw Data from UFBs'!$E$3:$E$3000,'Summary By Town'!$G$2)</f>
        <v>0</v>
      </c>
      <c r="J393" s="23">
        <f t="shared" si="67"/>
        <v>0</v>
      </c>
      <c r="K393" s="22">
        <f>COUNTIFS('Raw Data from UFBs'!$A$3:$A$3000,'Summary By Town'!$A393,'Raw Data from UFBs'!$E$3:$E$3000,'Summary By Town'!$K$2)</f>
        <v>0</v>
      </c>
      <c r="L393" s="5">
        <f>SUMIFS('Raw Data from UFBs'!F$3:F$3000,'Raw Data from UFBs'!$A$3:$A$3000,'Summary By Town'!$A393,'Raw Data from UFBs'!$E$3:$E$3000,'Summary By Town'!$K$2)</f>
        <v>0</v>
      </c>
      <c r="M393" s="5">
        <f>SUMIFS('Raw Data from UFBs'!G$3:G$3000,'Raw Data from UFBs'!$A$3:$A$3000,'Summary By Town'!$A393,'Raw Data from UFBs'!$E$3:$E$3000,'Summary By Town'!$K$2)</f>
        <v>0</v>
      </c>
      <c r="N393" s="23">
        <f t="shared" si="68"/>
        <v>0</v>
      </c>
      <c r="O393" s="22">
        <f>COUNTIFS('Raw Data from UFBs'!$A$3:$A$3000,'Summary By Town'!$A393,'Raw Data from UFBs'!$E$3:$E$3000,'Summary By Town'!$O$2)</f>
        <v>0</v>
      </c>
      <c r="P393" s="5">
        <f>SUMIFS('Raw Data from UFBs'!F$3:F$3000,'Raw Data from UFBs'!$A$3:$A$3000,'Summary By Town'!$A393,'Raw Data from UFBs'!$E$3:$E$3000,'Summary By Town'!$O$2)</f>
        <v>0</v>
      </c>
      <c r="Q393" s="5">
        <f>SUMIFS('Raw Data from UFBs'!G$3:G$3000,'Raw Data from UFBs'!$A$3:$A$3000,'Summary By Town'!$A393,'Raw Data from UFBs'!$E$3:$E$3000,'Summary By Town'!$O$2)</f>
        <v>0</v>
      </c>
      <c r="R393" s="23">
        <f t="shared" si="69"/>
        <v>0</v>
      </c>
      <c r="S393" s="22">
        <f t="shared" si="70"/>
        <v>0</v>
      </c>
      <c r="T393" s="5">
        <f t="shared" si="71"/>
        <v>0</v>
      </c>
      <c r="U393" s="5">
        <f t="shared" si="72"/>
        <v>0</v>
      </c>
      <c r="V393" s="23">
        <f t="shared" si="73"/>
        <v>0</v>
      </c>
      <c r="W393" s="62">
        <v>862712287</v>
      </c>
      <c r="X393" s="63">
        <v>3.249726380882588</v>
      </c>
      <c r="Y393" s="64">
        <v>0.28627888020235898</v>
      </c>
      <c r="Z393" s="5">
        <f t="shared" si="74"/>
        <v>0</v>
      </c>
      <c r="AA393" s="9">
        <f t="shared" si="75"/>
        <v>0</v>
      </c>
      <c r="AB393" s="62">
        <v>11709598.960000001</v>
      </c>
      <c r="AC393" s="7">
        <f t="shared" si="76"/>
        <v>0</v>
      </c>
      <c r="AE393" s="6" t="s">
        <v>564</v>
      </c>
      <c r="AF393" s="6" t="s">
        <v>713</v>
      </c>
      <c r="AG393" s="6" t="s">
        <v>1857</v>
      </c>
      <c r="AH393" s="6" t="s">
        <v>1857</v>
      </c>
      <c r="AI393" s="6" t="s">
        <v>1857</v>
      </c>
      <c r="AJ393" s="6" t="s">
        <v>1857</v>
      </c>
      <c r="AK393" s="6" t="s">
        <v>1857</v>
      </c>
      <c r="AL393" s="6" t="s">
        <v>1857</v>
      </c>
      <c r="AM393" s="6" t="s">
        <v>1857</v>
      </c>
      <c r="AN393" s="6" t="s">
        <v>1857</v>
      </c>
      <c r="AO393" s="6" t="s">
        <v>1857</v>
      </c>
      <c r="AP393" s="6" t="s">
        <v>1857</v>
      </c>
      <c r="AQ393" s="6" t="s">
        <v>1857</v>
      </c>
      <c r="AR393" s="6" t="s">
        <v>1857</v>
      </c>
      <c r="AS393" s="6" t="s">
        <v>1857</v>
      </c>
      <c r="AT393" s="6" t="s">
        <v>1857</v>
      </c>
    </row>
    <row r="394" spans="1:46" ht="17.25" customHeight="1" x14ac:dyDescent="0.3">
      <c r="A394" t="s">
        <v>1159</v>
      </c>
      <c r="B394" t="s">
        <v>1650</v>
      </c>
      <c r="C394" t="s">
        <v>1136</v>
      </c>
      <c r="D394" t="str">
        <f t="shared" si="66"/>
        <v>Victory Gardens borough, Morris County</v>
      </c>
      <c r="E394" t="s">
        <v>1828</v>
      </c>
      <c r="F394" t="s">
        <v>1819</v>
      </c>
      <c r="G394" s="22">
        <f>COUNTIFS('Raw Data from UFBs'!$A$3:$A$3000,'Summary By Town'!$A394,'Raw Data from UFBs'!$E$3:$E$3000,'Summary By Town'!$G$2)</f>
        <v>0</v>
      </c>
      <c r="H394" s="5">
        <f>SUMIFS('Raw Data from UFBs'!F$3:F$3000,'Raw Data from UFBs'!$A$3:$A$3000,'Summary By Town'!$A394,'Raw Data from UFBs'!$E$3:$E$3000,'Summary By Town'!$G$2)</f>
        <v>0</v>
      </c>
      <c r="I394" s="5">
        <f>SUMIFS('Raw Data from UFBs'!G$3:G$3000,'Raw Data from UFBs'!$A$3:$A$3000,'Summary By Town'!$A394,'Raw Data from UFBs'!$E$3:$E$3000,'Summary By Town'!$G$2)</f>
        <v>0</v>
      </c>
      <c r="J394" s="23">
        <f t="shared" si="67"/>
        <v>0</v>
      </c>
      <c r="K394" s="22">
        <f>COUNTIFS('Raw Data from UFBs'!$A$3:$A$3000,'Summary By Town'!$A394,'Raw Data from UFBs'!$E$3:$E$3000,'Summary By Town'!$K$2)</f>
        <v>0</v>
      </c>
      <c r="L394" s="5">
        <f>SUMIFS('Raw Data from UFBs'!F$3:F$3000,'Raw Data from UFBs'!$A$3:$A$3000,'Summary By Town'!$A394,'Raw Data from UFBs'!$E$3:$E$3000,'Summary By Town'!$K$2)</f>
        <v>0</v>
      </c>
      <c r="M394" s="5">
        <f>SUMIFS('Raw Data from UFBs'!G$3:G$3000,'Raw Data from UFBs'!$A$3:$A$3000,'Summary By Town'!$A394,'Raw Data from UFBs'!$E$3:$E$3000,'Summary By Town'!$K$2)</f>
        <v>0</v>
      </c>
      <c r="N394" s="23">
        <f t="shared" si="68"/>
        <v>0</v>
      </c>
      <c r="O394" s="22">
        <f>COUNTIFS('Raw Data from UFBs'!$A$3:$A$3000,'Summary By Town'!$A394,'Raw Data from UFBs'!$E$3:$E$3000,'Summary By Town'!$O$2)</f>
        <v>0</v>
      </c>
      <c r="P394" s="5">
        <f>SUMIFS('Raw Data from UFBs'!F$3:F$3000,'Raw Data from UFBs'!$A$3:$A$3000,'Summary By Town'!$A394,'Raw Data from UFBs'!$E$3:$E$3000,'Summary By Town'!$O$2)</f>
        <v>0</v>
      </c>
      <c r="Q394" s="5">
        <f>SUMIFS('Raw Data from UFBs'!G$3:G$3000,'Raw Data from UFBs'!$A$3:$A$3000,'Summary By Town'!$A394,'Raw Data from UFBs'!$E$3:$E$3000,'Summary By Town'!$O$2)</f>
        <v>0</v>
      </c>
      <c r="R394" s="23">
        <f t="shared" si="69"/>
        <v>0</v>
      </c>
      <c r="S394" s="22">
        <f t="shared" si="70"/>
        <v>0</v>
      </c>
      <c r="T394" s="5">
        <f t="shared" si="71"/>
        <v>0</v>
      </c>
      <c r="U394" s="5">
        <f t="shared" si="72"/>
        <v>0</v>
      </c>
      <c r="V394" s="23">
        <f t="shared" si="73"/>
        <v>0</v>
      </c>
      <c r="W394" s="62">
        <v>72609400</v>
      </c>
      <c r="X394" s="63">
        <v>3.156113274890155</v>
      </c>
      <c r="Y394" s="64">
        <v>0.3607804548062381</v>
      </c>
      <c r="Z394" s="5">
        <f t="shared" si="74"/>
        <v>0</v>
      </c>
      <c r="AA394" s="9">
        <f t="shared" si="75"/>
        <v>0</v>
      </c>
      <c r="AB394" s="62">
        <v>1856245.8</v>
      </c>
      <c r="AC394" s="7">
        <f t="shared" si="76"/>
        <v>0</v>
      </c>
      <c r="AE394" s="6" t="s">
        <v>1155</v>
      </c>
      <c r="AF394" s="6" t="s">
        <v>565</v>
      </c>
      <c r="AG394" s="6" t="s">
        <v>1857</v>
      </c>
      <c r="AH394" s="6" t="s">
        <v>1857</v>
      </c>
      <c r="AI394" s="6" t="s">
        <v>1857</v>
      </c>
      <c r="AJ394" s="6" t="s">
        <v>1857</v>
      </c>
      <c r="AK394" s="6" t="s">
        <v>1857</v>
      </c>
      <c r="AL394" s="6" t="s">
        <v>1857</v>
      </c>
      <c r="AM394" s="6" t="s">
        <v>1857</v>
      </c>
      <c r="AN394" s="6" t="s">
        <v>1857</v>
      </c>
      <c r="AO394" s="6" t="s">
        <v>1857</v>
      </c>
      <c r="AP394" s="6" t="s">
        <v>1857</v>
      </c>
      <c r="AQ394" s="6" t="s">
        <v>1857</v>
      </c>
      <c r="AR394" s="6" t="s">
        <v>1857</v>
      </c>
      <c r="AS394" s="6" t="s">
        <v>1857</v>
      </c>
      <c r="AT394" s="6" t="s">
        <v>1857</v>
      </c>
    </row>
    <row r="395" spans="1:46" ht="17.25" customHeight="1" x14ac:dyDescent="0.3">
      <c r="A395" t="s">
        <v>583</v>
      </c>
      <c r="B395" t="s">
        <v>1651</v>
      </c>
      <c r="C395" t="s">
        <v>1136</v>
      </c>
      <c r="D395" t="str">
        <f t="shared" si="66"/>
        <v>Wharton borough, Morris County</v>
      </c>
      <c r="E395" t="s">
        <v>1828</v>
      </c>
      <c r="F395" t="s">
        <v>1819</v>
      </c>
      <c r="G395" s="22">
        <f>COUNTIFS('Raw Data from UFBs'!$A$3:$A$3000,'Summary By Town'!$A395,'Raw Data from UFBs'!$E$3:$E$3000,'Summary By Town'!$G$2)</f>
        <v>1</v>
      </c>
      <c r="H395" s="5">
        <f>SUMIFS('Raw Data from UFBs'!F$3:F$3000,'Raw Data from UFBs'!$A$3:$A$3000,'Summary By Town'!$A395,'Raw Data from UFBs'!$E$3:$E$3000,'Summary By Town'!$G$2)</f>
        <v>34787.93</v>
      </c>
      <c r="I395" s="5">
        <f>SUMIFS('Raw Data from UFBs'!G$3:G$3000,'Raw Data from UFBs'!$A$3:$A$3000,'Summary By Town'!$A395,'Raw Data from UFBs'!$E$3:$E$3000,'Summary By Town'!$G$2)</f>
        <v>8382500</v>
      </c>
      <c r="J395" s="23">
        <f t="shared" si="67"/>
        <v>237416.67333755409</v>
      </c>
      <c r="K395" s="22">
        <f>COUNTIFS('Raw Data from UFBs'!$A$3:$A$3000,'Summary By Town'!$A395,'Raw Data from UFBs'!$E$3:$E$3000,'Summary By Town'!$K$2)</f>
        <v>0</v>
      </c>
      <c r="L395" s="5">
        <f>SUMIFS('Raw Data from UFBs'!F$3:F$3000,'Raw Data from UFBs'!$A$3:$A$3000,'Summary By Town'!$A395,'Raw Data from UFBs'!$E$3:$E$3000,'Summary By Town'!$K$2)</f>
        <v>0</v>
      </c>
      <c r="M395" s="5">
        <f>SUMIFS('Raw Data from UFBs'!G$3:G$3000,'Raw Data from UFBs'!$A$3:$A$3000,'Summary By Town'!$A395,'Raw Data from UFBs'!$E$3:$E$3000,'Summary By Town'!$K$2)</f>
        <v>0</v>
      </c>
      <c r="N395" s="23">
        <f t="shared" si="68"/>
        <v>0</v>
      </c>
      <c r="O395" s="22">
        <f>COUNTIFS('Raw Data from UFBs'!$A$3:$A$3000,'Summary By Town'!$A395,'Raw Data from UFBs'!$E$3:$E$3000,'Summary By Town'!$O$2)</f>
        <v>1</v>
      </c>
      <c r="P395" s="5">
        <f>SUMIFS('Raw Data from UFBs'!F$3:F$3000,'Raw Data from UFBs'!$A$3:$A$3000,'Summary By Town'!$A395,'Raw Data from UFBs'!$E$3:$E$3000,'Summary By Town'!$O$2)</f>
        <v>580927.63</v>
      </c>
      <c r="Q395" s="5">
        <f>SUMIFS('Raw Data from UFBs'!G$3:G$3000,'Raw Data from UFBs'!$A$3:$A$3000,'Summary By Town'!$A395,'Raw Data from UFBs'!$E$3:$E$3000,'Summary By Town'!$O$2)</f>
        <v>32060600</v>
      </c>
      <c r="R395" s="23">
        <f t="shared" si="69"/>
        <v>908049.03038544429</v>
      </c>
      <c r="S395" s="22">
        <f t="shared" si="70"/>
        <v>2</v>
      </c>
      <c r="T395" s="5">
        <f t="shared" si="71"/>
        <v>615715.56000000006</v>
      </c>
      <c r="U395" s="5">
        <f t="shared" si="72"/>
        <v>40443100</v>
      </c>
      <c r="V395" s="23">
        <f t="shared" si="73"/>
        <v>1145465.7037229985</v>
      </c>
      <c r="W395" s="62">
        <v>954597900</v>
      </c>
      <c r="X395" s="63">
        <v>2.8322895715783369</v>
      </c>
      <c r="Y395" s="64">
        <v>0.20832129717385447</v>
      </c>
      <c r="Z395" s="5">
        <f t="shared" si="74"/>
        <v>110358.23711841088</v>
      </c>
      <c r="AA395" s="9">
        <f t="shared" si="75"/>
        <v>4.2366634160833583E-2</v>
      </c>
      <c r="AB395" s="62">
        <v>15485490.52</v>
      </c>
      <c r="AC395" s="7">
        <f t="shared" si="76"/>
        <v>7.1265574039052707E-3</v>
      </c>
      <c r="AE395" s="6" t="s">
        <v>1158</v>
      </c>
      <c r="AF395" s="6" t="s">
        <v>1147</v>
      </c>
      <c r="AG395" s="6" t="s">
        <v>565</v>
      </c>
      <c r="AH395" s="6" t="s">
        <v>713</v>
      </c>
      <c r="AI395" s="6" t="s">
        <v>568</v>
      </c>
      <c r="AJ395" s="6" t="s">
        <v>1857</v>
      </c>
      <c r="AK395" s="6" t="s">
        <v>1857</v>
      </c>
      <c r="AL395" s="6" t="s">
        <v>1857</v>
      </c>
      <c r="AM395" s="6" t="s">
        <v>1857</v>
      </c>
      <c r="AN395" s="6" t="s">
        <v>1857</v>
      </c>
      <c r="AO395" s="6" t="s">
        <v>1857</v>
      </c>
      <c r="AP395" s="6" t="s">
        <v>1857</v>
      </c>
      <c r="AQ395" s="6" t="s">
        <v>1857</v>
      </c>
      <c r="AR395" s="6" t="s">
        <v>1857</v>
      </c>
      <c r="AS395" s="6" t="s">
        <v>1857</v>
      </c>
      <c r="AT395" s="6" t="s">
        <v>1857</v>
      </c>
    </row>
    <row r="396" spans="1:46" ht="17.25" customHeight="1" x14ac:dyDescent="0.3">
      <c r="A396" t="s">
        <v>559</v>
      </c>
      <c r="B396" t="s">
        <v>1652</v>
      </c>
      <c r="C396" t="s">
        <v>1136</v>
      </c>
      <c r="D396" t="str">
        <f t="shared" si="66"/>
        <v>Boonton township, Morris County</v>
      </c>
      <c r="E396" t="s">
        <v>1828</v>
      </c>
      <c r="F396" t="s">
        <v>1818</v>
      </c>
      <c r="G396" s="22">
        <f>COUNTIFS('Raw Data from UFBs'!$A$3:$A$3000,'Summary By Town'!$A396,'Raw Data from UFBs'!$E$3:$E$3000,'Summary By Town'!$G$2)</f>
        <v>0</v>
      </c>
      <c r="H396" s="5">
        <f>SUMIFS('Raw Data from UFBs'!F$3:F$3000,'Raw Data from UFBs'!$A$3:$A$3000,'Summary By Town'!$A396,'Raw Data from UFBs'!$E$3:$E$3000,'Summary By Town'!$G$2)</f>
        <v>0</v>
      </c>
      <c r="I396" s="5">
        <f>SUMIFS('Raw Data from UFBs'!G$3:G$3000,'Raw Data from UFBs'!$A$3:$A$3000,'Summary By Town'!$A396,'Raw Data from UFBs'!$E$3:$E$3000,'Summary By Town'!$G$2)</f>
        <v>0</v>
      </c>
      <c r="J396" s="23">
        <f t="shared" si="67"/>
        <v>0</v>
      </c>
      <c r="K396" s="22">
        <f>COUNTIFS('Raw Data from UFBs'!$A$3:$A$3000,'Summary By Town'!$A396,'Raw Data from UFBs'!$E$3:$E$3000,'Summary By Town'!$K$2)</f>
        <v>0</v>
      </c>
      <c r="L396" s="5">
        <f>SUMIFS('Raw Data from UFBs'!F$3:F$3000,'Raw Data from UFBs'!$A$3:$A$3000,'Summary By Town'!$A396,'Raw Data from UFBs'!$E$3:$E$3000,'Summary By Town'!$K$2)</f>
        <v>0</v>
      </c>
      <c r="M396" s="5">
        <f>SUMIFS('Raw Data from UFBs'!G$3:G$3000,'Raw Data from UFBs'!$A$3:$A$3000,'Summary By Town'!$A396,'Raw Data from UFBs'!$E$3:$E$3000,'Summary By Town'!$K$2)</f>
        <v>0</v>
      </c>
      <c r="N396" s="23">
        <f t="shared" si="68"/>
        <v>0</v>
      </c>
      <c r="O396" s="22">
        <f>COUNTIFS('Raw Data from UFBs'!$A$3:$A$3000,'Summary By Town'!$A396,'Raw Data from UFBs'!$E$3:$E$3000,'Summary By Town'!$O$2)</f>
        <v>1</v>
      </c>
      <c r="P396" s="5">
        <f>SUMIFS('Raw Data from UFBs'!F$3:F$3000,'Raw Data from UFBs'!$A$3:$A$3000,'Summary By Town'!$A396,'Raw Data from UFBs'!$E$3:$E$3000,'Summary By Town'!$O$2)</f>
        <v>181711.75</v>
      </c>
      <c r="Q396" s="5">
        <f>SUMIFS('Raw Data from UFBs'!G$3:G$3000,'Raw Data from UFBs'!$A$3:$A$3000,'Summary By Town'!$A396,'Raw Data from UFBs'!$E$3:$E$3000,'Summary By Town'!$O$2)</f>
        <v>12319000</v>
      </c>
      <c r="R396" s="23">
        <f t="shared" si="69"/>
        <v>305128.87522877718</v>
      </c>
      <c r="S396" s="22">
        <f t="shared" si="70"/>
        <v>1</v>
      </c>
      <c r="T396" s="5">
        <f t="shared" si="71"/>
        <v>181711.75</v>
      </c>
      <c r="U396" s="5">
        <f t="shared" si="72"/>
        <v>12319000</v>
      </c>
      <c r="V396" s="23">
        <f t="shared" si="73"/>
        <v>305128.87522877718</v>
      </c>
      <c r="W396" s="62">
        <v>927588500</v>
      </c>
      <c r="X396" s="63">
        <v>2.4768964626087926</v>
      </c>
      <c r="Y396" s="64">
        <v>0.2059028005715855</v>
      </c>
      <c r="Z396" s="5">
        <f t="shared" si="74"/>
        <v>25411.9317230993</v>
      </c>
      <c r="AA396" s="9">
        <f t="shared" si="75"/>
        <v>1.3280673488297883E-2</v>
      </c>
      <c r="AB396" s="62">
        <v>10041669.059999999</v>
      </c>
      <c r="AC396" s="7">
        <f t="shared" si="76"/>
        <v>2.5306481991450237E-3</v>
      </c>
      <c r="AE396" s="6" t="s">
        <v>1135</v>
      </c>
      <c r="AF396" s="6" t="s">
        <v>564</v>
      </c>
      <c r="AG396" s="6" t="s">
        <v>1148</v>
      </c>
      <c r="AH396" s="6" t="s">
        <v>1150</v>
      </c>
      <c r="AI396" s="6" t="s">
        <v>1143</v>
      </c>
      <c r="AJ396" s="6" t="s">
        <v>713</v>
      </c>
      <c r="AK396" s="6" t="s">
        <v>1857</v>
      </c>
      <c r="AL396" s="6" t="s">
        <v>1857</v>
      </c>
      <c r="AM396" s="6" t="s">
        <v>1857</v>
      </c>
      <c r="AN396" s="6" t="s">
        <v>1857</v>
      </c>
      <c r="AO396" s="6" t="s">
        <v>1857</v>
      </c>
      <c r="AP396" s="6" t="s">
        <v>1857</v>
      </c>
      <c r="AQ396" s="6" t="s">
        <v>1857</v>
      </c>
      <c r="AR396" s="6" t="s">
        <v>1857</v>
      </c>
      <c r="AS396" s="6" t="s">
        <v>1857</v>
      </c>
      <c r="AT396" s="6" t="s">
        <v>1857</v>
      </c>
    </row>
    <row r="397" spans="1:46" ht="17.25" customHeight="1" x14ac:dyDescent="0.3">
      <c r="A397" t="s">
        <v>1138</v>
      </c>
      <c r="B397" t="s">
        <v>1653</v>
      </c>
      <c r="C397" t="s">
        <v>1136</v>
      </c>
      <c r="D397" t="str">
        <f t="shared" si="66"/>
        <v>Chatham township, Morris County</v>
      </c>
      <c r="E397" t="s">
        <v>1828</v>
      </c>
      <c r="F397" t="s">
        <v>1817</v>
      </c>
      <c r="G397" s="22">
        <f>COUNTIFS('Raw Data from UFBs'!$A$3:$A$3000,'Summary By Town'!$A397,'Raw Data from UFBs'!$E$3:$E$3000,'Summary By Town'!$G$2)</f>
        <v>0</v>
      </c>
      <c r="H397" s="5">
        <f>SUMIFS('Raw Data from UFBs'!F$3:F$3000,'Raw Data from UFBs'!$A$3:$A$3000,'Summary By Town'!$A397,'Raw Data from UFBs'!$E$3:$E$3000,'Summary By Town'!$G$2)</f>
        <v>0</v>
      </c>
      <c r="I397" s="5">
        <f>SUMIFS('Raw Data from UFBs'!G$3:G$3000,'Raw Data from UFBs'!$A$3:$A$3000,'Summary By Town'!$A397,'Raw Data from UFBs'!$E$3:$E$3000,'Summary By Town'!$G$2)</f>
        <v>0</v>
      </c>
      <c r="J397" s="23">
        <f t="shared" si="67"/>
        <v>0</v>
      </c>
      <c r="K397" s="22">
        <f>COUNTIFS('Raw Data from UFBs'!$A$3:$A$3000,'Summary By Town'!$A397,'Raw Data from UFBs'!$E$3:$E$3000,'Summary By Town'!$K$2)</f>
        <v>0</v>
      </c>
      <c r="L397" s="5">
        <f>SUMIFS('Raw Data from UFBs'!F$3:F$3000,'Raw Data from UFBs'!$A$3:$A$3000,'Summary By Town'!$A397,'Raw Data from UFBs'!$E$3:$E$3000,'Summary By Town'!$K$2)</f>
        <v>0</v>
      </c>
      <c r="M397" s="5">
        <f>SUMIFS('Raw Data from UFBs'!G$3:G$3000,'Raw Data from UFBs'!$A$3:$A$3000,'Summary By Town'!$A397,'Raw Data from UFBs'!$E$3:$E$3000,'Summary By Town'!$K$2)</f>
        <v>0</v>
      </c>
      <c r="N397" s="23">
        <f t="shared" si="68"/>
        <v>0</v>
      </c>
      <c r="O397" s="22">
        <f>COUNTIFS('Raw Data from UFBs'!$A$3:$A$3000,'Summary By Town'!$A397,'Raw Data from UFBs'!$E$3:$E$3000,'Summary By Town'!$O$2)</f>
        <v>0</v>
      </c>
      <c r="P397" s="5">
        <f>SUMIFS('Raw Data from UFBs'!F$3:F$3000,'Raw Data from UFBs'!$A$3:$A$3000,'Summary By Town'!$A397,'Raw Data from UFBs'!$E$3:$E$3000,'Summary By Town'!$O$2)</f>
        <v>0</v>
      </c>
      <c r="Q397" s="5">
        <f>SUMIFS('Raw Data from UFBs'!G$3:G$3000,'Raw Data from UFBs'!$A$3:$A$3000,'Summary By Town'!$A397,'Raw Data from UFBs'!$E$3:$E$3000,'Summary By Town'!$O$2)</f>
        <v>0</v>
      </c>
      <c r="R397" s="23">
        <f t="shared" si="69"/>
        <v>0</v>
      </c>
      <c r="S397" s="22">
        <f t="shared" si="70"/>
        <v>0</v>
      </c>
      <c r="T397" s="5">
        <f t="shared" si="71"/>
        <v>0</v>
      </c>
      <c r="U397" s="5">
        <f t="shared" si="72"/>
        <v>0</v>
      </c>
      <c r="V397" s="23">
        <f t="shared" si="73"/>
        <v>0</v>
      </c>
      <c r="W397" s="62">
        <v>3582480597</v>
      </c>
      <c r="X397" s="63">
        <v>1.955932726733689</v>
      </c>
      <c r="Y397" s="64">
        <v>0.19074573252878507</v>
      </c>
      <c r="Z397" s="5">
        <f t="shared" si="74"/>
        <v>0</v>
      </c>
      <c r="AA397" s="9">
        <f t="shared" si="75"/>
        <v>0</v>
      </c>
      <c r="AB397" s="62">
        <v>20175554.670000002</v>
      </c>
      <c r="AC397" s="7">
        <f t="shared" si="76"/>
        <v>0</v>
      </c>
      <c r="AE397" s="6" t="s">
        <v>1240</v>
      </c>
      <c r="AF397" s="6" t="s">
        <v>1246</v>
      </c>
      <c r="AG397" s="6" t="s">
        <v>1137</v>
      </c>
      <c r="AH397" s="6" t="s">
        <v>712</v>
      </c>
      <c r="AI397" s="6" t="s">
        <v>1142</v>
      </c>
      <c r="AJ397" s="6" t="s">
        <v>1249</v>
      </c>
      <c r="AK397" s="6" t="s">
        <v>1153</v>
      </c>
      <c r="AL397" s="6" t="s">
        <v>1857</v>
      </c>
      <c r="AM397" s="6" t="s">
        <v>1857</v>
      </c>
      <c r="AN397" s="6" t="s">
        <v>1857</v>
      </c>
      <c r="AO397" s="6" t="s">
        <v>1857</v>
      </c>
      <c r="AP397" s="6" t="s">
        <v>1857</v>
      </c>
      <c r="AQ397" s="6" t="s">
        <v>1857</v>
      </c>
      <c r="AR397" s="6" t="s">
        <v>1857</v>
      </c>
      <c r="AS397" s="6" t="s">
        <v>1857</v>
      </c>
      <c r="AT397" s="6" t="s">
        <v>1857</v>
      </c>
    </row>
    <row r="398" spans="1:46" ht="17.25" customHeight="1" x14ac:dyDescent="0.3">
      <c r="A398" t="s">
        <v>1139</v>
      </c>
      <c r="B398" t="s">
        <v>1654</v>
      </c>
      <c r="C398" t="s">
        <v>1136</v>
      </c>
      <c r="D398" t="str">
        <f t="shared" si="66"/>
        <v>Chester township, Morris County</v>
      </c>
      <c r="E398" t="s">
        <v>1828</v>
      </c>
      <c r="F398" t="s">
        <v>1818</v>
      </c>
      <c r="G398" s="22">
        <f>COUNTIFS('Raw Data from UFBs'!$A$3:$A$3000,'Summary By Town'!$A398,'Raw Data from UFBs'!$E$3:$E$3000,'Summary By Town'!$G$2)</f>
        <v>0</v>
      </c>
      <c r="H398" s="5">
        <f>SUMIFS('Raw Data from UFBs'!F$3:F$3000,'Raw Data from UFBs'!$A$3:$A$3000,'Summary By Town'!$A398,'Raw Data from UFBs'!$E$3:$E$3000,'Summary By Town'!$G$2)</f>
        <v>0</v>
      </c>
      <c r="I398" s="5">
        <f>SUMIFS('Raw Data from UFBs'!G$3:G$3000,'Raw Data from UFBs'!$A$3:$A$3000,'Summary By Town'!$A398,'Raw Data from UFBs'!$E$3:$E$3000,'Summary By Town'!$G$2)</f>
        <v>0</v>
      </c>
      <c r="J398" s="23">
        <f t="shared" si="67"/>
        <v>0</v>
      </c>
      <c r="K398" s="22">
        <f>COUNTIFS('Raw Data from UFBs'!$A$3:$A$3000,'Summary By Town'!$A398,'Raw Data from UFBs'!$E$3:$E$3000,'Summary By Town'!$K$2)</f>
        <v>0</v>
      </c>
      <c r="L398" s="5">
        <f>SUMIFS('Raw Data from UFBs'!F$3:F$3000,'Raw Data from UFBs'!$A$3:$A$3000,'Summary By Town'!$A398,'Raw Data from UFBs'!$E$3:$E$3000,'Summary By Town'!$K$2)</f>
        <v>0</v>
      </c>
      <c r="M398" s="5">
        <f>SUMIFS('Raw Data from UFBs'!G$3:G$3000,'Raw Data from UFBs'!$A$3:$A$3000,'Summary By Town'!$A398,'Raw Data from UFBs'!$E$3:$E$3000,'Summary By Town'!$K$2)</f>
        <v>0</v>
      </c>
      <c r="N398" s="23">
        <f t="shared" si="68"/>
        <v>0</v>
      </c>
      <c r="O398" s="22">
        <f>COUNTIFS('Raw Data from UFBs'!$A$3:$A$3000,'Summary By Town'!$A398,'Raw Data from UFBs'!$E$3:$E$3000,'Summary By Town'!$O$2)</f>
        <v>0</v>
      </c>
      <c r="P398" s="5">
        <f>SUMIFS('Raw Data from UFBs'!F$3:F$3000,'Raw Data from UFBs'!$A$3:$A$3000,'Summary By Town'!$A398,'Raw Data from UFBs'!$E$3:$E$3000,'Summary By Town'!$O$2)</f>
        <v>0</v>
      </c>
      <c r="Q398" s="5">
        <f>SUMIFS('Raw Data from UFBs'!G$3:G$3000,'Raw Data from UFBs'!$A$3:$A$3000,'Summary By Town'!$A398,'Raw Data from UFBs'!$E$3:$E$3000,'Summary By Town'!$O$2)</f>
        <v>0</v>
      </c>
      <c r="R398" s="23">
        <f t="shared" si="69"/>
        <v>0</v>
      </c>
      <c r="S398" s="22">
        <f t="shared" si="70"/>
        <v>0</v>
      </c>
      <c r="T398" s="5">
        <f t="shared" si="71"/>
        <v>0</v>
      </c>
      <c r="U398" s="5">
        <f t="shared" si="72"/>
        <v>0</v>
      </c>
      <c r="V398" s="23">
        <f t="shared" si="73"/>
        <v>0</v>
      </c>
      <c r="W398" s="62">
        <v>2080285462</v>
      </c>
      <c r="X398" s="63">
        <v>2.5349937462856325</v>
      </c>
      <c r="Y398" s="64">
        <v>0.21865700758575252</v>
      </c>
      <c r="Z398" s="5">
        <f t="shared" si="74"/>
        <v>0</v>
      </c>
      <c r="AA398" s="9">
        <f t="shared" si="75"/>
        <v>0</v>
      </c>
      <c r="AB398" s="62">
        <v>20135557.66</v>
      </c>
      <c r="AC398" s="7">
        <f t="shared" si="76"/>
        <v>0</v>
      </c>
      <c r="AE398" s="6" t="s">
        <v>562</v>
      </c>
      <c r="AF398" s="6" t="s">
        <v>1146</v>
      </c>
      <c r="AG398" s="6" t="s">
        <v>579</v>
      </c>
      <c r="AH398" s="6" t="s">
        <v>1158</v>
      </c>
      <c r="AI398" s="6" t="s">
        <v>636</v>
      </c>
      <c r="AJ398" s="6" t="s">
        <v>648</v>
      </c>
      <c r="AK398" s="6" t="s">
        <v>1092</v>
      </c>
      <c r="AL398" s="6" t="s">
        <v>1160</v>
      </c>
      <c r="AM398" s="6" t="s">
        <v>1155</v>
      </c>
      <c r="AN398" s="6" t="s">
        <v>1857</v>
      </c>
      <c r="AO398" s="6" t="s">
        <v>1857</v>
      </c>
      <c r="AP398" s="6" t="s">
        <v>1857</v>
      </c>
      <c r="AQ398" s="6" t="s">
        <v>1857</v>
      </c>
      <c r="AR398" s="6" t="s">
        <v>1857</v>
      </c>
      <c r="AS398" s="6" t="s">
        <v>1857</v>
      </c>
      <c r="AT398" s="6" t="s">
        <v>1857</v>
      </c>
    </row>
    <row r="399" spans="1:46" ht="17.25" customHeight="1" x14ac:dyDescent="0.3">
      <c r="A399" t="s">
        <v>564</v>
      </c>
      <c r="B399" t="s">
        <v>1655</v>
      </c>
      <c r="C399" t="s">
        <v>1136</v>
      </c>
      <c r="D399" t="str">
        <f t="shared" si="66"/>
        <v>Denville township, Morris County</v>
      </c>
      <c r="E399" t="s">
        <v>1828</v>
      </c>
      <c r="F399" t="s">
        <v>1815</v>
      </c>
      <c r="G399" s="22">
        <f>COUNTIFS('Raw Data from UFBs'!$A$3:$A$3000,'Summary By Town'!$A399,'Raw Data from UFBs'!$E$3:$E$3000,'Summary By Town'!$G$2)</f>
        <v>0</v>
      </c>
      <c r="H399" s="5">
        <f>SUMIFS('Raw Data from UFBs'!F$3:F$3000,'Raw Data from UFBs'!$A$3:$A$3000,'Summary By Town'!$A399,'Raw Data from UFBs'!$E$3:$E$3000,'Summary By Town'!$G$2)</f>
        <v>0</v>
      </c>
      <c r="I399" s="5">
        <f>SUMIFS('Raw Data from UFBs'!G$3:G$3000,'Raw Data from UFBs'!$A$3:$A$3000,'Summary By Town'!$A399,'Raw Data from UFBs'!$E$3:$E$3000,'Summary By Town'!$G$2)</f>
        <v>0</v>
      </c>
      <c r="J399" s="23">
        <f t="shared" si="67"/>
        <v>0</v>
      </c>
      <c r="K399" s="22">
        <f>COUNTIFS('Raw Data from UFBs'!$A$3:$A$3000,'Summary By Town'!$A399,'Raw Data from UFBs'!$E$3:$E$3000,'Summary By Town'!$K$2)</f>
        <v>0</v>
      </c>
      <c r="L399" s="5">
        <f>SUMIFS('Raw Data from UFBs'!F$3:F$3000,'Raw Data from UFBs'!$A$3:$A$3000,'Summary By Town'!$A399,'Raw Data from UFBs'!$E$3:$E$3000,'Summary By Town'!$K$2)</f>
        <v>0</v>
      </c>
      <c r="M399" s="5">
        <f>SUMIFS('Raw Data from UFBs'!G$3:G$3000,'Raw Data from UFBs'!$A$3:$A$3000,'Summary By Town'!$A399,'Raw Data from UFBs'!$E$3:$E$3000,'Summary By Town'!$K$2)</f>
        <v>0</v>
      </c>
      <c r="N399" s="23">
        <f t="shared" si="68"/>
        <v>0</v>
      </c>
      <c r="O399" s="22">
        <f>COUNTIFS('Raw Data from UFBs'!$A$3:$A$3000,'Summary By Town'!$A399,'Raw Data from UFBs'!$E$3:$E$3000,'Summary By Town'!$O$2)</f>
        <v>0</v>
      </c>
      <c r="P399" s="5">
        <f>SUMIFS('Raw Data from UFBs'!F$3:F$3000,'Raw Data from UFBs'!$A$3:$A$3000,'Summary By Town'!$A399,'Raw Data from UFBs'!$E$3:$E$3000,'Summary By Town'!$O$2)</f>
        <v>0</v>
      </c>
      <c r="Q399" s="5">
        <f>SUMIFS('Raw Data from UFBs'!G$3:G$3000,'Raw Data from UFBs'!$A$3:$A$3000,'Summary By Town'!$A399,'Raw Data from UFBs'!$E$3:$E$3000,'Summary By Town'!$O$2)</f>
        <v>0</v>
      </c>
      <c r="R399" s="23">
        <f t="shared" si="69"/>
        <v>0</v>
      </c>
      <c r="S399" s="22">
        <f t="shared" si="70"/>
        <v>0</v>
      </c>
      <c r="T399" s="5">
        <f t="shared" si="71"/>
        <v>0</v>
      </c>
      <c r="U399" s="5">
        <f t="shared" si="72"/>
        <v>0</v>
      </c>
      <c r="V399" s="23">
        <f t="shared" si="73"/>
        <v>0</v>
      </c>
      <c r="W399" s="62">
        <v>3342385000</v>
      </c>
      <c r="X399" s="63">
        <v>2.6446096544113571</v>
      </c>
      <c r="Y399" s="64">
        <v>0.19884004570348493</v>
      </c>
      <c r="Z399" s="5">
        <f t="shared" si="74"/>
        <v>0</v>
      </c>
      <c r="AA399" s="9">
        <f t="shared" si="75"/>
        <v>0</v>
      </c>
      <c r="AB399" s="62">
        <v>30803752.25</v>
      </c>
      <c r="AC399" s="7">
        <f t="shared" si="76"/>
        <v>0</v>
      </c>
      <c r="AE399" s="6" t="s">
        <v>571</v>
      </c>
      <c r="AF399" s="6" t="s">
        <v>559</v>
      </c>
      <c r="AG399" s="6" t="s">
        <v>1155</v>
      </c>
      <c r="AH399" s="6" t="s">
        <v>580</v>
      </c>
      <c r="AI399" s="6" t="s">
        <v>1150</v>
      </c>
      <c r="AJ399" s="6" t="s">
        <v>1157</v>
      </c>
      <c r="AK399" s="6" t="s">
        <v>713</v>
      </c>
      <c r="AL399" s="6" t="s">
        <v>1857</v>
      </c>
      <c r="AM399" s="6" t="s">
        <v>1857</v>
      </c>
      <c r="AN399" s="6" t="s">
        <v>1857</v>
      </c>
      <c r="AO399" s="6" t="s">
        <v>1857</v>
      </c>
      <c r="AP399" s="6" t="s">
        <v>1857</v>
      </c>
      <c r="AQ399" s="6" t="s">
        <v>1857</v>
      </c>
      <c r="AR399" s="6" t="s">
        <v>1857</v>
      </c>
      <c r="AS399" s="6" t="s">
        <v>1857</v>
      </c>
      <c r="AT399" s="6" t="s">
        <v>1857</v>
      </c>
    </row>
    <row r="400" spans="1:46" ht="17.25" customHeight="1" x14ac:dyDescent="0.3">
      <c r="A400" t="s">
        <v>1140</v>
      </c>
      <c r="B400" t="s">
        <v>1656</v>
      </c>
      <c r="C400" t="s">
        <v>1136</v>
      </c>
      <c r="D400" t="str">
        <f t="shared" si="66"/>
        <v>East Hanover township, Morris County</v>
      </c>
      <c r="E400" t="s">
        <v>1828</v>
      </c>
      <c r="F400" t="s">
        <v>1817</v>
      </c>
      <c r="G400" s="22">
        <f>COUNTIFS('Raw Data from UFBs'!$A$3:$A$3000,'Summary By Town'!$A400,'Raw Data from UFBs'!$E$3:$E$3000,'Summary By Town'!$G$2)</f>
        <v>0</v>
      </c>
      <c r="H400" s="5">
        <f>SUMIFS('Raw Data from UFBs'!F$3:F$3000,'Raw Data from UFBs'!$A$3:$A$3000,'Summary By Town'!$A400,'Raw Data from UFBs'!$E$3:$E$3000,'Summary By Town'!$G$2)</f>
        <v>0</v>
      </c>
      <c r="I400" s="5">
        <f>SUMIFS('Raw Data from UFBs'!G$3:G$3000,'Raw Data from UFBs'!$A$3:$A$3000,'Summary By Town'!$A400,'Raw Data from UFBs'!$E$3:$E$3000,'Summary By Town'!$G$2)</f>
        <v>0</v>
      </c>
      <c r="J400" s="23">
        <f t="shared" si="67"/>
        <v>0</v>
      </c>
      <c r="K400" s="22">
        <f>COUNTIFS('Raw Data from UFBs'!$A$3:$A$3000,'Summary By Town'!$A400,'Raw Data from UFBs'!$E$3:$E$3000,'Summary By Town'!$K$2)</f>
        <v>0</v>
      </c>
      <c r="L400" s="5">
        <f>SUMIFS('Raw Data from UFBs'!F$3:F$3000,'Raw Data from UFBs'!$A$3:$A$3000,'Summary By Town'!$A400,'Raw Data from UFBs'!$E$3:$E$3000,'Summary By Town'!$K$2)</f>
        <v>0</v>
      </c>
      <c r="M400" s="5">
        <f>SUMIFS('Raw Data from UFBs'!G$3:G$3000,'Raw Data from UFBs'!$A$3:$A$3000,'Summary By Town'!$A400,'Raw Data from UFBs'!$E$3:$E$3000,'Summary By Town'!$K$2)</f>
        <v>0</v>
      </c>
      <c r="N400" s="23">
        <f t="shared" si="68"/>
        <v>0</v>
      </c>
      <c r="O400" s="22">
        <f>COUNTIFS('Raw Data from UFBs'!$A$3:$A$3000,'Summary By Town'!$A400,'Raw Data from UFBs'!$E$3:$E$3000,'Summary By Town'!$O$2)</f>
        <v>0</v>
      </c>
      <c r="P400" s="5">
        <f>SUMIFS('Raw Data from UFBs'!F$3:F$3000,'Raw Data from UFBs'!$A$3:$A$3000,'Summary By Town'!$A400,'Raw Data from UFBs'!$E$3:$E$3000,'Summary By Town'!$O$2)</f>
        <v>0</v>
      </c>
      <c r="Q400" s="5">
        <f>SUMIFS('Raw Data from UFBs'!G$3:G$3000,'Raw Data from UFBs'!$A$3:$A$3000,'Summary By Town'!$A400,'Raw Data from UFBs'!$E$3:$E$3000,'Summary By Town'!$O$2)</f>
        <v>0</v>
      </c>
      <c r="R400" s="23">
        <f t="shared" si="69"/>
        <v>0</v>
      </c>
      <c r="S400" s="22">
        <f t="shared" si="70"/>
        <v>0</v>
      </c>
      <c r="T400" s="5">
        <f t="shared" si="71"/>
        <v>0</v>
      </c>
      <c r="U400" s="5">
        <f t="shared" si="72"/>
        <v>0</v>
      </c>
      <c r="V400" s="23">
        <f t="shared" si="73"/>
        <v>0</v>
      </c>
      <c r="W400" s="62">
        <v>2615968839</v>
      </c>
      <c r="X400" s="63">
        <v>2.4940065755050629</v>
      </c>
      <c r="Y400" s="64">
        <v>0.31934910307884673</v>
      </c>
      <c r="Z400" s="5">
        <f t="shared" si="74"/>
        <v>0</v>
      </c>
      <c r="AA400" s="9">
        <f t="shared" si="75"/>
        <v>0</v>
      </c>
      <c r="AB400" s="62">
        <v>32289960.949999999</v>
      </c>
      <c r="AC400" s="7">
        <f t="shared" si="76"/>
        <v>0</v>
      </c>
      <c r="AE400" s="6" t="s">
        <v>1141</v>
      </c>
      <c r="AF400" s="6" t="s">
        <v>566</v>
      </c>
      <c r="AG400" s="6" t="s">
        <v>1148</v>
      </c>
      <c r="AH400" s="6" t="s">
        <v>236</v>
      </c>
      <c r="AI400" s="6" t="s">
        <v>1049</v>
      </c>
      <c r="AJ400" s="6" t="s">
        <v>1050</v>
      </c>
      <c r="AK400" s="6" t="s">
        <v>1040</v>
      </c>
      <c r="AL400" s="6" t="s">
        <v>580</v>
      </c>
      <c r="AM400" s="6" t="s">
        <v>1857</v>
      </c>
      <c r="AN400" s="6" t="s">
        <v>1857</v>
      </c>
      <c r="AO400" s="6" t="s">
        <v>1857</v>
      </c>
      <c r="AP400" s="6" t="s">
        <v>1857</v>
      </c>
      <c r="AQ400" s="6" t="s">
        <v>1857</v>
      </c>
      <c r="AR400" s="6" t="s">
        <v>1857</v>
      </c>
      <c r="AS400" s="6" t="s">
        <v>1857</v>
      </c>
      <c r="AT400" s="6" t="s">
        <v>1857</v>
      </c>
    </row>
    <row r="401" spans="1:46" ht="17.25" customHeight="1" x14ac:dyDescent="0.3">
      <c r="A401" t="s">
        <v>566</v>
      </c>
      <c r="B401" t="s">
        <v>1657</v>
      </c>
      <c r="C401" t="s">
        <v>1136</v>
      </c>
      <c r="D401" t="str">
        <f t="shared" si="66"/>
        <v>Hanover township, Morris County</v>
      </c>
      <c r="E401" t="s">
        <v>1828</v>
      </c>
      <c r="F401" t="s">
        <v>1817</v>
      </c>
      <c r="G401" s="22">
        <f>COUNTIFS('Raw Data from UFBs'!$A$3:$A$3000,'Summary By Town'!$A401,'Raw Data from UFBs'!$E$3:$E$3000,'Summary By Town'!$G$2)</f>
        <v>1</v>
      </c>
      <c r="H401" s="5">
        <f>SUMIFS('Raw Data from UFBs'!F$3:F$3000,'Raw Data from UFBs'!$A$3:$A$3000,'Summary By Town'!$A401,'Raw Data from UFBs'!$E$3:$E$3000,'Summary By Town'!$G$2)</f>
        <v>23711</v>
      </c>
      <c r="I401" s="5">
        <f>SUMIFS('Raw Data from UFBs'!G$3:G$3000,'Raw Data from UFBs'!$A$3:$A$3000,'Summary By Town'!$A401,'Raw Data from UFBs'!$E$3:$E$3000,'Summary By Town'!$G$2)</f>
        <v>7800000</v>
      </c>
      <c r="J401" s="23">
        <f t="shared" si="67"/>
        <v>156362.12407941354</v>
      </c>
      <c r="K401" s="22">
        <f>COUNTIFS('Raw Data from UFBs'!$A$3:$A$3000,'Summary By Town'!$A401,'Raw Data from UFBs'!$E$3:$E$3000,'Summary By Town'!$K$2)</f>
        <v>0</v>
      </c>
      <c r="L401" s="5">
        <f>SUMIFS('Raw Data from UFBs'!F$3:F$3000,'Raw Data from UFBs'!$A$3:$A$3000,'Summary By Town'!$A401,'Raw Data from UFBs'!$E$3:$E$3000,'Summary By Town'!$K$2)</f>
        <v>0</v>
      </c>
      <c r="M401" s="5">
        <f>SUMIFS('Raw Data from UFBs'!G$3:G$3000,'Raw Data from UFBs'!$A$3:$A$3000,'Summary By Town'!$A401,'Raw Data from UFBs'!$E$3:$E$3000,'Summary By Town'!$K$2)</f>
        <v>0</v>
      </c>
      <c r="N401" s="23">
        <f t="shared" si="68"/>
        <v>0</v>
      </c>
      <c r="O401" s="22">
        <f>COUNTIFS('Raw Data from UFBs'!$A$3:$A$3000,'Summary By Town'!$A401,'Raw Data from UFBs'!$E$3:$E$3000,'Summary By Town'!$O$2)</f>
        <v>0</v>
      </c>
      <c r="P401" s="5">
        <f>SUMIFS('Raw Data from UFBs'!F$3:F$3000,'Raw Data from UFBs'!$A$3:$A$3000,'Summary By Town'!$A401,'Raw Data from UFBs'!$E$3:$E$3000,'Summary By Town'!$O$2)</f>
        <v>0</v>
      </c>
      <c r="Q401" s="5">
        <f>SUMIFS('Raw Data from UFBs'!G$3:G$3000,'Raw Data from UFBs'!$A$3:$A$3000,'Summary By Town'!$A401,'Raw Data from UFBs'!$E$3:$E$3000,'Summary By Town'!$O$2)</f>
        <v>0</v>
      </c>
      <c r="R401" s="23">
        <f t="shared" si="69"/>
        <v>0</v>
      </c>
      <c r="S401" s="22">
        <f t="shared" si="70"/>
        <v>1</v>
      </c>
      <c r="T401" s="5">
        <f t="shared" si="71"/>
        <v>23711</v>
      </c>
      <c r="U401" s="5">
        <f t="shared" si="72"/>
        <v>7800000</v>
      </c>
      <c r="V401" s="23">
        <f t="shared" si="73"/>
        <v>156362.12407941354</v>
      </c>
      <c r="W401" s="62">
        <v>4231464800</v>
      </c>
      <c r="X401" s="63">
        <v>2.0046426164027378</v>
      </c>
      <c r="Y401" s="64">
        <v>0.25031448387424077</v>
      </c>
      <c r="Z401" s="5">
        <f t="shared" si="74"/>
        <v>33204.497659276269</v>
      </c>
      <c r="AA401" s="9">
        <f t="shared" si="75"/>
        <v>1.8433333062347582E-3</v>
      </c>
      <c r="AB401" s="62">
        <v>36360996.590000004</v>
      </c>
      <c r="AC401" s="7">
        <f t="shared" si="76"/>
        <v>9.1318997753785894E-4</v>
      </c>
      <c r="AE401" s="6" t="s">
        <v>1141</v>
      </c>
      <c r="AF401" s="6" t="s">
        <v>571</v>
      </c>
      <c r="AG401" s="6" t="s">
        <v>1140</v>
      </c>
      <c r="AH401" s="6" t="s">
        <v>1149</v>
      </c>
      <c r="AI401" s="6" t="s">
        <v>580</v>
      </c>
      <c r="AJ401" s="6" t="s">
        <v>1857</v>
      </c>
      <c r="AK401" s="6" t="s">
        <v>1857</v>
      </c>
      <c r="AL401" s="6" t="s">
        <v>1857</v>
      </c>
      <c r="AM401" s="6" t="s">
        <v>1857</v>
      </c>
      <c r="AN401" s="6" t="s">
        <v>1857</v>
      </c>
      <c r="AO401" s="6" t="s">
        <v>1857</v>
      </c>
      <c r="AP401" s="6" t="s">
        <v>1857</v>
      </c>
      <c r="AQ401" s="6" t="s">
        <v>1857</v>
      </c>
      <c r="AR401" s="6" t="s">
        <v>1857</v>
      </c>
      <c r="AS401" s="6" t="s">
        <v>1857</v>
      </c>
      <c r="AT401" s="6" t="s">
        <v>1857</v>
      </c>
    </row>
    <row r="402" spans="1:46" ht="17.25" customHeight="1" x14ac:dyDescent="0.3">
      <c r="A402" t="s">
        <v>1142</v>
      </c>
      <c r="B402" t="s">
        <v>1658</v>
      </c>
      <c r="C402" t="s">
        <v>1136</v>
      </c>
      <c r="D402" t="str">
        <f t="shared" si="66"/>
        <v>Harding township, Morris County</v>
      </c>
      <c r="E402" t="s">
        <v>1828</v>
      </c>
      <c r="F402" t="s">
        <v>1818</v>
      </c>
      <c r="G402" s="22">
        <f>COUNTIFS('Raw Data from UFBs'!$A$3:$A$3000,'Summary By Town'!$A402,'Raw Data from UFBs'!$E$3:$E$3000,'Summary By Town'!$G$2)</f>
        <v>0</v>
      </c>
      <c r="H402" s="5">
        <f>SUMIFS('Raw Data from UFBs'!F$3:F$3000,'Raw Data from UFBs'!$A$3:$A$3000,'Summary By Town'!$A402,'Raw Data from UFBs'!$E$3:$E$3000,'Summary By Town'!$G$2)</f>
        <v>0</v>
      </c>
      <c r="I402" s="5">
        <f>SUMIFS('Raw Data from UFBs'!G$3:G$3000,'Raw Data from UFBs'!$A$3:$A$3000,'Summary By Town'!$A402,'Raw Data from UFBs'!$E$3:$E$3000,'Summary By Town'!$G$2)</f>
        <v>0</v>
      </c>
      <c r="J402" s="23">
        <f t="shared" si="67"/>
        <v>0</v>
      </c>
      <c r="K402" s="22">
        <f>COUNTIFS('Raw Data from UFBs'!$A$3:$A$3000,'Summary By Town'!$A402,'Raw Data from UFBs'!$E$3:$E$3000,'Summary By Town'!$K$2)</f>
        <v>0</v>
      </c>
      <c r="L402" s="5">
        <f>SUMIFS('Raw Data from UFBs'!F$3:F$3000,'Raw Data from UFBs'!$A$3:$A$3000,'Summary By Town'!$A402,'Raw Data from UFBs'!$E$3:$E$3000,'Summary By Town'!$K$2)</f>
        <v>0</v>
      </c>
      <c r="M402" s="5">
        <f>SUMIFS('Raw Data from UFBs'!G$3:G$3000,'Raw Data from UFBs'!$A$3:$A$3000,'Summary By Town'!$A402,'Raw Data from UFBs'!$E$3:$E$3000,'Summary By Town'!$K$2)</f>
        <v>0</v>
      </c>
      <c r="N402" s="23">
        <f t="shared" si="68"/>
        <v>0</v>
      </c>
      <c r="O402" s="22">
        <f>COUNTIFS('Raw Data from UFBs'!$A$3:$A$3000,'Summary By Town'!$A402,'Raw Data from UFBs'!$E$3:$E$3000,'Summary By Town'!$O$2)</f>
        <v>0</v>
      </c>
      <c r="P402" s="5">
        <f>SUMIFS('Raw Data from UFBs'!F$3:F$3000,'Raw Data from UFBs'!$A$3:$A$3000,'Summary By Town'!$A402,'Raw Data from UFBs'!$E$3:$E$3000,'Summary By Town'!$O$2)</f>
        <v>0</v>
      </c>
      <c r="Q402" s="5">
        <f>SUMIFS('Raw Data from UFBs'!G$3:G$3000,'Raw Data from UFBs'!$A$3:$A$3000,'Summary By Town'!$A402,'Raw Data from UFBs'!$E$3:$E$3000,'Summary By Town'!$O$2)</f>
        <v>0</v>
      </c>
      <c r="R402" s="23">
        <f t="shared" si="69"/>
        <v>0</v>
      </c>
      <c r="S402" s="22">
        <f t="shared" si="70"/>
        <v>0</v>
      </c>
      <c r="T402" s="5">
        <f t="shared" si="71"/>
        <v>0</v>
      </c>
      <c r="U402" s="5">
        <f t="shared" si="72"/>
        <v>0</v>
      </c>
      <c r="V402" s="23">
        <f t="shared" si="73"/>
        <v>0</v>
      </c>
      <c r="W402" s="62">
        <v>2379468207</v>
      </c>
      <c r="X402" s="63">
        <v>1.1559178016630285</v>
      </c>
      <c r="Y402" s="64">
        <v>0.28616758786597207</v>
      </c>
      <c r="Z402" s="5">
        <f t="shared" si="74"/>
        <v>0</v>
      </c>
      <c r="AA402" s="9">
        <f t="shared" si="75"/>
        <v>0</v>
      </c>
      <c r="AB402" s="62">
        <v>12057790.51</v>
      </c>
      <c r="AC402" s="7">
        <f t="shared" si="76"/>
        <v>0</v>
      </c>
      <c r="AE402" s="6" t="s">
        <v>1138</v>
      </c>
      <c r="AF402" s="6" t="s">
        <v>712</v>
      </c>
      <c r="AG402" s="6" t="s">
        <v>1146</v>
      </c>
      <c r="AH402" s="6" t="s">
        <v>571</v>
      </c>
      <c r="AI402" s="6" t="s">
        <v>642</v>
      </c>
      <c r="AJ402" s="6" t="s">
        <v>1153</v>
      </c>
      <c r="AK402" s="6" t="s">
        <v>637</v>
      </c>
      <c r="AL402" s="6" t="s">
        <v>1857</v>
      </c>
      <c r="AM402" s="6" t="s">
        <v>1857</v>
      </c>
      <c r="AN402" s="6" t="s">
        <v>1857</v>
      </c>
      <c r="AO402" s="6" t="s">
        <v>1857</v>
      </c>
      <c r="AP402" s="6" t="s">
        <v>1857</v>
      </c>
      <c r="AQ402" s="6" t="s">
        <v>1857</v>
      </c>
      <c r="AR402" s="6" t="s">
        <v>1857</v>
      </c>
      <c r="AS402" s="6" t="s">
        <v>1857</v>
      </c>
      <c r="AT402" s="6" t="s">
        <v>1857</v>
      </c>
    </row>
    <row r="403" spans="1:46" ht="17.25" customHeight="1" x14ac:dyDescent="0.3">
      <c r="A403" t="s">
        <v>568</v>
      </c>
      <c r="B403" t="s">
        <v>1659</v>
      </c>
      <c r="C403" t="s">
        <v>1136</v>
      </c>
      <c r="D403" t="str">
        <f t="shared" si="66"/>
        <v>Jefferson township, Morris County</v>
      </c>
      <c r="E403" t="s">
        <v>1828</v>
      </c>
      <c r="F403" t="s">
        <v>1818</v>
      </c>
      <c r="G403" s="22">
        <f>COUNTIFS('Raw Data from UFBs'!$A$3:$A$3000,'Summary By Town'!$A403,'Raw Data from UFBs'!$E$3:$E$3000,'Summary By Town'!$G$2)</f>
        <v>1</v>
      </c>
      <c r="H403" s="5">
        <f>SUMIFS('Raw Data from UFBs'!F$3:F$3000,'Raw Data from UFBs'!$A$3:$A$3000,'Summary By Town'!$A403,'Raw Data from UFBs'!$E$3:$E$3000,'Summary By Town'!$G$2)</f>
        <v>36005.550000000003</v>
      </c>
      <c r="I403" s="5">
        <f>SUMIFS('Raw Data from UFBs'!G$3:G$3000,'Raw Data from UFBs'!$A$3:$A$3000,'Summary By Town'!$A403,'Raw Data from UFBs'!$E$3:$E$3000,'Summary By Town'!$G$2)</f>
        <v>3916100</v>
      </c>
      <c r="J403" s="23">
        <f t="shared" si="67"/>
        <v>110753.08731492859</v>
      </c>
      <c r="K403" s="22">
        <f>COUNTIFS('Raw Data from UFBs'!$A$3:$A$3000,'Summary By Town'!$A403,'Raw Data from UFBs'!$E$3:$E$3000,'Summary By Town'!$K$2)</f>
        <v>0</v>
      </c>
      <c r="L403" s="5">
        <f>SUMIFS('Raw Data from UFBs'!F$3:F$3000,'Raw Data from UFBs'!$A$3:$A$3000,'Summary By Town'!$A403,'Raw Data from UFBs'!$E$3:$E$3000,'Summary By Town'!$K$2)</f>
        <v>0</v>
      </c>
      <c r="M403" s="5">
        <f>SUMIFS('Raw Data from UFBs'!G$3:G$3000,'Raw Data from UFBs'!$A$3:$A$3000,'Summary By Town'!$A403,'Raw Data from UFBs'!$E$3:$E$3000,'Summary By Town'!$K$2)</f>
        <v>0</v>
      </c>
      <c r="N403" s="23">
        <f t="shared" si="68"/>
        <v>0</v>
      </c>
      <c r="O403" s="22">
        <f>COUNTIFS('Raw Data from UFBs'!$A$3:$A$3000,'Summary By Town'!$A403,'Raw Data from UFBs'!$E$3:$E$3000,'Summary By Town'!$O$2)</f>
        <v>2</v>
      </c>
      <c r="P403" s="5">
        <f>SUMIFS('Raw Data from UFBs'!F$3:F$3000,'Raw Data from UFBs'!$A$3:$A$3000,'Summary By Town'!$A403,'Raw Data from UFBs'!$E$3:$E$3000,'Summary By Town'!$O$2)</f>
        <v>2000</v>
      </c>
      <c r="Q403" s="5">
        <f>SUMIFS('Raw Data from UFBs'!G$3:G$3000,'Raw Data from UFBs'!$A$3:$A$3000,'Summary By Town'!$A403,'Raw Data from UFBs'!$E$3:$E$3000,'Summary By Town'!$O$2)</f>
        <v>893200</v>
      </c>
      <c r="R403" s="23">
        <f t="shared" si="69"/>
        <v>25261.014169631577</v>
      </c>
      <c r="S403" s="22">
        <f t="shared" si="70"/>
        <v>3</v>
      </c>
      <c r="T403" s="5">
        <f t="shared" si="71"/>
        <v>38005.550000000003</v>
      </c>
      <c r="U403" s="5">
        <f t="shared" si="72"/>
        <v>4809300</v>
      </c>
      <c r="V403" s="23">
        <f t="shared" si="73"/>
        <v>136014.10148456017</v>
      </c>
      <c r="W403" s="62">
        <v>3079153680</v>
      </c>
      <c r="X403" s="63">
        <v>2.8281475783286583</v>
      </c>
      <c r="Y403" s="64">
        <v>0.29688751178012668</v>
      </c>
      <c r="Z403" s="5">
        <f t="shared" si="74"/>
        <v>29097.51498342551</v>
      </c>
      <c r="AA403" s="9">
        <f t="shared" si="75"/>
        <v>1.5618902139369673E-3</v>
      </c>
      <c r="AB403" s="62">
        <v>36037453.480000004</v>
      </c>
      <c r="AC403" s="7">
        <f t="shared" si="76"/>
        <v>8.0742428150684935E-4</v>
      </c>
      <c r="AE403" s="6" t="s">
        <v>1158</v>
      </c>
      <c r="AF403" s="6" t="s">
        <v>1151</v>
      </c>
      <c r="AG403" s="6" t="s">
        <v>1229</v>
      </c>
      <c r="AH403" s="6" t="s">
        <v>655</v>
      </c>
      <c r="AI403" s="6" t="s">
        <v>1228</v>
      </c>
      <c r="AJ403" s="6" t="s">
        <v>1196</v>
      </c>
      <c r="AK403" s="6" t="s">
        <v>583</v>
      </c>
      <c r="AL403" s="6" t="s">
        <v>713</v>
      </c>
      <c r="AM403" s="6" t="s">
        <v>1857</v>
      </c>
      <c r="AN403" s="6" t="s">
        <v>1857</v>
      </c>
      <c r="AO403" s="6" t="s">
        <v>1857</v>
      </c>
      <c r="AP403" s="6" t="s">
        <v>1857</v>
      </c>
      <c r="AQ403" s="6" t="s">
        <v>1857</v>
      </c>
      <c r="AR403" s="6" t="s">
        <v>1857</v>
      </c>
      <c r="AS403" s="6" t="s">
        <v>1857</v>
      </c>
      <c r="AT403" s="6" t="s">
        <v>1857</v>
      </c>
    </row>
    <row r="404" spans="1:46" ht="17.25" customHeight="1" x14ac:dyDescent="0.3">
      <c r="A404" t="s">
        <v>1153</v>
      </c>
      <c r="B404" t="s">
        <v>1660</v>
      </c>
      <c r="C404" t="s">
        <v>1136</v>
      </c>
      <c r="D404" t="str">
        <f t="shared" si="66"/>
        <v>Long Hill township, Morris County</v>
      </c>
      <c r="E404" t="s">
        <v>1828</v>
      </c>
      <c r="F404" t="s">
        <v>1815</v>
      </c>
      <c r="G404" s="22">
        <f>COUNTIFS('Raw Data from UFBs'!$A$3:$A$3000,'Summary By Town'!$A404,'Raw Data from UFBs'!$E$3:$E$3000,'Summary By Town'!$G$2)</f>
        <v>0</v>
      </c>
      <c r="H404" s="5">
        <f>SUMIFS('Raw Data from UFBs'!F$3:F$3000,'Raw Data from UFBs'!$A$3:$A$3000,'Summary By Town'!$A404,'Raw Data from UFBs'!$E$3:$E$3000,'Summary By Town'!$G$2)</f>
        <v>0</v>
      </c>
      <c r="I404" s="5">
        <f>SUMIFS('Raw Data from UFBs'!G$3:G$3000,'Raw Data from UFBs'!$A$3:$A$3000,'Summary By Town'!$A404,'Raw Data from UFBs'!$E$3:$E$3000,'Summary By Town'!$G$2)</f>
        <v>0</v>
      </c>
      <c r="J404" s="23">
        <f t="shared" si="67"/>
        <v>0</v>
      </c>
      <c r="K404" s="22">
        <f>COUNTIFS('Raw Data from UFBs'!$A$3:$A$3000,'Summary By Town'!$A404,'Raw Data from UFBs'!$E$3:$E$3000,'Summary By Town'!$K$2)</f>
        <v>0</v>
      </c>
      <c r="L404" s="5">
        <f>SUMIFS('Raw Data from UFBs'!F$3:F$3000,'Raw Data from UFBs'!$A$3:$A$3000,'Summary By Town'!$A404,'Raw Data from UFBs'!$E$3:$E$3000,'Summary By Town'!$K$2)</f>
        <v>0</v>
      </c>
      <c r="M404" s="5">
        <f>SUMIFS('Raw Data from UFBs'!G$3:G$3000,'Raw Data from UFBs'!$A$3:$A$3000,'Summary By Town'!$A404,'Raw Data from UFBs'!$E$3:$E$3000,'Summary By Town'!$K$2)</f>
        <v>0</v>
      </c>
      <c r="N404" s="23">
        <f t="shared" si="68"/>
        <v>0</v>
      </c>
      <c r="O404" s="22">
        <f>COUNTIFS('Raw Data from UFBs'!$A$3:$A$3000,'Summary By Town'!$A404,'Raw Data from UFBs'!$E$3:$E$3000,'Summary By Town'!$O$2)</f>
        <v>0</v>
      </c>
      <c r="P404" s="5">
        <f>SUMIFS('Raw Data from UFBs'!F$3:F$3000,'Raw Data from UFBs'!$A$3:$A$3000,'Summary By Town'!$A404,'Raw Data from UFBs'!$E$3:$E$3000,'Summary By Town'!$O$2)</f>
        <v>0</v>
      </c>
      <c r="Q404" s="5">
        <f>SUMIFS('Raw Data from UFBs'!G$3:G$3000,'Raw Data from UFBs'!$A$3:$A$3000,'Summary By Town'!$A404,'Raw Data from UFBs'!$E$3:$E$3000,'Summary By Town'!$O$2)</f>
        <v>0</v>
      </c>
      <c r="R404" s="23">
        <f t="shared" si="69"/>
        <v>0</v>
      </c>
      <c r="S404" s="22">
        <f t="shared" si="70"/>
        <v>0</v>
      </c>
      <c r="T404" s="5">
        <f t="shared" si="71"/>
        <v>0</v>
      </c>
      <c r="U404" s="5">
        <f t="shared" si="72"/>
        <v>0</v>
      </c>
      <c r="V404" s="23">
        <f t="shared" si="73"/>
        <v>0</v>
      </c>
      <c r="W404" s="62">
        <v>2031609905</v>
      </c>
      <c r="X404" s="63">
        <v>2.2441586035742569</v>
      </c>
      <c r="Y404" s="64">
        <v>0.26895586045066872</v>
      </c>
      <c r="Z404" s="5">
        <f t="shared" si="74"/>
        <v>0</v>
      </c>
      <c r="AA404" s="9">
        <f t="shared" si="75"/>
        <v>0</v>
      </c>
      <c r="AB404" s="62">
        <v>19326528.129999999</v>
      </c>
      <c r="AC404" s="7">
        <f t="shared" si="76"/>
        <v>0</v>
      </c>
      <c r="AE404" s="6" t="s">
        <v>715</v>
      </c>
      <c r="AF404" s="6" t="s">
        <v>1240</v>
      </c>
      <c r="AG404" s="6" t="s">
        <v>1138</v>
      </c>
      <c r="AH404" s="6" t="s">
        <v>1142</v>
      </c>
      <c r="AI404" s="6" t="s">
        <v>637</v>
      </c>
      <c r="AJ404" s="6" t="s">
        <v>1857</v>
      </c>
      <c r="AK404" s="6" t="s">
        <v>1857</v>
      </c>
      <c r="AL404" s="6" t="s">
        <v>1857</v>
      </c>
      <c r="AM404" s="6" t="s">
        <v>1857</v>
      </c>
      <c r="AN404" s="6" t="s">
        <v>1857</v>
      </c>
      <c r="AO404" s="6" t="s">
        <v>1857</v>
      </c>
      <c r="AP404" s="6" t="s">
        <v>1857</v>
      </c>
      <c r="AQ404" s="6" t="s">
        <v>1857</v>
      </c>
      <c r="AR404" s="6" t="s">
        <v>1857</v>
      </c>
      <c r="AS404" s="6" t="s">
        <v>1857</v>
      </c>
      <c r="AT404" s="6" t="s">
        <v>1857</v>
      </c>
    </row>
    <row r="405" spans="1:46" ht="17.25" customHeight="1" x14ac:dyDescent="0.3">
      <c r="A405" t="s">
        <v>1146</v>
      </c>
      <c r="B405" t="s">
        <v>1661</v>
      </c>
      <c r="C405" t="s">
        <v>1136</v>
      </c>
      <c r="D405" t="str">
        <f t="shared" si="66"/>
        <v>Mendham township, Morris County</v>
      </c>
      <c r="E405" t="s">
        <v>1828</v>
      </c>
      <c r="F405" t="s">
        <v>1818</v>
      </c>
      <c r="G405" s="22">
        <f>COUNTIFS('Raw Data from UFBs'!$A$3:$A$3000,'Summary By Town'!$A405,'Raw Data from UFBs'!$E$3:$E$3000,'Summary By Town'!$G$2)</f>
        <v>0</v>
      </c>
      <c r="H405" s="5">
        <f>SUMIFS('Raw Data from UFBs'!F$3:F$3000,'Raw Data from UFBs'!$A$3:$A$3000,'Summary By Town'!$A405,'Raw Data from UFBs'!$E$3:$E$3000,'Summary By Town'!$G$2)</f>
        <v>0</v>
      </c>
      <c r="I405" s="5">
        <f>SUMIFS('Raw Data from UFBs'!G$3:G$3000,'Raw Data from UFBs'!$A$3:$A$3000,'Summary By Town'!$A405,'Raw Data from UFBs'!$E$3:$E$3000,'Summary By Town'!$G$2)</f>
        <v>0</v>
      </c>
      <c r="J405" s="23">
        <f t="shared" si="67"/>
        <v>0</v>
      </c>
      <c r="K405" s="22">
        <f>COUNTIFS('Raw Data from UFBs'!$A$3:$A$3000,'Summary By Town'!$A405,'Raw Data from UFBs'!$E$3:$E$3000,'Summary By Town'!$K$2)</f>
        <v>0</v>
      </c>
      <c r="L405" s="5">
        <f>SUMIFS('Raw Data from UFBs'!F$3:F$3000,'Raw Data from UFBs'!$A$3:$A$3000,'Summary By Town'!$A405,'Raw Data from UFBs'!$E$3:$E$3000,'Summary By Town'!$K$2)</f>
        <v>0</v>
      </c>
      <c r="M405" s="5">
        <f>SUMIFS('Raw Data from UFBs'!G$3:G$3000,'Raw Data from UFBs'!$A$3:$A$3000,'Summary By Town'!$A405,'Raw Data from UFBs'!$E$3:$E$3000,'Summary By Town'!$K$2)</f>
        <v>0</v>
      </c>
      <c r="N405" s="23">
        <f t="shared" si="68"/>
        <v>0</v>
      </c>
      <c r="O405" s="22">
        <f>COUNTIFS('Raw Data from UFBs'!$A$3:$A$3000,'Summary By Town'!$A405,'Raw Data from UFBs'!$E$3:$E$3000,'Summary By Town'!$O$2)</f>
        <v>0</v>
      </c>
      <c r="P405" s="5">
        <f>SUMIFS('Raw Data from UFBs'!F$3:F$3000,'Raw Data from UFBs'!$A$3:$A$3000,'Summary By Town'!$A405,'Raw Data from UFBs'!$E$3:$E$3000,'Summary By Town'!$O$2)</f>
        <v>0</v>
      </c>
      <c r="Q405" s="5">
        <f>SUMIFS('Raw Data from UFBs'!G$3:G$3000,'Raw Data from UFBs'!$A$3:$A$3000,'Summary By Town'!$A405,'Raw Data from UFBs'!$E$3:$E$3000,'Summary By Town'!$O$2)</f>
        <v>0</v>
      </c>
      <c r="R405" s="23">
        <f t="shared" si="69"/>
        <v>0</v>
      </c>
      <c r="S405" s="22">
        <f t="shared" si="70"/>
        <v>0</v>
      </c>
      <c r="T405" s="5">
        <f t="shared" si="71"/>
        <v>0</v>
      </c>
      <c r="U405" s="5">
        <f t="shared" si="72"/>
        <v>0</v>
      </c>
      <c r="V405" s="23">
        <f t="shared" si="73"/>
        <v>0</v>
      </c>
      <c r="W405" s="62">
        <v>2223433037</v>
      </c>
      <c r="X405" s="63">
        <v>2.088771676237231</v>
      </c>
      <c r="Y405" s="64">
        <v>0.19819486492852417</v>
      </c>
      <c r="Z405" s="5">
        <f t="shared" si="74"/>
        <v>0</v>
      </c>
      <c r="AA405" s="9">
        <f t="shared" si="75"/>
        <v>0</v>
      </c>
      <c r="AB405" s="62">
        <v>12956928.949999999</v>
      </c>
      <c r="AC405" s="7">
        <f t="shared" si="76"/>
        <v>0</v>
      </c>
      <c r="AE405" s="6" t="s">
        <v>1142</v>
      </c>
      <c r="AF405" s="6" t="s">
        <v>1145</v>
      </c>
      <c r="AG405" s="6" t="s">
        <v>571</v>
      </c>
      <c r="AH405" s="6" t="s">
        <v>1139</v>
      </c>
      <c r="AI405" s="6" t="s">
        <v>648</v>
      </c>
      <c r="AJ405" s="6" t="s">
        <v>642</v>
      </c>
      <c r="AK405" s="6" t="s">
        <v>1155</v>
      </c>
      <c r="AL405" s="6" t="s">
        <v>1857</v>
      </c>
      <c r="AM405" s="6" t="s">
        <v>1857</v>
      </c>
      <c r="AN405" s="6" t="s">
        <v>1857</v>
      </c>
      <c r="AO405" s="6" t="s">
        <v>1857</v>
      </c>
      <c r="AP405" s="6" t="s">
        <v>1857</v>
      </c>
      <c r="AQ405" s="6" t="s">
        <v>1857</v>
      </c>
      <c r="AR405" s="6" t="s">
        <v>1857</v>
      </c>
      <c r="AS405" s="6" t="s">
        <v>1857</v>
      </c>
      <c r="AT405" s="6" t="s">
        <v>1857</v>
      </c>
    </row>
    <row r="406" spans="1:46" ht="17.25" customHeight="1" x14ac:dyDescent="0.3">
      <c r="A406" t="s">
        <v>1147</v>
      </c>
      <c r="B406" t="s">
        <v>1662</v>
      </c>
      <c r="C406" t="s">
        <v>1136</v>
      </c>
      <c r="D406" t="str">
        <f t="shared" si="66"/>
        <v>Mine Hill township, Morris County</v>
      </c>
      <c r="E406" t="s">
        <v>1828</v>
      </c>
      <c r="F406" t="s">
        <v>1815</v>
      </c>
      <c r="G406" s="22">
        <f>COUNTIFS('Raw Data from UFBs'!$A$3:$A$3000,'Summary By Town'!$A406,'Raw Data from UFBs'!$E$3:$E$3000,'Summary By Town'!$G$2)</f>
        <v>0</v>
      </c>
      <c r="H406" s="5">
        <f>SUMIFS('Raw Data from UFBs'!F$3:F$3000,'Raw Data from UFBs'!$A$3:$A$3000,'Summary By Town'!$A406,'Raw Data from UFBs'!$E$3:$E$3000,'Summary By Town'!$G$2)</f>
        <v>0</v>
      </c>
      <c r="I406" s="5">
        <f>SUMIFS('Raw Data from UFBs'!G$3:G$3000,'Raw Data from UFBs'!$A$3:$A$3000,'Summary By Town'!$A406,'Raw Data from UFBs'!$E$3:$E$3000,'Summary By Town'!$G$2)</f>
        <v>0</v>
      </c>
      <c r="J406" s="23">
        <f t="shared" si="67"/>
        <v>0</v>
      </c>
      <c r="K406" s="22">
        <f>COUNTIFS('Raw Data from UFBs'!$A$3:$A$3000,'Summary By Town'!$A406,'Raw Data from UFBs'!$E$3:$E$3000,'Summary By Town'!$K$2)</f>
        <v>0</v>
      </c>
      <c r="L406" s="5">
        <f>SUMIFS('Raw Data from UFBs'!F$3:F$3000,'Raw Data from UFBs'!$A$3:$A$3000,'Summary By Town'!$A406,'Raw Data from UFBs'!$E$3:$E$3000,'Summary By Town'!$K$2)</f>
        <v>0</v>
      </c>
      <c r="M406" s="5">
        <f>SUMIFS('Raw Data from UFBs'!G$3:G$3000,'Raw Data from UFBs'!$A$3:$A$3000,'Summary By Town'!$A406,'Raw Data from UFBs'!$E$3:$E$3000,'Summary By Town'!$K$2)</f>
        <v>0</v>
      </c>
      <c r="N406" s="23">
        <f t="shared" si="68"/>
        <v>0</v>
      </c>
      <c r="O406" s="22">
        <f>COUNTIFS('Raw Data from UFBs'!$A$3:$A$3000,'Summary By Town'!$A406,'Raw Data from UFBs'!$E$3:$E$3000,'Summary By Town'!$O$2)</f>
        <v>0</v>
      </c>
      <c r="P406" s="5">
        <f>SUMIFS('Raw Data from UFBs'!F$3:F$3000,'Raw Data from UFBs'!$A$3:$A$3000,'Summary By Town'!$A406,'Raw Data from UFBs'!$E$3:$E$3000,'Summary By Town'!$O$2)</f>
        <v>0</v>
      </c>
      <c r="Q406" s="5">
        <f>SUMIFS('Raw Data from UFBs'!G$3:G$3000,'Raw Data from UFBs'!$A$3:$A$3000,'Summary By Town'!$A406,'Raw Data from UFBs'!$E$3:$E$3000,'Summary By Town'!$O$2)</f>
        <v>0</v>
      </c>
      <c r="R406" s="23">
        <f t="shared" si="69"/>
        <v>0</v>
      </c>
      <c r="S406" s="22">
        <f t="shared" si="70"/>
        <v>0</v>
      </c>
      <c r="T406" s="5">
        <f t="shared" si="71"/>
        <v>0</v>
      </c>
      <c r="U406" s="5">
        <f t="shared" si="72"/>
        <v>0</v>
      </c>
      <c r="V406" s="23">
        <f t="shared" si="73"/>
        <v>0</v>
      </c>
      <c r="W406" s="62">
        <v>484668100</v>
      </c>
      <c r="X406" s="63">
        <v>2.8028048564496633</v>
      </c>
      <c r="Y406" s="64">
        <v>0.28863646169611601</v>
      </c>
      <c r="Z406" s="5">
        <f t="shared" si="74"/>
        <v>0</v>
      </c>
      <c r="AA406" s="9">
        <f t="shared" si="75"/>
        <v>0</v>
      </c>
      <c r="AB406" s="62">
        <v>6380210</v>
      </c>
      <c r="AC406" s="7">
        <f t="shared" si="76"/>
        <v>0</v>
      </c>
      <c r="AE406" s="6" t="s">
        <v>1158</v>
      </c>
      <c r="AF406" s="6" t="s">
        <v>1155</v>
      </c>
      <c r="AG406" s="6" t="s">
        <v>565</v>
      </c>
      <c r="AH406" s="6" t="s">
        <v>583</v>
      </c>
      <c r="AI406" s="6" t="s">
        <v>1857</v>
      </c>
      <c r="AJ406" s="6" t="s">
        <v>1857</v>
      </c>
      <c r="AK406" s="6" t="s">
        <v>1857</v>
      </c>
      <c r="AL406" s="6" t="s">
        <v>1857</v>
      </c>
      <c r="AM406" s="6" t="s">
        <v>1857</v>
      </c>
      <c r="AN406" s="6" t="s">
        <v>1857</v>
      </c>
      <c r="AO406" s="6" t="s">
        <v>1857</v>
      </c>
      <c r="AP406" s="6" t="s">
        <v>1857</v>
      </c>
      <c r="AQ406" s="6" t="s">
        <v>1857</v>
      </c>
      <c r="AR406" s="6" t="s">
        <v>1857</v>
      </c>
      <c r="AS406" s="6" t="s">
        <v>1857</v>
      </c>
      <c r="AT406" s="6" t="s">
        <v>1857</v>
      </c>
    </row>
    <row r="407" spans="1:46" ht="17.25" customHeight="1" x14ac:dyDescent="0.3">
      <c r="A407" t="s">
        <v>1148</v>
      </c>
      <c r="B407" t="s">
        <v>1663</v>
      </c>
      <c r="C407" t="s">
        <v>1136</v>
      </c>
      <c r="D407" t="str">
        <f t="shared" si="66"/>
        <v>Montville township, Morris County</v>
      </c>
      <c r="E407" t="s">
        <v>1828</v>
      </c>
      <c r="F407" t="s">
        <v>1817</v>
      </c>
      <c r="G407" s="22">
        <f>COUNTIFS('Raw Data from UFBs'!$A$3:$A$3000,'Summary By Town'!$A407,'Raw Data from UFBs'!$E$3:$E$3000,'Summary By Town'!$G$2)</f>
        <v>2</v>
      </c>
      <c r="H407" s="5">
        <f>SUMIFS('Raw Data from UFBs'!F$3:F$3000,'Raw Data from UFBs'!$A$3:$A$3000,'Summary By Town'!$A407,'Raw Data from UFBs'!$E$3:$E$3000,'Summary By Town'!$G$2)</f>
        <v>190000</v>
      </c>
      <c r="I407" s="5">
        <f>SUMIFS('Raw Data from UFBs'!G$3:G$3000,'Raw Data from UFBs'!$A$3:$A$3000,'Summary By Town'!$A407,'Raw Data from UFBs'!$E$3:$E$3000,'Summary By Town'!$G$2)</f>
        <v>6089900</v>
      </c>
      <c r="J407" s="23">
        <f t="shared" si="67"/>
        <v>155809.24358749611</v>
      </c>
      <c r="K407" s="22">
        <f>COUNTIFS('Raw Data from UFBs'!$A$3:$A$3000,'Summary By Town'!$A407,'Raw Data from UFBs'!$E$3:$E$3000,'Summary By Town'!$K$2)</f>
        <v>0</v>
      </c>
      <c r="L407" s="5">
        <f>SUMIFS('Raw Data from UFBs'!F$3:F$3000,'Raw Data from UFBs'!$A$3:$A$3000,'Summary By Town'!$A407,'Raw Data from UFBs'!$E$3:$E$3000,'Summary By Town'!$K$2)</f>
        <v>0</v>
      </c>
      <c r="M407" s="5">
        <f>SUMIFS('Raw Data from UFBs'!G$3:G$3000,'Raw Data from UFBs'!$A$3:$A$3000,'Summary By Town'!$A407,'Raw Data from UFBs'!$E$3:$E$3000,'Summary By Town'!$K$2)</f>
        <v>0</v>
      </c>
      <c r="N407" s="23">
        <f t="shared" si="68"/>
        <v>0</v>
      </c>
      <c r="O407" s="22">
        <f>COUNTIFS('Raw Data from UFBs'!$A$3:$A$3000,'Summary By Town'!$A407,'Raw Data from UFBs'!$E$3:$E$3000,'Summary By Town'!$O$2)</f>
        <v>0</v>
      </c>
      <c r="P407" s="5">
        <f>SUMIFS('Raw Data from UFBs'!F$3:F$3000,'Raw Data from UFBs'!$A$3:$A$3000,'Summary By Town'!$A407,'Raw Data from UFBs'!$E$3:$E$3000,'Summary By Town'!$O$2)</f>
        <v>0</v>
      </c>
      <c r="Q407" s="5">
        <f>SUMIFS('Raw Data from UFBs'!G$3:G$3000,'Raw Data from UFBs'!$A$3:$A$3000,'Summary By Town'!$A407,'Raw Data from UFBs'!$E$3:$E$3000,'Summary By Town'!$O$2)</f>
        <v>0</v>
      </c>
      <c r="R407" s="23">
        <f t="shared" si="69"/>
        <v>0</v>
      </c>
      <c r="S407" s="22">
        <f t="shared" si="70"/>
        <v>2</v>
      </c>
      <c r="T407" s="5">
        <f t="shared" si="71"/>
        <v>190000</v>
      </c>
      <c r="U407" s="5">
        <f t="shared" si="72"/>
        <v>6089900</v>
      </c>
      <c r="V407" s="23">
        <f t="shared" si="73"/>
        <v>155809.24358749611</v>
      </c>
      <c r="W407" s="62">
        <v>4788111045</v>
      </c>
      <c r="X407" s="63">
        <v>2.5584860767417545</v>
      </c>
      <c r="Y407" s="64">
        <v>0.20589412829845385</v>
      </c>
      <c r="Z407" s="5">
        <f t="shared" si="74"/>
        <v>-7039.6759874172603</v>
      </c>
      <c r="AA407" s="9">
        <f t="shared" si="75"/>
        <v>1.2718794411335547E-3</v>
      </c>
      <c r="AB407" s="62">
        <v>41563462.619999997</v>
      </c>
      <c r="AC407" s="7">
        <f t="shared" si="76"/>
        <v>-1.69371740073211E-4</v>
      </c>
      <c r="AE407" s="6" t="s">
        <v>1135</v>
      </c>
      <c r="AF407" s="6" t="s">
        <v>1144</v>
      </c>
      <c r="AG407" s="6" t="s">
        <v>559</v>
      </c>
      <c r="AH407" s="6" t="s">
        <v>1040</v>
      </c>
      <c r="AI407" s="6" t="s">
        <v>1140</v>
      </c>
      <c r="AJ407" s="6" t="s">
        <v>580</v>
      </c>
      <c r="AK407" s="6" t="s">
        <v>1143</v>
      </c>
      <c r="AL407" s="6" t="s">
        <v>1857</v>
      </c>
      <c r="AM407" s="6" t="s">
        <v>1857</v>
      </c>
      <c r="AN407" s="6" t="s">
        <v>1857</v>
      </c>
      <c r="AO407" s="6" t="s">
        <v>1857</v>
      </c>
      <c r="AP407" s="6" t="s">
        <v>1857</v>
      </c>
      <c r="AQ407" s="6" t="s">
        <v>1857</v>
      </c>
      <c r="AR407" s="6" t="s">
        <v>1857</v>
      </c>
      <c r="AS407" s="6" t="s">
        <v>1857</v>
      </c>
      <c r="AT407" s="6" t="s">
        <v>1857</v>
      </c>
    </row>
    <row r="408" spans="1:46" ht="17.25" customHeight="1" x14ac:dyDescent="0.3">
      <c r="A408" t="s">
        <v>571</v>
      </c>
      <c r="B408" t="s">
        <v>1664</v>
      </c>
      <c r="C408" t="s">
        <v>1136</v>
      </c>
      <c r="D408" t="str">
        <f t="shared" si="66"/>
        <v>Morris township, Morris County</v>
      </c>
      <c r="E408" t="s">
        <v>1828</v>
      </c>
      <c r="F408" t="s">
        <v>1815</v>
      </c>
      <c r="G408" s="22">
        <f>COUNTIFS('Raw Data from UFBs'!$A$3:$A$3000,'Summary By Town'!$A408,'Raw Data from UFBs'!$E$3:$E$3000,'Summary By Town'!$G$2)</f>
        <v>0</v>
      </c>
      <c r="H408" s="5">
        <f>SUMIFS('Raw Data from UFBs'!F$3:F$3000,'Raw Data from UFBs'!$A$3:$A$3000,'Summary By Town'!$A408,'Raw Data from UFBs'!$E$3:$E$3000,'Summary By Town'!$G$2)</f>
        <v>0</v>
      </c>
      <c r="I408" s="5">
        <f>SUMIFS('Raw Data from UFBs'!G$3:G$3000,'Raw Data from UFBs'!$A$3:$A$3000,'Summary By Town'!$A408,'Raw Data from UFBs'!$E$3:$E$3000,'Summary By Town'!$G$2)</f>
        <v>0</v>
      </c>
      <c r="J408" s="23">
        <f t="shared" si="67"/>
        <v>0</v>
      </c>
      <c r="K408" s="22">
        <f>COUNTIFS('Raw Data from UFBs'!$A$3:$A$3000,'Summary By Town'!$A408,'Raw Data from UFBs'!$E$3:$E$3000,'Summary By Town'!$K$2)</f>
        <v>0</v>
      </c>
      <c r="L408" s="5">
        <f>SUMIFS('Raw Data from UFBs'!F$3:F$3000,'Raw Data from UFBs'!$A$3:$A$3000,'Summary By Town'!$A408,'Raw Data from UFBs'!$E$3:$E$3000,'Summary By Town'!$K$2)</f>
        <v>0</v>
      </c>
      <c r="M408" s="5">
        <f>SUMIFS('Raw Data from UFBs'!G$3:G$3000,'Raw Data from UFBs'!$A$3:$A$3000,'Summary By Town'!$A408,'Raw Data from UFBs'!$E$3:$E$3000,'Summary By Town'!$K$2)</f>
        <v>0</v>
      </c>
      <c r="N408" s="23">
        <f t="shared" si="68"/>
        <v>0</v>
      </c>
      <c r="O408" s="22">
        <f>COUNTIFS('Raw Data from UFBs'!$A$3:$A$3000,'Summary By Town'!$A408,'Raw Data from UFBs'!$E$3:$E$3000,'Summary By Town'!$O$2)</f>
        <v>6</v>
      </c>
      <c r="P408" s="5">
        <f>SUMIFS('Raw Data from UFBs'!F$3:F$3000,'Raw Data from UFBs'!$A$3:$A$3000,'Summary By Town'!$A408,'Raw Data from UFBs'!$E$3:$E$3000,'Summary By Town'!$O$2)</f>
        <v>0</v>
      </c>
      <c r="Q408" s="5">
        <f>SUMIFS('Raw Data from UFBs'!G$3:G$3000,'Raw Data from UFBs'!$A$3:$A$3000,'Summary By Town'!$A408,'Raw Data from UFBs'!$E$3:$E$3000,'Summary By Town'!$O$2)</f>
        <v>33142700</v>
      </c>
      <c r="R408" s="23">
        <f t="shared" si="69"/>
        <v>664448.56888408412</v>
      </c>
      <c r="S408" s="22">
        <f t="shared" si="70"/>
        <v>6</v>
      </c>
      <c r="T408" s="5">
        <f t="shared" si="71"/>
        <v>0</v>
      </c>
      <c r="U408" s="5">
        <f t="shared" si="72"/>
        <v>33142700</v>
      </c>
      <c r="V408" s="23">
        <f t="shared" si="73"/>
        <v>664448.56888408412</v>
      </c>
      <c r="W408" s="62">
        <v>5973653138</v>
      </c>
      <c r="X408" s="63">
        <v>2.0048112220310479</v>
      </c>
      <c r="Y408" s="64">
        <v>0.24833075258414228</v>
      </c>
      <c r="Z408" s="5">
        <f t="shared" si="74"/>
        <v>165003.0131644409</v>
      </c>
      <c r="AA408" s="9">
        <f t="shared" si="75"/>
        <v>5.5481460396772037E-3</v>
      </c>
      <c r="AB408" s="62">
        <v>46648287.780000001</v>
      </c>
      <c r="AC408" s="7">
        <f t="shared" si="76"/>
        <v>3.5371719095590114E-3</v>
      </c>
      <c r="AE408" s="6" t="s">
        <v>712</v>
      </c>
      <c r="AF408" s="6" t="s">
        <v>1142</v>
      </c>
      <c r="AG408" s="6" t="s">
        <v>1141</v>
      </c>
      <c r="AH408" s="6" t="s">
        <v>574</v>
      </c>
      <c r="AI408" s="6" t="s">
        <v>1146</v>
      </c>
      <c r="AJ408" s="6" t="s">
        <v>566</v>
      </c>
      <c r="AK408" s="6" t="s">
        <v>564</v>
      </c>
      <c r="AL408" s="6" t="s">
        <v>1149</v>
      </c>
      <c r="AM408" s="6" t="s">
        <v>1155</v>
      </c>
      <c r="AN408" s="6" t="s">
        <v>580</v>
      </c>
      <c r="AO408" s="6" t="s">
        <v>1857</v>
      </c>
      <c r="AP408" s="6" t="s">
        <v>1857</v>
      </c>
      <c r="AQ408" s="6" t="s">
        <v>1857</v>
      </c>
      <c r="AR408" s="6" t="s">
        <v>1857</v>
      </c>
      <c r="AS408" s="6" t="s">
        <v>1857</v>
      </c>
      <c r="AT408" s="6" t="s">
        <v>1857</v>
      </c>
    </row>
    <row r="409" spans="1:46" ht="17.25" customHeight="1" x14ac:dyDescent="0.3">
      <c r="A409" t="s">
        <v>579</v>
      </c>
      <c r="B409" t="s">
        <v>1665</v>
      </c>
      <c r="C409" t="s">
        <v>1136</v>
      </c>
      <c r="D409" t="str">
        <f t="shared" si="66"/>
        <v>Mount Olive township, Morris County</v>
      </c>
      <c r="E409" t="s">
        <v>1828</v>
      </c>
      <c r="F409" t="s">
        <v>1817</v>
      </c>
      <c r="G409" s="22">
        <f>COUNTIFS('Raw Data from UFBs'!$A$3:$A$3000,'Summary By Town'!$A409,'Raw Data from UFBs'!$E$3:$E$3000,'Summary By Town'!$G$2)</f>
        <v>2</v>
      </c>
      <c r="H409" s="5">
        <f>SUMIFS('Raw Data from UFBs'!F$3:F$3000,'Raw Data from UFBs'!$A$3:$A$3000,'Summary By Town'!$A409,'Raw Data from UFBs'!$E$3:$E$3000,'Summary By Town'!$G$2)</f>
        <v>123598.43000000001</v>
      </c>
      <c r="I409" s="5">
        <f>SUMIFS('Raw Data from UFBs'!G$3:G$3000,'Raw Data from UFBs'!$A$3:$A$3000,'Summary By Town'!$A409,'Raw Data from UFBs'!$E$3:$E$3000,'Summary By Town'!$G$2)</f>
        <v>13730800</v>
      </c>
      <c r="J409" s="23">
        <f t="shared" si="67"/>
        <v>437666.76606694655</v>
      </c>
      <c r="K409" s="22">
        <f>COUNTIFS('Raw Data from UFBs'!$A$3:$A$3000,'Summary By Town'!$A409,'Raw Data from UFBs'!$E$3:$E$3000,'Summary By Town'!$K$2)</f>
        <v>0</v>
      </c>
      <c r="L409" s="5">
        <f>SUMIFS('Raw Data from UFBs'!F$3:F$3000,'Raw Data from UFBs'!$A$3:$A$3000,'Summary By Town'!$A409,'Raw Data from UFBs'!$E$3:$E$3000,'Summary By Town'!$K$2)</f>
        <v>0</v>
      </c>
      <c r="M409" s="5">
        <f>SUMIFS('Raw Data from UFBs'!G$3:G$3000,'Raw Data from UFBs'!$A$3:$A$3000,'Summary By Town'!$A409,'Raw Data from UFBs'!$E$3:$E$3000,'Summary By Town'!$K$2)</f>
        <v>0</v>
      </c>
      <c r="N409" s="23">
        <f t="shared" si="68"/>
        <v>0</v>
      </c>
      <c r="O409" s="22">
        <f>COUNTIFS('Raw Data from UFBs'!$A$3:$A$3000,'Summary By Town'!$A409,'Raw Data from UFBs'!$E$3:$E$3000,'Summary By Town'!$O$2)</f>
        <v>1</v>
      </c>
      <c r="P409" s="5">
        <f>SUMIFS('Raw Data from UFBs'!F$3:F$3000,'Raw Data from UFBs'!$A$3:$A$3000,'Summary By Town'!$A409,'Raw Data from UFBs'!$E$3:$E$3000,'Summary By Town'!$O$2)</f>
        <v>131820.79999999999</v>
      </c>
      <c r="Q409" s="5">
        <f>SUMIFS('Raw Data from UFBs'!G$3:G$3000,'Raw Data from UFBs'!$A$3:$A$3000,'Summary By Town'!$A409,'Raw Data from UFBs'!$E$3:$E$3000,'Summary By Town'!$O$2)</f>
        <v>0</v>
      </c>
      <c r="R409" s="23">
        <f t="shared" si="69"/>
        <v>0</v>
      </c>
      <c r="S409" s="22">
        <f t="shared" si="70"/>
        <v>3</v>
      </c>
      <c r="T409" s="5">
        <f t="shared" si="71"/>
        <v>255419.22999999998</v>
      </c>
      <c r="U409" s="5">
        <f t="shared" si="72"/>
        <v>13730800</v>
      </c>
      <c r="V409" s="23">
        <f t="shared" si="73"/>
        <v>437666.76606694655</v>
      </c>
      <c r="W409" s="62">
        <v>3593714800</v>
      </c>
      <c r="X409" s="63">
        <v>3.1874819097718019</v>
      </c>
      <c r="Y409" s="64">
        <v>0.20818848737892415</v>
      </c>
      <c r="Z409" s="5">
        <f t="shared" si="74"/>
        <v>37941.838862313532</v>
      </c>
      <c r="AA409" s="9">
        <f t="shared" si="75"/>
        <v>3.8207817715529345E-3</v>
      </c>
      <c r="AB409" s="62">
        <v>43715065</v>
      </c>
      <c r="AC409" s="7">
        <f t="shared" si="76"/>
        <v>8.6793508970679865E-4</v>
      </c>
      <c r="AE409" s="6" t="s">
        <v>1139</v>
      </c>
      <c r="AF409" s="6" t="s">
        <v>1158</v>
      </c>
      <c r="AG409" s="6" t="s">
        <v>698</v>
      </c>
      <c r="AH409" s="6" t="s">
        <v>1222</v>
      </c>
      <c r="AI409" s="6" t="s">
        <v>1234</v>
      </c>
      <c r="AJ409" s="6" t="s">
        <v>1252</v>
      </c>
      <c r="AK409" s="6" t="s">
        <v>1160</v>
      </c>
      <c r="AL409" s="6" t="s">
        <v>1152</v>
      </c>
      <c r="AM409" s="6" t="s">
        <v>1857</v>
      </c>
      <c r="AN409" s="6" t="s">
        <v>1857</v>
      </c>
      <c r="AO409" s="6" t="s">
        <v>1857</v>
      </c>
      <c r="AP409" s="6" t="s">
        <v>1857</v>
      </c>
      <c r="AQ409" s="6" t="s">
        <v>1857</v>
      </c>
      <c r="AR409" s="6" t="s">
        <v>1857</v>
      </c>
      <c r="AS409" s="6" t="s">
        <v>1857</v>
      </c>
      <c r="AT409" s="6" t="s">
        <v>1857</v>
      </c>
    </row>
    <row r="410" spans="1:46" ht="17.25" customHeight="1" x14ac:dyDescent="0.3">
      <c r="A410" t="s">
        <v>580</v>
      </c>
      <c r="B410" t="s">
        <v>1666</v>
      </c>
      <c r="C410" t="s">
        <v>1136</v>
      </c>
      <c r="D410" t="str">
        <f t="shared" si="66"/>
        <v>Parsippany-Troy Hills township, Morris County</v>
      </c>
      <c r="E410" t="s">
        <v>1828</v>
      </c>
      <c r="F410" t="s">
        <v>1815</v>
      </c>
      <c r="G410" s="22">
        <f>COUNTIFS('Raw Data from UFBs'!$A$3:$A$3000,'Summary By Town'!$A410,'Raw Data from UFBs'!$E$3:$E$3000,'Summary By Town'!$G$2)</f>
        <v>0</v>
      </c>
      <c r="H410" s="5">
        <f>SUMIFS('Raw Data from UFBs'!F$3:F$3000,'Raw Data from UFBs'!$A$3:$A$3000,'Summary By Town'!$A410,'Raw Data from UFBs'!$E$3:$E$3000,'Summary By Town'!$G$2)</f>
        <v>0</v>
      </c>
      <c r="I410" s="5">
        <f>SUMIFS('Raw Data from UFBs'!G$3:G$3000,'Raw Data from UFBs'!$A$3:$A$3000,'Summary By Town'!$A410,'Raw Data from UFBs'!$E$3:$E$3000,'Summary By Town'!$G$2)</f>
        <v>0</v>
      </c>
      <c r="J410" s="23">
        <f t="shared" si="67"/>
        <v>0</v>
      </c>
      <c r="K410" s="22">
        <f>COUNTIFS('Raw Data from UFBs'!$A$3:$A$3000,'Summary By Town'!$A410,'Raw Data from UFBs'!$E$3:$E$3000,'Summary By Town'!$K$2)</f>
        <v>1</v>
      </c>
      <c r="L410" s="5">
        <f>SUMIFS('Raw Data from UFBs'!F$3:F$3000,'Raw Data from UFBs'!$A$3:$A$3000,'Summary By Town'!$A410,'Raw Data from UFBs'!$E$3:$E$3000,'Summary By Town'!$K$2)</f>
        <v>666780</v>
      </c>
      <c r="M410" s="5">
        <f>SUMIFS('Raw Data from UFBs'!G$3:G$3000,'Raw Data from UFBs'!$A$3:$A$3000,'Summary By Town'!$A410,'Raw Data from UFBs'!$E$3:$E$3000,'Summary By Town'!$K$2)</f>
        <v>24758900</v>
      </c>
      <c r="N410" s="23">
        <f t="shared" si="68"/>
        <v>819773.35338392726</v>
      </c>
      <c r="O410" s="22">
        <f>COUNTIFS('Raw Data from UFBs'!$A$3:$A$3000,'Summary By Town'!$A410,'Raw Data from UFBs'!$E$3:$E$3000,'Summary By Town'!$O$2)</f>
        <v>0</v>
      </c>
      <c r="P410" s="5">
        <f>SUMIFS('Raw Data from UFBs'!F$3:F$3000,'Raw Data from UFBs'!$A$3:$A$3000,'Summary By Town'!$A410,'Raw Data from UFBs'!$E$3:$E$3000,'Summary By Town'!$O$2)</f>
        <v>0</v>
      </c>
      <c r="Q410" s="5">
        <f>SUMIFS('Raw Data from UFBs'!G$3:G$3000,'Raw Data from UFBs'!$A$3:$A$3000,'Summary By Town'!$A410,'Raw Data from UFBs'!$E$3:$E$3000,'Summary By Town'!$O$2)</f>
        <v>0</v>
      </c>
      <c r="R410" s="23">
        <f t="shared" si="69"/>
        <v>0</v>
      </c>
      <c r="S410" s="22">
        <f t="shared" si="70"/>
        <v>1</v>
      </c>
      <c r="T410" s="5">
        <f t="shared" si="71"/>
        <v>666780</v>
      </c>
      <c r="U410" s="5">
        <f t="shared" si="72"/>
        <v>24758900</v>
      </c>
      <c r="V410" s="23">
        <f t="shared" si="73"/>
        <v>819773.35338392726</v>
      </c>
      <c r="W410" s="62">
        <v>7910913000</v>
      </c>
      <c r="X410" s="63">
        <v>3.3110249380381491</v>
      </c>
      <c r="Y410" s="64">
        <v>0.26915571329457072</v>
      </c>
      <c r="Z410" s="5">
        <f t="shared" si="74"/>
        <v>41179.035159379266</v>
      </c>
      <c r="AA410" s="9">
        <f t="shared" si="75"/>
        <v>3.1297146106903212E-3</v>
      </c>
      <c r="AB410" s="62">
        <v>104567946.84999999</v>
      </c>
      <c r="AC410" s="7">
        <f t="shared" si="76"/>
        <v>3.9380169927644772E-4</v>
      </c>
      <c r="AE410" s="6" t="s">
        <v>571</v>
      </c>
      <c r="AF410" s="6" t="s">
        <v>566</v>
      </c>
      <c r="AG410" s="6" t="s">
        <v>1135</v>
      </c>
      <c r="AH410" s="6" t="s">
        <v>564</v>
      </c>
      <c r="AI410" s="6" t="s">
        <v>1148</v>
      </c>
      <c r="AJ410" s="6" t="s">
        <v>1140</v>
      </c>
      <c r="AK410" s="6" t="s">
        <v>1149</v>
      </c>
      <c r="AL410" s="6" t="s">
        <v>1155</v>
      </c>
      <c r="AM410" s="6" t="s">
        <v>1150</v>
      </c>
      <c r="AN410" s="6" t="s">
        <v>1857</v>
      </c>
      <c r="AO410" s="6" t="s">
        <v>1857</v>
      </c>
      <c r="AP410" s="6" t="s">
        <v>1857</v>
      </c>
      <c r="AQ410" s="6" t="s">
        <v>1857</v>
      </c>
      <c r="AR410" s="6" t="s">
        <v>1857</v>
      </c>
      <c r="AS410" s="6" t="s">
        <v>1857</v>
      </c>
      <c r="AT410" s="6" t="s">
        <v>1857</v>
      </c>
    </row>
    <row r="411" spans="1:46" ht="17.25" customHeight="1" x14ac:dyDescent="0.3">
      <c r="A411" t="s">
        <v>1154</v>
      </c>
      <c r="B411" t="s">
        <v>1667</v>
      </c>
      <c r="C411" t="s">
        <v>1136</v>
      </c>
      <c r="D411" t="str">
        <f t="shared" si="66"/>
        <v>Pequannock township, Morris County</v>
      </c>
      <c r="E411" t="s">
        <v>1828</v>
      </c>
      <c r="F411" t="s">
        <v>1815</v>
      </c>
      <c r="G411" s="22">
        <f>COUNTIFS('Raw Data from UFBs'!$A$3:$A$3000,'Summary By Town'!$A411,'Raw Data from UFBs'!$E$3:$E$3000,'Summary By Town'!$G$2)</f>
        <v>0</v>
      </c>
      <c r="H411" s="5">
        <f>SUMIFS('Raw Data from UFBs'!F$3:F$3000,'Raw Data from UFBs'!$A$3:$A$3000,'Summary By Town'!$A411,'Raw Data from UFBs'!$E$3:$E$3000,'Summary By Town'!$G$2)</f>
        <v>0</v>
      </c>
      <c r="I411" s="5">
        <f>SUMIFS('Raw Data from UFBs'!G$3:G$3000,'Raw Data from UFBs'!$A$3:$A$3000,'Summary By Town'!$A411,'Raw Data from UFBs'!$E$3:$E$3000,'Summary By Town'!$G$2)</f>
        <v>0</v>
      </c>
      <c r="J411" s="23">
        <f t="shared" si="67"/>
        <v>0</v>
      </c>
      <c r="K411" s="22">
        <f>COUNTIFS('Raw Data from UFBs'!$A$3:$A$3000,'Summary By Town'!$A411,'Raw Data from UFBs'!$E$3:$E$3000,'Summary By Town'!$K$2)</f>
        <v>0</v>
      </c>
      <c r="L411" s="5">
        <f>SUMIFS('Raw Data from UFBs'!F$3:F$3000,'Raw Data from UFBs'!$A$3:$A$3000,'Summary By Town'!$A411,'Raw Data from UFBs'!$E$3:$E$3000,'Summary By Town'!$K$2)</f>
        <v>0</v>
      </c>
      <c r="M411" s="5">
        <f>SUMIFS('Raw Data from UFBs'!G$3:G$3000,'Raw Data from UFBs'!$A$3:$A$3000,'Summary By Town'!$A411,'Raw Data from UFBs'!$E$3:$E$3000,'Summary By Town'!$K$2)</f>
        <v>0</v>
      </c>
      <c r="N411" s="23">
        <f t="shared" si="68"/>
        <v>0</v>
      </c>
      <c r="O411" s="22">
        <f>COUNTIFS('Raw Data from UFBs'!$A$3:$A$3000,'Summary By Town'!$A411,'Raw Data from UFBs'!$E$3:$E$3000,'Summary By Town'!$O$2)</f>
        <v>0</v>
      </c>
      <c r="P411" s="5">
        <f>SUMIFS('Raw Data from UFBs'!F$3:F$3000,'Raw Data from UFBs'!$A$3:$A$3000,'Summary By Town'!$A411,'Raw Data from UFBs'!$E$3:$E$3000,'Summary By Town'!$O$2)</f>
        <v>0</v>
      </c>
      <c r="Q411" s="5">
        <f>SUMIFS('Raw Data from UFBs'!G$3:G$3000,'Raw Data from UFBs'!$A$3:$A$3000,'Summary By Town'!$A411,'Raw Data from UFBs'!$E$3:$E$3000,'Summary By Town'!$O$2)</f>
        <v>0</v>
      </c>
      <c r="R411" s="23">
        <f t="shared" si="69"/>
        <v>0</v>
      </c>
      <c r="S411" s="22">
        <f t="shared" si="70"/>
        <v>0</v>
      </c>
      <c r="T411" s="5">
        <f t="shared" si="71"/>
        <v>0</v>
      </c>
      <c r="U411" s="5">
        <f t="shared" si="72"/>
        <v>0</v>
      </c>
      <c r="V411" s="23">
        <f t="shared" si="73"/>
        <v>0</v>
      </c>
      <c r="W411" s="62">
        <v>3710669175</v>
      </c>
      <c r="X411" s="63">
        <v>1.8375128657766984</v>
      </c>
      <c r="Y411" s="64">
        <v>0.23321432914504092</v>
      </c>
      <c r="Z411" s="5">
        <f t="shared" si="74"/>
        <v>0</v>
      </c>
      <c r="AA411" s="9">
        <f t="shared" si="75"/>
        <v>0</v>
      </c>
      <c r="AB411" s="62">
        <v>26599727</v>
      </c>
      <c r="AC411" s="7">
        <f t="shared" si="76"/>
        <v>0</v>
      </c>
      <c r="AE411" s="6" t="s">
        <v>1144</v>
      </c>
      <c r="AF411" s="6" t="s">
        <v>1156</v>
      </c>
      <c r="AG411" s="6" t="s">
        <v>1195</v>
      </c>
      <c r="AH411" s="6" t="s">
        <v>1191</v>
      </c>
      <c r="AI411" s="6" t="s">
        <v>1143</v>
      </c>
      <c r="AJ411" s="6" t="s">
        <v>1857</v>
      </c>
      <c r="AK411" s="6" t="s">
        <v>1857</v>
      </c>
      <c r="AL411" s="6" t="s">
        <v>1857</v>
      </c>
      <c r="AM411" s="6" t="s">
        <v>1857</v>
      </c>
      <c r="AN411" s="6" t="s">
        <v>1857</v>
      </c>
      <c r="AO411" s="6" t="s">
        <v>1857</v>
      </c>
      <c r="AP411" s="6" t="s">
        <v>1857</v>
      </c>
      <c r="AQ411" s="6" t="s">
        <v>1857</v>
      </c>
      <c r="AR411" s="6" t="s">
        <v>1857</v>
      </c>
      <c r="AS411" s="6" t="s">
        <v>1857</v>
      </c>
      <c r="AT411" s="6" t="s">
        <v>1857</v>
      </c>
    </row>
    <row r="412" spans="1:46" ht="17.25" customHeight="1" x14ac:dyDescent="0.3">
      <c r="A412" t="s">
        <v>1155</v>
      </c>
      <c r="B412" t="s">
        <v>1668</v>
      </c>
      <c r="C412" t="s">
        <v>1136</v>
      </c>
      <c r="D412" t="str">
        <f t="shared" si="66"/>
        <v>Randolph township, Morris County</v>
      </c>
      <c r="E412" t="s">
        <v>1828</v>
      </c>
      <c r="F412" t="s">
        <v>1817</v>
      </c>
      <c r="G412" s="22">
        <f>COUNTIFS('Raw Data from UFBs'!$A$3:$A$3000,'Summary By Town'!$A412,'Raw Data from UFBs'!$E$3:$E$3000,'Summary By Town'!$G$2)</f>
        <v>0</v>
      </c>
      <c r="H412" s="5">
        <f>SUMIFS('Raw Data from UFBs'!F$3:F$3000,'Raw Data from UFBs'!$A$3:$A$3000,'Summary By Town'!$A412,'Raw Data from UFBs'!$E$3:$E$3000,'Summary By Town'!$G$2)</f>
        <v>0</v>
      </c>
      <c r="I412" s="5">
        <f>SUMIFS('Raw Data from UFBs'!G$3:G$3000,'Raw Data from UFBs'!$A$3:$A$3000,'Summary By Town'!$A412,'Raw Data from UFBs'!$E$3:$E$3000,'Summary By Town'!$G$2)</f>
        <v>0</v>
      </c>
      <c r="J412" s="23">
        <f t="shared" si="67"/>
        <v>0</v>
      </c>
      <c r="K412" s="22">
        <f>COUNTIFS('Raw Data from UFBs'!$A$3:$A$3000,'Summary By Town'!$A412,'Raw Data from UFBs'!$E$3:$E$3000,'Summary By Town'!$K$2)</f>
        <v>0</v>
      </c>
      <c r="L412" s="5">
        <f>SUMIFS('Raw Data from UFBs'!F$3:F$3000,'Raw Data from UFBs'!$A$3:$A$3000,'Summary By Town'!$A412,'Raw Data from UFBs'!$E$3:$E$3000,'Summary By Town'!$K$2)</f>
        <v>0</v>
      </c>
      <c r="M412" s="5">
        <f>SUMIFS('Raw Data from UFBs'!G$3:G$3000,'Raw Data from UFBs'!$A$3:$A$3000,'Summary By Town'!$A412,'Raw Data from UFBs'!$E$3:$E$3000,'Summary By Town'!$K$2)</f>
        <v>0</v>
      </c>
      <c r="N412" s="23">
        <f t="shared" si="68"/>
        <v>0</v>
      </c>
      <c r="O412" s="22">
        <f>COUNTIFS('Raw Data from UFBs'!$A$3:$A$3000,'Summary By Town'!$A412,'Raw Data from UFBs'!$E$3:$E$3000,'Summary By Town'!$O$2)</f>
        <v>0</v>
      </c>
      <c r="P412" s="5">
        <f>SUMIFS('Raw Data from UFBs'!F$3:F$3000,'Raw Data from UFBs'!$A$3:$A$3000,'Summary By Town'!$A412,'Raw Data from UFBs'!$E$3:$E$3000,'Summary By Town'!$O$2)</f>
        <v>0</v>
      </c>
      <c r="Q412" s="5">
        <f>SUMIFS('Raw Data from UFBs'!G$3:G$3000,'Raw Data from UFBs'!$A$3:$A$3000,'Summary By Town'!$A412,'Raw Data from UFBs'!$E$3:$E$3000,'Summary By Town'!$O$2)</f>
        <v>0</v>
      </c>
      <c r="R412" s="23">
        <f t="shared" si="69"/>
        <v>0</v>
      </c>
      <c r="S412" s="22">
        <f t="shared" si="70"/>
        <v>0</v>
      </c>
      <c r="T412" s="5">
        <f t="shared" si="71"/>
        <v>0</v>
      </c>
      <c r="U412" s="5">
        <f t="shared" si="72"/>
        <v>0</v>
      </c>
      <c r="V412" s="23">
        <f t="shared" si="73"/>
        <v>0</v>
      </c>
      <c r="W412" s="62">
        <v>4872673485</v>
      </c>
      <c r="X412" s="63">
        <v>2.7591845939005082</v>
      </c>
      <c r="Y412" s="64">
        <v>0.19195460394766509</v>
      </c>
      <c r="Z412" s="5">
        <f t="shared" si="74"/>
        <v>0</v>
      </c>
      <c r="AA412" s="9">
        <f t="shared" si="75"/>
        <v>0</v>
      </c>
      <c r="AB412" s="62">
        <v>55075946.140000001</v>
      </c>
      <c r="AC412" s="7">
        <f t="shared" si="76"/>
        <v>0</v>
      </c>
      <c r="AE412" s="6" t="s">
        <v>1146</v>
      </c>
      <c r="AF412" s="6" t="s">
        <v>571</v>
      </c>
      <c r="AG412" s="6" t="s">
        <v>1139</v>
      </c>
      <c r="AH412" s="6" t="s">
        <v>564</v>
      </c>
      <c r="AI412" s="6" t="s">
        <v>1158</v>
      </c>
      <c r="AJ412" s="6" t="s">
        <v>1159</v>
      </c>
      <c r="AK412" s="6" t="s">
        <v>1147</v>
      </c>
      <c r="AL412" s="6" t="s">
        <v>580</v>
      </c>
      <c r="AM412" s="6" t="s">
        <v>565</v>
      </c>
      <c r="AN412" s="6" t="s">
        <v>713</v>
      </c>
      <c r="AO412" s="6" t="s">
        <v>1857</v>
      </c>
      <c r="AP412" s="6" t="s">
        <v>1857</v>
      </c>
      <c r="AQ412" s="6" t="s">
        <v>1857</v>
      </c>
      <c r="AR412" s="6" t="s">
        <v>1857</v>
      </c>
      <c r="AS412" s="6" t="s">
        <v>1857</v>
      </c>
      <c r="AT412" s="6" t="s">
        <v>1857</v>
      </c>
    </row>
    <row r="413" spans="1:46" ht="17.25" customHeight="1" x14ac:dyDescent="0.3">
      <c r="A413" t="s">
        <v>713</v>
      </c>
      <c r="B413" t="s">
        <v>1669</v>
      </c>
      <c r="C413" t="s">
        <v>1136</v>
      </c>
      <c r="D413" t="str">
        <f t="shared" si="66"/>
        <v>Rockaway township, Morris County</v>
      </c>
      <c r="E413" t="s">
        <v>1828</v>
      </c>
      <c r="F413" t="s">
        <v>1818</v>
      </c>
      <c r="G413" s="22">
        <f>COUNTIFS('Raw Data from UFBs'!$A$3:$A$3000,'Summary By Town'!$A413,'Raw Data from UFBs'!$E$3:$E$3000,'Summary By Town'!$G$2)</f>
        <v>1</v>
      </c>
      <c r="H413" s="5">
        <f>SUMIFS('Raw Data from UFBs'!F$3:F$3000,'Raw Data from UFBs'!$A$3:$A$3000,'Summary By Town'!$A413,'Raw Data from UFBs'!$E$3:$E$3000,'Summary By Town'!$G$2)</f>
        <v>47637.43</v>
      </c>
      <c r="I413" s="5">
        <f>SUMIFS('Raw Data from UFBs'!G$3:G$3000,'Raw Data from UFBs'!$A$3:$A$3000,'Summary By Town'!$A413,'Raw Data from UFBs'!$E$3:$E$3000,'Summary By Town'!$G$2)</f>
        <v>7753100</v>
      </c>
      <c r="J413" s="23">
        <f t="shared" si="67"/>
        <v>203380.62585693519</v>
      </c>
      <c r="K413" s="22">
        <f>COUNTIFS('Raw Data from UFBs'!$A$3:$A$3000,'Summary By Town'!$A413,'Raw Data from UFBs'!$E$3:$E$3000,'Summary By Town'!$K$2)</f>
        <v>0</v>
      </c>
      <c r="L413" s="5">
        <f>SUMIFS('Raw Data from UFBs'!F$3:F$3000,'Raw Data from UFBs'!$A$3:$A$3000,'Summary By Town'!$A413,'Raw Data from UFBs'!$E$3:$E$3000,'Summary By Town'!$K$2)</f>
        <v>0</v>
      </c>
      <c r="M413" s="5">
        <f>SUMIFS('Raw Data from UFBs'!G$3:G$3000,'Raw Data from UFBs'!$A$3:$A$3000,'Summary By Town'!$A413,'Raw Data from UFBs'!$E$3:$E$3000,'Summary By Town'!$K$2)</f>
        <v>0</v>
      </c>
      <c r="N413" s="23">
        <f t="shared" si="68"/>
        <v>0</v>
      </c>
      <c r="O413" s="22">
        <f>COUNTIFS('Raw Data from UFBs'!$A$3:$A$3000,'Summary By Town'!$A413,'Raw Data from UFBs'!$E$3:$E$3000,'Summary By Town'!$O$2)</f>
        <v>0</v>
      </c>
      <c r="P413" s="5">
        <f>SUMIFS('Raw Data from UFBs'!F$3:F$3000,'Raw Data from UFBs'!$A$3:$A$3000,'Summary By Town'!$A413,'Raw Data from UFBs'!$E$3:$E$3000,'Summary By Town'!$O$2)</f>
        <v>0</v>
      </c>
      <c r="Q413" s="5">
        <f>SUMIFS('Raw Data from UFBs'!G$3:G$3000,'Raw Data from UFBs'!$A$3:$A$3000,'Summary By Town'!$A413,'Raw Data from UFBs'!$E$3:$E$3000,'Summary By Town'!$O$2)</f>
        <v>0</v>
      </c>
      <c r="R413" s="23">
        <f t="shared" si="69"/>
        <v>0</v>
      </c>
      <c r="S413" s="22">
        <f t="shared" si="70"/>
        <v>1</v>
      </c>
      <c r="T413" s="5">
        <f t="shared" si="71"/>
        <v>47637.43</v>
      </c>
      <c r="U413" s="5">
        <f t="shared" si="72"/>
        <v>7753100</v>
      </c>
      <c r="V413" s="23">
        <f t="shared" si="73"/>
        <v>203380.62585693519</v>
      </c>
      <c r="W413" s="62">
        <v>5356995800</v>
      </c>
      <c r="X413" s="63">
        <v>2.623216853348147</v>
      </c>
      <c r="Y413" s="64">
        <v>0.25382009123254717</v>
      </c>
      <c r="Z413" s="5">
        <f t="shared" si="74"/>
        <v>39530.752181255753</v>
      </c>
      <c r="AA413" s="9">
        <f t="shared" si="75"/>
        <v>1.4472850622731495E-3</v>
      </c>
      <c r="AB413" s="62">
        <v>48842142.340000004</v>
      </c>
      <c r="AC413" s="7">
        <f t="shared" si="76"/>
        <v>8.0935745828006919E-4</v>
      </c>
      <c r="AE413" s="6" t="s">
        <v>564</v>
      </c>
      <c r="AF413" s="6" t="s">
        <v>559</v>
      </c>
      <c r="AG413" s="6" t="s">
        <v>1196</v>
      </c>
      <c r="AH413" s="6" t="s">
        <v>1155</v>
      </c>
      <c r="AI413" s="6" t="s">
        <v>565</v>
      </c>
      <c r="AJ413" s="6" t="s">
        <v>1157</v>
      </c>
      <c r="AK413" s="6" t="s">
        <v>583</v>
      </c>
      <c r="AL413" s="6" t="s">
        <v>1143</v>
      </c>
      <c r="AM413" s="6" t="s">
        <v>568</v>
      </c>
      <c r="AN413" s="6" t="s">
        <v>1857</v>
      </c>
      <c r="AO413" s="6" t="s">
        <v>1857</v>
      </c>
      <c r="AP413" s="6" t="s">
        <v>1857</v>
      </c>
      <c r="AQ413" s="6" t="s">
        <v>1857</v>
      </c>
      <c r="AR413" s="6" t="s">
        <v>1857</v>
      </c>
      <c r="AS413" s="6" t="s">
        <v>1857</v>
      </c>
      <c r="AT413" s="6" t="s">
        <v>1857</v>
      </c>
    </row>
    <row r="414" spans="1:46" ht="17.25" customHeight="1" x14ac:dyDescent="0.3">
      <c r="A414" t="s">
        <v>1158</v>
      </c>
      <c r="B414" t="s">
        <v>1670</v>
      </c>
      <c r="C414" t="s">
        <v>1136</v>
      </c>
      <c r="D414" t="str">
        <f t="shared" si="66"/>
        <v>Roxbury township, Morris County</v>
      </c>
      <c r="E414" t="s">
        <v>1828</v>
      </c>
      <c r="F414" t="s">
        <v>1817</v>
      </c>
      <c r="G414" s="22">
        <f>COUNTIFS('Raw Data from UFBs'!$A$3:$A$3000,'Summary By Town'!$A414,'Raw Data from UFBs'!$E$3:$E$3000,'Summary By Town'!$G$2)</f>
        <v>0</v>
      </c>
      <c r="H414" s="5">
        <f>SUMIFS('Raw Data from UFBs'!F$3:F$3000,'Raw Data from UFBs'!$A$3:$A$3000,'Summary By Town'!$A414,'Raw Data from UFBs'!$E$3:$E$3000,'Summary By Town'!$G$2)</f>
        <v>0</v>
      </c>
      <c r="I414" s="5">
        <f>SUMIFS('Raw Data from UFBs'!G$3:G$3000,'Raw Data from UFBs'!$A$3:$A$3000,'Summary By Town'!$A414,'Raw Data from UFBs'!$E$3:$E$3000,'Summary By Town'!$G$2)</f>
        <v>0</v>
      </c>
      <c r="J414" s="23">
        <f t="shared" si="67"/>
        <v>0</v>
      </c>
      <c r="K414" s="22">
        <f>COUNTIFS('Raw Data from UFBs'!$A$3:$A$3000,'Summary By Town'!$A414,'Raw Data from UFBs'!$E$3:$E$3000,'Summary By Town'!$K$2)</f>
        <v>0</v>
      </c>
      <c r="L414" s="5">
        <f>SUMIFS('Raw Data from UFBs'!F$3:F$3000,'Raw Data from UFBs'!$A$3:$A$3000,'Summary By Town'!$A414,'Raw Data from UFBs'!$E$3:$E$3000,'Summary By Town'!$K$2)</f>
        <v>0</v>
      </c>
      <c r="M414" s="5">
        <f>SUMIFS('Raw Data from UFBs'!G$3:G$3000,'Raw Data from UFBs'!$A$3:$A$3000,'Summary By Town'!$A414,'Raw Data from UFBs'!$E$3:$E$3000,'Summary By Town'!$K$2)</f>
        <v>0</v>
      </c>
      <c r="N414" s="23">
        <f t="shared" si="68"/>
        <v>0</v>
      </c>
      <c r="O414" s="22">
        <f>COUNTIFS('Raw Data from UFBs'!$A$3:$A$3000,'Summary By Town'!$A414,'Raw Data from UFBs'!$E$3:$E$3000,'Summary By Town'!$O$2)</f>
        <v>0</v>
      </c>
      <c r="P414" s="5">
        <f>SUMIFS('Raw Data from UFBs'!F$3:F$3000,'Raw Data from UFBs'!$A$3:$A$3000,'Summary By Town'!$A414,'Raw Data from UFBs'!$E$3:$E$3000,'Summary By Town'!$O$2)</f>
        <v>0</v>
      </c>
      <c r="Q414" s="5">
        <f>SUMIFS('Raw Data from UFBs'!G$3:G$3000,'Raw Data from UFBs'!$A$3:$A$3000,'Summary By Town'!$A414,'Raw Data from UFBs'!$E$3:$E$3000,'Summary By Town'!$O$2)</f>
        <v>0</v>
      </c>
      <c r="R414" s="23">
        <f t="shared" si="69"/>
        <v>0</v>
      </c>
      <c r="S414" s="22">
        <f t="shared" si="70"/>
        <v>0</v>
      </c>
      <c r="T414" s="5">
        <f t="shared" si="71"/>
        <v>0</v>
      </c>
      <c r="U414" s="5">
        <f t="shared" si="72"/>
        <v>0</v>
      </c>
      <c r="V414" s="23">
        <f t="shared" si="73"/>
        <v>0</v>
      </c>
      <c r="W414" s="62">
        <v>3783764200</v>
      </c>
      <c r="X414" s="63">
        <v>2.7057917752090774</v>
      </c>
      <c r="Y414" s="64">
        <v>0.25012304498660548</v>
      </c>
      <c r="Z414" s="5">
        <f t="shared" si="74"/>
        <v>0</v>
      </c>
      <c r="AA414" s="9">
        <f t="shared" si="75"/>
        <v>0</v>
      </c>
      <c r="AB414" s="62">
        <v>37149847.840000004</v>
      </c>
      <c r="AC414" s="7">
        <f t="shared" si="76"/>
        <v>0</v>
      </c>
      <c r="AE414" s="6" t="s">
        <v>1139</v>
      </c>
      <c r="AF414" s="6" t="s">
        <v>579</v>
      </c>
      <c r="AG414" s="6" t="s">
        <v>1151</v>
      </c>
      <c r="AH414" s="6" t="s">
        <v>1222</v>
      </c>
      <c r="AI414" s="6" t="s">
        <v>1234</v>
      </c>
      <c r="AJ414" s="6" t="s">
        <v>1229</v>
      </c>
      <c r="AK414" s="6" t="s">
        <v>1155</v>
      </c>
      <c r="AL414" s="6" t="s">
        <v>1147</v>
      </c>
      <c r="AM414" s="6" t="s">
        <v>583</v>
      </c>
      <c r="AN414" s="6" t="s">
        <v>568</v>
      </c>
      <c r="AO414" s="6" t="s">
        <v>1152</v>
      </c>
      <c r="AP414" s="6" t="s">
        <v>1857</v>
      </c>
      <c r="AQ414" s="6" t="s">
        <v>1857</v>
      </c>
      <c r="AR414" s="6" t="s">
        <v>1857</v>
      </c>
      <c r="AS414" s="6" t="s">
        <v>1857</v>
      </c>
      <c r="AT414" s="6" t="s">
        <v>1857</v>
      </c>
    </row>
    <row r="415" spans="1:46" ht="17.25" customHeight="1" x14ac:dyDescent="0.3">
      <c r="A415" t="s">
        <v>1160</v>
      </c>
      <c r="B415" t="s">
        <v>1361</v>
      </c>
      <c r="C415" t="s">
        <v>1136</v>
      </c>
      <c r="D415" t="str">
        <f t="shared" si="66"/>
        <v>Washington township, Morris County</v>
      </c>
      <c r="E415" t="s">
        <v>1828</v>
      </c>
      <c r="F415" t="s">
        <v>1818</v>
      </c>
      <c r="G415" s="22">
        <f>COUNTIFS('Raw Data from UFBs'!$A$3:$A$3000,'Summary By Town'!$A415,'Raw Data from UFBs'!$E$3:$E$3000,'Summary By Town'!$G$2)</f>
        <v>0</v>
      </c>
      <c r="H415" s="5">
        <f>SUMIFS('Raw Data from UFBs'!F$3:F$3000,'Raw Data from UFBs'!$A$3:$A$3000,'Summary By Town'!$A415,'Raw Data from UFBs'!$E$3:$E$3000,'Summary By Town'!$G$2)</f>
        <v>0</v>
      </c>
      <c r="I415" s="5">
        <f>SUMIFS('Raw Data from UFBs'!G$3:G$3000,'Raw Data from UFBs'!$A$3:$A$3000,'Summary By Town'!$A415,'Raw Data from UFBs'!$E$3:$E$3000,'Summary By Town'!$G$2)</f>
        <v>0</v>
      </c>
      <c r="J415" s="23">
        <f t="shared" si="67"/>
        <v>0</v>
      </c>
      <c r="K415" s="22">
        <f>COUNTIFS('Raw Data from UFBs'!$A$3:$A$3000,'Summary By Town'!$A415,'Raw Data from UFBs'!$E$3:$E$3000,'Summary By Town'!$K$2)</f>
        <v>0</v>
      </c>
      <c r="L415" s="5">
        <f>SUMIFS('Raw Data from UFBs'!F$3:F$3000,'Raw Data from UFBs'!$A$3:$A$3000,'Summary By Town'!$A415,'Raw Data from UFBs'!$E$3:$E$3000,'Summary By Town'!$K$2)</f>
        <v>0</v>
      </c>
      <c r="M415" s="5">
        <f>SUMIFS('Raw Data from UFBs'!G$3:G$3000,'Raw Data from UFBs'!$A$3:$A$3000,'Summary By Town'!$A415,'Raw Data from UFBs'!$E$3:$E$3000,'Summary By Town'!$K$2)</f>
        <v>0</v>
      </c>
      <c r="N415" s="23">
        <f t="shared" si="68"/>
        <v>0</v>
      </c>
      <c r="O415" s="22">
        <f>COUNTIFS('Raw Data from UFBs'!$A$3:$A$3000,'Summary By Town'!$A415,'Raw Data from UFBs'!$E$3:$E$3000,'Summary By Town'!$O$2)</f>
        <v>0</v>
      </c>
      <c r="P415" s="5">
        <f>SUMIFS('Raw Data from UFBs'!F$3:F$3000,'Raw Data from UFBs'!$A$3:$A$3000,'Summary By Town'!$A415,'Raw Data from UFBs'!$E$3:$E$3000,'Summary By Town'!$O$2)</f>
        <v>0</v>
      </c>
      <c r="Q415" s="5">
        <f>SUMIFS('Raw Data from UFBs'!G$3:G$3000,'Raw Data from UFBs'!$A$3:$A$3000,'Summary By Town'!$A415,'Raw Data from UFBs'!$E$3:$E$3000,'Summary By Town'!$O$2)</f>
        <v>0</v>
      </c>
      <c r="R415" s="23">
        <f t="shared" si="69"/>
        <v>0</v>
      </c>
      <c r="S415" s="22">
        <f t="shared" si="70"/>
        <v>0</v>
      </c>
      <c r="T415" s="5">
        <f t="shared" si="71"/>
        <v>0</v>
      </c>
      <c r="U415" s="5">
        <f t="shared" si="72"/>
        <v>0</v>
      </c>
      <c r="V415" s="23">
        <f t="shared" si="73"/>
        <v>0</v>
      </c>
      <c r="W415" s="62">
        <v>3081206400</v>
      </c>
      <c r="X415" s="63">
        <v>2.8353790839410529</v>
      </c>
      <c r="Y415" s="64">
        <v>0.17715470843612111</v>
      </c>
      <c r="Z415" s="5">
        <f t="shared" si="74"/>
        <v>0</v>
      </c>
      <c r="AA415" s="9">
        <f t="shared" si="75"/>
        <v>0</v>
      </c>
      <c r="AB415" s="62">
        <v>25068178.140000001</v>
      </c>
      <c r="AC415" s="7">
        <f t="shared" si="76"/>
        <v>0</v>
      </c>
      <c r="AE415" s="6" t="s">
        <v>1139</v>
      </c>
      <c r="AF415" s="6" t="s">
        <v>579</v>
      </c>
      <c r="AG415" s="6" t="s">
        <v>636</v>
      </c>
      <c r="AH415" s="6" t="s">
        <v>1092</v>
      </c>
      <c r="AI415" s="6" t="s">
        <v>1087</v>
      </c>
      <c r="AJ415" s="6" t="s">
        <v>1264</v>
      </c>
      <c r="AK415" s="6" t="s">
        <v>698</v>
      </c>
      <c r="AL415" s="6" t="s">
        <v>1857</v>
      </c>
      <c r="AM415" s="6" t="s">
        <v>1857</v>
      </c>
      <c r="AN415" s="6" t="s">
        <v>1857</v>
      </c>
      <c r="AO415" s="6" t="s">
        <v>1857</v>
      </c>
      <c r="AP415" s="6" t="s">
        <v>1857</v>
      </c>
      <c r="AQ415" s="6" t="s">
        <v>1857</v>
      </c>
      <c r="AR415" s="6" t="s">
        <v>1857</v>
      </c>
      <c r="AS415" s="6" t="s">
        <v>1857</v>
      </c>
      <c r="AT415" s="6" t="s">
        <v>1857</v>
      </c>
    </row>
    <row r="416" spans="1:46" ht="17.25" customHeight="1" x14ac:dyDescent="0.3">
      <c r="A416" t="s">
        <v>1161</v>
      </c>
      <c r="B416" t="s">
        <v>1671</v>
      </c>
      <c r="C416" t="s">
        <v>1162</v>
      </c>
      <c r="D416" t="str">
        <f t="shared" si="66"/>
        <v>Barnegat Light borough, Ocean County</v>
      </c>
      <c r="E416" t="s">
        <v>1830</v>
      </c>
      <c r="F416" t="s">
        <v>1817</v>
      </c>
      <c r="G416" s="22">
        <f>COUNTIFS('Raw Data from UFBs'!$A$3:$A$3000,'Summary By Town'!$A416,'Raw Data from UFBs'!$E$3:$E$3000,'Summary By Town'!$G$2)</f>
        <v>0</v>
      </c>
      <c r="H416" s="5">
        <f>SUMIFS('Raw Data from UFBs'!F$3:F$3000,'Raw Data from UFBs'!$A$3:$A$3000,'Summary By Town'!$A416,'Raw Data from UFBs'!$E$3:$E$3000,'Summary By Town'!$G$2)</f>
        <v>0</v>
      </c>
      <c r="I416" s="5">
        <f>SUMIFS('Raw Data from UFBs'!G$3:G$3000,'Raw Data from UFBs'!$A$3:$A$3000,'Summary By Town'!$A416,'Raw Data from UFBs'!$E$3:$E$3000,'Summary By Town'!$G$2)</f>
        <v>0</v>
      </c>
      <c r="J416" s="23">
        <f t="shared" si="67"/>
        <v>0</v>
      </c>
      <c r="K416" s="22">
        <f>COUNTIFS('Raw Data from UFBs'!$A$3:$A$3000,'Summary By Town'!$A416,'Raw Data from UFBs'!$E$3:$E$3000,'Summary By Town'!$K$2)</f>
        <v>0</v>
      </c>
      <c r="L416" s="5">
        <f>SUMIFS('Raw Data from UFBs'!F$3:F$3000,'Raw Data from UFBs'!$A$3:$A$3000,'Summary By Town'!$A416,'Raw Data from UFBs'!$E$3:$E$3000,'Summary By Town'!$K$2)</f>
        <v>0</v>
      </c>
      <c r="M416" s="5">
        <f>SUMIFS('Raw Data from UFBs'!G$3:G$3000,'Raw Data from UFBs'!$A$3:$A$3000,'Summary By Town'!$A416,'Raw Data from UFBs'!$E$3:$E$3000,'Summary By Town'!$K$2)</f>
        <v>0</v>
      </c>
      <c r="N416" s="23">
        <f t="shared" si="68"/>
        <v>0</v>
      </c>
      <c r="O416" s="22">
        <f>COUNTIFS('Raw Data from UFBs'!$A$3:$A$3000,'Summary By Town'!$A416,'Raw Data from UFBs'!$E$3:$E$3000,'Summary By Town'!$O$2)</f>
        <v>0</v>
      </c>
      <c r="P416" s="5">
        <f>SUMIFS('Raw Data from UFBs'!F$3:F$3000,'Raw Data from UFBs'!$A$3:$A$3000,'Summary By Town'!$A416,'Raw Data from UFBs'!$E$3:$E$3000,'Summary By Town'!$O$2)</f>
        <v>0</v>
      </c>
      <c r="Q416" s="5">
        <f>SUMIFS('Raw Data from UFBs'!G$3:G$3000,'Raw Data from UFBs'!$A$3:$A$3000,'Summary By Town'!$A416,'Raw Data from UFBs'!$E$3:$E$3000,'Summary By Town'!$O$2)</f>
        <v>0</v>
      </c>
      <c r="R416" s="23">
        <f t="shared" si="69"/>
        <v>0</v>
      </c>
      <c r="S416" s="22">
        <f t="shared" si="70"/>
        <v>0</v>
      </c>
      <c r="T416" s="5">
        <f t="shared" si="71"/>
        <v>0</v>
      </c>
      <c r="U416" s="5">
        <f t="shared" si="72"/>
        <v>0</v>
      </c>
      <c r="V416" s="23">
        <f t="shared" si="73"/>
        <v>0</v>
      </c>
      <c r="W416" s="62">
        <v>1182715100</v>
      </c>
      <c r="X416" s="63">
        <v>0.8906276622879008</v>
      </c>
      <c r="Y416" s="64">
        <v>0.28760307207304681</v>
      </c>
      <c r="Z416" s="5">
        <f t="shared" si="74"/>
        <v>0</v>
      </c>
      <c r="AA416" s="9">
        <f t="shared" si="75"/>
        <v>0</v>
      </c>
      <c r="AB416" s="62">
        <v>4213200</v>
      </c>
      <c r="AC416" s="7">
        <f t="shared" si="76"/>
        <v>0</v>
      </c>
      <c r="AE416" s="6" t="s">
        <v>1172</v>
      </c>
      <c r="AF416" s="6" t="s">
        <v>599</v>
      </c>
      <c r="AG416" s="6" t="s">
        <v>1166</v>
      </c>
      <c r="AH416" s="6" t="s">
        <v>1857</v>
      </c>
      <c r="AI416" s="6" t="s">
        <v>1857</v>
      </c>
      <c r="AJ416" s="6" t="s">
        <v>1857</v>
      </c>
      <c r="AK416" s="6" t="s">
        <v>1857</v>
      </c>
      <c r="AL416" s="6" t="s">
        <v>1857</v>
      </c>
      <c r="AM416" s="6" t="s">
        <v>1857</v>
      </c>
      <c r="AN416" s="6" t="s">
        <v>1857</v>
      </c>
      <c r="AO416" s="6" t="s">
        <v>1857</v>
      </c>
      <c r="AP416" s="6" t="s">
        <v>1857</v>
      </c>
      <c r="AQ416" s="6" t="s">
        <v>1857</v>
      </c>
      <c r="AR416" s="6" t="s">
        <v>1857</v>
      </c>
      <c r="AS416" s="6" t="s">
        <v>1857</v>
      </c>
      <c r="AT416" s="6" t="s">
        <v>1857</v>
      </c>
    </row>
    <row r="417" spans="1:46" ht="17.25" customHeight="1" x14ac:dyDescent="0.3">
      <c r="A417" t="s">
        <v>1163</v>
      </c>
      <c r="B417" t="s">
        <v>1672</v>
      </c>
      <c r="C417" t="s">
        <v>1162</v>
      </c>
      <c r="D417" t="str">
        <f t="shared" si="66"/>
        <v>Bay Head borough, Ocean County</v>
      </c>
      <c r="E417" t="s">
        <v>1830</v>
      </c>
      <c r="F417" t="s">
        <v>1815</v>
      </c>
      <c r="G417" s="22">
        <f>COUNTIFS('Raw Data from UFBs'!$A$3:$A$3000,'Summary By Town'!$A417,'Raw Data from UFBs'!$E$3:$E$3000,'Summary By Town'!$G$2)</f>
        <v>0</v>
      </c>
      <c r="H417" s="5">
        <f>SUMIFS('Raw Data from UFBs'!F$3:F$3000,'Raw Data from UFBs'!$A$3:$A$3000,'Summary By Town'!$A417,'Raw Data from UFBs'!$E$3:$E$3000,'Summary By Town'!$G$2)</f>
        <v>0</v>
      </c>
      <c r="I417" s="5">
        <f>SUMIFS('Raw Data from UFBs'!G$3:G$3000,'Raw Data from UFBs'!$A$3:$A$3000,'Summary By Town'!$A417,'Raw Data from UFBs'!$E$3:$E$3000,'Summary By Town'!$G$2)</f>
        <v>0</v>
      </c>
      <c r="J417" s="23">
        <f t="shared" si="67"/>
        <v>0</v>
      </c>
      <c r="K417" s="22">
        <f>COUNTIFS('Raw Data from UFBs'!$A$3:$A$3000,'Summary By Town'!$A417,'Raw Data from UFBs'!$E$3:$E$3000,'Summary By Town'!$K$2)</f>
        <v>0</v>
      </c>
      <c r="L417" s="5">
        <f>SUMIFS('Raw Data from UFBs'!F$3:F$3000,'Raw Data from UFBs'!$A$3:$A$3000,'Summary By Town'!$A417,'Raw Data from UFBs'!$E$3:$E$3000,'Summary By Town'!$K$2)</f>
        <v>0</v>
      </c>
      <c r="M417" s="5">
        <f>SUMIFS('Raw Data from UFBs'!G$3:G$3000,'Raw Data from UFBs'!$A$3:$A$3000,'Summary By Town'!$A417,'Raw Data from UFBs'!$E$3:$E$3000,'Summary By Town'!$K$2)</f>
        <v>0</v>
      </c>
      <c r="N417" s="23">
        <f t="shared" si="68"/>
        <v>0</v>
      </c>
      <c r="O417" s="22">
        <f>COUNTIFS('Raw Data from UFBs'!$A$3:$A$3000,'Summary By Town'!$A417,'Raw Data from UFBs'!$E$3:$E$3000,'Summary By Town'!$O$2)</f>
        <v>0</v>
      </c>
      <c r="P417" s="5">
        <f>SUMIFS('Raw Data from UFBs'!F$3:F$3000,'Raw Data from UFBs'!$A$3:$A$3000,'Summary By Town'!$A417,'Raw Data from UFBs'!$E$3:$E$3000,'Summary By Town'!$O$2)</f>
        <v>0</v>
      </c>
      <c r="Q417" s="5">
        <f>SUMIFS('Raw Data from UFBs'!G$3:G$3000,'Raw Data from UFBs'!$A$3:$A$3000,'Summary By Town'!$A417,'Raw Data from UFBs'!$E$3:$E$3000,'Summary By Town'!$O$2)</f>
        <v>0</v>
      </c>
      <c r="R417" s="23">
        <f t="shared" si="69"/>
        <v>0</v>
      </c>
      <c r="S417" s="22">
        <f t="shared" si="70"/>
        <v>0</v>
      </c>
      <c r="T417" s="5">
        <f t="shared" si="71"/>
        <v>0</v>
      </c>
      <c r="U417" s="5">
        <f t="shared" si="72"/>
        <v>0</v>
      </c>
      <c r="V417" s="23">
        <f t="shared" si="73"/>
        <v>0</v>
      </c>
      <c r="W417" s="62">
        <v>1823790400</v>
      </c>
      <c r="X417" s="63">
        <v>0.97097434132984972</v>
      </c>
      <c r="Y417" s="64">
        <v>0.26786615636933053</v>
      </c>
      <c r="Z417" s="5">
        <f t="shared" si="74"/>
        <v>0</v>
      </c>
      <c r="AA417" s="9">
        <f t="shared" si="75"/>
        <v>0</v>
      </c>
      <c r="AB417" s="62">
        <v>6491278.5099999998</v>
      </c>
      <c r="AC417" s="7">
        <f t="shared" si="76"/>
        <v>0</v>
      </c>
      <c r="AE417" s="6" t="s">
        <v>1173</v>
      </c>
      <c r="AF417" s="6" t="s">
        <v>1177</v>
      </c>
      <c r="AG417" s="6" t="s">
        <v>1178</v>
      </c>
      <c r="AH417" s="6" t="s">
        <v>1167</v>
      </c>
      <c r="AI417" s="6" t="s">
        <v>1857</v>
      </c>
      <c r="AJ417" s="6" t="s">
        <v>1857</v>
      </c>
      <c r="AK417" s="6" t="s">
        <v>1857</v>
      </c>
      <c r="AL417" s="6" t="s">
        <v>1857</v>
      </c>
      <c r="AM417" s="6" t="s">
        <v>1857</v>
      </c>
      <c r="AN417" s="6" t="s">
        <v>1857</v>
      </c>
      <c r="AO417" s="6" t="s">
        <v>1857</v>
      </c>
      <c r="AP417" s="6" t="s">
        <v>1857</v>
      </c>
      <c r="AQ417" s="6" t="s">
        <v>1857</v>
      </c>
      <c r="AR417" s="6" t="s">
        <v>1857</v>
      </c>
      <c r="AS417" s="6" t="s">
        <v>1857</v>
      </c>
      <c r="AT417" s="6" t="s">
        <v>1857</v>
      </c>
    </row>
    <row r="418" spans="1:46" ht="17.25" customHeight="1" x14ac:dyDescent="0.3">
      <c r="A418" t="s">
        <v>1164</v>
      </c>
      <c r="B418" t="s">
        <v>1673</v>
      </c>
      <c r="C418" t="s">
        <v>1162</v>
      </c>
      <c r="D418" t="str">
        <f t="shared" si="66"/>
        <v>Beach Haven borough, Ocean County</v>
      </c>
      <c r="E418" t="s">
        <v>1830</v>
      </c>
      <c r="F418" t="s">
        <v>1815</v>
      </c>
      <c r="G418" s="22">
        <f>COUNTIFS('Raw Data from UFBs'!$A$3:$A$3000,'Summary By Town'!$A418,'Raw Data from UFBs'!$E$3:$E$3000,'Summary By Town'!$G$2)</f>
        <v>0</v>
      </c>
      <c r="H418" s="5">
        <f>SUMIFS('Raw Data from UFBs'!F$3:F$3000,'Raw Data from UFBs'!$A$3:$A$3000,'Summary By Town'!$A418,'Raw Data from UFBs'!$E$3:$E$3000,'Summary By Town'!$G$2)</f>
        <v>0</v>
      </c>
      <c r="I418" s="5">
        <f>SUMIFS('Raw Data from UFBs'!G$3:G$3000,'Raw Data from UFBs'!$A$3:$A$3000,'Summary By Town'!$A418,'Raw Data from UFBs'!$E$3:$E$3000,'Summary By Town'!$G$2)</f>
        <v>0</v>
      </c>
      <c r="J418" s="23">
        <f t="shared" si="67"/>
        <v>0</v>
      </c>
      <c r="K418" s="22">
        <f>COUNTIFS('Raw Data from UFBs'!$A$3:$A$3000,'Summary By Town'!$A418,'Raw Data from UFBs'!$E$3:$E$3000,'Summary By Town'!$K$2)</f>
        <v>0</v>
      </c>
      <c r="L418" s="5">
        <f>SUMIFS('Raw Data from UFBs'!F$3:F$3000,'Raw Data from UFBs'!$A$3:$A$3000,'Summary By Town'!$A418,'Raw Data from UFBs'!$E$3:$E$3000,'Summary By Town'!$K$2)</f>
        <v>0</v>
      </c>
      <c r="M418" s="5">
        <f>SUMIFS('Raw Data from UFBs'!G$3:G$3000,'Raw Data from UFBs'!$A$3:$A$3000,'Summary By Town'!$A418,'Raw Data from UFBs'!$E$3:$E$3000,'Summary By Town'!$K$2)</f>
        <v>0</v>
      </c>
      <c r="N418" s="23">
        <f t="shared" si="68"/>
        <v>0</v>
      </c>
      <c r="O418" s="22">
        <f>COUNTIFS('Raw Data from UFBs'!$A$3:$A$3000,'Summary By Town'!$A418,'Raw Data from UFBs'!$E$3:$E$3000,'Summary By Town'!$O$2)</f>
        <v>0</v>
      </c>
      <c r="P418" s="5">
        <f>SUMIFS('Raw Data from UFBs'!F$3:F$3000,'Raw Data from UFBs'!$A$3:$A$3000,'Summary By Town'!$A418,'Raw Data from UFBs'!$E$3:$E$3000,'Summary By Town'!$O$2)</f>
        <v>0</v>
      </c>
      <c r="Q418" s="5">
        <f>SUMIFS('Raw Data from UFBs'!G$3:G$3000,'Raw Data from UFBs'!$A$3:$A$3000,'Summary By Town'!$A418,'Raw Data from UFBs'!$E$3:$E$3000,'Summary By Town'!$O$2)</f>
        <v>0</v>
      </c>
      <c r="R418" s="23">
        <f t="shared" si="69"/>
        <v>0</v>
      </c>
      <c r="S418" s="22">
        <f t="shared" si="70"/>
        <v>0</v>
      </c>
      <c r="T418" s="5">
        <f t="shared" si="71"/>
        <v>0</v>
      </c>
      <c r="U418" s="5">
        <f t="shared" si="72"/>
        <v>0</v>
      </c>
      <c r="V418" s="23">
        <f t="shared" si="73"/>
        <v>0</v>
      </c>
      <c r="W418" s="62">
        <v>2234235100</v>
      </c>
      <c r="X418" s="63">
        <v>1.2108547345549079</v>
      </c>
      <c r="Y418" s="64">
        <v>0.36456182614310323</v>
      </c>
      <c r="Z418" s="5">
        <f t="shared" si="74"/>
        <v>0</v>
      </c>
      <c r="AA418" s="9">
        <f t="shared" si="75"/>
        <v>0</v>
      </c>
      <c r="AB418" s="62">
        <v>14528802.27</v>
      </c>
      <c r="AC418" s="7">
        <f t="shared" si="76"/>
        <v>0</v>
      </c>
      <c r="AE418" s="6" t="s">
        <v>1172</v>
      </c>
      <c r="AF418" s="6" t="s">
        <v>593</v>
      </c>
      <c r="AG418" s="6" t="s">
        <v>1857</v>
      </c>
      <c r="AH418" s="6" t="s">
        <v>1857</v>
      </c>
      <c r="AI418" s="6" t="s">
        <v>1857</v>
      </c>
      <c r="AJ418" s="6" t="s">
        <v>1857</v>
      </c>
      <c r="AK418" s="6" t="s">
        <v>1857</v>
      </c>
      <c r="AL418" s="6" t="s">
        <v>1857</v>
      </c>
      <c r="AM418" s="6" t="s">
        <v>1857</v>
      </c>
      <c r="AN418" s="6" t="s">
        <v>1857</v>
      </c>
      <c r="AO418" s="6" t="s">
        <v>1857</v>
      </c>
      <c r="AP418" s="6" t="s">
        <v>1857</v>
      </c>
      <c r="AQ418" s="6" t="s">
        <v>1857</v>
      </c>
      <c r="AR418" s="6" t="s">
        <v>1857</v>
      </c>
      <c r="AS418" s="6" t="s">
        <v>1857</v>
      </c>
      <c r="AT418" s="6" t="s">
        <v>1857</v>
      </c>
    </row>
    <row r="419" spans="1:46" ht="17.25" customHeight="1" x14ac:dyDescent="0.3">
      <c r="A419" t="s">
        <v>1165</v>
      </c>
      <c r="B419" t="s">
        <v>1674</v>
      </c>
      <c r="C419" t="s">
        <v>1162</v>
      </c>
      <c r="D419" t="str">
        <f t="shared" si="66"/>
        <v>Beachwood borough, Ocean County</v>
      </c>
      <c r="E419" t="s">
        <v>1830</v>
      </c>
      <c r="F419" t="s">
        <v>1817</v>
      </c>
      <c r="G419" s="22">
        <f>COUNTIFS('Raw Data from UFBs'!$A$3:$A$3000,'Summary By Town'!$A419,'Raw Data from UFBs'!$E$3:$E$3000,'Summary By Town'!$G$2)</f>
        <v>0</v>
      </c>
      <c r="H419" s="5">
        <f>SUMIFS('Raw Data from UFBs'!F$3:F$3000,'Raw Data from UFBs'!$A$3:$A$3000,'Summary By Town'!$A419,'Raw Data from UFBs'!$E$3:$E$3000,'Summary By Town'!$G$2)</f>
        <v>0</v>
      </c>
      <c r="I419" s="5">
        <f>SUMIFS('Raw Data from UFBs'!G$3:G$3000,'Raw Data from UFBs'!$A$3:$A$3000,'Summary By Town'!$A419,'Raw Data from UFBs'!$E$3:$E$3000,'Summary By Town'!$G$2)</f>
        <v>0</v>
      </c>
      <c r="J419" s="23">
        <f t="shared" si="67"/>
        <v>0</v>
      </c>
      <c r="K419" s="22">
        <f>COUNTIFS('Raw Data from UFBs'!$A$3:$A$3000,'Summary By Town'!$A419,'Raw Data from UFBs'!$E$3:$E$3000,'Summary By Town'!$K$2)</f>
        <v>0</v>
      </c>
      <c r="L419" s="5">
        <f>SUMIFS('Raw Data from UFBs'!F$3:F$3000,'Raw Data from UFBs'!$A$3:$A$3000,'Summary By Town'!$A419,'Raw Data from UFBs'!$E$3:$E$3000,'Summary By Town'!$K$2)</f>
        <v>0</v>
      </c>
      <c r="M419" s="5">
        <f>SUMIFS('Raw Data from UFBs'!G$3:G$3000,'Raw Data from UFBs'!$A$3:$A$3000,'Summary By Town'!$A419,'Raw Data from UFBs'!$E$3:$E$3000,'Summary By Town'!$K$2)</f>
        <v>0</v>
      </c>
      <c r="N419" s="23">
        <f t="shared" si="68"/>
        <v>0</v>
      </c>
      <c r="O419" s="22">
        <f>COUNTIFS('Raw Data from UFBs'!$A$3:$A$3000,'Summary By Town'!$A419,'Raw Data from UFBs'!$E$3:$E$3000,'Summary By Town'!$O$2)</f>
        <v>0</v>
      </c>
      <c r="P419" s="5">
        <f>SUMIFS('Raw Data from UFBs'!F$3:F$3000,'Raw Data from UFBs'!$A$3:$A$3000,'Summary By Town'!$A419,'Raw Data from UFBs'!$E$3:$E$3000,'Summary By Town'!$O$2)</f>
        <v>0</v>
      </c>
      <c r="Q419" s="5">
        <f>SUMIFS('Raw Data from UFBs'!G$3:G$3000,'Raw Data from UFBs'!$A$3:$A$3000,'Summary By Town'!$A419,'Raw Data from UFBs'!$E$3:$E$3000,'Summary By Town'!$O$2)</f>
        <v>0</v>
      </c>
      <c r="R419" s="23">
        <f t="shared" si="69"/>
        <v>0</v>
      </c>
      <c r="S419" s="22">
        <f t="shared" si="70"/>
        <v>0</v>
      </c>
      <c r="T419" s="5">
        <f t="shared" si="71"/>
        <v>0</v>
      </c>
      <c r="U419" s="5">
        <f t="shared" si="72"/>
        <v>0</v>
      </c>
      <c r="V419" s="23">
        <f t="shared" si="73"/>
        <v>0</v>
      </c>
      <c r="W419" s="62">
        <v>943904100</v>
      </c>
      <c r="X419" s="63">
        <v>2.7407282487973692</v>
      </c>
      <c r="Y419" s="64">
        <v>0.39660104415519698</v>
      </c>
      <c r="Z419" s="5">
        <f t="shared" si="74"/>
        <v>0</v>
      </c>
      <c r="AA419" s="9">
        <f t="shared" si="75"/>
        <v>0</v>
      </c>
      <c r="AB419" s="62">
        <v>12576745.169999998</v>
      </c>
      <c r="AC419" s="7">
        <f t="shared" si="76"/>
        <v>0</v>
      </c>
      <c r="AE419" s="6" t="s">
        <v>1175</v>
      </c>
      <c r="AF419" s="6" t="s">
        <v>1182</v>
      </c>
      <c r="AG419" s="6" t="s">
        <v>1166</v>
      </c>
      <c r="AH419" s="6" t="s">
        <v>1857</v>
      </c>
      <c r="AI419" s="6" t="s">
        <v>1857</v>
      </c>
      <c r="AJ419" s="6" t="s">
        <v>1857</v>
      </c>
      <c r="AK419" s="6" t="s">
        <v>1857</v>
      </c>
      <c r="AL419" s="6" t="s">
        <v>1857</v>
      </c>
      <c r="AM419" s="6" t="s">
        <v>1857</v>
      </c>
      <c r="AN419" s="6" t="s">
        <v>1857</v>
      </c>
      <c r="AO419" s="6" t="s">
        <v>1857</v>
      </c>
      <c r="AP419" s="6" t="s">
        <v>1857</v>
      </c>
      <c r="AQ419" s="6" t="s">
        <v>1857</v>
      </c>
      <c r="AR419" s="6" t="s">
        <v>1857</v>
      </c>
      <c r="AS419" s="6" t="s">
        <v>1857</v>
      </c>
      <c r="AT419" s="6" t="s">
        <v>1857</v>
      </c>
    </row>
    <row r="420" spans="1:46" ht="17.25" customHeight="1" x14ac:dyDescent="0.3">
      <c r="A420" t="s">
        <v>587</v>
      </c>
      <c r="B420" t="s">
        <v>1675</v>
      </c>
      <c r="C420" t="s">
        <v>1162</v>
      </c>
      <c r="D420" t="str">
        <f t="shared" si="66"/>
        <v>Harvey Cedars borough, Ocean County</v>
      </c>
      <c r="E420" t="s">
        <v>1830</v>
      </c>
      <c r="F420" t="s">
        <v>1817</v>
      </c>
      <c r="G420" s="22">
        <f>COUNTIFS('Raw Data from UFBs'!$A$3:$A$3000,'Summary By Town'!$A420,'Raw Data from UFBs'!$E$3:$E$3000,'Summary By Town'!$G$2)</f>
        <v>0</v>
      </c>
      <c r="H420" s="5">
        <f>SUMIFS('Raw Data from UFBs'!F$3:F$3000,'Raw Data from UFBs'!$A$3:$A$3000,'Summary By Town'!$A420,'Raw Data from UFBs'!$E$3:$E$3000,'Summary By Town'!$G$2)</f>
        <v>0</v>
      </c>
      <c r="I420" s="5">
        <f>SUMIFS('Raw Data from UFBs'!G$3:G$3000,'Raw Data from UFBs'!$A$3:$A$3000,'Summary By Town'!$A420,'Raw Data from UFBs'!$E$3:$E$3000,'Summary By Town'!$G$2)</f>
        <v>0</v>
      </c>
      <c r="J420" s="23">
        <f t="shared" si="67"/>
        <v>0</v>
      </c>
      <c r="K420" s="22">
        <f>COUNTIFS('Raw Data from UFBs'!$A$3:$A$3000,'Summary By Town'!$A420,'Raw Data from UFBs'!$E$3:$E$3000,'Summary By Town'!$K$2)</f>
        <v>0</v>
      </c>
      <c r="L420" s="5">
        <f>SUMIFS('Raw Data from UFBs'!F$3:F$3000,'Raw Data from UFBs'!$A$3:$A$3000,'Summary By Town'!$A420,'Raw Data from UFBs'!$E$3:$E$3000,'Summary By Town'!$K$2)</f>
        <v>0</v>
      </c>
      <c r="M420" s="5">
        <f>SUMIFS('Raw Data from UFBs'!G$3:G$3000,'Raw Data from UFBs'!$A$3:$A$3000,'Summary By Town'!$A420,'Raw Data from UFBs'!$E$3:$E$3000,'Summary By Town'!$K$2)</f>
        <v>0</v>
      </c>
      <c r="N420" s="23">
        <f t="shared" si="68"/>
        <v>0</v>
      </c>
      <c r="O420" s="22">
        <f>COUNTIFS('Raw Data from UFBs'!$A$3:$A$3000,'Summary By Town'!$A420,'Raw Data from UFBs'!$E$3:$E$3000,'Summary By Town'!$O$2)</f>
        <v>4</v>
      </c>
      <c r="P420" s="5">
        <f>SUMIFS('Raw Data from UFBs'!F$3:F$3000,'Raw Data from UFBs'!$A$3:$A$3000,'Summary By Town'!$A420,'Raw Data from UFBs'!$E$3:$E$3000,'Summary By Town'!$O$2)</f>
        <v>30791.42</v>
      </c>
      <c r="Q420" s="5">
        <f>SUMIFS('Raw Data from UFBs'!G$3:G$3000,'Raw Data from UFBs'!$A$3:$A$3000,'Summary By Town'!$A420,'Raw Data from UFBs'!$E$3:$E$3000,'Summary By Town'!$O$2)</f>
        <v>18790800</v>
      </c>
      <c r="R420" s="23">
        <f t="shared" si="69"/>
        <v>184604.75860704386</v>
      </c>
      <c r="S420" s="22">
        <f t="shared" si="70"/>
        <v>4</v>
      </c>
      <c r="T420" s="5">
        <f t="shared" si="71"/>
        <v>30791.42</v>
      </c>
      <c r="U420" s="5">
        <f t="shared" si="72"/>
        <v>18790800</v>
      </c>
      <c r="V420" s="23">
        <f t="shared" si="73"/>
        <v>184604.75860704386</v>
      </c>
      <c r="W420" s="62">
        <v>1373911700</v>
      </c>
      <c r="X420" s="63">
        <v>0.98242096455203531</v>
      </c>
      <c r="Y420" s="64">
        <v>0.31012597684403603</v>
      </c>
      <c r="Z420" s="5">
        <f t="shared" si="74"/>
        <v>47701.511887151952</v>
      </c>
      <c r="AA420" s="9">
        <f t="shared" si="75"/>
        <v>1.3676861475158848E-2</v>
      </c>
      <c r="AB420" s="62">
        <v>5267839.2200000007</v>
      </c>
      <c r="AC420" s="7">
        <f t="shared" si="76"/>
        <v>9.0552330652095992E-3</v>
      </c>
      <c r="AE420" s="6" t="s">
        <v>1172</v>
      </c>
      <c r="AF420" s="6" t="s">
        <v>600</v>
      </c>
      <c r="AG420" s="6" t="s">
        <v>609</v>
      </c>
      <c r="AH420" s="6" t="s">
        <v>1857</v>
      </c>
      <c r="AI420" s="6" t="s">
        <v>1857</v>
      </c>
      <c r="AJ420" s="6" t="s">
        <v>1857</v>
      </c>
      <c r="AK420" s="6" t="s">
        <v>1857</v>
      </c>
      <c r="AL420" s="6" t="s">
        <v>1857</v>
      </c>
      <c r="AM420" s="6" t="s">
        <v>1857</v>
      </c>
      <c r="AN420" s="6" t="s">
        <v>1857</v>
      </c>
      <c r="AO420" s="6" t="s">
        <v>1857</v>
      </c>
      <c r="AP420" s="6" t="s">
        <v>1857</v>
      </c>
      <c r="AQ420" s="6" t="s">
        <v>1857</v>
      </c>
      <c r="AR420" s="6" t="s">
        <v>1857</v>
      </c>
      <c r="AS420" s="6" t="s">
        <v>1857</v>
      </c>
      <c r="AT420" s="6" t="s">
        <v>1857</v>
      </c>
    </row>
    <row r="421" spans="1:46" ht="17.25" customHeight="1" x14ac:dyDescent="0.3">
      <c r="A421" t="s">
        <v>1169</v>
      </c>
      <c r="B421" t="s">
        <v>1676</v>
      </c>
      <c r="C421" t="s">
        <v>1162</v>
      </c>
      <c r="D421" t="str">
        <f t="shared" si="66"/>
        <v>Island Heights borough, Ocean County</v>
      </c>
      <c r="E421" t="s">
        <v>1830</v>
      </c>
      <c r="F421" t="s">
        <v>1815</v>
      </c>
      <c r="G421" s="22">
        <f>COUNTIFS('Raw Data from UFBs'!$A$3:$A$3000,'Summary By Town'!$A421,'Raw Data from UFBs'!$E$3:$E$3000,'Summary By Town'!$G$2)</f>
        <v>0</v>
      </c>
      <c r="H421" s="5">
        <f>SUMIFS('Raw Data from UFBs'!F$3:F$3000,'Raw Data from UFBs'!$A$3:$A$3000,'Summary By Town'!$A421,'Raw Data from UFBs'!$E$3:$E$3000,'Summary By Town'!$G$2)</f>
        <v>0</v>
      </c>
      <c r="I421" s="5">
        <f>SUMIFS('Raw Data from UFBs'!G$3:G$3000,'Raw Data from UFBs'!$A$3:$A$3000,'Summary By Town'!$A421,'Raw Data from UFBs'!$E$3:$E$3000,'Summary By Town'!$G$2)</f>
        <v>0</v>
      </c>
      <c r="J421" s="23">
        <f t="shared" si="67"/>
        <v>0</v>
      </c>
      <c r="K421" s="22">
        <f>COUNTIFS('Raw Data from UFBs'!$A$3:$A$3000,'Summary By Town'!$A421,'Raw Data from UFBs'!$E$3:$E$3000,'Summary By Town'!$K$2)</f>
        <v>0</v>
      </c>
      <c r="L421" s="5">
        <f>SUMIFS('Raw Data from UFBs'!F$3:F$3000,'Raw Data from UFBs'!$A$3:$A$3000,'Summary By Town'!$A421,'Raw Data from UFBs'!$E$3:$E$3000,'Summary By Town'!$K$2)</f>
        <v>0</v>
      </c>
      <c r="M421" s="5">
        <f>SUMIFS('Raw Data from UFBs'!G$3:G$3000,'Raw Data from UFBs'!$A$3:$A$3000,'Summary By Town'!$A421,'Raw Data from UFBs'!$E$3:$E$3000,'Summary By Town'!$K$2)</f>
        <v>0</v>
      </c>
      <c r="N421" s="23">
        <f t="shared" si="68"/>
        <v>0</v>
      </c>
      <c r="O421" s="22">
        <f>COUNTIFS('Raw Data from UFBs'!$A$3:$A$3000,'Summary By Town'!$A421,'Raw Data from UFBs'!$E$3:$E$3000,'Summary By Town'!$O$2)</f>
        <v>0</v>
      </c>
      <c r="P421" s="5">
        <f>SUMIFS('Raw Data from UFBs'!F$3:F$3000,'Raw Data from UFBs'!$A$3:$A$3000,'Summary By Town'!$A421,'Raw Data from UFBs'!$E$3:$E$3000,'Summary By Town'!$O$2)</f>
        <v>0</v>
      </c>
      <c r="Q421" s="5">
        <f>SUMIFS('Raw Data from UFBs'!G$3:G$3000,'Raw Data from UFBs'!$A$3:$A$3000,'Summary By Town'!$A421,'Raw Data from UFBs'!$E$3:$E$3000,'Summary By Town'!$O$2)</f>
        <v>0</v>
      </c>
      <c r="R421" s="23">
        <f t="shared" si="69"/>
        <v>0</v>
      </c>
      <c r="S421" s="22">
        <f t="shared" si="70"/>
        <v>0</v>
      </c>
      <c r="T421" s="5">
        <f t="shared" si="71"/>
        <v>0</v>
      </c>
      <c r="U421" s="5">
        <f t="shared" si="72"/>
        <v>0</v>
      </c>
      <c r="V421" s="23">
        <f t="shared" si="73"/>
        <v>0</v>
      </c>
      <c r="W421" s="62">
        <v>410887200</v>
      </c>
      <c r="X421" s="63">
        <v>2.0690323647761044</v>
      </c>
      <c r="Y421" s="64">
        <v>0.27009824177553965</v>
      </c>
      <c r="Z421" s="5">
        <f t="shared" si="74"/>
        <v>0</v>
      </c>
      <c r="AA421" s="9">
        <f t="shared" si="75"/>
        <v>0</v>
      </c>
      <c r="AB421" s="62">
        <v>3416324</v>
      </c>
      <c r="AC421" s="7">
        <f t="shared" si="76"/>
        <v>0</v>
      </c>
      <c r="AE421" s="6" t="s">
        <v>1166</v>
      </c>
      <c r="AF421" s="6" t="s">
        <v>586</v>
      </c>
      <c r="AG421" s="6" t="s">
        <v>1857</v>
      </c>
      <c r="AH421" s="6" t="s">
        <v>1857</v>
      </c>
      <c r="AI421" s="6" t="s">
        <v>1857</v>
      </c>
      <c r="AJ421" s="6" t="s">
        <v>1857</v>
      </c>
      <c r="AK421" s="6" t="s">
        <v>1857</v>
      </c>
      <c r="AL421" s="6" t="s">
        <v>1857</v>
      </c>
      <c r="AM421" s="6" t="s">
        <v>1857</v>
      </c>
      <c r="AN421" s="6" t="s">
        <v>1857</v>
      </c>
      <c r="AO421" s="6" t="s">
        <v>1857</v>
      </c>
      <c r="AP421" s="6" t="s">
        <v>1857</v>
      </c>
      <c r="AQ421" s="6" t="s">
        <v>1857</v>
      </c>
      <c r="AR421" s="6" t="s">
        <v>1857</v>
      </c>
      <c r="AS421" s="6" t="s">
        <v>1857</v>
      </c>
      <c r="AT421" s="6" t="s">
        <v>1857</v>
      </c>
    </row>
    <row r="422" spans="1:46" ht="17.25" customHeight="1" x14ac:dyDescent="0.3">
      <c r="A422" t="s">
        <v>1170</v>
      </c>
      <c r="B422" t="s">
        <v>1677</v>
      </c>
      <c r="C422" t="s">
        <v>1162</v>
      </c>
      <c r="D422" t="str">
        <f t="shared" si="66"/>
        <v>Lakehurst borough, Ocean County</v>
      </c>
      <c r="E422" t="s">
        <v>1830</v>
      </c>
      <c r="F422" t="s">
        <v>1820</v>
      </c>
      <c r="G422" s="22">
        <f>COUNTIFS('Raw Data from UFBs'!$A$3:$A$3000,'Summary By Town'!$A422,'Raw Data from UFBs'!$E$3:$E$3000,'Summary By Town'!$G$2)</f>
        <v>0</v>
      </c>
      <c r="H422" s="5">
        <f>SUMIFS('Raw Data from UFBs'!F$3:F$3000,'Raw Data from UFBs'!$A$3:$A$3000,'Summary By Town'!$A422,'Raw Data from UFBs'!$E$3:$E$3000,'Summary By Town'!$G$2)</f>
        <v>0</v>
      </c>
      <c r="I422" s="5">
        <f>SUMIFS('Raw Data from UFBs'!G$3:G$3000,'Raw Data from UFBs'!$A$3:$A$3000,'Summary By Town'!$A422,'Raw Data from UFBs'!$E$3:$E$3000,'Summary By Town'!$G$2)</f>
        <v>0</v>
      </c>
      <c r="J422" s="23">
        <f t="shared" si="67"/>
        <v>0</v>
      </c>
      <c r="K422" s="22">
        <f>COUNTIFS('Raw Data from UFBs'!$A$3:$A$3000,'Summary By Town'!$A422,'Raw Data from UFBs'!$E$3:$E$3000,'Summary By Town'!$K$2)</f>
        <v>0</v>
      </c>
      <c r="L422" s="5">
        <f>SUMIFS('Raw Data from UFBs'!F$3:F$3000,'Raw Data from UFBs'!$A$3:$A$3000,'Summary By Town'!$A422,'Raw Data from UFBs'!$E$3:$E$3000,'Summary By Town'!$K$2)</f>
        <v>0</v>
      </c>
      <c r="M422" s="5">
        <f>SUMIFS('Raw Data from UFBs'!G$3:G$3000,'Raw Data from UFBs'!$A$3:$A$3000,'Summary By Town'!$A422,'Raw Data from UFBs'!$E$3:$E$3000,'Summary By Town'!$K$2)</f>
        <v>0</v>
      </c>
      <c r="N422" s="23">
        <f t="shared" si="68"/>
        <v>0</v>
      </c>
      <c r="O422" s="22">
        <f>COUNTIFS('Raw Data from UFBs'!$A$3:$A$3000,'Summary By Town'!$A422,'Raw Data from UFBs'!$E$3:$E$3000,'Summary By Town'!$O$2)</f>
        <v>0</v>
      </c>
      <c r="P422" s="5">
        <f>SUMIFS('Raw Data from UFBs'!F$3:F$3000,'Raw Data from UFBs'!$A$3:$A$3000,'Summary By Town'!$A422,'Raw Data from UFBs'!$E$3:$E$3000,'Summary By Town'!$O$2)</f>
        <v>0</v>
      </c>
      <c r="Q422" s="5">
        <f>SUMIFS('Raw Data from UFBs'!G$3:G$3000,'Raw Data from UFBs'!$A$3:$A$3000,'Summary By Town'!$A422,'Raw Data from UFBs'!$E$3:$E$3000,'Summary By Town'!$O$2)</f>
        <v>0</v>
      </c>
      <c r="R422" s="23">
        <f t="shared" si="69"/>
        <v>0</v>
      </c>
      <c r="S422" s="22">
        <f t="shared" si="70"/>
        <v>0</v>
      </c>
      <c r="T422" s="5">
        <f t="shared" si="71"/>
        <v>0</v>
      </c>
      <c r="U422" s="5">
        <f t="shared" si="72"/>
        <v>0</v>
      </c>
      <c r="V422" s="23">
        <f t="shared" si="73"/>
        <v>0</v>
      </c>
      <c r="W422" s="62">
        <v>319282700</v>
      </c>
      <c r="X422" s="63">
        <v>2.1271158905664267</v>
      </c>
      <c r="Y422" s="64">
        <v>0.55519577064881354</v>
      </c>
      <c r="Z422" s="5">
        <f t="shared" si="74"/>
        <v>0</v>
      </c>
      <c r="AA422" s="9">
        <f t="shared" si="75"/>
        <v>0</v>
      </c>
      <c r="AB422" s="62">
        <v>4918858.4399999995</v>
      </c>
      <c r="AC422" s="7">
        <f t="shared" si="76"/>
        <v>0</v>
      </c>
      <c r="AE422" s="6" t="s">
        <v>594</v>
      </c>
      <c r="AF422" s="6" t="s">
        <v>1857</v>
      </c>
      <c r="AG422" s="6" t="s">
        <v>1857</v>
      </c>
      <c r="AH422" s="6" t="s">
        <v>1857</v>
      </c>
      <c r="AI422" s="6" t="s">
        <v>1857</v>
      </c>
      <c r="AJ422" s="6" t="s">
        <v>1857</v>
      </c>
      <c r="AK422" s="6" t="s">
        <v>1857</v>
      </c>
      <c r="AL422" s="6" t="s">
        <v>1857</v>
      </c>
      <c r="AM422" s="6" t="s">
        <v>1857</v>
      </c>
      <c r="AN422" s="6" t="s">
        <v>1857</v>
      </c>
      <c r="AO422" s="6" t="s">
        <v>1857</v>
      </c>
      <c r="AP422" s="6" t="s">
        <v>1857</v>
      </c>
      <c r="AQ422" s="6" t="s">
        <v>1857</v>
      </c>
      <c r="AR422" s="6" t="s">
        <v>1857</v>
      </c>
      <c r="AS422" s="6" t="s">
        <v>1857</v>
      </c>
      <c r="AT422" s="6" t="s">
        <v>1857</v>
      </c>
    </row>
    <row r="423" spans="1:46" ht="17.25" customHeight="1" x14ac:dyDescent="0.3">
      <c r="A423" t="s">
        <v>1171</v>
      </c>
      <c r="B423" t="s">
        <v>1678</v>
      </c>
      <c r="C423" t="s">
        <v>1162</v>
      </c>
      <c r="D423" t="str">
        <f t="shared" si="66"/>
        <v>Lavallette borough, Ocean County</v>
      </c>
      <c r="E423" t="s">
        <v>1830</v>
      </c>
      <c r="F423" t="s">
        <v>1815</v>
      </c>
      <c r="G423" s="22">
        <f>COUNTIFS('Raw Data from UFBs'!$A$3:$A$3000,'Summary By Town'!$A423,'Raw Data from UFBs'!$E$3:$E$3000,'Summary By Town'!$G$2)</f>
        <v>0</v>
      </c>
      <c r="H423" s="5">
        <f>SUMIFS('Raw Data from UFBs'!F$3:F$3000,'Raw Data from UFBs'!$A$3:$A$3000,'Summary By Town'!$A423,'Raw Data from UFBs'!$E$3:$E$3000,'Summary By Town'!$G$2)</f>
        <v>0</v>
      </c>
      <c r="I423" s="5">
        <f>SUMIFS('Raw Data from UFBs'!G$3:G$3000,'Raw Data from UFBs'!$A$3:$A$3000,'Summary By Town'!$A423,'Raw Data from UFBs'!$E$3:$E$3000,'Summary By Town'!$G$2)</f>
        <v>0</v>
      </c>
      <c r="J423" s="23">
        <f t="shared" si="67"/>
        <v>0</v>
      </c>
      <c r="K423" s="22">
        <f>COUNTIFS('Raw Data from UFBs'!$A$3:$A$3000,'Summary By Town'!$A423,'Raw Data from UFBs'!$E$3:$E$3000,'Summary By Town'!$K$2)</f>
        <v>0</v>
      </c>
      <c r="L423" s="5">
        <f>SUMIFS('Raw Data from UFBs'!F$3:F$3000,'Raw Data from UFBs'!$A$3:$A$3000,'Summary By Town'!$A423,'Raw Data from UFBs'!$E$3:$E$3000,'Summary By Town'!$K$2)</f>
        <v>0</v>
      </c>
      <c r="M423" s="5">
        <f>SUMIFS('Raw Data from UFBs'!G$3:G$3000,'Raw Data from UFBs'!$A$3:$A$3000,'Summary By Town'!$A423,'Raw Data from UFBs'!$E$3:$E$3000,'Summary By Town'!$K$2)</f>
        <v>0</v>
      </c>
      <c r="N423" s="23">
        <f t="shared" si="68"/>
        <v>0</v>
      </c>
      <c r="O423" s="22">
        <f>COUNTIFS('Raw Data from UFBs'!$A$3:$A$3000,'Summary By Town'!$A423,'Raw Data from UFBs'!$E$3:$E$3000,'Summary By Town'!$O$2)</f>
        <v>0</v>
      </c>
      <c r="P423" s="5">
        <f>SUMIFS('Raw Data from UFBs'!F$3:F$3000,'Raw Data from UFBs'!$A$3:$A$3000,'Summary By Town'!$A423,'Raw Data from UFBs'!$E$3:$E$3000,'Summary By Town'!$O$2)</f>
        <v>0</v>
      </c>
      <c r="Q423" s="5">
        <f>SUMIFS('Raw Data from UFBs'!G$3:G$3000,'Raw Data from UFBs'!$A$3:$A$3000,'Summary By Town'!$A423,'Raw Data from UFBs'!$E$3:$E$3000,'Summary By Town'!$O$2)</f>
        <v>0</v>
      </c>
      <c r="R423" s="23">
        <f t="shared" si="69"/>
        <v>0</v>
      </c>
      <c r="S423" s="22">
        <f t="shared" si="70"/>
        <v>0</v>
      </c>
      <c r="T423" s="5">
        <f t="shared" si="71"/>
        <v>0</v>
      </c>
      <c r="U423" s="5">
        <f t="shared" si="72"/>
        <v>0</v>
      </c>
      <c r="V423" s="23">
        <f t="shared" si="73"/>
        <v>0</v>
      </c>
      <c r="W423" s="62">
        <v>2474777100</v>
      </c>
      <c r="X423" s="63">
        <v>0.91703026263580123</v>
      </c>
      <c r="Y423" s="64">
        <v>0.2889679364086617</v>
      </c>
      <c r="Z423" s="5">
        <f t="shared" si="74"/>
        <v>0</v>
      </c>
      <c r="AA423" s="9">
        <f t="shared" si="75"/>
        <v>0</v>
      </c>
      <c r="AB423" s="62">
        <v>9878435.9800000004</v>
      </c>
      <c r="AC423" s="7">
        <f t="shared" si="76"/>
        <v>0</v>
      </c>
      <c r="AE423" s="6" t="s">
        <v>586</v>
      </c>
      <c r="AF423" s="6" t="s">
        <v>1857</v>
      </c>
      <c r="AG423" s="6" t="s">
        <v>1857</v>
      </c>
      <c r="AH423" s="6" t="s">
        <v>1857</v>
      </c>
      <c r="AI423" s="6" t="s">
        <v>1857</v>
      </c>
      <c r="AJ423" s="6" t="s">
        <v>1857</v>
      </c>
      <c r="AK423" s="6" t="s">
        <v>1857</v>
      </c>
      <c r="AL423" s="6" t="s">
        <v>1857</v>
      </c>
      <c r="AM423" s="6" t="s">
        <v>1857</v>
      </c>
      <c r="AN423" s="6" t="s">
        <v>1857</v>
      </c>
      <c r="AO423" s="6" t="s">
        <v>1857</v>
      </c>
      <c r="AP423" s="6" t="s">
        <v>1857</v>
      </c>
      <c r="AQ423" s="6" t="s">
        <v>1857</v>
      </c>
      <c r="AR423" s="6" t="s">
        <v>1857</v>
      </c>
      <c r="AS423" s="6" t="s">
        <v>1857</v>
      </c>
      <c r="AT423" s="6" t="s">
        <v>1857</v>
      </c>
    </row>
    <row r="424" spans="1:46" ht="17.25" customHeight="1" x14ac:dyDescent="0.3">
      <c r="A424" t="s">
        <v>1173</v>
      </c>
      <c r="B424" t="s">
        <v>1679</v>
      </c>
      <c r="C424" t="s">
        <v>1162</v>
      </c>
      <c r="D424" t="str">
        <f t="shared" si="66"/>
        <v>Mantoloking borough, Ocean County</v>
      </c>
      <c r="E424" t="s">
        <v>1830</v>
      </c>
      <c r="F424" t="s">
        <v>1815</v>
      </c>
      <c r="G424" s="22">
        <f>COUNTIFS('Raw Data from UFBs'!$A$3:$A$3000,'Summary By Town'!$A424,'Raw Data from UFBs'!$E$3:$E$3000,'Summary By Town'!$G$2)</f>
        <v>0</v>
      </c>
      <c r="H424" s="5">
        <f>SUMIFS('Raw Data from UFBs'!F$3:F$3000,'Raw Data from UFBs'!$A$3:$A$3000,'Summary By Town'!$A424,'Raw Data from UFBs'!$E$3:$E$3000,'Summary By Town'!$G$2)</f>
        <v>0</v>
      </c>
      <c r="I424" s="5">
        <f>SUMIFS('Raw Data from UFBs'!G$3:G$3000,'Raw Data from UFBs'!$A$3:$A$3000,'Summary By Town'!$A424,'Raw Data from UFBs'!$E$3:$E$3000,'Summary By Town'!$G$2)</f>
        <v>0</v>
      </c>
      <c r="J424" s="23">
        <f t="shared" si="67"/>
        <v>0</v>
      </c>
      <c r="K424" s="22">
        <f>COUNTIFS('Raw Data from UFBs'!$A$3:$A$3000,'Summary By Town'!$A424,'Raw Data from UFBs'!$E$3:$E$3000,'Summary By Town'!$K$2)</f>
        <v>0</v>
      </c>
      <c r="L424" s="5">
        <f>SUMIFS('Raw Data from UFBs'!F$3:F$3000,'Raw Data from UFBs'!$A$3:$A$3000,'Summary By Town'!$A424,'Raw Data from UFBs'!$E$3:$E$3000,'Summary By Town'!$K$2)</f>
        <v>0</v>
      </c>
      <c r="M424" s="5">
        <f>SUMIFS('Raw Data from UFBs'!G$3:G$3000,'Raw Data from UFBs'!$A$3:$A$3000,'Summary By Town'!$A424,'Raw Data from UFBs'!$E$3:$E$3000,'Summary By Town'!$K$2)</f>
        <v>0</v>
      </c>
      <c r="N424" s="23">
        <f t="shared" si="68"/>
        <v>0</v>
      </c>
      <c r="O424" s="22">
        <f>COUNTIFS('Raw Data from UFBs'!$A$3:$A$3000,'Summary By Town'!$A424,'Raw Data from UFBs'!$E$3:$E$3000,'Summary By Town'!$O$2)</f>
        <v>0</v>
      </c>
      <c r="P424" s="5">
        <f>SUMIFS('Raw Data from UFBs'!F$3:F$3000,'Raw Data from UFBs'!$A$3:$A$3000,'Summary By Town'!$A424,'Raw Data from UFBs'!$E$3:$E$3000,'Summary By Town'!$O$2)</f>
        <v>0</v>
      </c>
      <c r="Q424" s="5">
        <f>SUMIFS('Raw Data from UFBs'!G$3:G$3000,'Raw Data from UFBs'!$A$3:$A$3000,'Summary By Town'!$A424,'Raw Data from UFBs'!$E$3:$E$3000,'Summary By Town'!$O$2)</f>
        <v>0</v>
      </c>
      <c r="R424" s="23">
        <f t="shared" si="69"/>
        <v>0</v>
      </c>
      <c r="S424" s="22">
        <f t="shared" si="70"/>
        <v>0</v>
      </c>
      <c r="T424" s="5">
        <f t="shared" si="71"/>
        <v>0</v>
      </c>
      <c r="U424" s="5">
        <f t="shared" si="72"/>
        <v>0</v>
      </c>
      <c r="V424" s="23">
        <f t="shared" si="73"/>
        <v>0</v>
      </c>
      <c r="W424" s="62">
        <v>1558551900</v>
      </c>
      <c r="X424" s="63">
        <v>0.81502338747935432</v>
      </c>
      <c r="Y424" s="64">
        <v>0.36550676318288661</v>
      </c>
      <c r="Z424" s="5">
        <f t="shared" si="74"/>
        <v>0</v>
      </c>
      <c r="AA424" s="9">
        <f t="shared" si="75"/>
        <v>0</v>
      </c>
      <c r="AB424" s="62">
        <v>6676626.9000000004</v>
      </c>
      <c r="AC424" s="7">
        <f t="shared" si="76"/>
        <v>0</v>
      </c>
      <c r="AE424" s="6" t="s">
        <v>1163</v>
      </c>
      <c r="AF424" s="6" t="s">
        <v>1167</v>
      </c>
      <c r="AG424" s="6" t="s">
        <v>1857</v>
      </c>
      <c r="AH424" s="6" t="s">
        <v>1857</v>
      </c>
      <c r="AI424" s="6" t="s">
        <v>1857</v>
      </c>
      <c r="AJ424" s="6" t="s">
        <v>1857</v>
      </c>
      <c r="AK424" s="6" t="s">
        <v>1857</v>
      </c>
      <c r="AL424" s="6" t="s">
        <v>1857</v>
      </c>
      <c r="AM424" s="6" t="s">
        <v>1857</v>
      </c>
      <c r="AN424" s="6" t="s">
        <v>1857</v>
      </c>
      <c r="AO424" s="6" t="s">
        <v>1857</v>
      </c>
      <c r="AP424" s="6" t="s">
        <v>1857</v>
      </c>
      <c r="AQ424" s="6" t="s">
        <v>1857</v>
      </c>
      <c r="AR424" s="6" t="s">
        <v>1857</v>
      </c>
      <c r="AS424" s="6" t="s">
        <v>1857</v>
      </c>
      <c r="AT424" s="6" t="s">
        <v>1857</v>
      </c>
    </row>
    <row r="425" spans="1:46" ht="17.25" customHeight="1" x14ac:dyDescent="0.3">
      <c r="A425" t="s">
        <v>1174</v>
      </c>
      <c r="B425" t="s">
        <v>1680</v>
      </c>
      <c r="C425" t="s">
        <v>1162</v>
      </c>
      <c r="D425" t="str">
        <f t="shared" si="66"/>
        <v>Ocean Gate borough, Ocean County</v>
      </c>
      <c r="E425" t="s">
        <v>1830</v>
      </c>
      <c r="F425" t="s">
        <v>1815</v>
      </c>
      <c r="G425" s="22">
        <f>COUNTIFS('Raw Data from UFBs'!$A$3:$A$3000,'Summary By Town'!$A425,'Raw Data from UFBs'!$E$3:$E$3000,'Summary By Town'!$G$2)</f>
        <v>0</v>
      </c>
      <c r="H425" s="5">
        <f>SUMIFS('Raw Data from UFBs'!F$3:F$3000,'Raw Data from UFBs'!$A$3:$A$3000,'Summary By Town'!$A425,'Raw Data from UFBs'!$E$3:$E$3000,'Summary By Town'!$G$2)</f>
        <v>0</v>
      </c>
      <c r="I425" s="5">
        <f>SUMIFS('Raw Data from UFBs'!G$3:G$3000,'Raw Data from UFBs'!$A$3:$A$3000,'Summary By Town'!$A425,'Raw Data from UFBs'!$E$3:$E$3000,'Summary By Town'!$G$2)</f>
        <v>0</v>
      </c>
      <c r="J425" s="23">
        <f t="shared" si="67"/>
        <v>0</v>
      </c>
      <c r="K425" s="22">
        <f>COUNTIFS('Raw Data from UFBs'!$A$3:$A$3000,'Summary By Town'!$A425,'Raw Data from UFBs'!$E$3:$E$3000,'Summary By Town'!$K$2)</f>
        <v>0</v>
      </c>
      <c r="L425" s="5">
        <f>SUMIFS('Raw Data from UFBs'!F$3:F$3000,'Raw Data from UFBs'!$A$3:$A$3000,'Summary By Town'!$A425,'Raw Data from UFBs'!$E$3:$E$3000,'Summary By Town'!$K$2)</f>
        <v>0</v>
      </c>
      <c r="M425" s="5">
        <f>SUMIFS('Raw Data from UFBs'!G$3:G$3000,'Raw Data from UFBs'!$A$3:$A$3000,'Summary By Town'!$A425,'Raw Data from UFBs'!$E$3:$E$3000,'Summary By Town'!$K$2)</f>
        <v>0</v>
      </c>
      <c r="N425" s="23">
        <f t="shared" si="68"/>
        <v>0</v>
      </c>
      <c r="O425" s="22">
        <f>COUNTIFS('Raw Data from UFBs'!$A$3:$A$3000,'Summary By Town'!$A425,'Raw Data from UFBs'!$E$3:$E$3000,'Summary By Town'!$O$2)</f>
        <v>0</v>
      </c>
      <c r="P425" s="5">
        <f>SUMIFS('Raw Data from UFBs'!F$3:F$3000,'Raw Data from UFBs'!$A$3:$A$3000,'Summary By Town'!$A425,'Raw Data from UFBs'!$E$3:$E$3000,'Summary By Town'!$O$2)</f>
        <v>0</v>
      </c>
      <c r="Q425" s="5">
        <f>SUMIFS('Raw Data from UFBs'!G$3:G$3000,'Raw Data from UFBs'!$A$3:$A$3000,'Summary By Town'!$A425,'Raw Data from UFBs'!$E$3:$E$3000,'Summary By Town'!$O$2)</f>
        <v>0</v>
      </c>
      <c r="R425" s="23">
        <f t="shared" si="69"/>
        <v>0</v>
      </c>
      <c r="S425" s="22">
        <f t="shared" si="70"/>
        <v>0</v>
      </c>
      <c r="T425" s="5">
        <f t="shared" si="71"/>
        <v>0</v>
      </c>
      <c r="U425" s="5">
        <f t="shared" si="72"/>
        <v>0</v>
      </c>
      <c r="V425" s="23">
        <f t="shared" si="73"/>
        <v>0</v>
      </c>
      <c r="W425" s="62">
        <v>244811500</v>
      </c>
      <c r="X425" s="63">
        <v>3.0189891855620639</v>
      </c>
      <c r="Y425" s="64">
        <v>0.34316664986923062</v>
      </c>
      <c r="Z425" s="5">
        <f t="shared" si="74"/>
        <v>0</v>
      </c>
      <c r="AA425" s="9">
        <f t="shared" si="75"/>
        <v>0</v>
      </c>
      <c r="AB425" s="62">
        <v>3769830.7399999998</v>
      </c>
      <c r="AC425" s="7">
        <f t="shared" si="76"/>
        <v>0</v>
      </c>
      <c r="AE425" s="6" t="s">
        <v>1166</v>
      </c>
      <c r="AF425" s="6" t="s">
        <v>1857</v>
      </c>
      <c r="AG425" s="6" t="s">
        <v>1857</v>
      </c>
      <c r="AH425" s="6" t="s">
        <v>1857</v>
      </c>
      <c r="AI425" s="6" t="s">
        <v>1857</v>
      </c>
      <c r="AJ425" s="6" t="s">
        <v>1857</v>
      </c>
      <c r="AK425" s="6" t="s">
        <v>1857</v>
      </c>
      <c r="AL425" s="6" t="s">
        <v>1857</v>
      </c>
      <c r="AM425" s="6" t="s">
        <v>1857</v>
      </c>
      <c r="AN425" s="6" t="s">
        <v>1857</v>
      </c>
      <c r="AO425" s="6" t="s">
        <v>1857</v>
      </c>
      <c r="AP425" s="6" t="s">
        <v>1857</v>
      </c>
      <c r="AQ425" s="6" t="s">
        <v>1857</v>
      </c>
      <c r="AR425" s="6" t="s">
        <v>1857</v>
      </c>
      <c r="AS425" s="6" t="s">
        <v>1857</v>
      </c>
      <c r="AT425" s="6" t="s">
        <v>1857</v>
      </c>
    </row>
    <row r="426" spans="1:46" ht="17.25" customHeight="1" x14ac:dyDescent="0.3">
      <c r="A426" t="s">
        <v>1175</v>
      </c>
      <c r="B426" t="s">
        <v>1681</v>
      </c>
      <c r="C426" t="s">
        <v>1162</v>
      </c>
      <c r="D426" t="str">
        <f t="shared" si="66"/>
        <v>Pine Beach borough, Ocean County</v>
      </c>
      <c r="E426" t="s">
        <v>1830</v>
      </c>
      <c r="F426" t="s">
        <v>1815</v>
      </c>
      <c r="G426" s="22">
        <f>COUNTIFS('Raw Data from UFBs'!$A$3:$A$3000,'Summary By Town'!$A426,'Raw Data from UFBs'!$E$3:$E$3000,'Summary By Town'!$G$2)</f>
        <v>0</v>
      </c>
      <c r="H426" s="5">
        <f>SUMIFS('Raw Data from UFBs'!F$3:F$3000,'Raw Data from UFBs'!$A$3:$A$3000,'Summary By Town'!$A426,'Raw Data from UFBs'!$E$3:$E$3000,'Summary By Town'!$G$2)</f>
        <v>0</v>
      </c>
      <c r="I426" s="5">
        <f>SUMIFS('Raw Data from UFBs'!G$3:G$3000,'Raw Data from UFBs'!$A$3:$A$3000,'Summary By Town'!$A426,'Raw Data from UFBs'!$E$3:$E$3000,'Summary By Town'!$G$2)</f>
        <v>0</v>
      </c>
      <c r="J426" s="23">
        <f t="shared" si="67"/>
        <v>0</v>
      </c>
      <c r="K426" s="22">
        <f>COUNTIFS('Raw Data from UFBs'!$A$3:$A$3000,'Summary By Town'!$A426,'Raw Data from UFBs'!$E$3:$E$3000,'Summary By Town'!$K$2)</f>
        <v>0</v>
      </c>
      <c r="L426" s="5">
        <f>SUMIFS('Raw Data from UFBs'!F$3:F$3000,'Raw Data from UFBs'!$A$3:$A$3000,'Summary By Town'!$A426,'Raw Data from UFBs'!$E$3:$E$3000,'Summary By Town'!$K$2)</f>
        <v>0</v>
      </c>
      <c r="M426" s="5">
        <f>SUMIFS('Raw Data from UFBs'!G$3:G$3000,'Raw Data from UFBs'!$A$3:$A$3000,'Summary By Town'!$A426,'Raw Data from UFBs'!$E$3:$E$3000,'Summary By Town'!$K$2)</f>
        <v>0</v>
      </c>
      <c r="N426" s="23">
        <f t="shared" si="68"/>
        <v>0</v>
      </c>
      <c r="O426" s="22">
        <f>COUNTIFS('Raw Data from UFBs'!$A$3:$A$3000,'Summary By Town'!$A426,'Raw Data from UFBs'!$E$3:$E$3000,'Summary By Town'!$O$2)</f>
        <v>0</v>
      </c>
      <c r="P426" s="5">
        <f>SUMIFS('Raw Data from UFBs'!F$3:F$3000,'Raw Data from UFBs'!$A$3:$A$3000,'Summary By Town'!$A426,'Raw Data from UFBs'!$E$3:$E$3000,'Summary By Town'!$O$2)</f>
        <v>0</v>
      </c>
      <c r="Q426" s="5">
        <f>SUMIFS('Raw Data from UFBs'!G$3:G$3000,'Raw Data from UFBs'!$A$3:$A$3000,'Summary By Town'!$A426,'Raw Data from UFBs'!$E$3:$E$3000,'Summary By Town'!$O$2)</f>
        <v>0</v>
      </c>
      <c r="R426" s="23">
        <f t="shared" si="69"/>
        <v>0</v>
      </c>
      <c r="S426" s="22">
        <f t="shared" si="70"/>
        <v>0</v>
      </c>
      <c r="T426" s="5">
        <f t="shared" si="71"/>
        <v>0</v>
      </c>
      <c r="U426" s="5">
        <f t="shared" si="72"/>
        <v>0</v>
      </c>
      <c r="V426" s="23">
        <f t="shared" si="73"/>
        <v>0</v>
      </c>
      <c r="W426" s="62">
        <v>413199500</v>
      </c>
      <c r="X426" s="63">
        <v>1.7535421258054975</v>
      </c>
      <c r="Y426" s="64">
        <v>0.34225522935233693</v>
      </c>
      <c r="Z426" s="5">
        <f t="shared" si="74"/>
        <v>0</v>
      </c>
      <c r="AA426" s="9">
        <f t="shared" si="75"/>
        <v>0</v>
      </c>
      <c r="AB426" s="62">
        <v>3176923.15</v>
      </c>
      <c r="AC426" s="7">
        <f t="shared" si="76"/>
        <v>0</v>
      </c>
      <c r="AE426" s="6" t="s">
        <v>1165</v>
      </c>
      <c r="AF426" s="6" t="s">
        <v>1166</v>
      </c>
      <c r="AG426" s="6" t="s">
        <v>1857</v>
      </c>
      <c r="AH426" s="6" t="s">
        <v>1857</v>
      </c>
      <c r="AI426" s="6" t="s">
        <v>1857</v>
      </c>
      <c r="AJ426" s="6" t="s">
        <v>1857</v>
      </c>
      <c r="AK426" s="6" t="s">
        <v>1857</v>
      </c>
      <c r="AL426" s="6" t="s">
        <v>1857</v>
      </c>
      <c r="AM426" s="6" t="s">
        <v>1857</v>
      </c>
      <c r="AN426" s="6" t="s">
        <v>1857</v>
      </c>
      <c r="AO426" s="6" t="s">
        <v>1857</v>
      </c>
      <c r="AP426" s="6" t="s">
        <v>1857</v>
      </c>
      <c r="AQ426" s="6" t="s">
        <v>1857</v>
      </c>
      <c r="AR426" s="6" t="s">
        <v>1857</v>
      </c>
      <c r="AS426" s="6" t="s">
        <v>1857</v>
      </c>
      <c r="AT426" s="6" t="s">
        <v>1857</v>
      </c>
    </row>
    <row r="427" spans="1:46" ht="17.25" customHeight="1" x14ac:dyDescent="0.3">
      <c r="A427" t="s">
        <v>1177</v>
      </c>
      <c r="B427" t="s">
        <v>1682</v>
      </c>
      <c r="C427" t="s">
        <v>1162</v>
      </c>
      <c r="D427" t="str">
        <f t="shared" si="66"/>
        <v>Point Pleasant borough, Ocean County</v>
      </c>
      <c r="E427" t="s">
        <v>1830</v>
      </c>
      <c r="F427" t="s">
        <v>1815</v>
      </c>
      <c r="G427" s="22">
        <f>COUNTIFS('Raw Data from UFBs'!$A$3:$A$3000,'Summary By Town'!$A427,'Raw Data from UFBs'!$E$3:$E$3000,'Summary By Town'!$G$2)</f>
        <v>0</v>
      </c>
      <c r="H427" s="5">
        <f>SUMIFS('Raw Data from UFBs'!F$3:F$3000,'Raw Data from UFBs'!$A$3:$A$3000,'Summary By Town'!$A427,'Raw Data from UFBs'!$E$3:$E$3000,'Summary By Town'!$G$2)</f>
        <v>0</v>
      </c>
      <c r="I427" s="5">
        <f>SUMIFS('Raw Data from UFBs'!G$3:G$3000,'Raw Data from UFBs'!$A$3:$A$3000,'Summary By Town'!$A427,'Raw Data from UFBs'!$E$3:$E$3000,'Summary By Town'!$G$2)</f>
        <v>0</v>
      </c>
      <c r="J427" s="23">
        <f t="shared" si="67"/>
        <v>0</v>
      </c>
      <c r="K427" s="22">
        <f>COUNTIFS('Raw Data from UFBs'!$A$3:$A$3000,'Summary By Town'!$A427,'Raw Data from UFBs'!$E$3:$E$3000,'Summary By Town'!$K$2)</f>
        <v>0</v>
      </c>
      <c r="L427" s="5">
        <f>SUMIFS('Raw Data from UFBs'!F$3:F$3000,'Raw Data from UFBs'!$A$3:$A$3000,'Summary By Town'!$A427,'Raw Data from UFBs'!$E$3:$E$3000,'Summary By Town'!$K$2)</f>
        <v>0</v>
      </c>
      <c r="M427" s="5">
        <f>SUMIFS('Raw Data from UFBs'!G$3:G$3000,'Raw Data from UFBs'!$A$3:$A$3000,'Summary By Town'!$A427,'Raw Data from UFBs'!$E$3:$E$3000,'Summary By Town'!$K$2)</f>
        <v>0</v>
      </c>
      <c r="N427" s="23">
        <f t="shared" si="68"/>
        <v>0</v>
      </c>
      <c r="O427" s="22">
        <f>COUNTIFS('Raw Data from UFBs'!$A$3:$A$3000,'Summary By Town'!$A427,'Raw Data from UFBs'!$E$3:$E$3000,'Summary By Town'!$O$2)</f>
        <v>0</v>
      </c>
      <c r="P427" s="5">
        <f>SUMIFS('Raw Data from UFBs'!F$3:F$3000,'Raw Data from UFBs'!$A$3:$A$3000,'Summary By Town'!$A427,'Raw Data from UFBs'!$E$3:$E$3000,'Summary By Town'!$O$2)</f>
        <v>0</v>
      </c>
      <c r="Q427" s="5">
        <f>SUMIFS('Raw Data from UFBs'!G$3:G$3000,'Raw Data from UFBs'!$A$3:$A$3000,'Summary By Town'!$A427,'Raw Data from UFBs'!$E$3:$E$3000,'Summary By Town'!$O$2)</f>
        <v>0</v>
      </c>
      <c r="R427" s="23">
        <f t="shared" si="69"/>
        <v>0</v>
      </c>
      <c r="S427" s="22">
        <f t="shared" si="70"/>
        <v>0</v>
      </c>
      <c r="T427" s="5">
        <f t="shared" si="71"/>
        <v>0</v>
      </c>
      <c r="U427" s="5">
        <f t="shared" si="72"/>
        <v>0</v>
      </c>
      <c r="V427" s="23">
        <f t="shared" si="73"/>
        <v>0</v>
      </c>
      <c r="W427" s="62">
        <v>3546047500</v>
      </c>
      <c r="X427" s="63">
        <v>2.1859334468317968</v>
      </c>
      <c r="Y427" s="64">
        <v>0.22101738935362408</v>
      </c>
      <c r="Z427" s="5">
        <f t="shared" si="74"/>
        <v>0</v>
      </c>
      <c r="AA427" s="9">
        <f t="shared" si="75"/>
        <v>0</v>
      </c>
      <c r="AB427" s="62">
        <v>23896329.23</v>
      </c>
      <c r="AC427" s="7">
        <f t="shared" si="76"/>
        <v>0</v>
      </c>
      <c r="AE427" s="6" t="s">
        <v>557</v>
      </c>
      <c r="AF427" s="6" t="s">
        <v>1163</v>
      </c>
      <c r="AG427" s="6" t="s">
        <v>1178</v>
      </c>
      <c r="AH427" s="6" t="s">
        <v>1111</v>
      </c>
      <c r="AI427" s="6" t="s">
        <v>1167</v>
      </c>
      <c r="AJ427" s="6" t="s">
        <v>1857</v>
      </c>
      <c r="AK427" s="6" t="s">
        <v>1857</v>
      </c>
      <c r="AL427" s="6" t="s">
        <v>1857</v>
      </c>
      <c r="AM427" s="6" t="s">
        <v>1857</v>
      </c>
      <c r="AN427" s="6" t="s">
        <v>1857</v>
      </c>
      <c r="AO427" s="6" t="s">
        <v>1857</v>
      </c>
      <c r="AP427" s="6" t="s">
        <v>1857</v>
      </c>
      <c r="AQ427" s="6" t="s">
        <v>1857</v>
      </c>
      <c r="AR427" s="6" t="s">
        <v>1857</v>
      </c>
      <c r="AS427" s="6" t="s">
        <v>1857</v>
      </c>
      <c r="AT427" s="6" t="s">
        <v>1857</v>
      </c>
    </row>
    <row r="428" spans="1:46" ht="17.25" customHeight="1" x14ac:dyDescent="0.3">
      <c r="A428" t="s">
        <v>1178</v>
      </c>
      <c r="B428" t="s">
        <v>1683</v>
      </c>
      <c r="C428" t="s">
        <v>1162</v>
      </c>
      <c r="D428" t="str">
        <f t="shared" si="66"/>
        <v>Point Pleasant Beach borough, Ocean County</v>
      </c>
      <c r="E428" t="s">
        <v>1830</v>
      </c>
      <c r="F428" t="s">
        <v>1815</v>
      </c>
      <c r="G428" s="22">
        <f>COUNTIFS('Raw Data from UFBs'!$A$3:$A$3000,'Summary By Town'!$A428,'Raw Data from UFBs'!$E$3:$E$3000,'Summary By Town'!$G$2)</f>
        <v>0</v>
      </c>
      <c r="H428" s="5">
        <f>SUMIFS('Raw Data from UFBs'!F$3:F$3000,'Raw Data from UFBs'!$A$3:$A$3000,'Summary By Town'!$A428,'Raw Data from UFBs'!$E$3:$E$3000,'Summary By Town'!$G$2)</f>
        <v>0</v>
      </c>
      <c r="I428" s="5">
        <f>SUMIFS('Raw Data from UFBs'!G$3:G$3000,'Raw Data from UFBs'!$A$3:$A$3000,'Summary By Town'!$A428,'Raw Data from UFBs'!$E$3:$E$3000,'Summary By Town'!$G$2)</f>
        <v>0</v>
      </c>
      <c r="J428" s="23">
        <f t="shared" si="67"/>
        <v>0</v>
      </c>
      <c r="K428" s="22">
        <f>COUNTIFS('Raw Data from UFBs'!$A$3:$A$3000,'Summary By Town'!$A428,'Raw Data from UFBs'!$E$3:$E$3000,'Summary By Town'!$K$2)</f>
        <v>0</v>
      </c>
      <c r="L428" s="5">
        <f>SUMIFS('Raw Data from UFBs'!F$3:F$3000,'Raw Data from UFBs'!$A$3:$A$3000,'Summary By Town'!$A428,'Raw Data from UFBs'!$E$3:$E$3000,'Summary By Town'!$K$2)</f>
        <v>0</v>
      </c>
      <c r="M428" s="5">
        <f>SUMIFS('Raw Data from UFBs'!G$3:G$3000,'Raw Data from UFBs'!$A$3:$A$3000,'Summary By Town'!$A428,'Raw Data from UFBs'!$E$3:$E$3000,'Summary By Town'!$K$2)</f>
        <v>0</v>
      </c>
      <c r="N428" s="23">
        <f t="shared" si="68"/>
        <v>0</v>
      </c>
      <c r="O428" s="22">
        <f>COUNTIFS('Raw Data from UFBs'!$A$3:$A$3000,'Summary By Town'!$A428,'Raw Data from UFBs'!$E$3:$E$3000,'Summary By Town'!$O$2)</f>
        <v>0</v>
      </c>
      <c r="P428" s="5">
        <f>SUMIFS('Raw Data from UFBs'!F$3:F$3000,'Raw Data from UFBs'!$A$3:$A$3000,'Summary By Town'!$A428,'Raw Data from UFBs'!$E$3:$E$3000,'Summary By Town'!$O$2)</f>
        <v>0</v>
      </c>
      <c r="Q428" s="5">
        <f>SUMIFS('Raw Data from UFBs'!G$3:G$3000,'Raw Data from UFBs'!$A$3:$A$3000,'Summary By Town'!$A428,'Raw Data from UFBs'!$E$3:$E$3000,'Summary By Town'!$O$2)</f>
        <v>0</v>
      </c>
      <c r="R428" s="23">
        <f t="shared" si="69"/>
        <v>0</v>
      </c>
      <c r="S428" s="22">
        <f t="shared" si="70"/>
        <v>0</v>
      </c>
      <c r="T428" s="5">
        <f t="shared" si="71"/>
        <v>0</v>
      </c>
      <c r="U428" s="5">
        <f t="shared" si="72"/>
        <v>0</v>
      </c>
      <c r="V428" s="23">
        <f t="shared" si="73"/>
        <v>0</v>
      </c>
      <c r="W428" s="62">
        <v>2180033200</v>
      </c>
      <c r="X428" s="63">
        <v>1.6656197167309719</v>
      </c>
      <c r="Y428" s="64">
        <v>0.2848189219959813</v>
      </c>
      <c r="Z428" s="5">
        <f t="shared" si="74"/>
        <v>0</v>
      </c>
      <c r="AA428" s="9">
        <f t="shared" si="75"/>
        <v>0</v>
      </c>
      <c r="AB428" s="62">
        <v>17710490.809999999</v>
      </c>
      <c r="AC428" s="7">
        <f t="shared" si="76"/>
        <v>0</v>
      </c>
      <c r="AE428" s="6" t="s">
        <v>1120</v>
      </c>
      <c r="AF428" s="6" t="s">
        <v>1163</v>
      </c>
      <c r="AG428" s="6" t="s">
        <v>1177</v>
      </c>
      <c r="AH428" s="6" t="s">
        <v>1111</v>
      </c>
      <c r="AI428" s="6" t="s">
        <v>1857</v>
      </c>
      <c r="AJ428" s="6" t="s">
        <v>1857</v>
      </c>
      <c r="AK428" s="6" t="s">
        <v>1857</v>
      </c>
      <c r="AL428" s="6" t="s">
        <v>1857</v>
      </c>
      <c r="AM428" s="6" t="s">
        <v>1857</v>
      </c>
      <c r="AN428" s="6" t="s">
        <v>1857</v>
      </c>
      <c r="AO428" s="6" t="s">
        <v>1857</v>
      </c>
      <c r="AP428" s="6" t="s">
        <v>1857</v>
      </c>
      <c r="AQ428" s="6" t="s">
        <v>1857</v>
      </c>
      <c r="AR428" s="6" t="s">
        <v>1857</v>
      </c>
      <c r="AS428" s="6" t="s">
        <v>1857</v>
      </c>
      <c r="AT428" s="6" t="s">
        <v>1857</v>
      </c>
    </row>
    <row r="429" spans="1:46" ht="17.25" customHeight="1" x14ac:dyDescent="0.3">
      <c r="A429" t="s">
        <v>1179</v>
      </c>
      <c r="B429" t="s">
        <v>1684</v>
      </c>
      <c r="C429" t="s">
        <v>1162</v>
      </c>
      <c r="D429" t="str">
        <f t="shared" si="66"/>
        <v>Seaside Heights borough, Ocean County</v>
      </c>
      <c r="E429" t="s">
        <v>1830</v>
      </c>
      <c r="F429" t="s">
        <v>1819</v>
      </c>
      <c r="G429" s="22">
        <f>COUNTIFS('Raw Data from UFBs'!$A$3:$A$3000,'Summary By Town'!$A429,'Raw Data from UFBs'!$E$3:$E$3000,'Summary By Town'!$G$2)</f>
        <v>1</v>
      </c>
      <c r="H429" s="5">
        <f>SUMIFS('Raw Data from UFBs'!F$3:F$3000,'Raw Data from UFBs'!$A$3:$A$3000,'Summary By Town'!$A429,'Raw Data from UFBs'!$E$3:$E$3000,'Summary By Town'!$G$2)</f>
        <v>62381.74</v>
      </c>
      <c r="I429" s="5">
        <f>SUMIFS('Raw Data from UFBs'!G$3:G$3000,'Raw Data from UFBs'!$A$3:$A$3000,'Summary By Town'!$A429,'Raw Data from UFBs'!$E$3:$E$3000,'Summary By Town'!$G$2)</f>
        <v>12967500</v>
      </c>
      <c r="J429" s="23">
        <f t="shared" si="67"/>
        <v>340991.14989153855</v>
      </c>
      <c r="K429" s="22">
        <f>COUNTIFS('Raw Data from UFBs'!$A$3:$A$3000,'Summary By Town'!$A429,'Raw Data from UFBs'!$E$3:$E$3000,'Summary By Town'!$K$2)</f>
        <v>1</v>
      </c>
      <c r="L429" s="5">
        <f>SUMIFS('Raw Data from UFBs'!F$3:F$3000,'Raw Data from UFBs'!$A$3:$A$3000,'Summary By Town'!$A429,'Raw Data from UFBs'!$E$3:$E$3000,'Summary By Town'!$K$2)</f>
        <v>39195</v>
      </c>
      <c r="M429" s="5">
        <f>SUMIFS('Raw Data from UFBs'!G$3:G$3000,'Raw Data from UFBs'!$A$3:$A$3000,'Summary By Town'!$A429,'Raw Data from UFBs'!$E$3:$E$3000,'Summary By Town'!$K$2)</f>
        <v>6750000</v>
      </c>
      <c r="N429" s="23">
        <f t="shared" si="68"/>
        <v>177496.83915696049</v>
      </c>
      <c r="O429" s="22">
        <f>COUNTIFS('Raw Data from UFBs'!$A$3:$A$3000,'Summary By Town'!$A429,'Raw Data from UFBs'!$E$3:$E$3000,'Summary By Town'!$O$2)</f>
        <v>0</v>
      </c>
      <c r="P429" s="5">
        <f>SUMIFS('Raw Data from UFBs'!F$3:F$3000,'Raw Data from UFBs'!$A$3:$A$3000,'Summary By Town'!$A429,'Raw Data from UFBs'!$E$3:$E$3000,'Summary By Town'!$O$2)</f>
        <v>0</v>
      </c>
      <c r="Q429" s="5">
        <f>SUMIFS('Raw Data from UFBs'!G$3:G$3000,'Raw Data from UFBs'!$A$3:$A$3000,'Summary By Town'!$A429,'Raw Data from UFBs'!$E$3:$E$3000,'Summary By Town'!$O$2)</f>
        <v>0</v>
      </c>
      <c r="R429" s="23">
        <f t="shared" si="69"/>
        <v>0</v>
      </c>
      <c r="S429" s="22">
        <f t="shared" si="70"/>
        <v>2</v>
      </c>
      <c r="T429" s="5">
        <f t="shared" si="71"/>
        <v>101576.73999999999</v>
      </c>
      <c r="U429" s="5">
        <f t="shared" si="72"/>
        <v>19717500</v>
      </c>
      <c r="V429" s="23">
        <f t="shared" si="73"/>
        <v>518487.98904849903</v>
      </c>
      <c r="W429" s="62">
        <v>766439100</v>
      </c>
      <c r="X429" s="63">
        <v>2.6295828023253405</v>
      </c>
      <c r="Y429" s="64">
        <v>0.41631665680091806</v>
      </c>
      <c r="Z429" s="5">
        <f t="shared" si="74"/>
        <v>173567.09738656605</v>
      </c>
      <c r="AA429" s="9">
        <f t="shared" si="75"/>
        <v>2.5726114442752204E-2</v>
      </c>
      <c r="AB429" s="62">
        <v>16889879.609999999</v>
      </c>
      <c r="AC429" s="7">
        <f t="shared" si="76"/>
        <v>1.0276396362458504E-2</v>
      </c>
      <c r="AE429" s="6" t="s">
        <v>1180</v>
      </c>
      <c r="AF429" s="6" t="s">
        <v>1166</v>
      </c>
      <c r="AG429" s="6" t="s">
        <v>586</v>
      </c>
      <c r="AH429" s="6" t="s">
        <v>1857</v>
      </c>
      <c r="AI429" s="6" t="s">
        <v>1857</v>
      </c>
      <c r="AJ429" s="6" t="s">
        <v>1857</v>
      </c>
      <c r="AK429" s="6" t="s">
        <v>1857</v>
      </c>
      <c r="AL429" s="6" t="s">
        <v>1857</v>
      </c>
      <c r="AM429" s="6" t="s">
        <v>1857</v>
      </c>
      <c r="AN429" s="6" t="s">
        <v>1857</v>
      </c>
      <c r="AO429" s="6" t="s">
        <v>1857</v>
      </c>
      <c r="AP429" s="6" t="s">
        <v>1857</v>
      </c>
      <c r="AQ429" s="6" t="s">
        <v>1857</v>
      </c>
      <c r="AR429" s="6" t="s">
        <v>1857</v>
      </c>
      <c r="AS429" s="6" t="s">
        <v>1857</v>
      </c>
      <c r="AT429" s="6" t="s">
        <v>1857</v>
      </c>
    </row>
    <row r="430" spans="1:46" ht="17.25" customHeight="1" x14ac:dyDescent="0.3">
      <c r="A430" t="s">
        <v>1180</v>
      </c>
      <c r="B430" t="s">
        <v>1685</v>
      </c>
      <c r="C430" t="s">
        <v>1162</v>
      </c>
      <c r="D430" t="str">
        <f t="shared" si="66"/>
        <v>Seaside Park borough, Ocean County</v>
      </c>
      <c r="E430" t="s">
        <v>1830</v>
      </c>
      <c r="F430" t="s">
        <v>1815</v>
      </c>
      <c r="G430" s="22">
        <f>COUNTIFS('Raw Data from UFBs'!$A$3:$A$3000,'Summary By Town'!$A430,'Raw Data from UFBs'!$E$3:$E$3000,'Summary By Town'!$G$2)</f>
        <v>0</v>
      </c>
      <c r="H430" s="5">
        <f>SUMIFS('Raw Data from UFBs'!F$3:F$3000,'Raw Data from UFBs'!$A$3:$A$3000,'Summary By Town'!$A430,'Raw Data from UFBs'!$E$3:$E$3000,'Summary By Town'!$G$2)</f>
        <v>0</v>
      </c>
      <c r="I430" s="5">
        <f>SUMIFS('Raw Data from UFBs'!G$3:G$3000,'Raw Data from UFBs'!$A$3:$A$3000,'Summary By Town'!$A430,'Raw Data from UFBs'!$E$3:$E$3000,'Summary By Town'!$G$2)</f>
        <v>0</v>
      </c>
      <c r="J430" s="23">
        <f t="shared" si="67"/>
        <v>0</v>
      </c>
      <c r="K430" s="22">
        <f>COUNTIFS('Raw Data from UFBs'!$A$3:$A$3000,'Summary By Town'!$A430,'Raw Data from UFBs'!$E$3:$E$3000,'Summary By Town'!$K$2)</f>
        <v>0</v>
      </c>
      <c r="L430" s="5">
        <f>SUMIFS('Raw Data from UFBs'!F$3:F$3000,'Raw Data from UFBs'!$A$3:$A$3000,'Summary By Town'!$A430,'Raw Data from UFBs'!$E$3:$E$3000,'Summary By Town'!$K$2)</f>
        <v>0</v>
      </c>
      <c r="M430" s="5">
        <f>SUMIFS('Raw Data from UFBs'!G$3:G$3000,'Raw Data from UFBs'!$A$3:$A$3000,'Summary By Town'!$A430,'Raw Data from UFBs'!$E$3:$E$3000,'Summary By Town'!$K$2)</f>
        <v>0</v>
      </c>
      <c r="N430" s="23">
        <f t="shared" si="68"/>
        <v>0</v>
      </c>
      <c r="O430" s="22">
        <f>COUNTIFS('Raw Data from UFBs'!$A$3:$A$3000,'Summary By Town'!$A430,'Raw Data from UFBs'!$E$3:$E$3000,'Summary By Town'!$O$2)</f>
        <v>0</v>
      </c>
      <c r="P430" s="5">
        <f>SUMIFS('Raw Data from UFBs'!F$3:F$3000,'Raw Data from UFBs'!$A$3:$A$3000,'Summary By Town'!$A430,'Raw Data from UFBs'!$E$3:$E$3000,'Summary By Town'!$O$2)</f>
        <v>0</v>
      </c>
      <c r="Q430" s="5">
        <f>SUMIFS('Raw Data from UFBs'!G$3:G$3000,'Raw Data from UFBs'!$A$3:$A$3000,'Summary By Town'!$A430,'Raw Data from UFBs'!$E$3:$E$3000,'Summary By Town'!$O$2)</f>
        <v>0</v>
      </c>
      <c r="R430" s="23">
        <f t="shared" si="69"/>
        <v>0</v>
      </c>
      <c r="S430" s="22">
        <f t="shared" si="70"/>
        <v>0</v>
      </c>
      <c r="T430" s="5">
        <f t="shared" si="71"/>
        <v>0</v>
      </c>
      <c r="U430" s="5">
        <f t="shared" si="72"/>
        <v>0</v>
      </c>
      <c r="V430" s="23">
        <f t="shared" si="73"/>
        <v>0</v>
      </c>
      <c r="W430" s="62">
        <v>1346707200</v>
      </c>
      <c r="X430" s="63">
        <v>1.6085233980466838</v>
      </c>
      <c r="Y430" s="64">
        <v>0.36576382303408822</v>
      </c>
      <c r="Z430" s="5">
        <f t="shared" si="74"/>
        <v>0</v>
      </c>
      <c r="AA430" s="9">
        <f t="shared" si="75"/>
        <v>0</v>
      </c>
      <c r="AB430" s="62">
        <v>12246494.84</v>
      </c>
      <c r="AC430" s="7">
        <f t="shared" si="76"/>
        <v>0</v>
      </c>
      <c r="AE430" s="6" t="s">
        <v>1179</v>
      </c>
      <c r="AF430" s="6" t="s">
        <v>1166</v>
      </c>
      <c r="AG430" s="6" t="s">
        <v>1857</v>
      </c>
      <c r="AH430" s="6" t="s">
        <v>1857</v>
      </c>
      <c r="AI430" s="6" t="s">
        <v>1857</v>
      </c>
      <c r="AJ430" s="6" t="s">
        <v>1857</v>
      </c>
      <c r="AK430" s="6" t="s">
        <v>1857</v>
      </c>
      <c r="AL430" s="6" t="s">
        <v>1857</v>
      </c>
      <c r="AM430" s="6" t="s">
        <v>1857</v>
      </c>
      <c r="AN430" s="6" t="s">
        <v>1857</v>
      </c>
      <c r="AO430" s="6" t="s">
        <v>1857</v>
      </c>
      <c r="AP430" s="6" t="s">
        <v>1857</v>
      </c>
      <c r="AQ430" s="6" t="s">
        <v>1857</v>
      </c>
      <c r="AR430" s="6" t="s">
        <v>1857</v>
      </c>
      <c r="AS430" s="6" t="s">
        <v>1857</v>
      </c>
      <c r="AT430" s="6" t="s">
        <v>1857</v>
      </c>
    </row>
    <row r="431" spans="1:46" ht="17.25" customHeight="1" x14ac:dyDescent="0.3">
      <c r="A431" t="s">
        <v>1181</v>
      </c>
      <c r="B431" t="s">
        <v>1686</v>
      </c>
      <c r="C431" t="s">
        <v>1162</v>
      </c>
      <c r="D431" t="str">
        <f t="shared" si="66"/>
        <v>Ship Bottom borough, Ocean County</v>
      </c>
      <c r="E431" t="s">
        <v>1830</v>
      </c>
      <c r="F431" t="s">
        <v>1815</v>
      </c>
      <c r="G431" s="22">
        <f>COUNTIFS('Raw Data from UFBs'!$A$3:$A$3000,'Summary By Town'!$A431,'Raw Data from UFBs'!$E$3:$E$3000,'Summary By Town'!$G$2)</f>
        <v>0</v>
      </c>
      <c r="H431" s="5">
        <f>SUMIFS('Raw Data from UFBs'!F$3:F$3000,'Raw Data from UFBs'!$A$3:$A$3000,'Summary By Town'!$A431,'Raw Data from UFBs'!$E$3:$E$3000,'Summary By Town'!$G$2)</f>
        <v>0</v>
      </c>
      <c r="I431" s="5">
        <f>SUMIFS('Raw Data from UFBs'!G$3:G$3000,'Raw Data from UFBs'!$A$3:$A$3000,'Summary By Town'!$A431,'Raw Data from UFBs'!$E$3:$E$3000,'Summary By Town'!$G$2)</f>
        <v>0</v>
      </c>
      <c r="J431" s="23">
        <f t="shared" si="67"/>
        <v>0</v>
      </c>
      <c r="K431" s="22">
        <f>COUNTIFS('Raw Data from UFBs'!$A$3:$A$3000,'Summary By Town'!$A431,'Raw Data from UFBs'!$E$3:$E$3000,'Summary By Town'!$K$2)</f>
        <v>0</v>
      </c>
      <c r="L431" s="5">
        <f>SUMIFS('Raw Data from UFBs'!F$3:F$3000,'Raw Data from UFBs'!$A$3:$A$3000,'Summary By Town'!$A431,'Raw Data from UFBs'!$E$3:$E$3000,'Summary By Town'!$K$2)</f>
        <v>0</v>
      </c>
      <c r="M431" s="5">
        <f>SUMIFS('Raw Data from UFBs'!G$3:G$3000,'Raw Data from UFBs'!$A$3:$A$3000,'Summary By Town'!$A431,'Raw Data from UFBs'!$E$3:$E$3000,'Summary By Town'!$K$2)</f>
        <v>0</v>
      </c>
      <c r="N431" s="23">
        <f t="shared" si="68"/>
        <v>0</v>
      </c>
      <c r="O431" s="22">
        <f>COUNTIFS('Raw Data from UFBs'!$A$3:$A$3000,'Summary By Town'!$A431,'Raw Data from UFBs'!$E$3:$E$3000,'Summary By Town'!$O$2)</f>
        <v>0</v>
      </c>
      <c r="P431" s="5">
        <f>SUMIFS('Raw Data from UFBs'!F$3:F$3000,'Raw Data from UFBs'!$A$3:$A$3000,'Summary By Town'!$A431,'Raw Data from UFBs'!$E$3:$E$3000,'Summary By Town'!$O$2)</f>
        <v>0</v>
      </c>
      <c r="Q431" s="5">
        <f>SUMIFS('Raw Data from UFBs'!G$3:G$3000,'Raw Data from UFBs'!$A$3:$A$3000,'Summary By Town'!$A431,'Raw Data from UFBs'!$E$3:$E$3000,'Summary By Town'!$O$2)</f>
        <v>0</v>
      </c>
      <c r="R431" s="23">
        <f t="shared" si="69"/>
        <v>0</v>
      </c>
      <c r="S431" s="22">
        <f t="shared" si="70"/>
        <v>0</v>
      </c>
      <c r="T431" s="5">
        <f t="shared" si="71"/>
        <v>0</v>
      </c>
      <c r="U431" s="5">
        <f t="shared" si="72"/>
        <v>0</v>
      </c>
      <c r="V431" s="23">
        <f t="shared" si="73"/>
        <v>0</v>
      </c>
      <c r="W431" s="62">
        <v>1512963500</v>
      </c>
      <c r="X431" s="63">
        <v>1.148397030483334</v>
      </c>
      <c r="Y431" s="64">
        <v>0.33530745965956604</v>
      </c>
      <c r="Z431" s="5">
        <f t="shared" si="74"/>
        <v>0</v>
      </c>
      <c r="AA431" s="9">
        <f t="shared" si="75"/>
        <v>0</v>
      </c>
      <c r="AB431" s="62">
        <v>10583635</v>
      </c>
      <c r="AC431" s="7">
        <f t="shared" si="76"/>
        <v>0</v>
      </c>
      <c r="AE431" s="6" t="s">
        <v>1183</v>
      </c>
      <c r="AF431" s="6" t="s">
        <v>1172</v>
      </c>
      <c r="AG431" s="6" t="s">
        <v>600</v>
      </c>
      <c r="AH431" s="6" t="s">
        <v>1857</v>
      </c>
      <c r="AI431" s="6" t="s">
        <v>1857</v>
      </c>
      <c r="AJ431" s="6" t="s">
        <v>1857</v>
      </c>
      <c r="AK431" s="6" t="s">
        <v>1857</v>
      </c>
      <c r="AL431" s="6" t="s">
        <v>1857</v>
      </c>
      <c r="AM431" s="6" t="s">
        <v>1857</v>
      </c>
      <c r="AN431" s="6" t="s">
        <v>1857</v>
      </c>
      <c r="AO431" s="6" t="s">
        <v>1857</v>
      </c>
      <c r="AP431" s="6" t="s">
        <v>1857</v>
      </c>
      <c r="AQ431" s="6" t="s">
        <v>1857</v>
      </c>
      <c r="AR431" s="6" t="s">
        <v>1857</v>
      </c>
      <c r="AS431" s="6" t="s">
        <v>1857</v>
      </c>
      <c r="AT431" s="6" t="s">
        <v>1857</v>
      </c>
    </row>
    <row r="432" spans="1:46" ht="17.25" customHeight="1" x14ac:dyDescent="0.3">
      <c r="A432" t="s">
        <v>1182</v>
      </c>
      <c r="B432" t="s">
        <v>1687</v>
      </c>
      <c r="C432" t="s">
        <v>1162</v>
      </c>
      <c r="D432" t="str">
        <f t="shared" si="66"/>
        <v>South Toms River borough, Ocean County</v>
      </c>
      <c r="E432" t="s">
        <v>1830</v>
      </c>
      <c r="F432" t="s">
        <v>1815</v>
      </c>
      <c r="G432" s="22">
        <f>COUNTIFS('Raw Data from UFBs'!$A$3:$A$3000,'Summary By Town'!$A432,'Raw Data from UFBs'!$E$3:$E$3000,'Summary By Town'!$G$2)</f>
        <v>0</v>
      </c>
      <c r="H432" s="5">
        <f>SUMIFS('Raw Data from UFBs'!F$3:F$3000,'Raw Data from UFBs'!$A$3:$A$3000,'Summary By Town'!$A432,'Raw Data from UFBs'!$E$3:$E$3000,'Summary By Town'!$G$2)</f>
        <v>0</v>
      </c>
      <c r="I432" s="5">
        <f>SUMIFS('Raw Data from UFBs'!G$3:G$3000,'Raw Data from UFBs'!$A$3:$A$3000,'Summary By Town'!$A432,'Raw Data from UFBs'!$E$3:$E$3000,'Summary By Town'!$G$2)</f>
        <v>0</v>
      </c>
      <c r="J432" s="23">
        <f t="shared" si="67"/>
        <v>0</v>
      </c>
      <c r="K432" s="22">
        <f>COUNTIFS('Raw Data from UFBs'!$A$3:$A$3000,'Summary By Town'!$A432,'Raw Data from UFBs'!$E$3:$E$3000,'Summary By Town'!$K$2)</f>
        <v>0</v>
      </c>
      <c r="L432" s="5">
        <f>SUMIFS('Raw Data from UFBs'!F$3:F$3000,'Raw Data from UFBs'!$A$3:$A$3000,'Summary By Town'!$A432,'Raw Data from UFBs'!$E$3:$E$3000,'Summary By Town'!$K$2)</f>
        <v>0</v>
      </c>
      <c r="M432" s="5">
        <f>SUMIFS('Raw Data from UFBs'!G$3:G$3000,'Raw Data from UFBs'!$A$3:$A$3000,'Summary By Town'!$A432,'Raw Data from UFBs'!$E$3:$E$3000,'Summary By Town'!$K$2)</f>
        <v>0</v>
      </c>
      <c r="N432" s="23">
        <f t="shared" si="68"/>
        <v>0</v>
      </c>
      <c r="O432" s="22">
        <f>COUNTIFS('Raw Data from UFBs'!$A$3:$A$3000,'Summary By Town'!$A432,'Raw Data from UFBs'!$E$3:$E$3000,'Summary By Town'!$O$2)</f>
        <v>0</v>
      </c>
      <c r="P432" s="5">
        <f>SUMIFS('Raw Data from UFBs'!F$3:F$3000,'Raw Data from UFBs'!$A$3:$A$3000,'Summary By Town'!$A432,'Raw Data from UFBs'!$E$3:$E$3000,'Summary By Town'!$O$2)</f>
        <v>0</v>
      </c>
      <c r="Q432" s="5">
        <f>SUMIFS('Raw Data from UFBs'!G$3:G$3000,'Raw Data from UFBs'!$A$3:$A$3000,'Summary By Town'!$A432,'Raw Data from UFBs'!$E$3:$E$3000,'Summary By Town'!$O$2)</f>
        <v>0</v>
      </c>
      <c r="R432" s="23">
        <f t="shared" si="69"/>
        <v>0</v>
      </c>
      <c r="S432" s="22">
        <f t="shared" si="70"/>
        <v>0</v>
      </c>
      <c r="T432" s="5">
        <f t="shared" si="71"/>
        <v>0</v>
      </c>
      <c r="U432" s="5">
        <f t="shared" si="72"/>
        <v>0</v>
      </c>
      <c r="V432" s="23">
        <f t="shared" si="73"/>
        <v>0</v>
      </c>
      <c r="W432" s="62">
        <v>250940900</v>
      </c>
      <c r="X432" s="63">
        <v>3.1695073012712167</v>
      </c>
      <c r="Y432" s="64">
        <v>0.52531851823602882</v>
      </c>
      <c r="Z432" s="5">
        <f t="shared" si="74"/>
        <v>0</v>
      </c>
      <c r="AA432" s="9">
        <f t="shared" si="75"/>
        <v>0</v>
      </c>
      <c r="AB432" s="62">
        <v>5439523.5499999998</v>
      </c>
      <c r="AC432" s="7">
        <f t="shared" si="76"/>
        <v>0</v>
      </c>
      <c r="AE432" s="6" t="s">
        <v>1165</v>
      </c>
      <c r="AF432" s="6" t="s">
        <v>1166</v>
      </c>
      <c r="AG432" s="6" t="s">
        <v>586</v>
      </c>
      <c r="AH432" s="6" t="s">
        <v>1857</v>
      </c>
      <c r="AI432" s="6" t="s">
        <v>1857</v>
      </c>
      <c r="AJ432" s="6" t="s">
        <v>1857</v>
      </c>
      <c r="AK432" s="6" t="s">
        <v>1857</v>
      </c>
      <c r="AL432" s="6" t="s">
        <v>1857</v>
      </c>
      <c r="AM432" s="6" t="s">
        <v>1857</v>
      </c>
      <c r="AN432" s="6" t="s">
        <v>1857</v>
      </c>
      <c r="AO432" s="6" t="s">
        <v>1857</v>
      </c>
      <c r="AP432" s="6" t="s">
        <v>1857</v>
      </c>
      <c r="AQ432" s="6" t="s">
        <v>1857</v>
      </c>
      <c r="AR432" s="6" t="s">
        <v>1857</v>
      </c>
      <c r="AS432" s="6" t="s">
        <v>1857</v>
      </c>
      <c r="AT432" s="6" t="s">
        <v>1857</v>
      </c>
    </row>
    <row r="433" spans="1:46" ht="17.25" customHeight="1" x14ac:dyDescent="0.3">
      <c r="A433" t="s">
        <v>1183</v>
      </c>
      <c r="B433" t="s">
        <v>1688</v>
      </c>
      <c r="C433" t="s">
        <v>1162</v>
      </c>
      <c r="D433" t="str">
        <f t="shared" si="66"/>
        <v>Surf City borough, Ocean County</v>
      </c>
      <c r="E433" t="s">
        <v>1830</v>
      </c>
      <c r="F433" t="s">
        <v>1815</v>
      </c>
      <c r="G433" s="22">
        <f>COUNTIFS('Raw Data from UFBs'!$A$3:$A$3000,'Summary By Town'!$A433,'Raw Data from UFBs'!$E$3:$E$3000,'Summary By Town'!$G$2)</f>
        <v>0</v>
      </c>
      <c r="H433" s="5">
        <f>SUMIFS('Raw Data from UFBs'!F$3:F$3000,'Raw Data from UFBs'!$A$3:$A$3000,'Summary By Town'!$A433,'Raw Data from UFBs'!$E$3:$E$3000,'Summary By Town'!$G$2)</f>
        <v>0</v>
      </c>
      <c r="I433" s="5">
        <f>SUMIFS('Raw Data from UFBs'!G$3:G$3000,'Raw Data from UFBs'!$A$3:$A$3000,'Summary By Town'!$A433,'Raw Data from UFBs'!$E$3:$E$3000,'Summary By Town'!$G$2)</f>
        <v>0</v>
      </c>
      <c r="J433" s="23">
        <f t="shared" si="67"/>
        <v>0</v>
      </c>
      <c r="K433" s="22">
        <f>COUNTIFS('Raw Data from UFBs'!$A$3:$A$3000,'Summary By Town'!$A433,'Raw Data from UFBs'!$E$3:$E$3000,'Summary By Town'!$K$2)</f>
        <v>0</v>
      </c>
      <c r="L433" s="5">
        <f>SUMIFS('Raw Data from UFBs'!F$3:F$3000,'Raw Data from UFBs'!$A$3:$A$3000,'Summary By Town'!$A433,'Raw Data from UFBs'!$E$3:$E$3000,'Summary By Town'!$K$2)</f>
        <v>0</v>
      </c>
      <c r="M433" s="5">
        <f>SUMIFS('Raw Data from UFBs'!G$3:G$3000,'Raw Data from UFBs'!$A$3:$A$3000,'Summary By Town'!$A433,'Raw Data from UFBs'!$E$3:$E$3000,'Summary By Town'!$K$2)</f>
        <v>0</v>
      </c>
      <c r="N433" s="23">
        <f t="shared" si="68"/>
        <v>0</v>
      </c>
      <c r="O433" s="22">
        <f>COUNTIFS('Raw Data from UFBs'!$A$3:$A$3000,'Summary By Town'!$A433,'Raw Data from UFBs'!$E$3:$E$3000,'Summary By Town'!$O$2)</f>
        <v>0</v>
      </c>
      <c r="P433" s="5">
        <f>SUMIFS('Raw Data from UFBs'!F$3:F$3000,'Raw Data from UFBs'!$A$3:$A$3000,'Summary By Town'!$A433,'Raw Data from UFBs'!$E$3:$E$3000,'Summary By Town'!$O$2)</f>
        <v>0</v>
      </c>
      <c r="Q433" s="5">
        <f>SUMIFS('Raw Data from UFBs'!G$3:G$3000,'Raw Data from UFBs'!$A$3:$A$3000,'Summary By Town'!$A433,'Raw Data from UFBs'!$E$3:$E$3000,'Summary By Town'!$O$2)</f>
        <v>0</v>
      </c>
      <c r="R433" s="23">
        <f t="shared" si="69"/>
        <v>0</v>
      </c>
      <c r="S433" s="22">
        <f t="shared" si="70"/>
        <v>0</v>
      </c>
      <c r="T433" s="5">
        <f t="shared" si="71"/>
        <v>0</v>
      </c>
      <c r="U433" s="5">
        <f t="shared" si="72"/>
        <v>0</v>
      </c>
      <c r="V433" s="23">
        <f t="shared" si="73"/>
        <v>0</v>
      </c>
      <c r="W433" s="62">
        <v>2087100500</v>
      </c>
      <c r="X433" s="63">
        <v>1.004848134058788</v>
      </c>
      <c r="Y433" s="64">
        <v>0.23427849168104734</v>
      </c>
      <c r="Z433" s="5">
        <f t="shared" si="74"/>
        <v>0</v>
      </c>
      <c r="AA433" s="9">
        <f t="shared" si="75"/>
        <v>0</v>
      </c>
      <c r="AB433" s="62">
        <v>7941620</v>
      </c>
      <c r="AC433" s="7">
        <f t="shared" si="76"/>
        <v>0</v>
      </c>
      <c r="AE433" s="6" t="s">
        <v>1181</v>
      </c>
      <c r="AF433" s="6" t="s">
        <v>1172</v>
      </c>
      <c r="AG433" s="6" t="s">
        <v>600</v>
      </c>
      <c r="AH433" s="6" t="s">
        <v>1857</v>
      </c>
      <c r="AI433" s="6" t="s">
        <v>1857</v>
      </c>
      <c r="AJ433" s="6" t="s">
        <v>1857</v>
      </c>
      <c r="AK433" s="6" t="s">
        <v>1857</v>
      </c>
      <c r="AL433" s="6" t="s">
        <v>1857</v>
      </c>
      <c r="AM433" s="6" t="s">
        <v>1857</v>
      </c>
      <c r="AN433" s="6" t="s">
        <v>1857</v>
      </c>
      <c r="AO433" s="6" t="s">
        <v>1857</v>
      </c>
      <c r="AP433" s="6" t="s">
        <v>1857</v>
      </c>
      <c r="AQ433" s="6" t="s">
        <v>1857</v>
      </c>
      <c r="AR433" s="6" t="s">
        <v>1857</v>
      </c>
      <c r="AS433" s="6" t="s">
        <v>1857</v>
      </c>
      <c r="AT433" s="6" t="s">
        <v>1857</v>
      </c>
    </row>
    <row r="434" spans="1:46" ht="17.25" customHeight="1" x14ac:dyDescent="0.3">
      <c r="A434" t="s">
        <v>1184</v>
      </c>
      <c r="B434" t="s">
        <v>1689</v>
      </c>
      <c r="C434" t="s">
        <v>1162</v>
      </c>
      <c r="D434" t="str">
        <f t="shared" si="66"/>
        <v>Tuckerton borough, Ocean County</v>
      </c>
      <c r="E434" t="s">
        <v>1830</v>
      </c>
      <c r="F434" t="s">
        <v>1820</v>
      </c>
      <c r="G434" s="22">
        <f>COUNTIFS('Raw Data from UFBs'!$A$3:$A$3000,'Summary By Town'!$A434,'Raw Data from UFBs'!$E$3:$E$3000,'Summary By Town'!$G$2)</f>
        <v>0</v>
      </c>
      <c r="H434" s="5">
        <f>SUMIFS('Raw Data from UFBs'!F$3:F$3000,'Raw Data from UFBs'!$A$3:$A$3000,'Summary By Town'!$A434,'Raw Data from UFBs'!$E$3:$E$3000,'Summary By Town'!$G$2)</f>
        <v>0</v>
      </c>
      <c r="I434" s="5">
        <f>SUMIFS('Raw Data from UFBs'!G$3:G$3000,'Raw Data from UFBs'!$A$3:$A$3000,'Summary By Town'!$A434,'Raw Data from UFBs'!$E$3:$E$3000,'Summary By Town'!$G$2)</f>
        <v>0</v>
      </c>
      <c r="J434" s="23">
        <f t="shared" si="67"/>
        <v>0</v>
      </c>
      <c r="K434" s="22">
        <f>COUNTIFS('Raw Data from UFBs'!$A$3:$A$3000,'Summary By Town'!$A434,'Raw Data from UFBs'!$E$3:$E$3000,'Summary By Town'!$K$2)</f>
        <v>0</v>
      </c>
      <c r="L434" s="5">
        <f>SUMIFS('Raw Data from UFBs'!F$3:F$3000,'Raw Data from UFBs'!$A$3:$A$3000,'Summary By Town'!$A434,'Raw Data from UFBs'!$E$3:$E$3000,'Summary By Town'!$K$2)</f>
        <v>0</v>
      </c>
      <c r="M434" s="5">
        <f>SUMIFS('Raw Data from UFBs'!G$3:G$3000,'Raw Data from UFBs'!$A$3:$A$3000,'Summary By Town'!$A434,'Raw Data from UFBs'!$E$3:$E$3000,'Summary By Town'!$K$2)</f>
        <v>0</v>
      </c>
      <c r="N434" s="23">
        <f t="shared" si="68"/>
        <v>0</v>
      </c>
      <c r="O434" s="22">
        <f>COUNTIFS('Raw Data from UFBs'!$A$3:$A$3000,'Summary By Town'!$A434,'Raw Data from UFBs'!$E$3:$E$3000,'Summary By Town'!$O$2)</f>
        <v>0</v>
      </c>
      <c r="P434" s="5">
        <f>SUMIFS('Raw Data from UFBs'!F$3:F$3000,'Raw Data from UFBs'!$A$3:$A$3000,'Summary By Town'!$A434,'Raw Data from UFBs'!$E$3:$E$3000,'Summary By Town'!$O$2)</f>
        <v>0</v>
      </c>
      <c r="Q434" s="5">
        <f>SUMIFS('Raw Data from UFBs'!G$3:G$3000,'Raw Data from UFBs'!$A$3:$A$3000,'Summary By Town'!$A434,'Raw Data from UFBs'!$E$3:$E$3000,'Summary By Town'!$O$2)</f>
        <v>0</v>
      </c>
      <c r="R434" s="23">
        <f t="shared" si="69"/>
        <v>0</v>
      </c>
      <c r="S434" s="22">
        <f t="shared" si="70"/>
        <v>0</v>
      </c>
      <c r="T434" s="5">
        <f t="shared" si="71"/>
        <v>0</v>
      </c>
      <c r="U434" s="5">
        <f t="shared" si="72"/>
        <v>0</v>
      </c>
      <c r="V434" s="23">
        <f t="shared" si="73"/>
        <v>0</v>
      </c>
      <c r="W434" s="62">
        <v>482299000</v>
      </c>
      <c r="X434" s="63">
        <v>2.8216748697731755</v>
      </c>
      <c r="Y434" s="64">
        <v>0.31645996195739945</v>
      </c>
      <c r="Z434" s="5">
        <f t="shared" si="74"/>
        <v>0</v>
      </c>
      <c r="AA434" s="9">
        <f t="shared" si="75"/>
        <v>0</v>
      </c>
      <c r="AB434" s="62">
        <v>5244962</v>
      </c>
      <c r="AC434" s="7">
        <f t="shared" si="76"/>
        <v>0</v>
      </c>
      <c r="AE434" s="6" t="s">
        <v>593</v>
      </c>
      <c r="AF434" s="6" t="s">
        <v>1857</v>
      </c>
      <c r="AG434" s="6" t="s">
        <v>1857</v>
      </c>
      <c r="AH434" s="6" t="s">
        <v>1857</v>
      </c>
      <c r="AI434" s="6" t="s">
        <v>1857</v>
      </c>
      <c r="AJ434" s="6" t="s">
        <v>1857</v>
      </c>
      <c r="AK434" s="6" t="s">
        <v>1857</v>
      </c>
      <c r="AL434" s="6" t="s">
        <v>1857</v>
      </c>
      <c r="AM434" s="6" t="s">
        <v>1857</v>
      </c>
      <c r="AN434" s="6" t="s">
        <v>1857</v>
      </c>
      <c r="AO434" s="6" t="s">
        <v>1857</v>
      </c>
      <c r="AP434" s="6" t="s">
        <v>1857</v>
      </c>
      <c r="AQ434" s="6" t="s">
        <v>1857</v>
      </c>
      <c r="AR434" s="6" t="s">
        <v>1857</v>
      </c>
      <c r="AS434" s="6" t="s">
        <v>1857</v>
      </c>
      <c r="AT434" s="6" t="s">
        <v>1857</v>
      </c>
    </row>
    <row r="435" spans="1:46" ht="17.25" customHeight="1" x14ac:dyDescent="0.3">
      <c r="A435" t="s">
        <v>609</v>
      </c>
      <c r="B435" t="s">
        <v>1690</v>
      </c>
      <c r="C435" t="s">
        <v>1162</v>
      </c>
      <c r="D435" t="str">
        <f t="shared" si="66"/>
        <v>Barnegat township, Ocean County</v>
      </c>
      <c r="E435" t="s">
        <v>1830</v>
      </c>
      <c r="F435" t="s">
        <v>1818</v>
      </c>
      <c r="G435" s="22">
        <f>COUNTIFS('Raw Data from UFBs'!$A$3:$A$3000,'Summary By Town'!$A435,'Raw Data from UFBs'!$E$3:$E$3000,'Summary By Town'!$G$2)</f>
        <v>5</v>
      </c>
      <c r="H435" s="5">
        <f>SUMIFS('Raw Data from UFBs'!F$3:F$3000,'Raw Data from UFBs'!$A$3:$A$3000,'Summary By Town'!$A435,'Raw Data from UFBs'!$E$3:$E$3000,'Summary By Town'!$G$2)</f>
        <v>177466</v>
      </c>
      <c r="I435" s="5">
        <f>SUMIFS('Raw Data from UFBs'!G$3:G$3000,'Raw Data from UFBs'!$A$3:$A$3000,'Summary By Town'!$A435,'Raw Data from UFBs'!$E$3:$E$3000,'Summary By Town'!$G$2)</f>
        <v>18390300</v>
      </c>
      <c r="J435" s="23">
        <f t="shared" si="67"/>
        <v>535268.11659897142</v>
      </c>
      <c r="K435" s="22">
        <f>COUNTIFS('Raw Data from UFBs'!$A$3:$A$3000,'Summary By Town'!$A435,'Raw Data from UFBs'!$E$3:$E$3000,'Summary By Town'!$K$2)</f>
        <v>0</v>
      </c>
      <c r="L435" s="5">
        <f>SUMIFS('Raw Data from UFBs'!F$3:F$3000,'Raw Data from UFBs'!$A$3:$A$3000,'Summary By Town'!$A435,'Raw Data from UFBs'!$E$3:$E$3000,'Summary By Town'!$K$2)</f>
        <v>0</v>
      </c>
      <c r="M435" s="5">
        <f>SUMIFS('Raw Data from UFBs'!G$3:G$3000,'Raw Data from UFBs'!$A$3:$A$3000,'Summary By Town'!$A435,'Raw Data from UFBs'!$E$3:$E$3000,'Summary By Town'!$K$2)</f>
        <v>0</v>
      </c>
      <c r="N435" s="23">
        <f t="shared" si="68"/>
        <v>0</v>
      </c>
      <c r="O435" s="22">
        <f>COUNTIFS('Raw Data from UFBs'!$A$3:$A$3000,'Summary By Town'!$A435,'Raw Data from UFBs'!$E$3:$E$3000,'Summary By Town'!$O$2)</f>
        <v>0</v>
      </c>
      <c r="P435" s="5">
        <f>SUMIFS('Raw Data from UFBs'!F$3:F$3000,'Raw Data from UFBs'!$A$3:$A$3000,'Summary By Town'!$A435,'Raw Data from UFBs'!$E$3:$E$3000,'Summary By Town'!$O$2)</f>
        <v>0</v>
      </c>
      <c r="Q435" s="5">
        <f>SUMIFS('Raw Data from UFBs'!G$3:G$3000,'Raw Data from UFBs'!$A$3:$A$3000,'Summary By Town'!$A435,'Raw Data from UFBs'!$E$3:$E$3000,'Summary By Town'!$O$2)</f>
        <v>0</v>
      </c>
      <c r="R435" s="23">
        <f t="shared" si="69"/>
        <v>0</v>
      </c>
      <c r="S435" s="22">
        <f t="shared" si="70"/>
        <v>5</v>
      </c>
      <c r="T435" s="5">
        <f t="shared" si="71"/>
        <v>177466</v>
      </c>
      <c r="U435" s="5">
        <f t="shared" si="72"/>
        <v>18390300</v>
      </c>
      <c r="V435" s="23">
        <f t="shared" si="73"/>
        <v>535268.11659897142</v>
      </c>
      <c r="W435" s="62">
        <v>2915723700</v>
      </c>
      <c r="X435" s="63">
        <v>2.9106002436010909</v>
      </c>
      <c r="Y435" s="64">
        <v>0.33361876513903777</v>
      </c>
      <c r="Z435" s="5">
        <f t="shared" si="74"/>
        <v>119369.50030388286</v>
      </c>
      <c r="AA435" s="9">
        <f t="shared" si="75"/>
        <v>6.3072848775074268E-3</v>
      </c>
      <c r="AB435" s="62">
        <v>33139924.629999999</v>
      </c>
      <c r="AC435" s="7">
        <f t="shared" si="76"/>
        <v>3.6019846646188E-3</v>
      </c>
      <c r="AE435" s="6" t="s">
        <v>1172</v>
      </c>
      <c r="AF435" s="6" t="s">
        <v>587</v>
      </c>
      <c r="AG435" s="6" t="s">
        <v>600</v>
      </c>
      <c r="AH435" s="6" t="s">
        <v>599</v>
      </c>
      <c r="AI435" s="6" t="s">
        <v>995</v>
      </c>
      <c r="AJ435" s="6" t="s">
        <v>591</v>
      </c>
      <c r="AK435" s="6" t="s">
        <v>1857</v>
      </c>
      <c r="AL435" s="6" t="s">
        <v>1857</v>
      </c>
      <c r="AM435" s="6" t="s">
        <v>1857</v>
      </c>
      <c r="AN435" s="6" t="s">
        <v>1857</v>
      </c>
      <c r="AO435" s="6" t="s">
        <v>1857</v>
      </c>
      <c r="AP435" s="6" t="s">
        <v>1857</v>
      </c>
      <c r="AQ435" s="6" t="s">
        <v>1857</v>
      </c>
      <c r="AR435" s="6" t="s">
        <v>1857</v>
      </c>
      <c r="AS435" s="6" t="s">
        <v>1857</v>
      </c>
      <c r="AT435" s="6" t="s">
        <v>1857</v>
      </c>
    </row>
    <row r="436" spans="1:46" ht="17.25" customHeight="1" x14ac:dyDescent="0.3">
      <c r="A436" t="s">
        <v>1166</v>
      </c>
      <c r="B436" t="s">
        <v>1691</v>
      </c>
      <c r="C436" t="s">
        <v>1162</v>
      </c>
      <c r="D436" t="str">
        <f t="shared" si="66"/>
        <v>Berkeley township, Ocean County</v>
      </c>
      <c r="E436" t="s">
        <v>1830</v>
      </c>
      <c r="F436" t="s">
        <v>1817</v>
      </c>
      <c r="G436" s="22">
        <f>COUNTIFS('Raw Data from UFBs'!$A$3:$A$3000,'Summary By Town'!$A436,'Raw Data from UFBs'!$E$3:$E$3000,'Summary By Town'!$G$2)</f>
        <v>0</v>
      </c>
      <c r="H436" s="5">
        <f>SUMIFS('Raw Data from UFBs'!F$3:F$3000,'Raw Data from UFBs'!$A$3:$A$3000,'Summary By Town'!$A436,'Raw Data from UFBs'!$E$3:$E$3000,'Summary By Town'!$G$2)</f>
        <v>0</v>
      </c>
      <c r="I436" s="5">
        <f>SUMIFS('Raw Data from UFBs'!G$3:G$3000,'Raw Data from UFBs'!$A$3:$A$3000,'Summary By Town'!$A436,'Raw Data from UFBs'!$E$3:$E$3000,'Summary By Town'!$G$2)</f>
        <v>0</v>
      </c>
      <c r="J436" s="23">
        <f t="shared" si="67"/>
        <v>0</v>
      </c>
      <c r="K436" s="22">
        <f>COUNTIFS('Raw Data from UFBs'!$A$3:$A$3000,'Summary By Town'!$A436,'Raw Data from UFBs'!$E$3:$E$3000,'Summary By Town'!$K$2)</f>
        <v>0</v>
      </c>
      <c r="L436" s="5">
        <f>SUMIFS('Raw Data from UFBs'!F$3:F$3000,'Raw Data from UFBs'!$A$3:$A$3000,'Summary By Town'!$A436,'Raw Data from UFBs'!$E$3:$E$3000,'Summary By Town'!$K$2)</f>
        <v>0</v>
      </c>
      <c r="M436" s="5">
        <f>SUMIFS('Raw Data from UFBs'!G$3:G$3000,'Raw Data from UFBs'!$A$3:$A$3000,'Summary By Town'!$A436,'Raw Data from UFBs'!$E$3:$E$3000,'Summary By Town'!$K$2)</f>
        <v>0</v>
      </c>
      <c r="N436" s="23">
        <f t="shared" si="68"/>
        <v>0</v>
      </c>
      <c r="O436" s="22">
        <f>COUNTIFS('Raw Data from UFBs'!$A$3:$A$3000,'Summary By Town'!$A436,'Raw Data from UFBs'!$E$3:$E$3000,'Summary By Town'!$O$2)</f>
        <v>0</v>
      </c>
      <c r="P436" s="5">
        <f>SUMIFS('Raw Data from UFBs'!F$3:F$3000,'Raw Data from UFBs'!$A$3:$A$3000,'Summary By Town'!$A436,'Raw Data from UFBs'!$E$3:$E$3000,'Summary By Town'!$O$2)</f>
        <v>0</v>
      </c>
      <c r="Q436" s="5">
        <f>SUMIFS('Raw Data from UFBs'!G$3:G$3000,'Raw Data from UFBs'!$A$3:$A$3000,'Summary By Town'!$A436,'Raw Data from UFBs'!$E$3:$E$3000,'Summary By Town'!$O$2)</f>
        <v>0</v>
      </c>
      <c r="R436" s="23">
        <f t="shared" si="69"/>
        <v>0</v>
      </c>
      <c r="S436" s="22">
        <f t="shared" si="70"/>
        <v>0</v>
      </c>
      <c r="T436" s="5">
        <f t="shared" si="71"/>
        <v>0</v>
      </c>
      <c r="U436" s="5">
        <f t="shared" si="72"/>
        <v>0</v>
      </c>
      <c r="V436" s="23">
        <f t="shared" si="73"/>
        <v>0</v>
      </c>
      <c r="W436" s="62">
        <v>6682520900</v>
      </c>
      <c r="X436" s="63">
        <v>2.3194028034979439</v>
      </c>
      <c r="Y436" s="64">
        <v>0.30828415481447652</v>
      </c>
      <c r="Z436" s="5">
        <f t="shared" si="74"/>
        <v>0</v>
      </c>
      <c r="AA436" s="9">
        <f t="shared" si="75"/>
        <v>0</v>
      </c>
      <c r="AB436" s="62">
        <v>56363163.260000005</v>
      </c>
      <c r="AC436" s="7">
        <f t="shared" si="76"/>
        <v>0</v>
      </c>
      <c r="AE436" s="6" t="s">
        <v>1161</v>
      </c>
      <c r="AF436" s="6" t="s">
        <v>599</v>
      </c>
      <c r="AG436" s="6" t="s">
        <v>1174</v>
      </c>
      <c r="AH436" s="6" t="s">
        <v>1180</v>
      </c>
      <c r="AI436" s="6" t="s">
        <v>591</v>
      </c>
      <c r="AJ436" s="6" t="s">
        <v>1175</v>
      </c>
      <c r="AK436" s="6" t="s">
        <v>1165</v>
      </c>
      <c r="AL436" s="6" t="s">
        <v>1182</v>
      </c>
      <c r="AM436" s="6" t="s">
        <v>1169</v>
      </c>
      <c r="AN436" s="6" t="s">
        <v>1179</v>
      </c>
      <c r="AO436" s="6" t="s">
        <v>594</v>
      </c>
      <c r="AP436" s="6" t="s">
        <v>586</v>
      </c>
      <c r="AQ436" s="6" t="s">
        <v>1857</v>
      </c>
      <c r="AR436" s="6" t="s">
        <v>1857</v>
      </c>
      <c r="AS436" s="6" t="s">
        <v>1857</v>
      </c>
      <c r="AT436" s="6" t="s">
        <v>1857</v>
      </c>
    </row>
    <row r="437" spans="1:46" ht="17.25" customHeight="1" x14ac:dyDescent="0.3">
      <c r="A437" t="s">
        <v>1167</v>
      </c>
      <c r="B437" t="s">
        <v>1692</v>
      </c>
      <c r="C437" t="s">
        <v>1162</v>
      </c>
      <c r="D437" t="str">
        <f t="shared" si="66"/>
        <v>Brick township, Ocean County</v>
      </c>
      <c r="E437" t="s">
        <v>1830</v>
      </c>
      <c r="F437" t="s">
        <v>1817</v>
      </c>
      <c r="G437" s="22">
        <f>COUNTIFS('Raw Data from UFBs'!$A$3:$A$3000,'Summary By Town'!$A437,'Raw Data from UFBs'!$E$3:$E$3000,'Summary By Town'!$G$2)</f>
        <v>0</v>
      </c>
      <c r="H437" s="5">
        <f>SUMIFS('Raw Data from UFBs'!F$3:F$3000,'Raw Data from UFBs'!$A$3:$A$3000,'Summary By Town'!$A437,'Raw Data from UFBs'!$E$3:$E$3000,'Summary By Town'!$G$2)</f>
        <v>0</v>
      </c>
      <c r="I437" s="5">
        <f>SUMIFS('Raw Data from UFBs'!G$3:G$3000,'Raw Data from UFBs'!$A$3:$A$3000,'Summary By Town'!$A437,'Raw Data from UFBs'!$E$3:$E$3000,'Summary By Town'!$G$2)</f>
        <v>0</v>
      </c>
      <c r="J437" s="23">
        <f t="shared" si="67"/>
        <v>0</v>
      </c>
      <c r="K437" s="22">
        <f>COUNTIFS('Raw Data from UFBs'!$A$3:$A$3000,'Summary By Town'!$A437,'Raw Data from UFBs'!$E$3:$E$3000,'Summary By Town'!$K$2)</f>
        <v>0</v>
      </c>
      <c r="L437" s="5">
        <f>SUMIFS('Raw Data from UFBs'!F$3:F$3000,'Raw Data from UFBs'!$A$3:$A$3000,'Summary By Town'!$A437,'Raw Data from UFBs'!$E$3:$E$3000,'Summary By Town'!$K$2)</f>
        <v>0</v>
      </c>
      <c r="M437" s="5">
        <f>SUMIFS('Raw Data from UFBs'!G$3:G$3000,'Raw Data from UFBs'!$A$3:$A$3000,'Summary By Town'!$A437,'Raw Data from UFBs'!$E$3:$E$3000,'Summary By Town'!$K$2)</f>
        <v>0</v>
      </c>
      <c r="N437" s="23">
        <f t="shared" si="68"/>
        <v>0</v>
      </c>
      <c r="O437" s="22">
        <f>COUNTIFS('Raw Data from UFBs'!$A$3:$A$3000,'Summary By Town'!$A437,'Raw Data from UFBs'!$E$3:$E$3000,'Summary By Town'!$O$2)</f>
        <v>0</v>
      </c>
      <c r="P437" s="5">
        <f>SUMIFS('Raw Data from UFBs'!F$3:F$3000,'Raw Data from UFBs'!$A$3:$A$3000,'Summary By Town'!$A437,'Raw Data from UFBs'!$E$3:$E$3000,'Summary By Town'!$O$2)</f>
        <v>0</v>
      </c>
      <c r="Q437" s="5">
        <f>SUMIFS('Raw Data from UFBs'!G$3:G$3000,'Raw Data from UFBs'!$A$3:$A$3000,'Summary By Town'!$A437,'Raw Data from UFBs'!$E$3:$E$3000,'Summary By Town'!$O$2)</f>
        <v>0</v>
      </c>
      <c r="R437" s="23">
        <f t="shared" si="69"/>
        <v>0</v>
      </c>
      <c r="S437" s="22">
        <f t="shared" si="70"/>
        <v>0</v>
      </c>
      <c r="T437" s="5">
        <f t="shared" si="71"/>
        <v>0</v>
      </c>
      <c r="U437" s="5">
        <f t="shared" si="72"/>
        <v>0</v>
      </c>
      <c r="V437" s="23">
        <f t="shared" si="73"/>
        <v>0</v>
      </c>
      <c r="W437" s="62">
        <v>11309140600</v>
      </c>
      <c r="X437" s="63">
        <v>2.4069003390883812</v>
      </c>
      <c r="Y437" s="64">
        <v>0.32133183282976374</v>
      </c>
      <c r="Z437" s="5">
        <f t="shared" si="74"/>
        <v>0</v>
      </c>
      <c r="AA437" s="9">
        <f t="shared" si="75"/>
        <v>0</v>
      </c>
      <c r="AB437" s="62">
        <v>115467763.15000001</v>
      </c>
      <c r="AC437" s="7">
        <f t="shared" si="76"/>
        <v>0</v>
      </c>
      <c r="AE437" s="6" t="s">
        <v>513</v>
      </c>
      <c r="AF437" s="6" t="s">
        <v>557</v>
      </c>
      <c r="AG437" s="6" t="s">
        <v>1173</v>
      </c>
      <c r="AH437" s="6" t="s">
        <v>586</v>
      </c>
      <c r="AI437" s="6" t="s">
        <v>1163</v>
      </c>
      <c r="AJ437" s="6" t="s">
        <v>1177</v>
      </c>
      <c r="AK437" s="6" t="s">
        <v>592</v>
      </c>
      <c r="AL437" s="6" t="s">
        <v>1111</v>
      </c>
      <c r="AM437" s="6" t="s">
        <v>1857</v>
      </c>
      <c r="AN437" s="6" t="s">
        <v>1857</v>
      </c>
      <c r="AO437" s="6" t="s">
        <v>1857</v>
      </c>
      <c r="AP437" s="6" t="s">
        <v>1857</v>
      </c>
      <c r="AQ437" s="6" t="s">
        <v>1857</v>
      </c>
      <c r="AR437" s="6" t="s">
        <v>1857</v>
      </c>
      <c r="AS437" s="6" t="s">
        <v>1857</v>
      </c>
      <c r="AT437" s="6" t="s">
        <v>1857</v>
      </c>
    </row>
    <row r="438" spans="1:46" ht="17.25" customHeight="1" x14ac:dyDescent="0.3">
      <c r="A438" t="s">
        <v>1168</v>
      </c>
      <c r="B438" t="s">
        <v>1693</v>
      </c>
      <c r="C438" t="s">
        <v>1162</v>
      </c>
      <c r="D438" t="str">
        <f t="shared" si="66"/>
        <v>Eagleswood township, Ocean County</v>
      </c>
      <c r="E438" t="s">
        <v>1830</v>
      </c>
      <c r="F438" t="s">
        <v>1818</v>
      </c>
      <c r="G438" s="22">
        <f>COUNTIFS('Raw Data from UFBs'!$A$3:$A$3000,'Summary By Town'!$A438,'Raw Data from UFBs'!$E$3:$E$3000,'Summary By Town'!$G$2)</f>
        <v>0</v>
      </c>
      <c r="H438" s="5">
        <f>SUMIFS('Raw Data from UFBs'!F$3:F$3000,'Raw Data from UFBs'!$A$3:$A$3000,'Summary By Town'!$A438,'Raw Data from UFBs'!$E$3:$E$3000,'Summary By Town'!$G$2)</f>
        <v>0</v>
      </c>
      <c r="I438" s="5">
        <f>SUMIFS('Raw Data from UFBs'!G$3:G$3000,'Raw Data from UFBs'!$A$3:$A$3000,'Summary By Town'!$A438,'Raw Data from UFBs'!$E$3:$E$3000,'Summary By Town'!$G$2)</f>
        <v>0</v>
      </c>
      <c r="J438" s="23">
        <f t="shared" si="67"/>
        <v>0</v>
      </c>
      <c r="K438" s="22">
        <f>COUNTIFS('Raw Data from UFBs'!$A$3:$A$3000,'Summary By Town'!$A438,'Raw Data from UFBs'!$E$3:$E$3000,'Summary By Town'!$K$2)</f>
        <v>0</v>
      </c>
      <c r="L438" s="5">
        <f>SUMIFS('Raw Data from UFBs'!F$3:F$3000,'Raw Data from UFBs'!$A$3:$A$3000,'Summary By Town'!$A438,'Raw Data from UFBs'!$E$3:$E$3000,'Summary By Town'!$K$2)</f>
        <v>0</v>
      </c>
      <c r="M438" s="5">
        <f>SUMIFS('Raw Data from UFBs'!G$3:G$3000,'Raw Data from UFBs'!$A$3:$A$3000,'Summary By Town'!$A438,'Raw Data from UFBs'!$E$3:$E$3000,'Summary By Town'!$K$2)</f>
        <v>0</v>
      </c>
      <c r="N438" s="23">
        <f t="shared" si="68"/>
        <v>0</v>
      </c>
      <c r="O438" s="22">
        <f>COUNTIFS('Raw Data from UFBs'!$A$3:$A$3000,'Summary By Town'!$A438,'Raw Data from UFBs'!$E$3:$E$3000,'Summary By Town'!$O$2)</f>
        <v>0</v>
      </c>
      <c r="P438" s="5">
        <f>SUMIFS('Raw Data from UFBs'!F$3:F$3000,'Raw Data from UFBs'!$A$3:$A$3000,'Summary By Town'!$A438,'Raw Data from UFBs'!$E$3:$E$3000,'Summary By Town'!$O$2)</f>
        <v>0</v>
      </c>
      <c r="Q438" s="5">
        <f>SUMIFS('Raw Data from UFBs'!G$3:G$3000,'Raw Data from UFBs'!$A$3:$A$3000,'Summary By Town'!$A438,'Raw Data from UFBs'!$E$3:$E$3000,'Summary By Town'!$O$2)</f>
        <v>0</v>
      </c>
      <c r="R438" s="23">
        <f t="shared" si="69"/>
        <v>0</v>
      </c>
      <c r="S438" s="22">
        <f t="shared" si="70"/>
        <v>0</v>
      </c>
      <c r="T438" s="5">
        <f t="shared" si="71"/>
        <v>0</v>
      </c>
      <c r="U438" s="5">
        <f t="shared" si="72"/>
        <v>0</v>
      </c>
      <c r="V438" s="23">
        <f t="shared" si="73"/>
        <v>0</v>
      </c>
      <c r="W438" s="62">
        <v>272185100</v>
      </c>
      <c r="X438" s="63">
        <v>2.7411417894272541</v>
      </c>
      <c r="Y438" s="64">
        <v>0.16156237218753502</v>
      </c>
      <c r="Z438" s="5">
        <f t="shared" si="74"/>
        <v>0</v>
      </c>
      <c r="AA438" s="9">
        <f t="shared" si="75"/>
        <v>0</v>
      </c>
      <c r="AB438" s="62">
        <v>1969725.4</v>
      </c>
      <c r="AC438" s="7">
        <f t="shared" si="76"/>
        <v>0</v>
      </c>
      <c r="AE438" s="6" t="s">
        <v>1172</v>
      </c>
      <c r="AF438" s="6" t="s">
        <v>593</v>
      </c>
      <c r="AG438" s="6" t="s">
        <v>600</v>
      </c>
      <c r="AH438" s="6" t="s">
        <v>1857</v>
      </c>
      <c r="AI438" s="6" t="s">
        <v>1857</v>
      </c>
      <c r="AJ438" s="6" t="s">
        <v>1857</v>
      </c>
      <c r="AK438" s="6" t="s">
        <v>1857</v>
      </c>
      <c r="AL438" s="6" t="s">
        <v>1857</v>
      </c>
      <c r="AM438" s="6" t="s">
        <v>1857</v>
      </c>
      <c r="AN438" s="6" t="s">
        <v>1857</v>
      </c>
      <c r="AO438" s="6" t="s">
        <v>1857</v>
      </c>
      <c r="AP438" s="6" t="s">
        <v>1857</v>
      </c>
      <c r="AQ438" s="6" t="s">
        <v>1857</v>
      </c>
      <c r="AR438" s="6" t="s">
        <v>1857</v>
      </c>
      <c r="AS438" s="6" t="s">
        <v>1857</v>
      </c>
      <c r="AT438" s="6" t="s">
        <v>1857</v>
      </c>
    </row>
    <row r="439" spans="1:46" ht="17.25" customHeight="1" x14ac:dyDescent="0.3">
      <c r="A439" t="s">
        <v>590</v>
      </c>
      <c r="B439" t="s">
        <v>1694</v>
      </c>
      <c r="C439" t="s">
        <v>1162</v>
      </c>
      <c r="D439" t="str">
        <f t="shared" si="66"/>
        <v>Jackson township, Ocean County</v>
      </c>
      <c r="E439" t="s">
        <v>1830</v>
      </c>
      <c r="F439" t="s">
        <v>1818</v>
      </c>
      <c r="G439" s="22">
        <f>COUNTIFS('Raw Data from UFBs'!$A$3:$A$3000,'Summary By Town'!$A439,'Raw Data from UFBs'!$E$3:$E$3000,'Summary By Town'!$G$2)</f>
        <v>1</v>
      </c>
      <c r="H439" s="5">
        <f>SUMIFS('Raw Data from UFBs'!F$3:F$3000,'Raw Data from UFBs'!$A$3:$A$3000,'Summary By Town'!$A439,'Raw Data from UFBs'!$E$3:$E$3000,'Summary By Town'!$G$2)</f>
        <v>71965.34</v>
      </c>
      <c r="I439" s="5">
        <f>SUMIFS('Raw Data from UFBs'!G$3:G$3000,'Raw Data from UFBs'!$A$3:$A$3000,'Summary By Town'!$A439,'Raw Data from UFBs'!$E$3:$E$3000,'Summary By Town'!$G$2)</f>
        <v>13852600</v>
      </c>
      <c r="J439" s="23">
        <f t="shared" si="67"/>
        <v>342183.86297549459</v>
      </c>
      <c r="K439" s="22">
        <f>COUNTIFS('Raw Data from UFBs'!$A$3:$A$3000,'Summary By Town'!$A439,'Raw Data from UFBs'!$E$3:$E$3000,'Summary By Town'!$K$2)</f>
        <v>0</v>
      </c>
      <c r="L439" s="5">
        <f>SUMIFS('Raw Data from UFBs'!F$3:F$3000,'Raw Data from UFBs'!$A$3:$A$3000,'Summary By Town'!$A439,'Raw Data from UFBs'!$E$3:$E$3000,'Summary By Town'!$K$2)</f>
        <v>0</v>
      </c>
      <c r="M439" s="5">
        <f>SUMIFS('Raw Data from UFBs'!G$3:G$3000,'Raw Data from UFBs'!$A$3:$A$3000,'Summary By Town'!$A439,'Raw Data from UFBs'!$E$3:$E$3000,'Summary By Town'!$K$2)</f>
        <v>0</v>
      </c>
      <c r="N439" s="23">
        <f t="shared" si="68"/>
        <v>0</v>
      </c>
      <c r="O439" s="22">
        <f>COUNTIFS('Raw Data from UFBs'!$A$3:$A$3000,'Summary By Town'!$A439,'Raw Data from UFBs'!$E$3:$E$3000,'Summary By Town'!$O$2)</f>
        <v>0</v>
      </c>
      <c r="P439" s="5">
        <f>SUMIFS('Raw Data from UFBs'!F$3:F$3000,'Raw Data from UFBs'!$A$3:$A$3000,'Summary By Town'!$A439,'Raw Data from UFBs'!$E$3:$E$3000,'Summary By Town'!$O$2)</f>
        <v>0</v>
      </c>
      <c r="Q439" s="5">
        <f>SUMIFS('Raw Data from UFBs'!G$3:G$3000,'Raw Data from UFBs'!$A$3:$A$3000,'Summary By Town'!$A439,'Raw Data from UFBs'!$E$3:$E$3000,'Summary By Town'!$O$2)</f>
        <v>0</v>
      </c>
      <c r="R439" s="23">
        <f t="shared" si="69"/>
        <v>0</v>
      </c>
      <c r="S439" s="22">
        <f t="shared" si="70"/>
        <v>1</v>
      </c>
      <c r="T439" s="5">
        <f t="shared" si="71"/>
        <v>71965.34</v>
      </c>
      <c r="U439" s="5">
        <f t="shared" si="72"/>
        <v>13852600</v>
      </c>
      <c r="V439" s="23">
        <f t="shared" si="73"/>
        <v>342183.86297549459</v>
      </c>
      <c r="W439" s="62">
        <v>7611468300</v>
      </c>
      <c r="X439" s="63">
        <v>2.4701778942255936</v>
      </c>
      <c r="Y439" s="64">
        <v>0.21492097536849411</v>
      </c>
      <c r="Z439" s="5">
        <f t="shared" si="74"/>
        <v>58075.628520527142</v>
      </c>
      <c r="AA439" s="9">
        <f t="shared" si="75"/>
        <v>1.8199642242482965E-3</v>
      </c>
      <c r="AB439" s="62">
        <v>56283709.400000006</v>
      </c>
      <c r="AC439" s="7">
        <f t="shared" si="76"/>
        <v>1.0318372605435835E-3</v>
      </c>
      <c r="AE439" s="6" t="s">
        <v>1133</v>
      </c>
      <c r="AF439" s="6" t="s">
        <v>513</v>
      </c>
      <c r="AG439" s="6" t="s">
        <v>1121</v>
      </c>
      <c r="AH439" s="6" t="s">
        <v>508</v>
      </c>
      <c r="AI439" s="6" t="s">
        <v>594</v>
      </c>
      <c r="AJ439" s="6" t="s">
        <v>586</v>
      </c>
      <c r="AK439" s="6" t="s">
        <v>592</v>
      </c>
      <c r="AL439" s="6" t="s">
        <v>1176</v>
      </c>
      <c r="AM439" s="6" t="s">
        <v>1857</v>
      </c>
      <c r="AN439" s="6" t="s">
        <v>1857</v>
      </c>
      <c r="AO439" s="6" t="s">
        <v>1857</v>
      </c>
      <c r="AP439" s="6" t="s">
        <v>1857</v>
      </c>
      <c r="AQ439" s="6" t="s">
        <v>1857</v>
      </c>
      <c r="AR439" s="6" t="s">
        <v>1857</v>
      </c>
      <c r="AS439" s="6" t="s">
        <v>1857</v>
      </c>
      <c r="AT439" s="6" t="s">
        <v>1857</v>
      </c>
    </row>
    <row r="440" spans="1:46" ht="17.25" customHeight="1" x14ac:dyDescent="0.3">
      <c r="A440" t="s">
        <v>591</v>
      </c>
      <c r="B440" t="s">
        <v>1695</v>
      </c>
      <c r="C440" t="s">
        <v>1162</v>
      </c>
      <c r="D440" t="str">
        <f t="shared" si="66"/>
        <v>Lacey township, Ocean County</v>
      </c>
      <c r="E440" t="s">
        <v>1830</v>
      </c>
      <c r="F440" t="s">
        <v>1818</v>
      </c>
      <c r="G440" s="22">
        <f>COUNTIFS('Raw Data from UFBs'!$A$3:$A$3000,'Summary By Town'!$A440,'Raw Data from UFBs'!$E$3:$E$3000,'Summary By Town'!$G$2)</f>
        <v>3</v>
      </c>
      <c r="H440" s="5">
        <f>SUMIFS('Raw Data from UFBs'!F$3:F$3000,'Raw Data from UFBs'!$A$3:$A$3000,'Summary By Town'!$A440,'Raw Data from UFBs'!$E$3:$E$3000,'Summary By Town'!$G$2)</f>
        <v>163486.93</v>
      </c>
      <c r="I440" s="5">
        <f>SUMIFS('Raw Data from UFBs'!G$3:G$3000,'Raw Data from UFBs'!$A$3:$A$3000,'Summary By Town'!$A440,'Raw Data from UFBs'!$E$3:$E$3000,'Summary By Town'!$G$2)</f>
        <v>30382900</v>
      </c>
      <c r="J440" s="23">
        <f t="shared" si="67"/>
        <v>719539.59707360598</v>
      </c>
      <c r="K440" s="22">
        <f>COUNTIFS('Raw Data from UFBs'!$A$3:$A$3000,'Summary By Town'!$A440,'Raw Data from UFBs'!$E$3:$E$3000,'Summary By Town'!$K$2)</f>
        <v>0</v>
      </c>
      <c r="L440" s="5">
        <f>SUMIFS('Raw Data from UFBs'!F$3:F$3000,'Raw Data from UFBs'!$A$3:$A$3000,'Summary By Town'!$A440,'Raw Data from UFBs'!$E$3:$E$3000,'Summary By Town'!$K$2)</f>
        <v>0</v>
      </c>
      <c r="M440" s="5">
        <f>SUMIFS('Raw Data from UFBs'!G$3:G$3000,'Raw Data from UFBs'!$A$3:$A$3000,'Summary By Town'!$A440,'Raw Data from UFBs'!$E$3:$E$3000,'Summary By Town'!$K$2)</f>
        <v>0</v>
      </c>
      <c r="N440" s="23">
        <f t="shared" si="68"/>
        <v>0</v>
      </c>
      <c r="O440" s="22">
        <f>COUNTIFS('Raw Data from UFBs'!$A$3:$A$3000,'Summary By Town'!$A440,'Raw Data from UFBs'!$E$3:$E$3000,'Summary By Town'!$O$2)</f>
        <v>0</v>
      </c>
      <c r="P440" s="5">
        <f>SUMIFS('Raw Data from UFBs'!F$3:F$3000,'Raw Data from UFBs'!$A$3:$A$3000,'Summary By Town'!$A440,'Raw Data from UFBs'!$E$3:$E$3000,'Summary By Town'!$O$2)</f>
        <v>0</v>
      </c>
      <c r="Q440" s="5">
        <f>SUMIFS('Raw Data from UFBs'!G$3:G$3000,'Raw Data from UFBs'!$A$3:$A$3000,'Summary By Town'!$A440,'Raw Data from UFBs'!$E$3:$E$3000,'Summary By Town'!$O$2)</f>
        <v>0</v>
      </c>
      <c r="R440" s="23">
        <f t="shared" si="69"/>
        <v>0</v>
      </c>
      <c r="S440" s="22">
        <f t="shared" si="70"/>
        <v>3</v>
      </c>
      <c r="T440" s="5">
        <f t="shared" si="71"/>
        <v>163486.93</v>
      </c>
      <c r="U440" s="5">
        <f t="shared" si="72"/>
        <v>30382900</v>
      </c>
      <c r="V440" s="23">
        <f t="shared" si="73"/>
        <v>719539.59707360598</v>
      </c>
      <c r="W440" s="62">
        <v>4420267800</v>
      </c>
      <c r="X440" s="63">
        <v>2.3682387035918429</v>
      </c>
      <c r="Y440" s="64">
        <v>0.21403448934745584</v>
      </c>
      <c r="Z440" s="5">
        <f t="shared" si="74"/>
        <v>119014.44864739013</v>
      </c>
      <c r="AA440" s="9">
        <f t="shared" si="75"/>
        <v>6.8735428201884058E-3</v>
      </c>
      <c r="AB440" s="62">
        <v>40597963</v>
      </c>
      <c r="AC440" s="7">
        <f t="shared" si="76"/>
        <v>2.9315374430828002E-3</v>
      </c>
      <c r="AE440" s="6" t="s">
        <v>609</v>
      </c>
      <c r="AF440" s="6" t="s">
        <v>599</v>
      </c>
      <c r="AG440" s="6" t="s">
        <v>995</v>
      </c>
      <c r="AH440" s="6" t="s">
        <v>1166</v>
      </c>
      <c r="AI440" s="6" t="s">
        <v>594</v>
      </c>
      <c r="AJ440" s="6" t="s">
        <v>1857</v>
      </c>
      <c r="AK440" s="6" t="s">
        <v>1857</v>
      </c>
      <c r="AL440" s="6" t="s">
        <v>1857</v>
      </c>
      <c r="AM440" s="6" t="s">
        <v>1857</v>
      </c>
      <c r="AN440" s="6" t="s">
        <v>1857</v>
      </c>
      <c r="AO440" s="6" t="s">
        <v>1857</v>
      </c>
      <c r="AP440" s="6" t="s">
        <v>1857</v>
      </c>
      <c r="AQ440" s="6" t="s">
        <v>1857</v>
      </c>
      <c r="AR440" s="6" t="s">
        <v>1857</v>
      </c>
      <c r="AS440" s="6" t="s">
        <v>1857</v>
      </c>
      <c r="AT440" s="6" t="s">
        <v>1857</v>
      </c>
    </row>
    <row r="441" spans="1:46" ht="17.25" customHeight="1" x14ac:dyDescent="0.3">
      <c r="A441" t="s">
        <v>592</v>
      </c>
      <c r="B441" t="s">
        <v>1696</v>
      </c>
      <c r="C441" t="s">
        <v>1162</v>
      </c>
      <c r="D441" t="str">
        <f t="shared" si="66"/>
        <v>Lakewood township, Ocean County</v>
      </c>
      <c r="E441" t="s">
        <v>1830</v>
      </c>
      <c r="F441" t="s">
        <v>1816</v>
      </c>
      <c r="G441" s="22">
        <f>COUNTIFS('Raw Data from UFBs'!$A$3:$A$3000,'Summary By Town'!$A441,'Raw Data from UFBs'!$E$3:$E$3000,'Summary By Town'!$G$2)</f>
        <v>0</v>
      </c>
      <c r="H441" s="5">
        <f>SUMIFS('Raw Data from UFBs'!F$3:F$3000,'Raw Data from UFBs'!$A$3:$A$3000,'Summary By Town'!$A441,'Raw Data from UFBs'!$E$3:$E$3000,'Summary By Town'!$G$2)</f>
        <v>0</v>
      </c>
      <c r="I441" s="5">
        <f>SUMIFS('Raw Data from UFBs'!G$3:G$3000,'Raw Data from UFBs'!$A$3:$A$3000,'Summary By Town'!$A441,'Raw Data from UFBs'!$E$3:$E$3000,'Summary By Town'!$G$2)</f>
        <v>0</v>
      </c>
      <c r="J441" s="23">
        <f t="shared" si="67"/>
        <v>0</v>
      </c>
      <c r="K441" s="22">
        <f>COUNTIFS('Raw Data from UFBs'!$A$3:$A$3000,'Summary By Town'!$A441,'Raw Data from UFBs'!$E$3:$E$3000,'Summary By Town'!$K$2)</f>
        <v>12</v>
      </c>
      <c r="L441" s="5">
        <f>SUMIFS('Raw Data from UFBs'!F$3:F$3000,'Raw Data from UFBs'!$A$3:$A$3000,'Summary By Town'!$A441,'Raw Data from UFBs'!$E$3:$E$3000,'Summary By Town'!$K$2)</f>
        <v>1790713.7399999998</v>
      </c>
      <c r="M441" s="5">
        <f>SUMIFS('Raw Data from UFBs'!G$3:G$3000,'Raw Data from UFBs'!$A$3:$A$3000,'Summary By Town'!$A441,'Raw Data from UFBs'!$E$3:$E$3000,'Summary By Town'!$K$2)</f>
        <v>138545200</v>
      </c>
      <c r="N441" s="23">
        <f t="shared" si="68"/>
        <v>3136511.5694107721</v>
      </c>
      <c r="O441" s="22">
        <f>COUNTIFS('Raw Data from UFBs'!$A$3:$A$3000,'Summary By Town'!$A441,'Raw Data from UFBs'!$E$3:$E$3000,'Summary By Town'!$O$2)</f>
        <v>0</v>
      </c>
      <c r="P441" s="5">
        <f>SUMIFS('Raw Data from UFBs'!F$3:F$3000,'Raw Data from UFBs'!$A$3:$A$3000,'Summary By Town'!$A441,'Raw Data from UFBs'!$E$3:$E$3000,'Summary By Town'!$O$2)</f>
        <v>0</v>
      </c>
      <c r="Q441" s="5">
        <f>SUMIFS('Raw Data from UFBs'!G$3:G$3000,'Raw Data from UFBs'!$A$3:$A$3000,'Summary By Town'!$A441,'Raw Data from UFBs'!$E$3:$E$3000,'Summary By Town'!$O$2)</f>
        <v>0</v>
      </c>
      <c r="R441" s="23">
        <f t="shared" si="69"/>
        <v>0</v>
      </c>
      <c r="S441" s="22">
        <f t="shared" si="70"/>
        <v>12</v>
      </c>
      <c r="T441" s="5">
        <f t="shared" si="71"/>
        <v>1790713.7399999998</v>
      </c>
      <c r="U441" s="5">
        <f t="shared" si="72"/>
        <v>138545200</v>
      </c>
      <c r="V441" s="23">
        <f t="shared" si="73"/>
        <v>3136511.5694107721</v>
      </c>
      <c r="W441" s="62">
        <v>13395240500</v>
      </c>
      <c r="X441" s="63">
        <v>2.2638904627592815</v>
      </c>
      <c r="Y441" s="64">
        <v>0.32115910951064197</v>
      </c>
      <c r="Z441" s="5">
        <f t="shared" si="74"/>
        <v>432215.23247491848</v>
      </c>
      <c r="AA441" s="9">
        <f t="shared" si="75"/>
        <v>1.0342867677515756E-2</v>
      </c>
      <c r="AB441" s="62">
        <v>128308144.78</v>
      </c>
      <c r="AC441" s="7">
        <f t="shared" si="76"/>
        <v>3.3685720670032625E-3</v>
      </c>
      <c r="AE441" s="6" t="s">
        <v>590</v>
      </c>
      <c r="AF441" s="6" t="s">
        <v>513</v>
      </c>
      <c r="AG441" s="6" t="s">
        <v>586</v>
      </c>
      <c r="AH441" s="6" t="s">
        <v>1167</v>
      </c>
      <c r="AI441" s="6" t="s">
        <v>1857</v>
      </c>
      <c r="AJ441" s="6" t="s">
        <v>1857</v>
      </c>
      <c r="AK441" s="6" t="s">
        <v>1857</v>
      </c>
      <c r="AL441" s="6" t="s">
        <v>1857</v>
      </c>
      <c r="AM441" s="6" t="s">
        <v>1857</v>
      </c>
      <c r="AN441" s="6" t="s">
        <v>1857</v>
      </c>
      <c r="AO441" s="6" t="s">
        <v>1857</v>
      </c>
      <c r="AP441" s="6" t="s">
        <v>1857</v>
      </c>
      <c r="AQ441" s="6" t="s">
        <v>1857</v>
      </c>
      <c r="AR441" s="6" t="s">
        <v>1857</v>
      </c>
      <c r="AS441" s="6" t="s">
        <v>1857</v>
      </c>
      <c r="AT441" s="6" t="s">
        <v>1857</v>
      </c>
    </row>
    <row r="442" spans="1:46" ht="17.25" customHeight="1" x14ac:dyDescent="0.3">
      <c r="A442" t="s">
        <v>593</v>
      </c>
      <c r="B442" t="s">
        <v>1697</v>
      </c>
      <c r="C442" t="s">
        <v>1162</v>
      </c>
      <c r="D442" t="str">
        <f t="shared" si="66"/>
        <v>Little Egg Harbor township, Ocean County</v>
      </c>
      <c r="E442" t="s">
        <v>1830</v>
      </c>
      <c r="F442" t="s">
        <v>1818</v>
      </c>
      <c r="G442" s="22">
        <f>COUNTIFS('Raw Data from UFBs'!$A$3:$A$3000,'Summary By Town'!$A442,'Raw Data from UFBs'!$E$3:$E$3000,'Summary By Town'!$G$2)</f>
        <v>0</v>
      </c>
      <c r="H442" s="5">
        <f>SUMIFS('Raw Data from UFBs'!F$3:F$3000,'Raw Data from UFBs'!$A$3:$A$3000,'Summary By Town'!$A442,'Raw Data from UFBs'!$E$3:$E$3000,'Summary By Town'!$G$2)</f>
        <v>0</v>
      </c>
      <c r="I442" s="5">
        <f>SUMIFS('Raw Data from UFBs'!G$3:G$3000,'Raw Data from UFBs'!$A$3:$A$3000,'Summary By Town'!$A442,'Raw Data from UFBs'!$E$3:$E$3000,'Summary By Town'!$G$2)</f>
        <v>0</v>
      </c>
      <c r="J442" s="23">
        <f t="shared" si="67"/>
        <v>0</v>
      </c>
      <c r="K442" s="22">
        <f>COUNTIFS('Raw Data from UFBs'!$A$3:$A$3000,'Summary By Town'!$A442,'Raw Data from UFBs'!$E$3:$E$3000,'Summary By Town'!$K$2)</f>
        <v>0</v>
      </c>
      <c r="L442" s="5">
        <f>SUMIFS('Raw Data from UFBs'!F$3:F$3000,'Raw Data from UFBs'!$A$3:$A$3000,'Summary By Town'!$A442,'Raw Data from UFBs'!$E$3:$E$3000,'Summary By Town'!$K$2)</f>
        <v>0</v>
      </c>
      <c r="M442" s="5">
        <f>SUMIFS('Raw Data from UFBs'!G$3:G$3000,'Raw Data from UFBs'!$A$3:$A$3000,'Summary By Town'!$A442,'Raw Data from UFBs'!$E$3:$E$3000,'Summary By Town'!$K$2)</f>
        <v>0</v>
      </c>
      <c r="N442" s="23">
        <f t="shared" si="68"/>
        <v>0</v>
      </c>
      <c r="O442" s="22">
        <f>COUNTIFS('Raw Data from UFBs'!$A$3:$A$3000,'Summary By Town'!$A442,'Raw Data from UFBs'!$E$3:$E$3000,'Summary By Town'!$O$2)</f>
        <v>0</v>
      </c>
      <c r="P442" s="5">
        <f>SUMIFS('Raw Data from UFBs'!F$3:F$3000,'Raw Data from UFBs'!$A$3:$A$3000,'Summary By Town'!$A442,'Raw Data from UFBs'!$E$3:$E$3000,'Summary By Town'!$O$2)</f>
        <v>0</v>
      </c>
      <c r="Q442" s="5">
        <f>SUMIFS('Raw Data from UFBs'!G$3:G$3000,'Raw Data from UFBs'!$A$3:$A$3000,'Summary By Town'!$A442,'Raw Data from UFBs'!$E$3:$E$3000,'Summary By Town'!$O$2)</f>
        <v>0</v>
      </c>
      <c r="R442" s="23">
        <f t="shared" si="69"/>
        <v>0</v>
      </c>
      <c r="S442" s="22">
        <f t="shared" si="70"/>
        <v>0</v>
      </c>
      <c r="T442" s="5">
        <f t="shared" si="71"/>
        <v>0</v>
      </c>
      <c r="U442" s="5">
        <f t="shared" si="72"/>
        <v>0</v>
      </c>
      <c r="V442" s="23">
        <f t="shared" si="73"/>
        <v>0</v>
      </c>
      <c r="W442" s="62">
        <v>2586598709</v>
      </c>
      <c r="X442" s="63">
        <v>2.7706980685499367</v>
      </c>
      <c r="Y442" s="64">
        <v>0.31861003314537861</v>
      </c>
      <c r="Z442" s="5">
        <f t="shared" si="74"/>
        <v>0</v>
      </c>
      <c r="AA442" s="9">
        <f t="shared" si="75"/>
        <v>0</v>
      </c>
      <c r="AB442" s="62">
        <v>28550368.880000003</v>
      </c>
      <c r="AC442" s="7">
        <f t="shared" si="76"/>
        <v>0</v>
      </c>
      <c r="AE442" s="6" t="s">
        <v>28</v>
      </c>
      <c r="AF442" s="6" t="s">
        <v>1164</v>
      </c>
      <c r="AG442" s="6" t="s">
        <v>1184</v>
      </c>
      <c r="AH442" s="6" t="s">
        <v>1172</v>
      </c>
      <c r="AI442" s="6" t="s">
        <v>1168</v>
      </c>
      <c r="AJ442" s="6" t="s">
        <v>976</v>
      </c>
      <c r="AK442" s="6" t="s">
        <v>600</v>
      </c>
      <c r="AL442" s="6" t="s">
        <v>995</v>
      </c>
      <c r="AM442" s="6" t="s">
        <v>1857</v>
      </c>
      <c r="AN442" s="6" t="s">
        <v>1857</v>
      </c>
      <c r="AO442" s="6" t="s">
        <v>1857</v>
      </c>
      <c r="AP442" s="6" t="s">
        <v>1857</v>
      </c>
      <c r="AQ442" s="6" t="s">
        <v>1857</v>
      </c>
      <c r="AR442" s="6" t="s">
        <v>1857</v>
      </c>
      <c r="AS442" s="6" t="s">
        <v>1857</v>
      </c>
      <c r="AT442" s="6" t="s">
        <v>1857</v>
      </c>
    </row>
    <row r="443" spans="1:46" ht="17.25" customHeight="1" x14ac:dyDescent="0.3">
      <c r="A443" t="s">
        <v>1172</v>
      </c>
      <c r="B443" t="s">
        <v>1698</v>
      </c>
      <c r="C443" t="s">
        <v>1162</v>
      </c>
      <c r="D443" t="str">
        <f t="shared" si="66"/>
        <v>Long Beach township, Ocean County</v>
      </c>
      <c r="E443" t="s">
        <v>1830</v>
      </c>
      <c r="F443" t="s">
        <v>1815</v>
      </c>
      <c r="G443" s="22">
        <f>COUNTIFS('Raw Data from UFBs'!$A$3:$A$3000,'Summary By Town'!$A443,'Raw Data from UFBs'!$E$3:$E$3000,'Summary By Town'!$G$2)</f>
        <v>0</v>
      </c>
      <c r="H443" s="5">
        <f>SUMIFS('Raw Data from UFBs'!F$3:F$3000,'Raw Data from UFBs'!$A$3:$A$3000,'Summary By Town'!$A443,'Raw Data from UFBs'!$E$3:$E$3000,'Summary By Town'!$G$2)</f>
        <v>0</v>
      </c>
      <c r="I443" s="5">
        <f>SUMIFS('Raw Data from UFBs'!G$3:G$3000,'Raw Data from UFBs'!$A$3:$A$3000,'Summary By Town'!$A443,'Raw Data from UFBs'!$E$3:$E$3000,'Summary By Town'!$G$2)</f>
        <v>0</v>
      </c>
      <c r="J443" s="23">
        <f t="shared" si="67"/>
        <v>0</v>
      </c>
      <c r="K443" s="22">
        <f>COUNTIFS('Raw Data from UFBs'!$A$3:$A$3000,'Summary By Town'!$A443,'Raw Data from UFBs'!$E$3:$E$3000,'Summary By Town'!$K$2)</f>
        <v>0</v>
      </c>
      <c r="L443" s="5">
        <f>SUMIFS('Raw Data from UFBs'!F$3:F$3000,'Raw Data from UFBs'!$A$3:$A$3000,'Summary By Town'!$A443,'Raw Data from UFBs'!$E$3:$E$3000,'Summary By Town'!$K$2)</f>
        <v>0</v>
      </c>
      <c r="M443" s="5">
        <f>SUMIFS('Raw Data from UFBs'!G$3:G$3000,'Raw Data from UFBs'!$A$3:$A$3000,'Summary By Town'!$A443,'Raw Data from UFBs'!$E$3:$E$3000,'Summary By Town'!$K$2)</f>
        <v>0</v>
      </c>
      <c r="N443" s="23">
        <f t="shared" si="68"/>
        <v>0</v>
      </c>
      <c r="O443" s="22">
        <f>COUNTIFS('Raw Data from UFBs'!$A$3:$A$3000,'Summary By Town'!$A443,'Raw Data from UFBs'!$E$3:$E$3000,'Summary By Town'!$O$2)</f>
        <v>0</v>
      </c>
      <c r="P443" s="5">
        <f>SUMIFS('Raw Data from UFBs'!F$3:F$3000,'Raw Data from UFBs'!$A$3:$A$3000,'Summary By Town'!$A443,'Raw Data from UFBs'!$E$3:$E$3000,'Summary By Town'!$O$2)</f>
        <v>0</v>
      </c>
      <c r="Q443" s="5">
        <f>SUMIFS('Raw Data from UFBs'!G$3:G$3000,'Raw Data from UFBs'!$A$3:$A$3000,'Summary By Town'!$A443,'Raw Data from UFBs'!$E$3:$E$3000,'Summary By Town'!$O$2)</f>
        <v>0</v>
      </c>
      <c r="R443" s="23">
        <f t="shared" si="69"/>
        <v>0</v>
      </c>
      <c r="S443" s="22">
        <f t="shared" si="70"/>
        <v>0</v>
      </c>
      <c r="T443" s="5">
        <f t="shared" si="71"/>
        <v>0</v>
      </c>
      <c r="U443" s="5">
        <f t="shared" si="72"/>
        <v>0</v>
      </c>
      <c r="V443" s="23">
        <f t="shared" si="73"/>
        <v>0</v>
      </c>
      <c r="W443" s="62">
        <v>10824513100</v>
      </c>
      <c r="X443" s="63">
        <v>0.88678135876381725</v>
      </c>
      <c r="Y443" s="64">
        <v>0.24019449428466985</v>
      </c>
      <c r="Z443" s="5">
        <f t="shared" si="74"/>
        <v>0</v>
      </c>
      <c r="AA443" s="9">
        <f t="shared" si="75"/>
        <v>0</v>
      </c>
      <c r="AB443" s="62">
        <v>32520000</v>
      </c>
      <c r="AC443" s="7">
        <f t="shared" si="76"/>
        <v>0</v>
      </c>
      <c r="AE443" s="6" t="s">
        <v>28</v>
      </c>
      <c r="AF443" s="6" t="s">
        <v>1164</v>
      </c>
      <c r="AG443" s="6" t="s">
        <v>1181</v>
      </c>
      <c r="AH443" s="6" t="s">
        <v>1183</v>
      </c>
      <c r="AI443" s="6" t="s">
        <v>587</v>
      </c>
      <c r="AJ443" s="6" t="s">
        <v>1168</v>
      </c>
      <c r="AK443" s="6" t="s">
        <v>1161</v>
      </c>
      <c r="AL443" s="6" t="s">
        <v>593</v>
      </c>
      <c r="AM443" s="6" t="s">
        <v>600</v>
      </c>
      <c r="AN443" s="6" t="s">
        <v>609</v>
      </c>
      <c r="AO443" s="6" t="s">
        <v>599</v>
      </c>
      <c r="AP443" s="6" t="s">
        <v>1857</v>
      </c>
      <c r="AQ443" s="6" t="s">
        <v>1857</v>
      </c>
      <c r="AR443" s="6" t="s">
        <v>1857</v>
      </c>
      <c r="AS443" s="6" t="s">
        <v>1857</v>
      </c>
      <c r="AT443" s="6" t="s">
        <v>1857</v>
      </c>
    </row>
    <row r="444" spans="1:46" ht="17.25" customHeight="1" x14ac:dyDescent="0.3">
      <c r="A444" t="s">
        <v>594</v>
      </c>
      <c r="B444" t="s">
        <v>1699</v>
      </c>
      <c r="C444" t="s">
        <v>1162</v>
      </c>
      <c r="D444" t="str">
        <f t="shared" si="66"/>
        <v>Manchester township, Ocean County</v>
      </c>
      <c r="E444" t="s">
        <v>1830</v>
      </c>
      <c r="F444" t="s">
        <v>1818</v>
      </c>
      <c r="G444" s="22">
        <f>COUNTIFS('Raw Data from UFBs'!$A$3:$A$3000,'Summary By Town'!$A444,'Raw Data from UFBs'!$E$3:$E$3000,'Summary By Town'!$G$2)</f>
        <v>7</v>
      </c>
      <c r="H444" s="5">
        <f>SUMIFS('Raw Data from UFBs'!F$3:F$3000,'Raw Data from UFBs'!$A$3:$A$3000,'Summary By Town'!$A444,'Raw Data from UFBs'!$E$3:$E$3000,'Summary By Town'!$G$2)</f>
        <v>214237.24</v>
      </c>
      <c r="I444" s="5">
        <f>SUMIFS('Raw Data from UFBs'!G$3:G$3000,'Raw Data from UFBs'!$A$3:$A$3000,'Summary By Town'!$A444,'Raw Data from UFBs'!$E$3:$E$3000,'Summary By Town'!$G$2)</f>
        <v>29827800</v>
      </c>
      <c r="J444" s="23">
        <f t="shared" si="67"/>
        <v>694766.34023535217</v>
      </c>
      <c r="K444" s="22">
        <f>COUNTIFS('Raw Data from UFBs'!$A$3:$A$3000,'Summary By Town'!$A444,'Raw Data from UFBs'!$E$3:$E$3000,'Summary By Town'!$K$2)</f>
        <v>0</v>
      </c>
      <c r="L444" s="5">
        <f>SUMIFS('Raw Data from UFBs'!F$3:F$3000,'Raw Data from UFBs'!$A$3:$A$3000,'Summary By Town'!$A444,'Raw Data from UFBs'!$E$3:$E$3000,'Summary By Town'!$K$2)</f>
        <v>0</v>
      </c>
      <c r="M444" s="5">
        <f>SUMIFS('Raw Data from UFBs'!G$3:G$3000,'Raw Data from UFBs'!$A$3:$A$3000,'Summary By Town'!$A444,'Raw Data from UFBs'!$E$3:$E$3000,'Summary By Town'!$K$2)</f>
        <v>0</v>
      </c>
      <c r="N444" s="23">
        <f t="shared" si="68"/>
        <v>0</v>
      </c>
      <c r="O444" s="22">
        <f>COUNTIFS('Raw Data from UFBs'!$A$3:$A$3000,'Summary By Town'!$A444,'Raw Data from UFBs'!$E$3:$E$3000,'Summary By Town'!$O$2)</f>
        <v>0</v>
      </c>
      <c r="P444" s="5">
        <f>SUMIFS('Raw Data from UFBs'!F$3:F$3000,'Raw Data from UFBs'!$A$3:$A$3000,'Summary By Town'!$A444,'Raw Data from UFBs'!$E$3:$E$3000,'Summary By Town'!$O$2)</f>
        <v>0</v>
      </c>
      <c r="Q444" s="5">
        <f>SUMIFS('Raw Data from UFBs'!G$3:G$3000,'Raw Data from UFBs'!$A$3:$A$3000,'Summary By Town'!$A444,'Raw Data from UFBs'!$E$3:$E$3000,'Summary By Town'!$O$2)</f>
        <v>0</v>
      </c>
      <c r="R444" s="23">
        <f t="shared" si="69"/>
        <v>0</v>
      </c>
      <c r="S444" s="22">
        <f t="shared" si="70"/>
        <v>7</v>
      </c>
      <c r="T444" s="5">
        <f t="shared" si="71"/>
        <v>214237.24</v>
      </c>
      <c r="U444" s="5">
        <f t="shared" si="72"/>
        <v>29827800</v>
      </c>
      <c r="V444" s="23">
        <f t="shared" si="73"/>
        <v>694766.34023535217</v>
      </c>
      <c r="W444" s="62">
        <v>5597567300</v>
      </c>
      <c r="X444" s="63">
        <v>2.3292577402133317</v>
      </c>
      <c r="Y444" s="64">
        <v>0.26396199227829942</v>
      </c>
      <c r="Z444" s="5">
        <f t="shared" si="74"/>
        <v>126841.4186458222</v>
      </c>
      <c r="AA444" s="9">
        <f t="shared" si="75"/>
        <v>5.3287077048631464E-3</v>
      </c>
      <c r="AB444" s="62">
        <v>45147794.689999998</v>
      </c>
      <c r="AC444" s="7">
        <f t="shared" si="76"/>
        <v>2.8094709723200922E-3</v>
      </c>
      <c r="AE444" s="6" t="s">
        <v>590</v>
      </c>
      <c r="AF444" s="6" t="s">
        <v>995</v>
      </c>
      <c r="AG444" s="6" t="s">
        <v>591</v>
      </c>
      <c r="AH444" s="6" t="s">
        <v>1166</v>
      </c>
      <c r="AI444" s="6" t="s">
        <v>709</v>
      </c>
      <c r="AJ444" s="6" t="s">
        <v>1170</v>
      </c>
      <c r="AK444" s="6" t="s">
        <v>586</v>
      </c>
      <c r="AL444" s="6" t="s">
        <v>1176</v>
      </c>
      <c r="AM444" s="6" t="s">
        <v>1857</v>
      </c>
      <c r="AN444" s="6" t="s">
        <v>1857</v>
      </c>
      <c r="AO444" s="6" t="s">
        <v>1857</v>
      </c>
      <c r="AP444" s="6" t="s">
        <v>1857</v>
      </c>
      <c r="AQ444" s="6" t="s">
        <v>1857</v>
      </c>
      <c r="AR444" s="6" t="s">
        <v>1857</v>
      </c>
      <c r="AS444" s="6" t="s">
        <v>1857</v>
      </c>
      <c r="AT444" s="6" t="s">
        <v>1857</v>
      </c>
    </row>
    <row r="445" spans="1:46" ht="17.25" customHeight="1" x14ac:dyDescent="0.3">
      <c r="A445" t="s">
        <v>599</v>
      </c>
      <c r="B445" t="s">
        <v>1629</v>
      </c>
      <c r="C445" t="s">
        <v>1162</v>
      </c>
      <c r="D445" t="str">
        <f t="shared" si="66"/>
        <v>Ocean township, Ocean County</v>
      </c>
      <c r="E445" t="s">
        <v>1830</v>
      </c>
      <c r="F445" t="s">
        <v>1818</v>
      </c>
      <c r="G445" s="22">
        <f>COUNTIFS('Raw Data from UFBs'!$A$3:$A$3000,'Summary By Town'!$A445,'Raw Data from UFBs'!$E$3:$E$3000,'Summary By Town'!$G$2)</f>
        <v>0</v>
      </c>
      <c r="H445" s="5">
        <f>SUMIFS('Raw Data from UFBs'!F$3:F$3000,'Raw Data from UFBs'!$A$3:$A$3000,'Summary By Town'!$A445,'Raw Data from UFBs'!$E$3:$E$3000,'Summary By Town'!$G$2)</f>
        <v>0</v>
      </c>
      <c r="I445" s="5">
        <f>SUMIFS('Raw Data from UFBs'!G$3:G$3000,'Raw Data from UFBs'!$A$3:$A$3000,'Summary By Town'!$A445,'Raw Data from UFBs'!$E$3:$E$3000,'Summary By Town'!$G$2)</f>
        <v>0</v>
      </c>
      <c r="J445" s="23">
        <f t="shared" si="67"/>
        <v>0</v>
      </c>
      <c r="K445" s="22">
        <f>COUNTIFS('Raw Data from UFBs'!$A$3:$A$3000,'Summary By Town'!$A445,'Raw Data from UFBs'!$E$3:$E$3000,'Summary By Town'!$K$2)</f>
        <v>0</v>
      </c>
      <c r="L445" s="5">
        <f>SUMIFS('Raw Data from UFBs'!F$3:F$3000,'Raw Data from UFBs'!$A$3:$A$3000,'Summary By Town'!$A445,'Raw Data from UFBs'!$E$3:$E$3000,'Summary By Town'!$K$2)</f>
        <v>0</v>
      </c>
      <c r="M445" s="5">
        <f>SUMIFS('Raw Data from UFBs'!G$3:G$3000,'Raw Data from UFBs'!$A$3:$A$3000,'Summary By Town'!$A445,'Raw Data from UFBs'!$E$3:$E$3000,'Summary By Town'!$K$2)</f>
        <v>0</v>
      </c>
      <c r="N445" s="23">
        <f t="shared" si="68"/>
        <v>0</v>
      </c>
      <c r="O445" s="22">
        <f>COUNTIFS('Raw Data from UFBs'!$A$3:$A$3000,'Summary By Town'!$A445,'Raw Data from UFBs'!$E$3:$E$3000,'Summary By Town'!$O$2)</f>
        <v>0</v>
      </c>
      <c r="P445" s="5">
        <f>SUMIFS('Raw Data from UFBs'!F$3:F$3000,'Raw Data from UFBs'!$A$3:$A$3000,'Summary By Town'!$A445,'Raw Data from UFBs'!$E$3:$E$3000,'Summary By Town'!$O$2)</f>
        <v>0</v>
      </c>
      <c r="Q445" s="5">
        <f>SUMIFS('Raw Data from UFBs'!G$3:G$3000,'Raw Data from UFBs'!$A$3:$A$3000,'Summary By Town'!$A445,'Raw Data from UFBs'!$E$3:$E$3000,'Summary By Town'!$O$2)</f>
        <v>0</v>
      </c>
      <c r="R445" s="23">
        <f t="shared" si="69"/>
        <v>0</v>
      </c>
      <c r="S445" s="22">
        <f t="shared" si="70"/>
        <v>0</v>
      </c>
      <c r="T445" s="5">
        <f t="shared" si="71"/>
        <v>0</v>
      </c>
      <c r="U445" s="5">
        <f t="shared" si="72"/>
        <v>0</v>
      </c>
      <c r="V445" s="23">
        <f t="shared" si="73"/>
        <v>0</v>
      </c>
      <c r="W445" s="62">
        <v>1484989000</v>
      </c>
      <c r="X445" s="63">
        <v>2.3221447852336636</v>
      </c>
      <c r="Y445" s="64">
        <v>0.34053726291583652</v>
      </c>
      <c r="Z445" s="5">
        <f t="shared" si="74"/>
        <v>0</v>
      </c>
      <c r="AA445" s="9">
        <f t="shared" si="75"/>
        <v>0</v>
      </c>
      <c r="AB445" s="62">
        <v>15433864.520000001</v>
      </c>
      <c r="AC445" s="7">
        <f t="shared" si="76"/>
        <v>0</v>
      </c>
      <c r="AE445" s="6" t="s">
        <v>1172</v>
      </c>
      <c r="AF445" s="6" t="s">
        <v>1161</v>
      </c>
      <c r="AG445" s="6" t="s">
        <v>609</v>
      </c>
      <c r="AH445" s="6" t="s">
        <v>591</v>
      </c>
      <c r="AI445" s="6" t="s">
        <v>1166</v>
      </c>
      <c r="AJ445" s="6" t="s">
        <v>1857</v>
      </c>
      <c r="AK445" s="6" t="s">
        <v>1857</v>
      </c>
      <c r="AL445" s="6" t="s">
        <v>1857</v>
      </c>
      <c r="AM445" s="6" t="s">
        <v>1857</v>
      </c>
      <c r="AN445" s="6" t="s">
        <v>1857</v>
      </c>
      <c r="AO445" s="6" t="s">
        <v>1857</v>
      </c>
      <c r="AP445" s="6" t="s">
        <v>1857</v>
      </c>
      <c r="AQ445" s="6" t="s">
        <v>1857</v>
      </c>
      <c r="AR445" s="6" t="s">
        <v>1857</v>
      </c>
      <c r="AS445" s="6" t="s">
        <v>1857</v>
      </c>
      <c r="AT445" s="6" t="s">
        <v>1857</v>
      </c>
    </row>
    <row r="446" spans="1:46" ht="17.25" customHeight="1" x14ac:dyDescent="0.3">
      <c r="A446" t="s">
        <v>1176</v>
      </c>
      <c r="B446" t="s">
        <v>1700</v>
      </c>
      <c r="C446" t="s">
        <v>1162</v>
      </c>
      <c r="D446" t="str">
        <f t="shared" si="66"/>
        <v>Plumsted township, Ocean County</v>
      </c>
      <c r="E446" t="s">
        <v>1830</v>
      </c>
      <c r="F446" t="s">
        <v>1818</v>
      </c>
      <c r="G446" s="22">
        <f>COUNTIFS('Raw Data from UFBs'!$A$3:$A$3000,'Summary By Town'!$A446,'Raw Data from UFBs'!$E$3:$E$3000,'Summary By Town'!$G$2)</f>
        <v>0</v>
      </c>
      <c r="H446" s="5">
        <f>SUMIFS('Raw Data from UFBs'!F$3:F$3000,'Raw Data from UFBs'!$A$3:$A$3000,'Summary By Town'!$A446,'Raw Data from UFBs'!$E$3:$E$3000,'Summary By Town'!$G$2)</f>
        <v>0</v>
      </c>
      <c r="I446" s="5">
        <f>SUMIFS('Raw Data from UFBs'!G$3:G$3000,'Raw Data from UFBs'!$A$3:$A$3000,'Summary By Town'!$A446,'Raw Data from UFBs'!$E$3:$E$3000,'Summary By Town'!$G$2)</f>
        <v>0</v>
      </c>
      <c r="J446" s="23">
        <f t="shared" si="67"/>
        <v>0</v>
      </c>
      <c r="K446" s="22">
        <f>COUNTIFS('Raw Data from UFBs'!$A$3:$A$3000,'Summary By Town'!$A446,'Raw Data from UFBs'!$E$3:$E$3000,'Summary By Town'!$K$2)</f>
        <v>0</v>
      </c>
      <c r="L446" s="5">
        <f>SUMIFS('Raw Data from UFBs'!F$3:F$3000,'Raw Data from UFBs'!$A$3:$A$3000,'Summary By Town'!$A446,'Raw Data from UFBs'!$E$3:$E$3000,'Summary By Town'!$K$2)</f>
        <v>0</v>
      </c>
      <c r="M446" s="5">
        <f>SUMIFS('Raw Data from UFBs'!G$3:G$3000,'Raw Data from UFBs'!$A$3:$A$3000,'Summary By Town'!$A446,'Raw Data from UFBs'!$E$3:$E$3000,'Summary By Town'!$K$2)</f>
        <v>0</v>
      </c>
      <c r="N446" s="23">
        <f t="shared" si="68"/>
        <v>0</v>
      </c>
      <c r="O446" s="22">
        <f>COUNTIFS('Raw Data from UFBs'!$A$3:$A$3000,'Summary By Town'!$A446,'Raw Data from UFBs'!$E$3:$E$3000,'Summary By Town'!$O$2)</f>
        <v>1</v>
      </c>
      <c r="P446" s="5">
        <f>SUMIFS('Raw Data from UFBs'!F$3:F$3000,'Raw Data from UFBs'!$A$3:$A$3000,'Summary By Town'!$A446,'Raw Data from UFBs'!$E$3:$E$3000,'Summary By Town'!$O$2)</f>
        <v>613104.4</v>
      </c>
      <c r="Q446" s="5">
        <f>SUMIFS('Raw Data from UFBs'!G$3:G$3000,'Raw Data from UFBs'!$A$3:$A$3000,'Summary By Town'!$A446,'Raw Data from UFBs'!$E$3:$E$3000,'Summary By Town'!$O$2)</f>
        <v>0</v>
      </c>
      <c r="R446" s="23">
        <f t="shared" si="69"/>
        <v>0</v>
      </c>
      <c r="S446" s="22">
        <f t="shared" si="70"/>
        <v>1</v>
      </c>
      <c r="T446" s="5">
        <f t="shared" si="71"/>
        <v>613104.4</v>
      </c>
      <c r="U446" s="5">
        <f t="shared" si="72"/>
        <v>0</v>
      </c>
      <c r="V446" s="23">
        <f t="shared" si="73"/>
        <v>0</v>
      </c>
      <c r="W446" s="62">
        <v>1051281500</v>
      </c>
      <c r="X446" s="63">
        <v>2.5921898591272017</v>
      </c>
      <c r="Y446" s="64">
        <v>0.12980783939726739</v>
      </c>
      <c r="Z446" s="5">
        <f t="shared" si="74"/>
        <v>-79585.757488957985</v>
      </c>
      <c r="AA446" s="9">
        <f t="shared" si="75"/>
        <v>0</v>
      </c>
      <c r="AB446" s="62">
        <v>6392419</v>
      </c>
      <c r="AC446" s="7">
        <f t="shared" si="76"/>
        <v>-1.2450022047828527E-2</v>
      </c>
      <c r="AE446" s="6" t="s">
        <v>590</v>
      </c>
      <c r="AF446" s="6" t="s">
        <v>1133</v>
      </c>
      <c r="AG446" s="6" t="s">
        <v>709</v>
      </c>
      <c r="AH446" s="6" t="s">
        <v>594</v>
      </c>
      <c r="AI446" s="6" t="s">
        <v>984</v>
      </c>
      <c r="AJ446" s="6" t="s">
        <v>985</v>
      </c>
      <c r="AK446" s="6" t="s">
        <v>1857</v>
      </c>
      <c r="AL446" s="6" t="s">
        <v>1857</v>
      </c>
      <c r="AM446" s="6" t="s">
        <v>1857</v>
      </c>
      <c r="AN446" s="6" t="s">
        <v>1857</v>
      </c>
      <c r="AO446" s="6" t="s">
        <v>1857</v>
      </c>
      <c r="AP446" s="6" t="s">
        <v>1857</v>
      </c>
      <c r="AQ446" s="6" t="s">
        <v>1857</v>
      </c>
      <c r="AR446" s="6" t="s">
        <v>1857</v>
      </c>
      <c r="AS446" s="6" t="s">
        <v>1857</v>
      </c>
      <c r="AT446" s="6" t="s">
        <v>1857</v>
      </c>
    </row>
    <row r="447" spans="1:46" ht="17.25" customHeight="1" x14ac:dyDescent="0.3">
      <c r="A447" t="s">
        <v>600</v>
      </c>
      <c r="B447" t="s">
        <v>1701</v>
      </c>
      <c r="C447" t="s">
        <v>1162</v>
      </c>
      <c r="D447" t="str">
        <f t="shared" si="66"/>
        <v>Stafford township, Ocean County</v>
      </c>
      <c r="E447" t="s">
        <v>1830</v>
      </c>
      <c r="F447" t="s">
        <v>1818</v>
      </c>
      <c r="G447" s="22">
        <f>COUNTIFS('Raw Data from UFBs'!$A$3:$A$3000,'Summary By Town'!$A447,'Raw Data from UFBs'!$E$3:$E$3000,'Summary By Town'!$G$2)</f>
        <v>4</v>
      </c>
      <c r="H447" s="5">
        <f>SUMIFS('Raw Data from UFBs'!F$3:F$3000,'Raw Data from UFBs'!$A$3:$A$3000,'Summary By Town'!$A447,'Raw Data from UFBs'!$E$3:$E$3000,'Summary By Town'!$G$2)</f>
        <v>150103.67000000001</v>
      </c>
      <c r="I447" s="5">
        <f>SUMIFS('Raw Data from UFBs'!G$3:G$3000,'Raw Data from UFBs'!$A$3:$A$3000,'Summary By Town'!$A447,'Raw Data from UFBs'!$E$3:$E$3000,'Summary By Town'!$G$2)</f>
        <v>21733300</v>
      </c>
      <c r="J447" s="23">
        <f t="shared" si="67"/>
        <v>534278.78003005625</v>
      </c>
      <c r="K447" s="22">
        <f>COUNTIFS('Raw Data from UFBs'!$A$3:$A$3000,'Summary By Town'!$A447,'Raw Data from UFBs'!$E$3:$E$3000,'Summary By Town'!$K$2)</f>
        <v>9</v>
      </c>
      <c r="L447" s="5">
        <f>SUMIFS('Raw Data from UFBs'!F$3:F$3000,'Raw Data from UFBs'!$A$3:$A$3000,'Summary By Town'!$A447,'Raw Data from UFBs'!$E$3:$E$3000,'Summary By Town'!$K$2)</f>
        <v>858579.36</v>
      </c>
      <c r="M447" s="5">
        <f>SUMIFS('Raw Data from UFBs'!G$3:G$3000,'Raw Data from UFBs'!$A$3:$A$3000,'Summary By Town'!$A447,'Raw Data from UFBs'!$E$3:$E$3000,'Summary By Town'!$K$2)</f>
        <v>47377059</v>
      </c>
      <c r="N447" s="23">
        <f t="shared" si="68"/>
        <v>1164690.0049201916</v>
      </c>
      <c r="O447" s="22">
        <f>COUNTIFS('Raw Data from UFBs'!$A$3:$A$3000,'Summary By Town'!$A447,'Raw Data from UFBs'!$E$3:$E$3000,'Summary By Town'!$O$2)</f>
        <v>1</v>
      </c>
      <c r="P447" s="5">
        <f>SUMIFS('Raw Data from UFBs'!F$3:F$3000,'Raw Data from UFBs'!$A$3:$A$3000,'Summary By Town'!$A447,'Raw Data from UFBs'!$E$3:$E$3000,'Summary By Town'!$O$2)</f>
        <v>559137.53</v>
      </c>
      <c r="Q447" s="5">
        <f>SUMIFS('Raw Data from UFBs'!G$3:G$3000,'Raw Data from UFBs'!$A$3:$A$3000,'Summary By Town'!$A447,'Raw Data from UFBs'!$E$3:$E$3000,'Summary By Town'!$O$2)</f>
        <v>20520000</v>
      </c>
      <c r="R447" s="23">
        <f t="shared" si="69"/>
        <v>504451.71999727399</v>
      </c>
      <c r="S447" s="22">
        <f t="shared" si="70"/>
        <v>14</v>
      </c>
      <c r="T447" s="5">
        <f t="shared" si="71"/>
        <v>1567820.56</v>
      </c>
      <c r="U447" s="5">
        <f t="shared" si="72"/>
        <v>89630359</v>
      </c>
      <c r="V447" s="23">
        <f t="shared" si="73"/>
        <v>2203420.5049475217</v>
      </c>
      <c r="W447" s="62">
        <v>4852322700</v>
      </c>
      <c r="X447" s="63">
        <v>2.4583417153863256</v>
      </c>
      <c r="Y447" s="64">
        <v>0.38969365632404362</v>
      </c>
      <c r="Z447" s="5">
        <f t="shared" si="74"/>
        <v>247689.26650596055</v>
      </c>
      <c r="AA447" s="9">
        <f t="shared" si="75"/>
        <v>1.8471640189965107E-2</v>
      </c>
      <c r="AB447" s="62">
        <v>54166363.5</v>
      </c>
      <c r="AC447" s="7">
        <f t="shared" si="76"/>
        <v>4.5727505134429145E-3</v>
      </c>
      <c r="AE447" s="6" t="s">
        <v>1181</v>
      </c>
      <c r="AF447" s="6" t="s">
        <v>1183</v>
      </c>
      <c r="AG447" s="6" t="s">
        <v>1172</v>
      </c>
      <c r="AH447" s="6" t="s">
        <v>587</v>
      </c>
      <c r="AI447" s="6" t="s">
        <v>1168</v>
      </c>
      <c r="AJ447" s="6" t="s">
        <v>976</v>
      </c>
      <c r="AK447" s="6" t="s">
        <v>593</v>
      </c>
      <c r="AL447" s="6" t="s">
        <v>609</v>
      </c>
      <c r="AM447" s="6" t="s">
        <v>995</v>
      </c>
      <c r="AN447" s="6" t="s">
        <v>1857</v>
      </c>
      <c r="AO447" s="6" t="s">
        <v>1857</v>
      </c>
      <c r="AP447" s="6" t="s">
        <v>1857</v>
      </c>
      <c r="AQ447" s="6" t="s">
        <v>1857</v>
      </c>
      <c r="AR447" s="6" t="s">
        <v>1857</v>
      </c>
      <c r="AS447" s="6" t="s">
        <v>1857</v>
      </c>
      <c r="AT447" s="6" t="s">
        <v>1857</v>
      </c>
    </row>
    <row r="448" spans="1:46" ht="17.25" customHeight="1" x14ac:dyDescent="0.3">
      <c r="A448" t="s">
        <v>586</v>
      </c>
      <c r="B448" t="s">
        <v>1702</v>
      </c>
      <c r="C448" t="s">
        <v>1162</v>
      </c>
      <c r="D448" t="str">
        <f t="shared" si="66"/>
        <v>Toms River township, Ocean County</v>
      </c>
      <c r="E448" t="s">
        <v>1830</v>
      </c>
      <c r="F448" t="s">
        <v>1817</v>
      </c>
      <c r="G448" s="22">
        <f>COUNTIFS('Raw Data from UFBs'!$A$3:$A$3000,'Summary By Town'!$A448,'Raw Data from UFBs'!$E$3:$E$3000,'Summary By Town'!$G$2)</f>
        <v>9</v>
      </c>
      <c r="H448" s="5">
        <f>SUMIFS('Raw Data from UFBs'!F$3:F$3000,'Raw Data from UFBs'!$A$3:$A$3000,'Summary By Town'!$A448,'Raw Data from UFBs'!$E$3:$E$3000,'Summary By Town'!$G$2)</f>
        <v>596915.55000000005</v>
      </c>
      <c r="I448" s="5">
        <f>SUMIFS('Raw Data from UFBs'!G$3:G$3000,'Raw Data from UFBs'!$A$3:$A$3000,'Summary By Town'!$A448,'Raw Data from UFBs'!$E$3:$E$3000,'Summary By Town'!$G$2)</f>
        <v>86550000</v>
      </c>
      <c r="J448" s="23">
        <f t="shared" si="67"/>
        <v>1454901.2109158232</v>
      </c>
      <c r="K448" s="22">
        <f>COUNTIFS('Raw Data from UFBs'!$A$3:$A$3000,'Summary By Town'!$A448,'Raw Data from UFBs'!$E$3:$E$3000,'Summary By Town'!$K$2)</f>
        <v>0</v>
      </c>
      <c r="L448" s="5">
        <f>SUMIFS('Raw Data from UFBs'!F$3:F$3000,'Raw Data from UFBs'!$A$3:$A$3000,'Summary By Town'!$A448,'Raw Data from UFBs'!$E$3:$E$3000,'Summary By Town'!$K$2)</f>
        <v>0</v>
      </c>
      <c r="M448" s="5">
        <f>SUMIFS('Raw Data from UFBs'!G$3:G$3000,'Raw Data from UFBs'!$A$3:$A$3000,'Summary By Town'!$A448,'Raw Data from UFBs'!$E$3:$E$3000,'Summary By Town'!$K$2)</f>
        <v>0</v>
      </c>
      <c r="N448" s="23">
        <f t="shared" si="68"/>
        <v>0</v>
      </c>
      <c r="O448" s="22">
        <f>COUNTIFS('Raw Data from UFBs'!$A$3:$A$3000,'Summary By Town'!$A448,'Raw Data from UFBs'!$E$3:$E$3000,'Summary By Town'!$O$2)</f>
        <v>0</v>
      </c>
      <c r="P448" s="5">
        <f>SUMIFS('Raw Data from UFBs'!F$3:F$3000,'Raw Data from UFBs'!$A$3:$A$3000,'Summary By Town'!$A448,'Raw Data from UFBs'!$E$3:$E$3000,'Summary By Town'!$O$2)</f>
        <v>0</v>
      </c>
      <c r="Q448" s="5">
        <f>SUMIFS('Raw Data from UFBs'!G$3:G$3000,'Raw Data from UFBs'!$A$3:$A$3000,'Summary By Town'!$A448,'Raw Data from UFBs'!$E$3:$E$3000,'Summary By Town'!$O$2)</f>
        <v>0</v>
      </c>
      <c r="R448" s="23">
        <f t="shared" si="69"/>
        <v>0</v>
      </c>
      <c r="S448" s="22">
        <f t="shared" si="70"/>
        <v>9</v>
      </c>
      <c r="T448" s="5">
        <f t="shared" si="71"/>
        <v>596915.55000000005</v>
      </c>
      <c r="U448" s="5">
        <f t="shared" si="72"/>
        <v>86550000</v>
      </c>
      <c r="V448" s="23">
        <f t="shared" si="73"/>
        <v>1454901.2109158232</v>
      </c>
      <c r="W448" s="62">
        <v>21629054700</v>
      </c>
      <c r="X448" s="63">
        <v>1.6809950443856998</v>
      </c>
      <c r="Y448" s="64">
        <v>0.26917099978057396</v>
      </c>
      <c r="Z448" s="5">
        <f t="shared" si="74"/>
        <v>230944.85814610866</v>
      </c>
      <c r="AA448" s="9">
        <f t="shared" si="75"/>
        <v>4.0015618435696133E-3</v>
      </c>
      <c r="AB448" s="62">
        <v>140870146.69999999</v>
      </c>
      <c r="AC448" s="7">
        <f t="shared" si="76"/>
        <v>1.6394166085305047E-3</v>
      </c>
      <c r="AE448" s="6" t="s">
        <v>590</v>
      </c>
      <c r="AF448" s="6" t="s">
        <v>1182</v>
      </c>
      <c r="AG448" s="6" t="s">
        <v>1169</v>
      </c>
      <c r="AH448" s="6" t="s">
        <v>1179</v>
      </c>
      <c r="AI448" s="6" t="s">
        <v>1171</v>
      </c>
      <c r="AJ448" s="6" t="s">
        <v>1166</v>
      </c>
      <c r="AK448" s="6" t="s">
        <v>594</v>
      </c>
      <c r="AL448" s="6" t="s">
        <v>592</v>
      </c>
      <c r="AM448" s="6" t="s">
        <v>1167</v>
      </c>
      <c r="AN448" s="6" t="s">
        <v>1857</v>
      </c>
      <c r="AO448" s="6" t="s">
        <v>1857</v>
      </c>
      <c r="AP448" s="6" t="s">
        <v>1857</v>
      </c>
      <c r="AQ448" s="6" t="s">
        <v>1857</v>
      </c>
      <c r="AR448" s="6" t="s">
        <v>1857</v>
      </c>
      <c r="AS448" s="6" t="s">
        <v>1857</v>
      </c>
      <c r="AT448" s="6" t="s">
        <v>1857</v>
      </c>
    </row>
    <row r="449" spans="1:46" ht="17.25" customHeight="1" x14ac:dyDescent="0.3">
      <c r="A449" t="s">
        <v>612</v>
      </c>
      <c r="B449" t="s">
        <v>1703</v>
      </c>
      <c r="C449" t="s">
        <v>1185</v>
      </c>
      <c r="D449" t="str">
        <f t="shared" si="66"/>
        <v>Bloomingdale borough, Passaic County</v>
      </c>
      <c r="E449" t="s">
        <v>1828</v>
      </c>
      <c r="F449" t="s">
        <v>1815</v>
      </c>
      <c r="G449" s="22">
        <f>COUNTIFS('Raw Data from UFBs'!$A$3:$A$3000,'Summary By Town'!$A449,'Raw Data from UFBs'!$E$3:$E$3000,'Summary By Town'!$G$2)</f>
        <v>0</v>
      </c>
      <c r="H449" s="5">
        <f>SUMIFS('Raw Data from UFBs'!F$3:F$3000,'Raw Data from UFBs'!$A$3:$A$3000,'Summary By Town'!$A449,'Raw Data from UFBs'!$E$3:$E$3000,'Summary By Town'!$G$2)</f>
        <v>0</v>
      </c>
      <c r="I449" s="5">
        <f>SUMIFS('Raw Data from UFBs'!G$3:G$3000,'Raw Data from UFBs'!$A$3:$A$3000,'Summary By Town'!$A449,'Raw Data from UFBs'!$E$3:$E$3000,'Summary By Town'!$G$2)</f>
        <v>0</v>
      </c>
      <c r="J449" s="23">
        <f t="shared" si="67"/>
        <v>0</v>
      </c>
      <c r="K449" s="22">
        <f>COUNTIFS('Raw Data from UFBs'!$A$3:$A$3000,'Summary By Town'!$A449,'Raw Data from UFBs'!$E$3:$E$3000,'Summary By Town'!$K$2)</f>
        <v>0</v>
      </c>
      <c r="L449" s="5">
        <f>SUMIFS('Raw Data from UFBs'!F$3:F$3000,'Raw Data from UFBs'!$A$3:$A$3000,'Summary By Town'!$A449,'Raw Data from UFBs'!$E$3:$E$3000,'Summary By Town'!$K$2)</f>
        <v>0</v>
      </c>
      <c r="M449" s="5">
        <f>SUMIFS('Raw Data from UFBs'!G$3:G$3000,'Raw Data from UFBs'!$A$3:$A$3000,'Summary By Town'!$A449,'Raw Data from UFBs'!$E$3:$E$3000,'Summary By Town'!$K$2)</f>
        <v>0</v>
      </c>
      <c r="N449" s="23">
        <f t="shared" si="68"/>
        <v>0</v>
      </c>
      <c r="O449" s="22">
        <f>COUNTIFS('Raw Data from UFBs'!$A$3:$A$3000,'Summary By Town'!$A449,'Raw Data from UFBs'!$E$3:$E$3000,'Summary By Town'!$O$2)</f>
        <v>0</v>
      </c>
      <c r="P449" s="5">
        <f>SUMIFS('Raw Data from UFBs'!F$3:F$3000,'Raw Data from UFBs'!$A$3:$A$3000,'Summary By Town'!$A449,'Raw Data from UFBs'!$E$3:$E$3000,'Summary By Town'!$O$2)</f>
        <v>0</v>
      </c>
      <c r="Q449" s="5">
        <f>SUMIFS('Raw Data from UFBs'!G$3:G$3000,'Raw Data from UFBs'!$A$3:$A$3000,'Summary By Town'!$A449,'Raw Data from UFBs'!$E$3:$E$3000,'Summary By Town'!$O$2)</f>
        <v>0</v>
      </c>
      <c r="R449" s="23">
        <f t="shared" si="69"/>
        <v>0</v>
      </c>
      <c r="S449" s="22">
        <f t="shared" si="70"/>
        <v>0</v>
      </c>
      <c r="T449" s="5">
        <f t="shared" si="71"/>
        <v>0</v>
      </c>
      <c r="U449" s="5">
        <f t="shared" si="72"/>
        <v>0</v>
      </c>
      <c r="V449" s="23">
        <f t="shared" si="73"/>
        <v>0</v>
      </c>
      <c r="W449" s="62">
        <v>799619900</v>
      </c>
      <c r="X449" s="63">
        <v>4.5017833568275361</v>
      </c>
      <c r="Y449" s="64">
        <v>0.26135683286538242</v>
      </c>
      <c r="Z449" s="5">
        <f t="shared" si="74"/>
        <v>0</v>
      </c>
      <c r="AA449" s="9">
        <f t="shared" si="75"/>
        <v>0</v>
      </c>
      <c r="AB449" s="62">
        <v>13903092.469999999</v>
      </c>
      <c r="AC449" s="7">
        <f t="shared" si="76"/>
        <v>0</v>
      </c>
      <c r="AE449" s="6" t="s">
        <v>1156</v>
      </c>
      <c r="AF449" s="6" t="s">
        <v>560</v>
      </c>
      <c r="AG449" s="6" t="s">
        <v>1191</v>
      </c>
      <c r="AH449" s="6" t="s">
        <v>625</v>
      </c>
      <c r="AI449" s="6" t="s">
        <v>1193</v>
      </c>
      <c r="AJ449" s="6" t="s">
        <v>1196</v>
      </c>
      <c r="AK449" s="6" t="s">
        <v>1857</v>
      </c>
      <c r="AL449" s="6" t="s">
        <v>1857</v>
      </c>
      <c r="AM449" s="6" t="s">
        <v>1857</v>
      </c>
      <c r="AN449" s="6" t="s">
        <v>1857</v>
      </c>
      <c r="AO449" s="6" t="s">
        <v>1857</v>
      </c>
      <c r="AP449" s="6" t="s">
        <v>1857</v>
      </c>
      <c r="AQ449" s="6" t="s">
        <v>1857</v>
      </c>
      <c r="AR449" s="6" t="s">
        <v>1857</v>
      </c>
      <c r="AS449" s="6" t="s">
        <v>1857</v>
      </c>
      <c r="AT449" s="6" t="s">
        <v>1857</v>
      </c>
    </row>
    <row r="450" spans="1:46" ht="17.25" customHeight="1" x14ac:dyDescent="0.3">
      <c r="A450" t="s">
        <v>613</v>
      </c>
      <c r="B450" t="s">
        <v>1704</v>
      </c>
      <c r="C450" t="s">
        <v>1185</v>
      </c>
      <c r="D450" t="str">
        <f t="shared" si="66"/>
        <v>Clifton city, Passaic County</v>
      </c>
      <c r="E450" t="s">
        <v>1828</v>
      </c>
      <c r="F450" t="s">
        <v>1819</v>
      </c>
      <c r="G450" s="22">
        <f>COUNTIFS('Raw Data from UFBs'!$A$3:$A$3000,'Summary By Town'!$A450,'Raw Data from UFBs'!$E$3:$E$3000,'Summary By Town'!$G$2)</f>
        <v>8</v>
      </c>
      <c r="H450" s="5">
        <f>SUMIFS('Raw Data from UFBs'!F$3:F$3000,'Raw Data from UFBs'!$A$3:$A$3000,'Summary By Town'!$A450,'Raw Data from UFBs'!$E$3:$E$3000,'Summary By Town'!$G$2)</f>
        <v>452202.17</v>
      </c>
      <c r="I450" s="5">
        <f>SUMIFS('Raw Data from UFBs'!G$3:G$3000,'Raw Data from UFBs'!$A$3:$A$3000,'Summary By Town'!$A450,'Raw Data from UFBs'!$E$3:$E$3000,'Summary By Town'!$G$2)</f>
        <v>50435500</v>
      </c>
      <c r="J450" s="23">
        <f t="shared" si="67"/>
        <v>2921737.6665962203</v>
      </c>
      <c r="K450" s="22">
        <f>COUNTIFS('Raw Data from UFBs'!$A$3:$A$3000,'Summary By Town'!$A450,'Raw Data from UFBs'!$E$3:$E$3000,'Summary By Town'!$K$2)</f>
        <v>3</v>
      </c>
      <c r="L450" s="5">
        <f>SUMIFS('Raw Data from UFBs'!F$3:F$3000,'Raw Data from UFBs'!$A$3:$A$3000,'Summary By Town'!$A450,'Raw Data from UFBs'!$E$3:$E$3000,'Summary By Town'!$K$2)</f>
        <v>1575291.29</v>
      </c>
      <c r="M450" s="5">
        <f>SUMIFS('Raw Data from UFBs'!G$3:G$3000,'Raw Data from UFBs'!$A$3:$A$3000,'Summary By Town'!$A450,'Raw Data from UFBs'!$E$3:$E$3000,'Summary By Town'!$K$2)</f>
        <v>80694500</v>
      </c>
      <c r="N450" s="23">
        <f t="shared" si="68"/>
        <v>4674647.0271366145</v>
      </c>
      <c r="O450" s="22">
        <f>COUNTIFS('Raw Data from UFBs'!$A$3:$A$3000,'Summary By Town'!$A450,'Raw Data from UFBs'!$E$3:$E$3000,'Summary By Town'!$O$2)</f>
        <v>2</v>
      </c>
      <c r="P450" s="5">
        <f>SUMIFS('Raw Data from UFBs'!F$3:F$3000,'Raw Data from UFBs'!$A$3:$A$3000,'Summary By Town'!$A450,'Raw Data from UFBs'!$E$3:$E$3000,'Summary By Town'!$O$2)</f>
        <v>6998.4</v>
      </c>
      <c r="Q450" s="5">
        <f>SUMIFS('Raw Data from UFBs'!G$3:G$3000,'Raw Data from UFBs'!$A$3:$A$3000,'Summary By Town'!$A450,'Raw Data from UFBs'!$E$3:$E$3000,'Summary By Town'!$O$2)</f>
        <v>654000</v>
      </c>
      <c r="R450" s="23">
        <f t="shared" si="69"/>
        <v>37886.338669269229</v>
      </c>
      <c r="S450" s="22">
        <f t="shared" si="70"/>
        <v>13</v>
      </c>
      <c r="T450" s="5">
        <f t="shared" si="71"/>
        <v>2034491.8599999999</v>
      </c>
      <c r="U450" s="5">
        <f t="shared" si="72"/>
        <v>131784000</v>
      </c>
      <c r="V450" s="23">
        <f t="shared" si="73"/>
        <v>7634271.0324021038</v>
      </c>
      <c r="W450" s="62">
        <v>5995062468</v>
      </c>
      <c r="X450" s="63">
        <v>5.7930181451482001</v>
      </c>
      <c r="Y450" s="64">
        <v>0.29381179941229962</v>
      </c>
      <c r="Z450" s="5">
        <f t="shared" si="74"/>
        <v>1645281.1949549802</v>
      </c>
      <c r="AA450" s="9">
        <f t="shared" si="75"/>
        <v>2.1982089545092627E-2</v>
      </c>
      <c r="AB450" s="62">
        <v>129224738</v>
      </c>
      <c r="AC450" s="7">
        <f t="shared" si="76"/>
        <v>1.273193678252983E-2</v>
      </c>
      <c r="AE450" s="6" t="s">
        <v>74</v>
      </c>
      <c r="AF450" s="6" t="s">
        <v>238</v>
      </c>
      <c r="AG450" s="6" t="s">
        <v>85</v>
      </c>
      <c r="AH450" s="6" t="s">
        <v>229</v>
      </c>
      <c r="AI450" s="6" t="s">
        <v>1045</v>
      </c>
      <c r="AJ450" s="6" t="s">
        <v>614</v>
      </c>
      <c r="AK450" s="6" t="s">
        <v>1188</v>
      </c>
      <c r="AL450" s="6" t="s">
        <v>69</v>
      </c>
      <c r="AM450" s="6" t="s">
        <v>714</v>
      </c>
      <c r="AN450" s="6" t="s">
        <v>939</v>
      </c>
      <c r="AO450" s="6" t="s">
        <v>1190</v>
      </c>
      <c r="AP450" s="6" t="s">
        <v>1857</v>
      </c>
      <c r="AQ450" s="6" t="s">
        <v>1857</v>
      </c>
      <c r="AR450" s="6" t="s">
        <v>1857</v>
      </c>
      <c r="AS450" s="6" t="s">
        <v>1857</v>
      </c>
      <c r="AT450" s="6" t="s">
        <v>1857</v>
      </c>
    </row>
    <row r="451" spans="1:46" ht="17.25" customHeight="1" x14ac:dyDescent="0.3">
      <c r="A451" t="s">
        <v>1186</v>
      </c>
      <c r="B451" t="s">
        <v>1705</v>
      </c>
      <c r="C451" t="s">
        <v>1185</v>
      </c>
      <c r="D451" t="str">
        <f t="shared" si="66"/>
        <v>Haledon borough, Passaic County</v>
      </c>
      <c r="E451" t="s">
        <v>1828</v>
      </c>
      <c r="F451" t="s">
        <v>1819</v>
      </c>
      <c r="G451" s="22">
        <f>COUNTIFS('Raw Data from UFBs'!$A$3:$A$3000,'Summary By Town'!$A451,'Raw Data from UFBs'!$E$3:$E$3000,'Summary By Town'!$G$2)</f>
        <v>0</v>
      </c>
      <c r="H451" s="5">
        <f>SUMIFS('Raw Data from UFBs'!F$3:F$3000,'Raw Data from UFBs'!$A$3:$A$3000,'Summary By Town'!$A451,'Raw Data from UFBs'!$E$3:$E$3000,'Summary By Town'!$G$2)</f>
        <v>0</v>
      </c>
      <c r="I451" s="5">
        <f>SUMIFS('Raw Data from UFBs'!G$3:G$3000,'Raw Data from UFBs'!$A$3:$A$3000,'Summary By Town'!$A451,'Raw Data from UFBs'!$E$3:$E$3000,'Summary By Town'!$G$2)</f>
        <v>0</v>
      </c>
      <c r="J451" s="23">
        <f t="shared" si="67"/>
        <v>0</v>
      </c>
      <c r="K451" s="22">
        <f>COUNTIFS('Raw Data from UFBs'!$A$3:$A$3000,'Summary By Town'!$A451,'Raw Data from UFBs'!$E$3:$E$3000,'Summary By Town'!$K$2)</f>
        <v>0</v>
      </c>
      <c r="L451" s="5">
        <f>SUMIFS('Raw Data from UFBs'!F$3:F$3000,'Raw Data from UFBs'!$A$3:$A$3000,'Summary By Town'!$A451,'Raw Data from UFBs'!$E$3:$E$3000,'Summary By Town'!$K$2)</f>
        <v>0</v>
      </c>
      <c r="M451" s="5">
        <f>SUMIFS('Raw Data from UFBs'!G$3:G$3000,'Raw Data from UFBs'!$A$3:$A$3000,'Summary By Town'!$A451,'Raw Data from UFBs'!$E$3:$E$3000,'Summary By Town'!$K$2)</f>
        <v>0</v>
      </c>
      <c r="N451" s="23">
        <f t="shared" si="68"/>
        <v>0</v>
      </c>
      <c r="O451" s="22">
        <f>COUNTIFS('Raw Data from UFBs'!$A$3:$A$3000,'Summary By Town'!$A451,'Raw Data from UFBs'!$E$3:$E$3000,'Summary By Town'!$O$2)</f>
        <v>0</v>
      </c>
      <c r="P451" s="5">
        <f>SUMIFS('Raw Data from UFBs'!F$3:F$3000,'Raw Data from UFBs'!$A$3:$A$3000,'Summary By Town'!$A451,'Raw Data from UFBs'!$E$3:$E$3000,'Summary By Town'!$O$2)</f>
        <v>0</v>
      </c>
      <c r="Q451" s="5">
        <f>SUMIFS('Raw Data from UFBs'!G$3:G$3000,'Raw Data from UFBs'!$A$3:$A$3000,'Summary By Town'!$A451,'Raw Data from UFBs'!$E$3:$E$3000,'Summary By Town'!$O$2)</f>
        <v>0</v>
      </c>
      <c r="R451" s="23">
        <f t="shared" si="69"/>
        <v>0</v>
      </c>
      <c r="S451" s="22">
        <f t="shared" si="70"/>
        <v>0</v>
      </c>
      <c r="T451" s="5">
        <f t="shared" si="71"/>
        <v>0</v>
      </c>
      <c r="U451" s="5">
        <f t="shared" si="72"/>
        <v>0</v>
      </c>
      <c r="V451" s="23">
        <f t="shared" si="73"/>
        <v>0</v>
      </c>
      <c r="W451" s="62">
        <v>607709300</v>
      </c>
      <c r="X451" s="63">
        <v>5.1920330796420551</v>
      </c>
      <c r="Y451" s="64">
        <v>0.36021331823548297</v>
      </c>
      <c r="Z451" s="5">
        <f t="shared" si="74"/>
        <v>0</v>
      </c>
      <c r="AA451" s="9">
        <f t="shared" si="75"/>
        <v>0</v>
      </c>
      <c r="AB451" s="62">
        <v>12894397.050000001</v>
      </c>
      <c r="AC451" s="7">
        <f t="shared" si="76"/>
        <v>0</v>
      </c>
      <c r="AE451" s="6" t="s">
        <v>1194</v>
      </c>
      <c r="AF451" s="6" t="s">
        <v>1190</v>
      </c>
      <c r="AG451" s="6" t="s">
        <v>1192</v>
      </c>
      <c r="AH451" s="6" t="s">
        <v>1189</v>
      </c>
      <c r="AI451" s="6" t="s">
        <v>1195</v>
      </c>
      <c r="AJ451" s="6" t="s">
        <v>1857</v>
      </c>
      <c r="AK451" s="6" t="s">
        <v>1857</v>
      </c>
      <c r="AL451" s="6" t="s">
        <v>1857</v>
      </c>
      <c r="AM451" s="6" t="s">
        <v>1857</v>
      </c>
      <c r="AN451" s="6" t="s">
        <v>1857</v>
      </c>
      <c r="AO451" s="6" t="s">
        <v>1857</v>
      </c>
      <c r="AP451" s="6" t="s">
        <v>1857</v>
      </c>
      <c r="AQ451" s="6" t="s">
        <v>1857</v>
      </c>
      <c r="AR451" s="6" t="s">
        <v>1857</v>
      </c>
      <c r="AS451" s="6" t="s">
        <v>1857</v>
      </c>
      <c r="AT451" s="6" t="s">
        <v>1857</v>
      </c>
    </row>
    <row r="452" spans="1:46" ht="17.25" customHeight="1" x14ac:dyDescent="0.3">
      <c r="A452" t="s">
        <v>1187</v>
      </c>
      <c r="B452" t="s">
        <v>1706</v>
      </c>
      <c r="C452" t="s">
        <v>1185</v>
      </c>
      <c r="D452" t="str">
        <f t="shared" ref="D452:D515" si="77">B452&amp;", "&amp;C452&amp;" County"</f>
        <v>Hawthorne borough, Passaic County</v>
      </c>
      <c r="E452" t="s">
        <v>1828</v>
      </c>
      <c r="F452" t="s">
        <v>1815</v>
      </c>
      <c r="G452" s="22">
        <f>COUNTIFS('Raw Data from UFBs'!$A$3:$A$3000,'Summary By Town'!$A452,'Raw Data from UFBs'!$E$3:$E$3000,'Summary By Town'!$G$2)</f>
        <v>0</v>
      </c>
      <c r="H452" s="5">
        <f>SUMIFS('Raw Data from UFBs'!F$3:F$3000,'Raw Data from UFBs'!$A$3:$A$3000,'Summary By Town'!$A452,'Raw Data from UFBs'!$E$3:$E$3000,'Summary By Town'!$G$2)</f>
        <v>0</v>
      </c>
      <c r="I452" s="5">
        <f>SUMIFS('Raw Data from UFBs'!G$3:G$3000,'Raw Data from UFBs'!$A$3:$A$3000,'Summary By Town'!$A452,'Raw Data from UFBs'!$E$3:$E$3000,'Summary By Town'!$G$2)</f>
        <v>0</v>
      </c>
      <c r="J452" s="23">
        <f t="shared" ref="J452:J515" si="78">IFERROR((I452/100)*$X452,"--")</f>
        <v>0</v>
      </c>
      <c r="K452" s="22">
        <f>COUNTIFS('Raw Data from UFBs'!$A$3:$A$3000,'Summary By Town'!$A452,'Raw Data from UFBs'!$E$3:$E$3000,'Summary By Town'!$K$2)</f>
        <v>0</v>
      </c>
      <c r="L452" s="5">
        <f>SUMIFS('Raw Data from UFBs'!F$3:F$3000,'Raw Data from UFBs'!$A$3:$A$3000,'Summary By Town'!$A452,'Raw Data from UFBs'!$E$3:$E$3000,'Summary By Town'!$K$2)</f>
        <v>0</v>
      </c>
      <c r="M452" s="5">
        <f>SUMIFS('Raw Data from UFBs'!G$3:G$3000,'Raw Data from UFBs'!$A$3:$A$3000,'Summary By Town'!$A452,'Raw Data from UFBs'!$E$3:$E$3000,'Summary By Town'!$K$2)</f>
        <v>0</v>
      </c>
      <c r="N452" s="23">
        <f t="shared" ref="N452:N515" si="79">IFERROR((M452/100)*$X452,"--")</f>
        <v>0</v>
      </c>
      <c r="O452" s="22">
        <f>COUNTIFS('Raw Data from UFBs'!$A$3:$A$3000,'Summary By Town'!$A452,'Raw Data from UFBs'!$E$3:$E$3000,'Summary By Town'!$O$2)</f>
        <v>0</v>
      </c>
      <c r="P452" s="5">
        <f>SUMIFS('Raw Data from UFBs'!F$3:F$3000,'Raw Data from UFBs'!$A$3:$A$3000,'Summary By Town'!$A452,'Raw Data from UFBs'!$E$3:$E$3000,'Summary By Town'!$O$2)</f>
        <v>0</v>
      </c>
      <c r="Q452" s="5">
        <f>SUMIFS('Raw Data from UFBs'!G$3:G$3000,'Raw Data from UFBs'!$A$3:$A$3000,'Summary By Town'!$A452,'Raw Data from UFBs'!$E$3:$E$3000,'Summary By Town'!$O$2)</f>
        <v>0</v>
      </c>
      <c r="R452" s="23">
        <f t="shared" ref="R452:R515" si="80">IFERROR((Q452/100)*$X452,"--")</f>
        <v>0</v>
      </c>
      <c r="S452" s="22">
        <f t="shared" ref="S452:S515" si="81">O452+K452+G452</f>
        <v>0</v>
      </c>
      <c r="T452" s="5">
        <f t="shared" ref="T452:T515" si="82">P452+L452+H452</f>
        <v>0</v>
      </c>
      <c r="U452" s="5">
        <f t="shared" ref="U452:U515" si="83">Q452+M452+I452</f>
        <v>0</v>
      </c>
      <c r="V452" s="23">
        <f t="shared" ref="V452:V515" si="84">R452+N452+J452</f>
        <v>0</v>
      </c>
      <c r="W452" s="62">
        <v>2867883763</v>
      </c>
      <c r="X452" s="63">
        <v>2.9992579409237266</v>
      </c>
      <c r="Y452" s="64">
        <v>0.22708605046326033</v>
      </c>
      <c r="Z452" s="5">
        <f t="shared" ref="Z452:Z515" si="85">(V452-T452)*Y452</f>
        <v>0</v>
      </c>
      <c r="AA452" s="9">
        <f t="shared" ref="AA452:AA515" si="86">U452/W452</f>
        <v>0</v>
      </c>
      <c r="AB452" s="62">
        <v>24566029.09</v>
      </c>
      <c r="AC452" s="7">
        <f t="shared" ref="AC452:AC515" si="87">Z452/AB452</f>
        <v>0</v>
      </c>
      <c r="AE452" s="6" t="s">
        <v>1190</v>
      </c>
      <c r="AF452" s="6" t="s">
        <v>1192</v>
      </c>
      <c r="AG452" s="6" t="s">
        <v>941</v>
      </c>
      <c r="AH452" s="6" t="s">
        <v>944</v>
      </c>
      <c r="AI452" s="6" t="s">
        <v>1189</v>
      </c>
      <c r="AJ452" s="6" t="s">
        <v>964</v>
      </c>
      <c r="AK452" s="6" t="s">
        <v>975</v>
      </c>
      <c r="AL452" s="6" t="s">
        <v>1857</v>
      </c>
      <c r="AM452" s="6" t="s">
        <v>1857</v>
      </c>
      <c r="AN452" s="6" t="s">
        <v>1857</v>
      </c>
      <c r="AO452" s="6" t="s">
        <v>1857</v>
      </c>
      <c r="AP452" s="6" t="s">
        <v>1857</v>
      </c>
      <c r="AQ452" s="6" t="s">
        <v>1857</v>
      </c>
      <c r="AR452" s="6" t="s">
        <v>1857</v>
      </c>
      <c r="AS452" s="6" t="s">
        <v>1857</v>
      </c>
      <c r="AT452" s="6" t="s">
        <v>1857</v>
      </c>
    </row>
    <row r="453" spans="1:46" ht="17.25" customHeight="1" x14ac:dyDescent="0.3">
      <c r="A453" t="s">
        <v>1189</v>
      </c>
      <c r="B453" t="s">
        <v>1707</v>
      </c>
      <c r="C453" t="s">
        <v>1185</v>
      </c>
      <c r="D453" t="str">
        <f t="shared" si="77"/>
        <v>North Haledon borough, Passaic County</v>
      </c>
      <c r="E453" t="s">
        <v>1828</v>
      </c>
      <c r="F453" t="s">
        <v>1815</v>
      </c>
      <c r="G453" s="22">
        <f>COUNTIFS('Raw Data from UFBs'!$A$3:$A$3000,'Summary By Town'!$A453,'Raw Data from UFBs'!$E$3:$E$3000,'Summary By Town'!$G$2)</f>
        <v>0</v>
      </c>
      <c r="H453" s="5">
        <f>SUMIFS('Raw Data from UFBs'!F$3:F$3000,'Raw Data from UFBs'!$A$3:$A$3000,'Summary By Town'!$A453,'Raw Data from UFBs'!$E$3:$E$3000,'Summary By Town'!$G$2)</f>
        <v>0</v>
      </c>
      <c r="I453" s="5">
        <f>SUMIFS('Raw Data from UFBs'!G$3:G$3000,'Raw Data from UFBs'!$A$3:$A$3000,'Summary By Town'!$A453,'Raw Data from UFBs'!$E$3:$E$3000,'Summary By Town'!$G$2)</f>
        <v>0</v>
      </c>
      <c r="J453" s="23">
        <f t="shared" si="78"/>
        <v>0</v>
      </c>
      <c r="K453" s="22">
        <f>COUNTIFS('Raw Data from UFBs'!$A$3:$A$3000,'Summary By Town'!$A453,'Raw Data from UFBs'!$E$3:$E$3000,'Summary By Town'!$K$2)</f>
        <v>0</v>
      </c>
      <c r="L453" s="5">
        <f>SUMIFS('Raw Data from UFBs'!F$3:F$3000,'Raw Data from UFBs'!$A$3:$A$3000,'Summary By Town'!$A453,'Raw Data from UFBs'!$E$3:$E$3000,'Summary By Town'!$K$2)</f>
        <v>0</v>
      </c>
      <c r="M453" s="5">
        <f>SUMIFS('Raw Data from UFBs'!G$3:G$3000,'Raw Data from UFBs'!$A$3:$A$3000,'Summary By Town'!$A453,'Raw Data from UFBs'!$E$3:$E$3000,'Summary By Town'!$K$2)</f>
        <v>0</v>
      </c>
      <c r="N453" s="23">
        <f t="shared" si="79"/>
        <v>0</v>
      </c>
      <c r="O453" s="22">
        <f>COUNTIFS('Raw Data from UFBs'!$A$3:$A$3000,'Summary By Town'!$A453,'Raw Data from UFBs'!$E$3:$E$3000,'Summary By Town'!$O$2)</f>
        <v>2</v>
      </c>
      <c r="P453" s="5">
        <f>SUMIFS('Raw Data from UFBs'!F$3:F$3000,'Raw Data from UFBs'!$A$3:$A$3000,'Summary By Town'!$A453,'Raw Data from UFBs'!$E$3:$E$3000,'Summary By Town'!$O$2)</f>
        <v>515000</v>
      </c>
      <c r="Q453" s="5">
        <f>SUMIFS('Raw Data from UFBs'!G$3:G$3000,'Raw Data from UFBs'!$A$3:$A$3000,'Summary By Town'!$A453,'Raw Data from UFBs'!$E$3:$E$3000,'Summary By Town'!$O$2)</f>
        <v>4223600</v>
      </c>
      <c r="R453" s="23">
        <f t="shared" si="80"/>
        <v>124975.00527184465</v>
      </c>
      <c r="S453" s="22">
        <f t="shared" si="81"/>
        <v>2</v>
      </c>
      <c r="T453" s="5">
        <f t="shared" si="82"/>
        <v>515000</v>
      </c>
      <c r="U453" s="5">
        <f t="shared" si="83"/>
        <v>4223600</v>
      </c>
      <c r="V453" s="23">
        <f t="shared" si="84"/>
        <v>124975.00527184465</v>
      </c>
      <c r="W453" s="62">
        <v>1406527927</v>
      </c>
      <c r="X453" s="63">
        <v>2.9589687771532498</v>
      </c>
      <c r="Y453" s="64">
        <v>0.35122104221090544</v>
      </c>
      <c r="Z453" s="5">
        <f t="shared" si="85"/>
        <v>-136984.98513672562</v>
      </c>
      <c r="AA453" s="9">
        <f t="shared" si="86"/>
        <v>3.0028554136202375E-3</v>
      </c>
      <c r="AB453" s="62">
        <v>16593591.329999998</v>
      </c>
      <c r="AC453" s="7">
        <f t="shared" si="87"/>
        <v>-8.2552946141964331E-3</v>
      </c>
      <c r="AE453" s="6" t="s">
        <v>1192</v>
      </c>
      <c r="AF453" s="6" t="s">
        <v>1186</v>
      </c>
      <c r="AG453" s="6" t="s">
        <v>1187</v>
      </c>
      <c r="AH453" s="6" t="s">
        <v>1195</v>
      </c>
      <c r="AI453" s="6" t="s">
        <v>975</v>
      </c>
      <c r="AJ453" s="6" t="s">
        <v>943</v>
      </c>
      <c r="AK453" s="6" t="s">
        <v>1857</v>
      </c>
      <c r="AL453" s="6" t="s">
        <v>1857</v>
      </c>
      <c r="AM453" s="6" t="s">
        <v>1857</v>
      </c>
      <c r="AN453" s="6" t="s">
        <v>1857</v>
      </c>
      <c r="AO453" s="6" t="s">
        <v>1857</v>
      </c>
      <c r="AP453" s="6" t="s">
        <v>1857</v>
      </c>
      <c r="AQ453" s="6" t="s">
        <v>1857</v>
      </c>
      <c r="AR453" s="6" t="s">
        <v>1857</v>
      </c>
      <c r="AS453" s="6" t="s">
        <v>1857</v>
      </c>
      <c r="AT453" s="6" t="s">
        <v>1857</v>
      </c>
    </row>
    <row r="454" spans="1:46" ht="17.25" customHeight="1" x14ac:dyDescent="0.3">
      <c r="A454" t="s">
        <v>614</v>
      </c>
      <c r="B454" t="s">
        <v>1708</v>
      </c>
      <c r="C454" t="s">
        <v>1185</v>
      </c>
      <c r="D454" t="str">
        <f t="shared" si="77"/>
        <v>Passaic city, Passaic County</v>
      </c>
      <c r="E454" t="s">
        <v>1828</v>
      </c>
      <c r="F454" t="s">
        <v>1819</v>
      </c>
      <c r="G454" s="22">
        <f>COUNTIFS('Raw Data from UFBs'!$A$3:$A$3000,'Summary By Town'!$A454,'Raw Data from UFBs'!$E$3:$E$3000,'Summary By Town'!$G$2)</f>
        <v>1</v>
      </c>
      <c r="H454" s="5">
        <f>SUMIFS('Raw Data from UFBs'!F$3:F$3000,'Raw Data from UFBs'!$A$3:$A$3000,'Summary By Town'!$A454,'Raw Data from UFBs'!$E$3:$E$3000,'Summary By Town'!$G$2)</f>
        <v>199692</v>
      </c>
      <c r="I454" s="5">
        <f>SUMIFS('Raw Data from UFBs'!G$3:G$3000,'Raw Data from UFBs'!$A$3:$A$3000,'Summary By Town'!$A454,'Raw Data from UFBs'!$E$3:$E$3000,'Summary By Town'!$G$2)</f>
        <v>21502800</v>
      </c>
      <c r="J454" s="23">
        <f t="shared" si="78"/>
        <v>860901.6762234685</v>
      </c>
      <c r="K454" s="22">
        <f>COUNTIFS('Raw Data from UFBs'!$A$3:$A$3000,'Summary By Town'!$A454,'Raw Data from UFBs'!$E$3:$E$3000,'Summary By Town'!$K$2)</f>
        <v>10</v>
      </c>
      <c r="L454" s="5">
        <f>SUMIFS('Raw Data from UFBs'!F$3:F$3000,'Raw Data from UFBs'!$A$3:$A$3000,'Summary By Town'!$A454,'Raw Data from UFBs'!$E$3:$E$3000,'Summary By Town'!$K$2)</f>
        <v>970518</v>
      </c>
      <c r="M454" s="5">
        <f>SUMIFS('Raw Data from UFBs'!G$3:G$3000,'Raw Data from UFBs'!$A$3:$A$3000,'Summary By Town'!$A454,'Raw Data from UFBs'!$E$3:$E$3000,'Summary By Town'!$K$2)</f>
        <v>68157700</v>
      </c>
      <c r="N454" s="23">
        <f t="shared" si="79"/>
        <v>2728811.0468188468</v>
      </c>
      <c r="O454" s="22">
        <f>COUNTIFS('Raw Data from UFBs'!$A$3:$A$3000,'Summary By Town'!$A454,'Raw Data from UFBs'!$E$3:$E$3000,'Summary By Town'!$O$2)</f>
        <v>0</v>
      </c>
      <c r="P454" s="5">
        <f>SUMIFS('Raw Data from UFBs'!F$3:F$3000,'Raw Data from UFBs'!$A$3:$A$3000,'Summary By Town'!$A454,'Raw Data from UFBs'!$E$3:$E$3000,'Summary By Town'!$O$2)</f>
        <v>0</v>
      </c>
      <c r="Q454" s="5">
        <f>SUMIFS('Raw Data from UFBs'!G$3:G$3000,'Raw Data from UFBs'!$A$3:$A$3000,'Summary By Town'!$A454,'Raw Data from UFBs'!$E$3:$E$3000,'Summary By Town'!$O$2)</f>
        <v>0</v>
      </c>
      <c r="R454" s="23">
        <f t="shared" si="80"/>
        <v>0</v>
      </c>
      <c r="S454" s="22">
        <f t="shared" si="81"/>
        <v>11</v>
      </c>
      <c r="T454" s="5">
        <f t="shared" si="82"/>
        <v>1170210</v>
      </c>
      <c r="U454" s="5">
        <f t="shared" si="83"/>
        <v>89660500</v>
      </c>
      <c r="V454" s="23">
        <f t="shared" si="84"/>
        <v>3589712.7230423153</v>
      </c>
      <c r="W454" s="62">
        <v>3694630608</v>
      </c>
      <c r="X454" s="63">
        <v>4.0036724343967691</v>
      </c>
      <c r="Y454" s="64">
        <v>0.61693169881552723</v>
      </c>
      <c r="Z454" s="5">
        <f t="shared" si="85"/>
        <v>1492667.9252152897</v>
      </c>
      <c r="AA454" s="9">
        <f t="shared" si="86"/>
        <v>2.4267784661843522E-2</v>
      </c>
      <c r="AB454" s="62">
        <v>106492341</v>
      </c>
      <c r="AC454" s="7">
        <f t="shared" si="87"/>
        <v>1.4016669285308411E-2</v>
      </c>
      <c r="AE454" s="6" t="s">
        <v>85</v>
      </c>
      <c r="AF454" s="6" t="s">
        <v>56</v>
      </c>
      <c r="AG454" s="6" t="s">
        <v>973</v>
      </c>
      <c r="AH454" s="6" t="s">
        <v>69</v>
      </c>
      <c r="AI454" s="6" t="s">
        <v>613</v>
      </c>
      <c r="AJ454" s="6" t="s">
        <v>1857</v>
      </c>
      <c r="AK454" s="6" t="s">
        <v>1857</v>
      </c>
      <c r="AL454" s="6" t="s">
        <v>1857</v>
      </c>
      <c r="AM454" s="6" t="s">
        <v>1857</v>
      </c>
      <c r="AN454" s="6" t="s">
        <v>1857</v>
      </c>
      <c r="AO454" s="6" t="s">
        <v>1857</v>
      </c>
      <c r="AP454" s="6" t="s">
        <v>1857</v>
      </c>
      <c r="AQ454" s="6" t="s">
        <v>1857</v>
      </c>
      <c r="AR454" s="6" t="s">
        <v>1857</v>
      </c>
      <c r="AS454" s="6" t="s">
        <v>1857</v>
      </c>
      <c r="AT454" s="6" t="s">
        <v>1857</v>
      </c>
    </row>
    <row r="455" spans="1:46" ht="17.25" customHeight="1" x14ac:dyDescent="0.3">
      <c r="A455" t="s">
        <v>1190</v>
      </c>
      <c r="B455" s="17" t="s">
        <v>1709</v>
      </c>
      <c r="C455" t="s">
        <v>1185</v>
      </c>
      <c r="D455" t="str">
        <f t="shared" si="77"/>
        <v>Paterson city, Passaic County</v>
      </c>
      <c r="E455" t="s">
        <v>1828</v>
      </c>
      <c r="F455" t="s">
        <v>1819</v>
      </c>
      <c r="G455" s="22">
        <f>COUNTIFS('Raw Data from UFBs'!$A$3:$A$3000,'Summary By Town'!$A455,'Raw Data from UFBs'!$E$3:$E$3000,'Summary By Town'!$G$2)</f>
        <v>21</v>
      </c>
      <c r="H455" s="5">
        <f>SUMIFS('Raw Data from UFBs'!F$3:F$3000,'Raw Data from UFBs'!$A$3:$A$3000,'Summary By Town'!$A455,'Raw Data from UFBs'!$E$3:$E$3000,'Summary By Town'!$G$2)</f>
        <v>2932111.94</v>
      </c>
      <c r="I455" s="5">
        <f>SUMIFS('Raw Data from UFBs'!G$3:G$3000,'Raw Data from UFBs'!$A$3:$A$3000,'Summary By Town'!$A455,'Raw Data from UFBs'!$E$3:$E$3000,'Summary By Town'!$G$2)</f>
        <v>281109300</v>
      </c>
      <c r="J455" s="23">
        <f t="shared" si="78"/>
        <v>13780004.051007029</v>
      </c>
      <c r="K455" s="22">
        <f>COUNTIFS('Raw Data from UFBs'!$A$3:$A$3000,'Summary By Town'!$A455,'Raw Data from UFBs'!$E$3:$E$3000,'Summary By Town'!$K$2)</f>
        <v>2</v>
      </c>
      <c r="L455" s="5">
        <f>SUMIFS('Raw Data from UFBs'!F$3:F$3000,'Raw Data from UFBs'!$A$3:$A$3000,'Summary By Town'!$A455,'Raw Data from UFBs'!$E$3:$E$3000,'Summary By Town'!$K$2)</f>
        <v>0</v>
      </c>
      <c r="M455" s="5">
        <f>SUMIFS('Raw Data from UFBs'!G$3:G$3000,'Raw Data from UFBs'!$A$3:$A$3000,'Summary By Town'!$A455,'Raw Data from UFBs'!$E$3:$E$3000,'Summary By Town'!$K$2)</f>
        <v>586850</v>
      </c>
      <c r="N455" s="23">
        <f t="shared" si="79"/>
        <v>28767.441622648112</v>
      </c>
      <c r="O455" s="22">
        <f>COUNTIFS('Raw Data from UFBs'!$A$3:$A$3000,'Summary By Town'!$A455,'Raw Data from UFBs'!$E$3:$E$3000,'Summary By Town'!$O$2)</f>
        <v>47</v>
      </c>
      <c r="P455" s="5">
        <f>SUMIFS('Raw Data from UFBs'!F$3:F$3000,'Raw Data from UFBs'!$A$3:$A$3000,'Summary By Town'!$A455,'Raw Data from UFBs'!$E$3:$E$3000,'Summary By Town'!$O$2)</f>
        <v>0</v>
      </c>
      <c r="Q455" s="5">
        <f>SUMIFS('Raw Data from UFBs'!G$3:G$3000,'Raw Data from UFBs'!$A$3:$A$3000,'Summary By Town'!$A455,'Raw Data from UFBs'!$E$3:$E$3000,'Summary By Town'!$O$2)</f>
        <v>22305200</v>
      </c>
      <c r="R455" s="23">
        <f t="shared" si="80"/>
        <v>1093402.9801167089</v>
      </c>
      <c r="S455" s="22">
        <f t="shared" si="81"/>
        <v>70</v>
      </c>
      <c r="T455" s="5">
        <f t="shared" si="82"/>
        <v>2932111.94</v>
      </c>
      <c r="U455" s="5">
        <f t="shared" si="83"/>
        <v>304001350</v>
      </c>
      <c r="V455" s="23">
        <f t="shared" si="84"/>
        <v>14902174.472746385</v>
      </c>
      <c r="W455" s="62">
        <v>7951610287</v>
      </c>
      <c r="X455" s="63">
        <v>4.9020093077699771</v>
      </c>
      <c r="Y455" s="64">
        <v>0.57364377020077439</v>
      </c>
      <c r="Z455" s="5">
        <f t="shared" si="85"/>
        <v>6866551.8008236671</v>
      </c>
      <c r="AA455" s="9">
        <f t="shared" si="86"/>
        <v>3.8231419678226491E-2</v>
      </c>
      <c r="AB455" s="62">
        <v>306561809.19</v>
      </c>
      <c r="AC455" s="7">
        <f t="shared" si="87"/>
        <v>2.2398588457468085E-2</v>
      </c>
      <c r="AE455" s="6" t="s">
        <v>714</v>
      </c>
      <c r="AF455" s="6" t="s">
        <v>939</v>
      </c>
      <c r="AG455" s="6" t="s">
        <v>1194</v>
      </c>
      <c r="AH455" s="6" t="s">
        <v>1192</v>
      </c>
      <c r="AI455" s="6" t="s">
        <v>1186</v>
      </c>
      <c r="AJ455" s="6" t="s">
        <v>941</v>
      </c>
      <c r="AK455" s="6" t="s">
        <v>1187</v>
      </c>
      <c r="AL455" s="6" t="s">
        <v>613</v>
      </c>
      <c r="AM455" s="6" t="s">
        <v>1857</v>
      </c>
      <c r="AN455" s="6" t="s">
        <v>1857</v>
      </c>
      <c r="AO455" s="6" t="s">
        <v>1857</v>
      </c>
      <c r="AP455" s="6" t="s">
        <v>1857</v>
      </c>
      <c r="AQ455" s="6" t="s">
        <v>1857</v>
      </c>
      <c r="AR455" s="6" t="s">
        <v>1857</v>
      </c>
      <c r="AS455" s="6" t="s">
        <v>1857</v>
      </c>
      <c r="AT455" s="6" t="s">
        <v>1857</v>
      </c>
    </row>
    <row r="456" spans="1:46" ht="17.25" customHeight="1" x14ac:dyDescent="0.3">
      <c r="A456" t="s">
        <v>1191</v>
      </c>
      <c r="B456" t="s">
        <v>1710</v>
      </c>
      <c r="C456" t="s">
        <v>1185</v>
      </c>
      <c r="D456" t="str">
        <f t="shared" si="77"/>
        <v>Pompton Lakes borough, Passaic County</v>
      </c>
      <c r="E456" t="s">
        <v>1828</v>
      </c>
      <c r="F456" t="s">
        <v>1815</v>
      </c>
      <c r="G456" s="22">
        <f>COUNTIFS('Raw Data from UFBs'!$A$3:$A$3000,'Summary By Town'!$A456,'Raw Data from UFBs'!$E$3:$E$3000,'Summary By Town'!$G$2)</f>
        <v>0</v>
      </c>
      <c r="H456" s="5">
        <f>SUMIFS('Raw Data from UFBs'!F$3:F$3000,'Raw Data from UFBs'!$A$3:$A$3000,'Summary By Town'!$A456,'Raw Data from UFBs'!$E$3:$E$3000,'Summary By Town'!$G$2)</f>
        <v>0</v>
      </c>
      <c r="I456" s="5">
        <f>SUMIFS('Raw Data from UFBs'!G$3:G$3000,'Raw Data from UFBs'!$A$3:$A$3000,'Summary By Town'!$A456,'Raw Data from UFBs'!$E$3:$E$3000,'Summary By Town'!$G$2)</f>
        <v>0</v>
      </c>
      <c r="J456" s="23">
        <f t="shared" si="78"/>
        <v>0</v>
      </c>
      <c r="K456" s="22">
        <f>COUNTIFS('Raw Data from UFBs'!$A$3:$A$3000,'Summary By Town'!$A456,'Raw Data from UFBs'!$E$3:$E$3000,'Summary By Town'!$K$2)</f>
        <v>0</v>
      </c>
      <c r="L456" s="5">
        <f>SUMIFS('Raw Data from UFBs'!F$3:F$3000,'Raw Data from UFBs'!$A$3:$A$3000,'Summary By Town'!$A456,'Raw Data from UFBs'!$E$3:$E$3000,'Summary By Town'!$K$2)</f>
        <v>0</v>
      </c>
      <c r="M456" s="5">
        <f>SUMIFS('Raw Data from UFBs'!G$3:G$3000,'Raw Data from UFBs'!$A$3:$A$3000,'Summary By Town'!$A456,'Raw Data from UFBs'!$E$3:$E$3000,'Summary By Town'!$K$2)</f>
        <v>0</v>
      </c>
      <c r="N456" s="23">
        <f t="shared" si="79"/>
        <v>0</v>
      </c>
      <c r="O456" s="22">
        <f>COUNTIFS('Raw Data from UFBs'!$A$3:$A$3000,'Summary By Town'!$A456,'Raw Data from UFBs'!$E$3:$E$3000,'Summary By Town'!$O$2)</f>
        <v>0</v>
      </c>
      <c r="P456" s="5">
        <f>SUMIFS('Raw Data from UFBs'!F$3:F$3000,'Raw Data from UFBs'!$A$3:$A$3000,'Summary By Town'!$A456,'Raw Data from UFBs'!$E$3:$E$3000,'Summary By Town'!$O$2)</f>
        <v>0</v>
      </c>
      <c r="Q456" s="5">
        <f>SUMIFS('Raw Data from UFBs'!G$3:G$3000,'Raw Data from UFBs'!$A$3:$A$3000,'Summary By Town'!$A456,'Raw Data from UFBs'!$E$3:$E$3000,'Summary By Town'!$O$2)</f>
        <v>0</v>
      </c>
      <c r="R456" s="23">
        <f t="shared" si="80"/>
        <v>0</v>
      </c>
      <c r="S456" s="22">
        <f t="shared" si="81"/>
        <v>0</v>
      </c>
      <c r="T456" s="5">
        <f t="shared" si="82"/>
        <v>0</v>
      </c>
      <c r="U456" s="5">
        <f t="shared" si="83"/>
        <v>0</v>
      </c>
      <c r="V456" s="23">
        <f t="shared" si="84"/>
        <v>0</v>
      </c>
      <c r="W456" s="62">
        <v>1310570700</v>
      </c>
      <c r="X456" s="63">
        <v>3.8346740032663695</v>
      </c>
      <c r="Y456" s="64">
        <v>0.24505694937875769</v>
      </c>
      <c r="Z456" s="5">
        <f t="shared" si="85"/>
        <v>0</v>
      </c>
      <c r="AA456" s="9">
        <f t="shared" si="86"/>
        <v>0</v>
      </c>
      <c r="AB456" s="62">
        <v>15853337.52</v>
      </c>
      <c r="AC456" s="7">
        <f t="shared" si="87"/>
        <v>0</v>
      </c>
      <c r="AE456" s="6" t="s">
        <v>1154</v>
      </c>
      <c r="AF456" s="6" t="s">
        <v>1156</v>
      </c>
      <c r="AG456" s="6" t="s">
        <v>1195</v>
      </c>
      <c r="AH456" s="6" t="s">
        <v>957</v>
      </c>
      <c r="AI456" s="6" t="s">
        <v>612</v>
      </c>
      <c r="AJ456" s="6" t="s">
        <v>625</v>
      </c>
      <c r="AK456" s="6" t="s">
        <v>1857</v>
      </c>
      <c r="AL456" s="6" t="s">
        <v>1857</v>
      </c>
      <c r="AM456" s="6" t="s">
        <v>1857</v>
      </c>
      <c r="AN456" s="6" t="s">
        <v>1857</v>
      </c>
      <c r="AO456" s="6" t="s">
        <v>1857</v>
      </c>
      <c r="AP456" s="6" t="s">
        <v>1857</v>
      </c>
      <c r="AQ456" s="6" t="s">
        <v>1857</v>
      </c>
      <c r="AR456" s="6" t="s">
        <v>1857</v>
      </c>
      <c r="AS456" s="6" t="s">
        <v>1857</v>
      </c>
      <c r="AT456" s="6" t="s">
        <v>1857</v>
      </c>
    </row>
    <row r="457" spans="1:46" ht="17.25" customHeight="1" x14ac:dyDescent="0.3">
      <c r="A457" t="s">
        <v>1192</v>
      </c>
      <c r="B457" t="s">
        <v>1711</v>
      </c>
      <c r="C457" t="s">
        <v>1185</v>
      </c>
      <c r="D457" t="str">
        <f t="shared" si="77"/>
        <v>Prospect Park borough, Passaic County</v>
      </c>
      <c r="E457" t="s">
        <v>1828</v>
      </c>
      <c r="F457" t="s">
        <v>1819</v>
      </c>
      <c r="G457" s="22">
        <f>COUNTIFS('Raw Data from UFBs'!$A$3:$A$3000,'Summary By Town'!$A457,'Raw Data from UFBs'!$E$3:$E$3000,'Summary By Town'!$G$2)</f>
        <v>0</v>
      </c>
      <c r="H457" s="5">
        <f>SUMIFS('Raw Data from UFBs'!F$3:F$3000,'Raw Data from UFBs'!$A$3:$A$3000,'Summary By Town'!$A457,'Raw Data from UFBs'!$E$3:$E$3000,'Summary By Town'!$G$2)</f>
        <v>0</v>
      </c>
      <c r="I457" s="5">
        <f>SUMIFS('Raw Data from UFBs'!G$3:G$3000,'Raw Data from UFBs'!$A$3:$A$3000,'Summary By Town'!$A457,'Raw Data from UFBs'!$E$3:$E$3000,'Summary By Town'!$G$2)</f>
        <v>0</v>
      </c>
      <c r="J457" s="23">
        <f t="shared" si="78"/>
        <v>0</v>
      </c>
      <c r="K457" s="22">
        <f>COUNTIFS('Raw Data from UFBs'!$A$3:$A$3000,'Summary By Town'!$A457,'Raw Data from UFBs'!$E$3:$E$3000,'Summary By Town'!$K$2)</f>
        <v>0</v>
      </c>
      <c r="L457" s="5">
        <f>SUMIFS('Raw Data from UFBs'!F$3:F$3000,'Raw Data from UFBs'!$A$3:$A$3000,'Summary By Town'!$A457,'Raw Data from UFBs'!$E$3:$E$3000,'Summary By Town'!$K$2)</f>
        <v>0</v>
      </c>
      <c r="M457" s="5">
        <f>SUMIFS('Raw Data from UFBs'!G$3:G$3000,'Raw Data from UFBs'!$A$3:$A$3000,'Summary By Town'!$A457,'Raw Data from UFBs'!$E$3:$E$3000,'Summary By Town'!$K$2)</f>
        <v>0</v>
      </c>
      <c r="N457" s="23">
        <f t="shared" si="79"/>
        <v>0</v>
      </c>
      <c r="O457" s="22">
        <f>COUNTIFS('Raw Data from UFBs'!$A$3:$A$3000,'Summary By Town'!$A457,'Raw Data from UFBs'!$E$3:$E$3000,'Summary By Town'!$O$2)</f>
        <v>0</v>
      </c>
      <c r="P457" s="5">
        <f>SUMIFS('Raw Data from UFBs'!F$3:F$3000,'Raw Data from UFBs'!$A$3:$A$3000,'Summary By Town'!$A457,'Raw Data from UFBs'!$E$3:$E$3000,'Summary By Town'!$O$2)</f>
        <v>0</v>
      </c>
      <c r="Q457" s="5">
        <f>SUMIFS('Raw Data from UFBs'!G$3:G$3000,'Raw Data from UFBs'!$A$3:$A$3000,'Summary By Town'!$A457,'Raw Data from UFBs'!$E$3:$E$3000,'Summary By Town'!$O$2)</f>
        <v>0</v>
      </c>
      <c r="R457" s="23">
        <f t="shared" si="80"/>
        <v>0</v>
      </c>
      <c r="S457" s="22">
        <f t="shared" si="81"/>
        <v>0</v>
      </c>
      <c r="T457" s="5">
        <f t="shared" si="82"/>
        <v>0</v>
      </c>
      <c r="U457" s="5">
        <f t="shared" si="83"/>
        <v>0</v>
      </c>
      <c r="V457" s="23">
        <f t="shared" si="84"/>
        <v>0</v>
      </c>
      <c r="W457" s="62">
        <v>300931900</v>
      </c>
      <c r="X457" s="63">
        <v>5.5212491804676809</v>
      </c>
      <c r="Y457" s="64">
        <v>0.35360601761552529</v>
      </c>
      <c r="Z457" s="5">
        <f t="shared" si="85"/>
        <v>0</v>
      </c>
      <c r="AA457" s="9">
        <f t="shared" si="86"/>
        <v>0</v>
      </c>
      <c r="AB457" s="62">
        <v>7911274.8900000006</v>
      </c>
      <c r="AC457" s="7">
        <f t="shared" si="87"/>
        <v>0</v>
      </c>
      <c r="AE457" s="6" t="s">
        <v>1190</v>
      </c>
      <c r="AF457" s="6" t="s">
        <v>1186</v>
      </c>
      <c r="AG457" s="6" t="s">
        <v>1189</v>
      </c>
      <c r="AH457" s="6" t="s">
        <v>1187</v>
      </c>
      <c r="AI457" s="6" t="s">
        <v>1857</v>
      </c>
      <c r="AJ457" s="6" t="s">
        <v>1857</v>
      </c>
      <c r="AK457" s="6" t="s">
        <v>1857</v>
      </c>
      <c r="AL457" s="6" t="s">
        <v>1857</v>
      </c>
      <c r="AM457" s="6" t="s">
        <v>1857</v>
      </c>
      <c r="AN457" s="6" t="s">
        <v>1857</v>
      </c>
      <c r="AO457" s="6" t="s">
        <v>1857</v>
      </c>
      <c r="AP457" s="6" t="s">
        <v>1857</v>
      </c>
      <c r="AQ457" s="6" t="s">
        <v>1857</v>
      </c>
      <c r="AR457" s="6" t="s">
        <v>1857</v>
      </c>
      <c r="AS457" s="6" t="s">
        <v>1857</v>
      </c>
      <c r="AT457" s="6" t="s">
        <v>1857</v>
      </c>
    </row>
    <row r="458" spans="1:46" ht="17.25" customHeight="1" x14ac:dyDescent="0.3">
      <c r="A458" t="s">
        <v>1193</v>
      </c>
      <c r="B458" t="s">
        <v>1712</v>
      </c>
      <c r="C458" t="s">
        <v>1185</v>
      </c>
      <c r="D458" t="str">
        <f t="shared" si="77"/>
        <v>Ringwood borough, Passaic County</v>
      </c>
      <c r="E458" t="s">
        <v>1828</v>
      </c>
      <c r="F458" t="s">
        <v>1818</v>
      </c>
      <c r="G458" s="22">
        <f>COUNTIFS('Raw Data from UFBs'!$A$3:$A$3000,'Summary By Town'!$A458,'Raw Data from UFBs'!$E$3:$E$3000,'Summary By Town'!$G$2)</f>
        <v>0</v>
      </c>
      <c r="H458" s="5">
        <f>SUMIFS('Raw Data from UFBs'!F$3:F$3000,'Raw Data from UFBs'!$A$3:$A$3000,'Summary By Town'!$A458,'Raw Data from UFBs'!$E$3:$E$3000,'Summary By Town'!$G$2)</f>
        <v>0</v>
      </c>
      <c r="I458" s="5">
        <f>SUMIFS('Raw Data from UFBs'!G$3:G$3000,'Raw Data from UFBs'!$A$3:$A$3000,'Summary By Town'!$A458,'Raw Data from UFBs'!$E$3:$E$3000,'Summary By Town'!$G$2)</f>
        <v>0</v>
      </c>
      <c r="J458" s="23">
        <f t="shared" si="78"/>
        <v>0</v>
      </c>
      <c r="K458" s="22">
        <f>COUNTIFS('Raw Data from UFBs'!$A$3:$A$3000,'Summary By Town'!$A458,'Raw Data from UFBs'!$E$3:$E$3000,'Summary By Town'!$K$2)</f>
        <v>0</v>
      </c>
      <c r="L458" s="5">
        <f>SUMIFS('Raw Data from UFBs'!F$3:F$3000,'Raw Data from UFBs'!$A$3:$A$3000,'Summary By Town'!$A458,'Raw Data from UFBs'!$E$3:$E$3000,'Summary By Town'!$K$2)</f>
        <v>0</v>
      </c>
      <c r="M458" s="5">
        <f>SUMIFS('Raw Data from UFBs'!G$3:G$3000,'Raw Data from UFBs'!$A$3:$A$3000,'Summary By Town'!$A458,'Raw Data from UFBs'!$E$3:$E$3000,'Summary By Town'!$K$2)</f>
        <v>0</v>
      </c>
      <c r="N458" s="23">
        <f t="shared" si="79"/>
        <v>0</v>
      </c>
      <c r="O458" s="22">
        <f>COUNTIFS('Raw Data from UFBs'!$A$3:$A$3000,'Summary By Town'!$A458,'Raw Data from UFBs'!$E$3:$E$3000,'Summary By Town'!$O$2)</f>
        <v>0</v>
      </c>
      <c r="P458" s="5">
        <f>SUMIFS('Raw Data from UFBs'!F$3:F$3000,'Raw Data from UFBs'!$A$3:$A$3000,'Summary By Town'!$A458,'Raw Data from UFBs'!$E$3:$E$3000,'Summary By Town'!$O$2)</f>
        <v>0</v>
      </c>
      <c r="Q458" s="5">
        <f>SUMIFS('Raw Data from UFBs'!G$3:G$3000,'Raw Data from UFBs'!$A$3:$A$3000,'Summary By Town'!$A458,'Raw Data from UFBs'!$E$3:$E$3000,'Summary By Town'!$O$2)</f>
        <v>0</v>
      </c>
      <c r="R458" s="23">
        <f t="shared" si="80"/>
        <v>0</v>
      </c>
      <c r="S458" s="22">
        <f t="shared" si="81"/>
        <v>0</v>
      </c>
      <c r="T458" s="5">
        <f t="shared" si="82"/>
        <v>0</v>
      </c>
      <c r="U458" s="5">
        <f t="shared" si="83"/>
        <v>0</v>
      </c>
      <c r="V458" s="23">
        <f t="shared" si="84"/>
        <v>0</v>
      </c>
      <c r="W458" s="62">
        <v>1601645200</v>
      </c>
      <c r="X458" s="63">
        <v>4.0242100346080951</v>
      </c>
      <c r="Y458" s="64">
        <v>0.21791253857170378</v>
      </c>
      <c r="Z458" s="5">
        <f t="shared" si="85"/>
        <v>0</v>
      </c>
      <c r="AA458" s="9">
        <f t="shared" si="86"/>
        <v>0</v>
      </c>
      <c r="AB458" s="62">
        <v>17354304.129999999</v>
      </c>
      <c r="AC458" s="7">
        <f t="shared" si="87"/>
        <v>0</v>
      </c>
      <c r="AE458" s="6" t="s">
        <v>957</v>
      </c>
      <c r="AF458" s="6" t="s">
        <v>612</v>
      </c>
      <c r="AG458" s="6" t="s">
        <v>625</v>
      </c>
      <c r="AH458" s="6" t="s">
        <v>950</v>
      </c>
      <c r="AI458" s="6" t="s">
        <v>1196</v>
      </c>
      <c r="AJ458" s="6" t="s">
        <v>1857</v>
      </c>
      <c r="AK458" s="6" t="s">
        <v>1857</v>
      </c>
      <c r="AL458" s="6" t="s">
        <v>1857</v>
      </c>
      <c r="AM458" s="6" t="s">
        <v>1857</v>
      </c>
      <c r="AN458" s="6" t="s">
        <v>1857</v>
      </c>
      <c r="AO458" s="6" t="s">
        <v>1857</v>
      </c>
      <c r="AP458" s="6" t="s">
        <v>1857</v>
      </c>
      <c r="AQ458" s="6" t="s">
        <v>1857</v>
      </c>
      <c r="AR458" s="6" t="s">
        <v>1857</v>
      </c>
      <c r="AS458" s="6" t="s">
        <v>1857</v>
      </c>
      <c r="AT458" s="6" t="s">
        <v>1857</v>
      </c>
    </row>
    <row r="459" spans="1:46" ht="17.25" customHeight="1" x14ac:dyDescent="0.3">
      <c r="A459" t="s">
        <v>1194</v>
      </c>
      <c r="B459" t="s">
        <v>1713</v>
      </c>
      <c r="C459" t="s">
        <v>1185</v>
      </c>
      <c r="D459" t="str">
        <f t="shared" si="77"/>
        <v>Totowa borough, Passaic County</v>
      </c>
      <c r="E459" t="s">
        <v>1828</v>
      </c>
      <c r="F459" t="s">
        <v>1815</v>
      </c>
      <c r="G459" s="22">
        <f>COUNTIFS('Raw Data from UFBs'!$A$3:$A$3000,'Summary By Town'!$A459,'Raw Data from UFBs'!$E$3:$E$3000,'Summary By Town'!$G$2)</f>
        <v>0</v>
      </c>
      <c r="H459" s="5">
        <f>SUMIFS('Raw Data from UFBs'!F$3:F$3000,'Raw Data from UFBs'!$A$3:$A$3000,'Summary By Town'!$A459,'Raw Data from UFBs'!$E$3:$E$3000,'Summary By Town'!$G$2)</f>
        <v>0</v>
      </c>
      <c r="I459" s="5">
        <f>SUMIFS('Raw Data from UFBs'!G$3:G$3000,'Raw Data from UFBs'!$A$3:$A$3000,'Summary By Town'!$A459,'Raw Data from UFBs'!$E$3:$E$3000,'Summary By Town'!$G$2)</f>
        <v>0</v>
      </c>
      <c r="J459" s="23">
        <f t="shared" si="78"/>
        <v>0</v>
      </c>
      <c r="K459" s="22">
        <f>COUNTIFS('Raw Data from UFBs'!$A$3:$A$3000,'Summary By Town'!$A459,'Raw Data from UFBs'!$E$3:$E$3000,'Summary By Town'!$K$2)</f>
        <v>0</v>
      </c>
      <c r="L459" s="5">
        <f>SUMIFS('Raw Data from UFBs'!F$3:F$3000,'Raw Data from UFBs'!$A$3:$A$3000,'Summary By Town'!$A459,'Raw Data from UFBs'!$E$3:$E$3000,'Summary By Town'!$K$2)</f>
        <v>0</v>
      </c>
      <c r="M459" s="5">
        <f>SUMIFS('Raw Data from UFBs'!G$3:G$3000,'Raw Data from UFBs'!$A$3:$A$3000,'Summary By Town'!$A459,'Raw Data from UFBs'!$E$3:$E$3000,'Summary By Town'!$K$2)</f>
        <v>0</v>
      </c>
      <c r="N459" s="23">
        <f t="shared" si="79"/>
        <v>0</v>
      </c>
      <c r="O459" s="22">
        <f>COUNTIFS('Raw Data from UFBs'!$A$3:$A$3000,'Summary By Town'!$A459,'Raw Data from UFBs'!$E$3:$E$3000,'Summary By Town'!$O$2)</f>
        <v>0</v>
      </c>
      <c r="P459" s="5">
        <f>SUMIFS('Raw Data from UFBs'!F$3:F$3000,'Raw Data from UFBs'!$A$3:$A$3000,'Summary By Town'!$A459,'Raw Data from UFBs'!$E$3:$E$3000,'Summary By Town'!$O$2)</f>
        <v>0</v>
      </c>
      <c r="Q459" s="5">
        <f>SUMIFS('Raw Data from UFBs'!G$3:G$3000,'Raw Data from UFBs'!$A$3:$A$3000,'Summary By Town'!$A459,'Raw Data from UFBs'!$E$3:$E$3000,'Summary By Town'!$O$2)</f>
        <v>0</v>
      </c>
      <c r="R459" s="23">
        <f t="shared" si="80"/>
        <v>0</v>
      </c>
      <c r="S459" s="22">
        <f t="shared" si="81"/>
        <v>0</v>
      </c>
      <c r="T459" s="5">
        <f t="shared" si="82"/>
        <v>0</v>
      </c>
      <c r="U459" s="5">
        <f t="shared" si="83"/>
        <v>0</v>
      </c>
      <c r="V459" s="23">
        <f t="shared" si="84"/>
        <v>0</v>
      </c>
      <c r="W459" s="62">
        <v>2777276200</v>
      </c>
      <c r="X459" s="63">
        <v>2.5920129284943734</v>
      </c>
      <c r="Y459" s="64">
        <v>0.23977056104053049</v>
      </c>
      <c r="Z459" s="5">
        <f t="shared" si="85"/>
        <v>0</v>
      </c>
      <c r="AA459" s="9">
        <f t="shared" si="86"/>
        <v>0</v>
      </c>
      <c r="AB459" s="62">
        <v>21354074</v>
      </c>
      <c r="AC459" s="7">
        <f t="shared" si="87"/>
        <v>0</v>
      </c>
      <c r="AE459" s="6" t="s">
        <v>1188</v>
      </c>
      <c r="AF459" s="6" t="s">
        <v>714</v>
      </c>
      <c r="AG459" s="6" t="s">
        <v>1190</v>
      </c>
      <c r="AH459" s="6" t="s">
        <v>1186</v>
      </c>
      <c r="AI459" s="6" t="s">
        <v>1195</v>
      </c>
      <c r="AJ459" s="6" t="s">
        <v>1857</v>
      </c>
      <c r="AK459" s="6" t="s">
        <v>1857</v>
      </c>
      <c r="AL459" s="6" t="s">
        <v>1857</v>
      </c>
      <c r="AM459" s="6" t="s">
        <v>1857</v>
      </c>
      <c r="AN459" s="6" t="s">
        <v>1857</v>
      </c>
      <c r="AO459" s="6" t="s">
        <v>1857</v>
      </c>
      <c r="AP459" s="6" t="s">
        <v>1857</v>
      </c>
      <c r="AQ459" s="6" t="s">
        <v>1857</v>
      </c>
      <c r="AR459" s="6" t="s">
        <v>1857</v>
      </c>
      <c r="AS459" s="6" t="s">
        <v>1857</v>
      </c>
      <c r="AT459" s="6" t="s">
        <v>1857</v>
      </c>
    </row>
    <row r="460" spans="1:46" ht="17.25" customHeight="1" x14ac:dyDescent="0.3">
      <c r="A460" t="s">
        <v>625</v>
      </c>
      <c r="B460" t="s">
        <v>1714</v>
      </c>
      <c r="C460" t="s">
        <v>1185</v>
      </c>
      <c r="D460" t="str">
        <f t="shared" si="77"/>
        <v>Wanaque borough, Passaic County</v>
      </c>
      <c r="E460" t="s">
        <v>1828</v>
      </c>
      <c r="F460" t="s">
        <v>1817</v>
      </c>
      <c r="G460" s="22">
        <f>COUNTIFS('Raw Data from UFBs'!$A$3:$A$3000,'Summary By Town'!$A460,'Raw Data from UFBs'!$E$3:$E$3000,'Summary By Town'!$G$2)</f>
        <v>1</v>
      </c>
      <c r="H460" s="5">
        <f>SUMIFS('Raw Data from UFBs'!F$3:F$3000,'Raw Data from UFBs'!$A$3:$A$3000,'Summary By Town'!$A460,'Raw Data from UFBs'!$E$3:$E$3000,'Summary By Town'!$G$2)</f>
        <v>0</v>
      </c>
      <c r="I460" s="5">
        <f>SUMIFS('Raw Data from UFBs'!G$3:G$3000,'Raw Data from UFBs'!$A$3:$A$3000,'Summary By Town'!$A460,'Raw Data from UFBs'!$E$3:$E$3000,'Summary By Town'!$G$2)</f>
        <v>771400</v>
      </c>
      <c r="J460" s="23">
        <f t="shared" si="78"/>
        <v>32601.261457037672</v>
      </c>
      <c r="K460" s="22">
        <f>COUNTIFS('Raw Data from UFBs'!$A$3:$A$3000,'Summary By Town'!$A460,'Raw Data from UFBs'!$E$3:$E$3000,'Summary By Town'!$K$2)</f>
        <v>2</v>
      </c>
      <c r="L460" s="5">
        <f>SUMIFS('Raw Data from UFBs'!F$3:F$3000,'Raw Data from UFBs'!$A$3:$A$3000,'Summary By Town'!$A460,'Raw Data from UFBs'!$E$3:$E$3000,'Summary By Town'!$K$2)</f>
        <v>0</v>
      </c>
      <c r="M460" s="5">
        <f>SUMIFS('Raw Data from UFBs'!G$3:G$3000,'Raw Data from UFBs'!$A$3:$A$3000,'Summary By Town'!$A460,'Raw Data from UFBs'!$E$3:$E$3000,'Summary By Town'!$K$2)</f>
        <v>10084000</v>
      </c>
      <c r="N460" s="23">
        <f t="shared" si="79"/>
        <v>426174.64419596561</v>
      </c>
      <c r="O460" s="22">
        <f>COUNTIFS('Raw Data from UFBs'!$A$3:$A$3000,'Summary By Town'!$A460,'Raw Data from UFBs'!$E$3:$E$3000,'Summary By Town'!$O$2)</f>
        <v>0</v>
      </c>
      <c r="P460" s="5">
        <f>SUMIFS('Raw Data from UFBs'!F$3:F$3000,'Raw Data from UFBs'!$A$3:$A$3000,'Summary By Town'!$A460,'Raw Data from UFBs'!$E$3:$E$3000,'Summary By Town'!$O$2)</f>
        <v>0</v>
      </c>
      <c r="Q460" s="5">
        <f>SUMIFS('Raw Data from UFBs'!G$3:G$3000,'Raw Data from UFBs'!$A$3:$A$3000,'Summary By Town'!$A460,'Raw Data from UFBs'!$E$3:$E$3000,'Summary By Town'!$O$2)</f>
        <v>0</v>
      </c>
      <c r="R460" s="23">
        <f t="shared" si="80"/>
        <v>0</v>
      </c>
      <c r="S460" s="22">
        <f t="shared" si="81"/>
        <v>3</v>
      </c>
      <c r="T460" s="5">
        <f t="shared" si="82"/>
        <v>0</v>
      </c>
      <c r="U460" s="5">
        <f t="shared" si="83"/>
        <v>10855400</v>
      </c>
      <c r="V460" s="23">
        <f t="shared" si="84"/>
        <v>458775.90565300325</v>
      </c>
      <c r="W460" s="62">
        <v>1601481400</v>
      </c>
      <c r="X460" s="63">
        <v>4.2262459757632449</v>
      </c>
      <c r="Y460" s="64">
        <v>0.25645785186955555</v>
      </c>
      <c r="Z460" s="5">
        <f t="shared" si="85"/>
        <v>117656.6832532791</v>
      </c>
      <c r="AA460" s="9">
        <f t="shared" si="86"/>
        <v>6.7783490960307124E-3</v>
      </c>
      <c r="AB460" s="62">
        <v>15360009.77</v>
      </c>
      <c r="AC460" s="7">
        <f t="shared" si="87"/>
        <v>7.6599354437311079E-3</v>
      </c>
      <c r="AE460" s="6" t="s">
        <v>1191</v>
      </c>
      <c r="AF460" s="6" t="s">
        <v>957</v>
      </c>
      <c r="AG460" s="6" t="s">
        <v>612</v>
      </c>
      <c r="AH460" s="6" t="s">
        <v>1193</v>
      </c>
      <c r="AI460" s="6" t="s">
        <v>1857</v>
      </c>
      <c r="AJ460" s="6" t="s">
        <v>1857</v>
      </c>
      <c r="AK460" s="6" t="s">
        <v>1857</v>
      </c>
      <c r="AL460" s="6" t="s">
        <v>1857</v>
      </c>
      <c r="AM460" s="6" t="s">
        <v>1857</v>
      </c>
      <c r="AN460" s="6" t="s">
        <v>1857</v>
      </c>
      <c r="AO460" s="6" t="s">
        <v>1857</v>
      </c>
      <c r="AP460" s="6" t="s">
        <v>1857</v>
      </c>
      <c r="AQ460" s="6" t="s">
        <v>1857</v>
      </c>
      <c r="AR460" s="6" t="s">
        <v>1857</v>
      </c>
      <c r="AS460" s="6" t="s">
        <v>1857</v>
      </c>
      <c r="AT460" s="6" t="s">
        <v>1857</v>
      </c>
    </row>
    <row r="461" spans="1:46" ht="17.25" customHeight="1" x14ac:dyDescent="0.3">
      <c r="A461" t="s">
        <v>714</v>
      </c>
      <c r="B461" t="s">
        <v>1715</v>
      </c>
      <c r="C461" t="s">
        <v>1185</v>
      </c>
      <c r="D461" t="str">
        <f t="shared" si="77"/>
        <v>Woodland Park borough, Passaic County</v>
      </c>
      <c r="E461" t="s">
        <v>1828</v>
      </c>
      <c r="F461" t="s">
        <v>1819</v>
      </c>
      <c r="G461" s="22">
        <f>COUNTIFS('Raw Data from UFBs'!$A$3:$A$3000,'Summary By Town'!$A461,'Raw Data from UFBs'!$E$3:$E$3000,'Summary By Town'!$G$2)</f>
        <v>0</v>
      </c>
      <c r="H461" s="5">
        <f>SUMIFS('Raw Data from UFBs'!F$3:F$3000,'Raw Data from UFBs'!$A$3:$A$3000,'Summary By Town'!$A461,'Raw Data from UFBs'!$E$3:$E$3000,'Summary By Town'!$G$2)</f>
        <v>0</v>
      </c>
      <c r="I461" s="5">
        <f>SUMIFS('Raw Data from UFBs'!G$3:G$3000,'Raw Data from UFBs'!$A$3:$A$3000,'Summary By Town'!$A461,'Raw Data from UFBs'!$E$3:$E$3000,'Summary By Town'!$G$2)</f>
        <v>0</v>
      </c>
      <c r="J461" s="23">
        <f t="shared" si="78"/>
        <v>0</v>
      </c>
      <c r="K461" s="22">
        <f>COUNTIFS('Raw Data from UFBs'!$A$3:$A$3000,'Summary By Town'!$A461,'Raw Data from UFBs'!$E$3:$E$3000,'Summary By Town'!$K$2)</f>
        <v>0</v>
      </c>
      <c r="L461" s="5">
        <f>SUMIFS('Raw Data from UFBs'!F$3:F$3000,'Raw Data from UFBs'!$A$3:$A$3000,'Summary By Town'!$A461,'Raw Data from UFBs'!$E$3:$E$3000,'Summary By Town'!$K$2)</f>
        <v>0</v>
      </c>
      <c r="M461" s="5">
        <f>SUMIFS('Raw Data from UFBs'!G$3:G$3000,'Raw Data from UFBs'!$A$3:$A$3000,'Summary By Town'!$A461,'Raw Data from UFBs'!$E$3:$E$3000,'Summary By Town'!$K$2)</f>
        <v>0</v>
      </c>
      <c r="N461" s="23">
        <f t="shared" si="79"/>
        <v>0</v>
      </c>
      <c r="O461" s="22">
        <f>COUNTIFS('Raw Data from UFBs'!$A$3:$A$3000,'Summary By Town'!$A461,'Raw Data from UFBs'!$E$3:$E$3000,'Summary By Town'!$O$2)</f>
        <v>1</v>
      </c>
      <c r="P461" s="5">
        <f>SUMIFS('Raw Data from UFBs'!F$3:F$3000,'Raw Data from UFBs'!$A$3:$A$3000,'Summary By Town'!$A461,'Raw Data from UFBs'!$E$3:$E$3000,'Summary By Town'!$O$2)</f>
        <v>2966.88</v>
      </c>
      <c r="Q461" s="5">
        <f>SUMIFS('Raw Data from UFBs'!G$3:G$3000,'Raw Data from UFBs'!$A$3:$A$3000,'Summary By Town'!$A461,'Raw Data from UFBs'!$E$3:$E$3000,'Summary By Town'!$O$2)</f>
        <v>291900</v>
      </c>
      <c r="R461" s="23">
        <f t="shared" si="80"/>
        <v>9580.3009542477612</v>
      </c>
      <c r="S461" s="22">
        <f t="shared" si="81"/>
        <v>1</v>
      </c>
      <c r="T461" s="5">
        <f t="shared" si="82"/>
        <v>2966.88</v>
      </c>
      <c r="U461" s="5">
        <f t="shared" si="83"/>
        <v>291900</v>
      </c>
      <c r="V461" s="23">
        <f t="shared" si="84"/>
        <v>9580.3009542477612</v>
      </c>
      <c r="W461" s="62">
        <v>1925377974</v>
      </c>
      <c r="X461" s="63">
        <v>3.2820489737059817</v>
      </c>
      <c r="Y461" s="64">
        <v>0.30006476989841935</v>
      </c>
      <c r="Z461" s="5">
        <f t="shared" si="85"/>
        <v>1984.4546368777394</v>
      </c>
      <c r="AA461" s="9">
        <f t="shared" si="86"/>
        <v>1.5160659566161632E-4</v>
      </c>
      <c r="AB461" s="62">
        <v>20940311.48</v>
      </c>
      <c r="AC461" s="7">
        <f t="shared" si="87"/>
        <v>9.4767197650000732E-5</v>
      </c>
      <c r="AE461" s="6" t="s">
        <v>1188</v>
      </c>
      <c r="AF461" s="6" t="s">
        <v>1194</v>
      </c>
      <c r="AG461" s="6" t="s">
        <v>1190</v>
      </c>
      <c r="AH461" s="6" t="s">
        <v>613</v>
      </c>
      <c r="AI461" s="6" t="s">
        <v>1857</v>
      </c>
      <c r="AJ461" s="6" t="s">
        <v>1857</v>
      </c>
      <c r="AK461" s="6" t="s">
        <v>1857</v>
      </c>
      <c r="AL461" s="6" t="s">
        <v>1857</v>
      </c>
      <c r="AM461" s="6" t="s">
        <v>1857</v>
      </c>
      <c r="AN461" s="6" t="s">
        <v>1857</v>
      </c>
      <c r="AO461" s="6" t="s">
        <v>1857</v>
      </c>
      <c r="AP461" s="6" t="s">
        <v>1857</v>
      </c>
      <c r="AQ461" s="6" t="s">
        <v>1857</v>
      </c>
      <c r="AR461" s="6" t="s">
        <v>1857</v>
      </c>
      <c r="AS461" s="6" t="s">
        <v>1857</v>
      </c>
      <c r="AT461" s="6" t="s">
        <v>1857</v>
      </c>
    </row>
    <row r="462" spans="1:46" ht="17.25" customHeight="1" x14ac:dyDescent="0.3">
      <c r="A462" t="s">
        <v>1188</v>
      </c>
      <c r="B462" t="s">
        <v>1716</v>
      </c>
      <c r="C462" t="s">
        <v>1185</v>
      </c>
      <c r="D462" t="str">
        <f t="shared" si="77"/>
        <v>Little Falls township, Passaic County</v>
      </c>
      <c r="E462" t="s">
        <v>1828</v>
      </c>
      <c r="F462" t="s">
        <v>1815</v>
      </c>
      <c r="G462" s="22">
        <f>COUNTIFS('Raw Data from UFBs'!$A$3:$A$3000,'Summary By Town'!$A462,'Raw Data from UFBs'!$E$3:$E$3000,'Summary By Town'!$G$2)</f>
        <v>0</v>
      </c>
      <c r="H462" s="5">
        <f>SUMIFS('Raw Data from UFBs'!F$3:F$3000,'Raw Data from UFBs'!$A$3:$A$3000,'Summary By Town'!$A462,'Raw Data from UFBs'!$E$3:$E$3000,'Summary By Town'!$G$2)</f>
        <v>0</v>
      </c>
      <c r="I462" s="5">
        <f>SUMIFS('Raw Data from UFBs'!G$3:G$3000,'Raw Data from UFBs'!$A$3:$A$3000,'Summary By Town'!$A462,'Raw Data from UFBs'!$E$3:$E$3000,'Summary By Town'!$G$2)</f>
        <v>0</v>
      </c>
      <c r="J462" s="23">
        <f t="shared" si="78"/>
        <v>0</v>
      </c>
      <c r="K462" s="22">
        <f>COUNTIFS('Raw Data from UFBs'!$A$3:$A$3000,'Summary By Town'!$A462,'Raw Data from UFBs'!$E$3:$E$3000,'Summary By Town'!$K$2)</f>
        <v>0</v>
      </c>
      <c r="L462" s="5">
        <f>SUMIFS('Raw Data from UFBs'!F$3:F$3000,'Raw Data from UFBs'!$A$3:$A$3000,'Summary By Town'!$A462,'Raw Data from UFBs'!$E$3:$E$3000,'Summary By Town'!$K$2)</f>
        <v>0</v>
      </c>
      <c r="M462" s="5">
        <f>SUMIFS('Raw Data from UFBs'!G$3:G$3000,'Raw Data from UFBs'!$A$3:$A$3000,'Summary By Town'!$A462,'Raw Data from UFBs'!$E$3:$E$3000,'Summary By Town'!$K$2)</f>
        <v>0</v>
      </c>
      <c r="N462" s="23">
        <f t="shared" si="79"/>
        <v>0</v>
      </c>
      <c r="O462" s="22">
        <f>COUNTIFS('Raw Data from UFBs'!$A$3:$A$3000,'Summary By Town'!$A462,'Raw Data from UFBs'!$E$3:$E$3000,'Summary By Town'!$O$2)</f>
        <v>0</v>
      </c>
      <c r="P462" s="5">
        <f>SUMIFS('Raw Data from UFBs'!F$3:F$3000,'Raw Data from UFBs'!$A$3:$A$3000,'Summary By Town'!$A462,'Raw Data from UFBs'!$E$3:$E$3000,'Summary By Town'!$O$2)</f>
        <v>0</v>
      </c>
      <c r="Q462" s="5">
        <f>SUMIFS('Raw Data from UFBs'!G$3:G$3000,'Raw Data from UFBs'!$A$3:$A$3000,'Summary By Town'!$A462,'Raw Data from UFBs'!$E$3:$E$3000,'Summary By Town'!$O$2)</f>
        <v>0</v>
      </c>
      <c r="R462" s="23">
        <f t="shared" si="80"/>
        <v>0</v>
      </c>
      <c r="S462" s="22">
        <f t="shared" si="81"/>
        <v>0</v>
      </c>
      <c r="T462" s="5">
        <f t="shared" si="82"/>
        <v>0</v>
      </c>
      <c r="U462" s="5">
        <f t="shared" si="83"/>
        <v>0</v>
      </c>
      <c r="V462" s="23">
        <f t="shared" si="84"/>
        <v>0</v>
      </c>
      <c r="W462" s="62">
        <v>1942564580</v>
      </c>
      <c r="X462" s="63">
        <v>3.2818432517403413</v>
      </c>
      <c r="Y462" s="64">
        <v>0.29795834072005184</v>
      </c>
      <c r="Z462" s="5">
        <f t="shared" si="85"/>
        <v>0</v>
      </c>
      <c r="AA462" s="9">
        <f t="shared" si="86"/>
        <v>0</v>
      </c>
      <c r="AB462" s="62">
        <v>22543857.25</v>
      </c>
      <c r="AC462" s="7">
        <f t="shared" si="87"/>
        <v>0</v>
      </c>
      <c r="AE462" s="6" t="s">
        <v>1045</v>
      </c>
      <c r="AF462" s="6" t="s">
        <v>1038</v>
      </c>
      <c r="AG462" s="6" t="s">
        <v>1047</v>
      </c>
      <c r="AH462" s="6" t="s">
        <v>714</v>
      </c>
      <c r="AI462" s="6" t="s">
        <v>1040</v>
      </c>
      <c r="AJ462" s="6" t="s">
        <v>1194</v>
      </c>
      <c r="AK462" s="6" t="s">
        <v>1195</v>
      </c>
      <c r="AL462" s="6" t="s">
        <v>613</v>
      </c>
      <c r="AM462" s="6" t="s">
        <v>1857</v>
      </c>
      <c r="AN462" s="6" t="s">
        <v>1857</v>
      </c>
      <c r="AO462" s="6" t="s">
        <v>1857</v>
      </c>
      <c r="AP462" s="6" t="s">
        <v>1857</v>
      </c>
      <c r="AQ462" s="6" t="s">
        <v>1857</v>
      </c>
      <c r="AR462" s="6" t="s">
        <v>1857</v>
      </c>
      <c r="AS462" s="6" t="s">
        <v>1857</v>
      </c>
      <c r="AT462" s="6" t="s">
        <v>1857</v>
      </c>
    </row>
    <row r="463" spans="1:46" ht="17.25" customHeight="1" x14ac:dyDescent="0.3">
      <c r="A463" t="s">
        <v>1195</v>
      </c>
      <c r="B463" t="s">
        <v>1717</v>
      </c>
      <c r="C463" t="s">
        <v>1185</v>
      </c>
      <c r="D463" t="str">
        <f t="shared" si="77"/>
        <v>Wayne township, Passaic County</v>
      </c>
      <c r="E463" t="s">
        <v>1828</v>
      </c>
      <c r="F463" t="s">
        <v>1819</v>
      </c>
      <c r="G463" s="22">
        <f>COUNTIFS('Raw Data from UFBs'!$A$3:$A$3000,'Summary By Town'!$A463,'Raw Data from UFBs'!$E$3:$E$3000,'Summary By Town'!$G$2)</f>
        <v>3</v>
      </c>
      <c r="H463" s="5">
        <f>SUMIFS('Raw Data from UFBs'!F$3:F$3000,'Raw Data from UFBs'!$A$3:$A$3000,'Summary By Town'!$A463,'Raw Data from UFBs'!$E$3:$E$3000,'Summary By Town'!$G$2)</f>
        <v>588804</v>
      </c>
      <c r="I463" s="5">
        <f>SUMIFS('Raw Data from UFBs'!G$3:G$3000,'Raw Data from UFBs'!$A$3:$A$3000,'Summary By Town'!$A463,'Raw Data from UFBs'!$E$3:$E$3000,'Summary By Town'!$G$2)</f>
        <v>28201200</v>
      </c>
      <c r="J463" s="23">
        <f t="shared" si="78"/>
        <v>1612514.5104579136</v>
      </c>
      <c r="K463" s="22">
        <f>COUNTIFS('Raw Data from UFBs'!$A$3:$A$3000,'Summary By Town'!$A463,'Raw Data from UFBs'!$E$3:$E$3000,'Summary By Town'!$K$2)</f>
        <v>0</v>
      </c>
      <c r="L463" s="5">
        <f>SUMIFS('Raw Data from UFBs'!F$3:F$3000,'Raw Data from UFBs'!$A$3:$A$3000,'Summary By Town'!$A463,'Raw Data from UFBs'!$E$3:$E$3000,'Summary By Town'!$K$2)</f>
        <v>0</v>
      </c>
      <c r="M463" s="5">
        <f>SUMIFS('Raw Data from UFBs'!G$3:G$3000,'Raw Data from UFBs'!$A$3:$A$3000,'Summary By Town'!$A463,'Raw Data from UFBs'!$E$3:$E$3000,'Summary By Town'!$K$2)</f>
        <v>0</v>
      </c>
      <c r="N463" s="23">
        <f t="shared" si="79"/>
        <v>0</v>
      </c>
      <c r="O463" s="22">
        <f>COUNTIFS('Raw Data from UFBs'!$A$3:$A$3000,'Summary By Town'!$A463,'Raw Data from UFBs'!$E$3:$E$3000,'Summary By Town'!$O$2)</f>
        <v>1</v>
      </c>
      <c r="P463" s="5">
        <f>SUMIFS('Raw Data from UFBs'!F$3:F$3000,'Raw Data from UFBs'!$A$3:$A$3000,'Summary By Town'!$A463,'Raw Data from UFBs'!$E$3:$E$3000,'Summary By Town'!$O$2)</f>
        <v>50000</v>
      </c>
      <c r="Q463" s="5">
        <f>SUMIFS('Raw Data from UFBs'!G$3:G$3000,'Raw Data from UFBs'!$A$3:$A$3000,'Summary By Town'!$A463,'Raw Data from UFBs'!$E$3:$E$3000,'Summary By Town'!$O$2)</f>
        <v>18689500</v>
      </c>
      <c r="R463" s="23">
        <f t="shared" si="80"/>
        <v>1068645.6584543628</v>
      </c>
      <c r="S463" s="22">
        <f t="shared" si="81"/>
        <v>4</v>
      </c>
      <c r="T463" s="5">
        <f t="shared" si="82"/>
        <v>638804</v>
      </c>
      <c r="U463" s="5">
        <f t="shared" si="83"/>
        <v>46890700</v>
      </c>
      <c r="V463" s="23">
        <f t="shared" si="84"/>
        <v>2681160.1689122766</v>
      </c>
      <c r="W463" s="62">
        <v>6017136700</v>
      </c>
      <c r="X463" s="63">
        <v>5.7178932473012267</v>
      </c>
      <c r="Y463" s="64">
        <v>0.22893066163871195</v>
      </c>
      <c r="Z463" s="5">
        <f t="shared" si="85"/>
        <v>467557.94905099244</v>
      </c>
      <c r="AA463" s="9">
        <f t="shared" si="86"/>
        <v>7.7928593511927356E-3</v>
      </c>
      <c r="AB463" s="62">
        <v>90620792</v>
      </c>
      <c r="AC463" s="7">
        <f t="shared" si="87"/>
        <v>5.1594996990424937E-3</v>
      </c>
      <c r="AE463" s="6" t="s">
        <v>1144</v>
      </c>
      <c r="AF463" s="6" t="s">
        <v>1154</v>
      </c>
      <c r="AG463" s="6" t="s">
        <v>1047</v>
      </c>
      <c r="AH463" s="6" t="s">
        <v>1188</v>
      </c>
      <c r="AI463" s="6" t="s">
        <v>1040</v>
      </c>
      <c r="AJ463" s="6" t="s">
        <v>1194</v>
      </c>
      <c r="AK463" s="6" t="s">
        <v>1186</v>
      </c>
      <c r="AL463" s="6" t="s">
        <v>1189</v>
      </c>
      <c r="AM463" s="6" t="s">
        <v>1191</v>
      </c>
      <c r="AN463" s="6" t="s">
        <v>943</v>
      </c>
      <c r="AO463" s="6" t="s">
        <v>957</v>
      </c>
      <c r="AP463" s="6" t="s">
        <v>1857</v>
      </c>
      <c r="AQ463" s="6" t="s">
        <v>1857</v>
      </c>
      <c r="AR463" s="6" t="s">
        <v>1857</v>
      </c>
      <c r="AS463" s="6" t="s">
        <v>1857</v>
      </c>
      <c r="AT463" s="6" t="s">
        <v>1857</v>
      </c>
    </row>
    <row r="464" spans="1:46" ht="17.25" customHeight="1" x14ac:dyDescent="0.3">
      <c r="A464" t="s">
        <v>1196</v>
      </c>
      <c r="B464" t="s">
        <v>1718</v>
      </c>
      <c r="C464" t="s">
        <v>1185</v>
      </c>
      <c r="D464" t="str">
        <f t="shared" si="77"/>
        <v>West Milford township, Passaic County</v>
      </c>
      <c r="E464" t="s">
        <v>1828</v>
      </c>
      <c r="F464" t="s">
        <v>1818</v>
      </c>
      <c r="G464" s="22">
        <f>COUNTIFS('Raw Data from UFBs'!$A$3:$A$3000,'Summary By Town'!$A464,'Raw Data from UFBs'!$E$3:$E$3000,'Summary By Town'!$G$2)</f>
        <v>1</v>
      </c>
      <c r="H464" s="5">
        <f>SUMIFS('Raw Data from UFBs'!F$3:F$3000,'Raw Data from UFBs'!$A$3:$A$3000,'Summary By Town'!$A464,'Raw Data from UFBs'!$E$3:$E$3000,'Summary By Town'!$G$2)</f>
        <v>20625.52</v>
      </c>
      <c r="I464" s="5">
        <f>SUMIFS('Raw Data from UFBs'!G$3:G$3000,'Raw Data from UFBs'!$A$3:$A$3000,'Summary By Town'!$A464,'Raw Data from UFBs'!$E$3:$E$3000,'Summary By Town'!$G$2)</f>
        <v>2585300</v>
      </c>
      <c r="J464" s="23">
        <f t="shared" si="78"/>
        <v>102121.33217207888</v>
      </c>
      <c r="K464" s="22">
        <f>COUNTIFS('Raw Data from UFBs'!$A$3:$A$3000,'Summary By Town'!$A464,'Raw Data from UFBs'!$E$3:$E$3000,'Summary By Town'!$K$2)</f>
        <v>1</v>
      </c>
      <c r="L464" s="5">
        <f>SUMIFS('Raw Data from UFBs'!F$3:F$3000,'Raw Data from UFBs'!$A$3:$A$3000,'Summary By Town'!$A464,'Raw Data from UFBs'!$E$3:$E$3000,'Summary By Town'!$K$2)</f>
        <v>313404</v>
      </c>
      <c r="M464" s="5">
        <f>SUMIFS('Raw Data from UFBs'!G$3:G$3000,'Raw Data from UFBs'!$A$3:$A$3000,'Summary By Town'!$A464,'Raw Data from UFBs'!$E$3:$E$3000,'Summary By Town'!$K$2)</f>
        <v>12440500</v>
      </c>
      <c r="N464" s="23">
        <f t="shared" si="79"/>
        <v>491409.28823995177</v>
      </c>
      <c r="O464" s="22">
        <f>COUNTIFS('Raw Data from UFBs'!$A$3:$A$3000,'Summary By Town'!$A464,'Raw Data from UFBs'!$E$3:$E$3000,'Summary By Town'!$O$2)</f>
        <v>0</v>
      </c>
      <c r="P464" s="5">
        <f>SUMIFS('Raw Data from UFBs'!F$3:F$3000,'Raw Data from UFBs'!$A$3:$A$3000,'Summary By Town'!$A464,'Raw Data from UFBs'!$E$3:$E$3000,'Summary By Town'!$O$2)</f>
        <v>0</v>
      </c>
      <c r="Q464" s="5">
        <f>SUMIFS('Raw Data from UFBs'!G$3:G$3000,'Raw Data from UFBs'!$A$3:$A$3000,'Summary By Town'!$A464,'Raw Data from UFBs'!$E$3:$E$3000,'Summary By Town'!$O$2)</f>
        <v>0</v>
      </c>
      <c r="R464" s="23">
        <f t="shared" si="80"/>
        <v>0</v>
      </c>
      <c r="S464" s="22">
        <f t="shared" si="81"/>
        <v>2</v>
      </c>
      <c r="T464" s="5">
        <f t="shared" si="82"/>
        <v>334029.52</v>
      </c>
      <c r="U464" s="5">
        <f t="shared" si="83"/>
        <v>15025800</v>
      </c>
      <c r="V464" s="23">
        <f t="shared" si="84"/>
        <v>593530.62041203061</v>
      </c>
      <c r="W464" s="62">
        <v>3035974900</v>
      </c>
      <c r="X464" s="63">
        <v>3.9500766708729693</v>
      </c>
      <c r="Y464" s="64">
        <v>0.22223141816084244</v>
      </c>
      <c r="Z464" s="5">
        <f t="shared" si="85"/>
        <v>57669.297558864731</v>
      </c>
      <c r="AA464" s="9">
        <f t="shared" si="86"/>
        <v>4.9492504038817975E-3</v>
      </c>
      <c r="AB464" s="62">
        <v>36025392</v>
      </c>
      <c r="AC464" s="7">
        <f t="shared" si="87"/>
        <v>1.6007958375266183E-3</v>
      </c>
      <c r="AE464" s="6" t="s">
        <v>560</v>
      </c>
      <c r="AF464" s="6" t="s">
        <v>612</v>
      </c>
      <c r="AG464" s="6" t="s">
        <v>1193</v>
      </c>
      <c r="AH464" s="6" t="s">
        <v>1228</v>
      </c>
      <c r="AI464" s="6" t="s">
        <v>1237</v>
      </c>
      <c r="AJ464" s="6" t="s">
        <v>1143</v>
      </c>
      <c r="AK464" s="6" t="s">
        <v>713</v>
      </c>
      <c r="AL464" s="6" t="s">
        <v>568</v>
      </c>
      <c r="AM464" s="6" t="s">
        <v>1857</v>
      </c>
      <c r="AN464" s="6" t="s">
        <v>1857</v>
      </c>
      <c r="AO464" s="6" t="s">
        <v>1857</v>
      </c>
      <c r="AP464" s="6" t="s">
        <v>1857</v>
      </c>
      <c r="AQ464" s="6" t="s">
        <v>1857</v>
      </c>
      <c r="AR464" s="6" t="s">
        <v>1857</v>
      </c>
      <c r="AS464" s="6" t="s">
        <v>1857</v>
      </c>
      <c r="AT464" s="6" t="s">
        <v>1857</v>
      </c>
    </row>
    <row r="465" spans="1:46" ht="17.25" customHeight="1" x14ac:dyDescent="0.3">
      <c r="A465" t="s">
        <v>1199</v>
      </c>
      <c r="B465" t="s">
        <v>1719</v>
      </c>
      <c r="C465" t="s">
        <v>1198</v>
      </c>
      <c r="D465" t="str">
        <f t="shared" si="77"/>
        <v>Elmer borough, Salem County</v>
      </c>
      <c r="E465" t="s">
        <v>1830</v>
      </c>
      <c r="F465" t="s">
        <v>1820</v>
      </c>
      <c r="G465" s="22">
        <f>COUNTIFS('Raw Data from UFBs'!$A$3:$A$3000,'Summary By Town'!$A465,'Raw Data from UFBs'!$E$3:$E$3000,'Summary By Town'!$G$2)</f>
        <v>0</v>
      </c>
      <c r="H465" s="5">
        <f>SUMIFS('Raw Data from UFBs'!F$3:F$3000,'Raw Data from UFBs'!$A$3:$A$3000,'Summary By Town'!$A465,'Raw Data from UFBs'!$E$3:$E$3000,'Summary By Town'!$G$2)</f>
        <v>0</v>
      </c>
      <c r="I465" s="5">
        <f>SUMIFS('Raw Data from UFBs'!G$3:G$3000,'Raw Data from UFBs'!$A$3:$A$3000,'Summary By Town'!$A465,'Raw Data from UFBs'!$E$3:$E$3000,'Summary By Town'!$G$2)</f>
        <v>0</v>
      </c>
      <c r="J465" s="23">
        <f t="shared" si="78"/>
        <v>0</v>
      </c>
      <c r="K465" s="22">
        <f>COUNTIFS('Raw Data from UFBs'!$A$3:$A$3000,'Summary By Town'!$A465,'Raw Data from UFBs'!$E$3:$E$3000,'Summary By Town'!$K$2)</f>
        <v>0</v>
      </c>
      <c r="L465" s="5">
        <f>SUMIFS('Raw Data from UFBs'!F$3:F$3000,'Raw Data from UFBs'!$A$3:$A$3000,'Summary By Town'!$A465,'Raw Data from UFBs'!$E$3:$E$3000,'Summary By Town'!$K$2)</f>
        <v>0</v>
      </c>
      <c r="M465" s="5">
        <f>SUMIFS('Raw Data from UFBs'!G$3:G$3000,'Raw Data from UFBs'!$A$3:$A$3000,'Summary By Town'!$A465,'Raw Data from UFBs'!$E$3:$E$3000,'Summary By Town'!$K$2)</f>
        <v>0</v>
      </c>
      <c r="N465" s="23">
        <f t="shared" si="79"/>
        <v>0</v>
      </c>
      <c r="O465" s="22">
        <f>COUNTIFS('Raw Data from UFBs'!$A$3:$A$3000,'Summary By Town'!$A465,'Raw Data from UFBs'!$E$3:$E$3000,'Summary By Town'!$O$2)</f>
        <v>0</v>
      </c>
      <c r="P465" s="5">
        <f>SUMIFS('Raw Data from UFBs'!F$3:F$3000,'Raw Data from UFBs'!$A$3:$A$3000,'Summary By Town'!$A465,'Raw Data from UFBs'!$E$3:$E$3000,'Summary By Town'!$O$2)</f>
        <v>0</v>
      </c>
      <c r="Q465" s="5">
        <f>SUMIFS('Raw Data from UFBs'!G$3:G$3000,'Raw Data from UFBs'!$A$3:$A$3000,'Summary By Town'!$A465,'Raw Data from UFBs'!$E$3:$E$3000,'Summary By Town'!$O$2)</f>
        <v>0</v>
      </c>
      <c r="R465" s="23">
        <f t="shared" si="80"/>
        <v>0</v>
      </c>
      <c r="S465" s="22">
        <f t="shared" si="81"/>
        <v>0</v>
      </c>
      <c r="T465" s="5">
        <f t="shared" si="82"/>
        <v>0</v>
      </c>
      <c r="U465" s="5">
        <f t="shared" si="83"/>
        <v>0</v>
      </c>
      <c r="V465" s="23">
        <f t="shared" si="84"/>
        <v>0</v>
      </c>
      <c r="W465" s="62">
        <v>139912100</v>
      </c>
      <c r="X465" s="63">
        <v>3.947112138866629</v>
      </c>
      <c r="Y465" s="64">
        <v>0.17937162257912301</v>
      </c>
      <c r="Z465" s="5">
        <f t="shared" si="85"/>
        <v>0</v>
      </c>
      <c r="AA465" s="9">
        <f t="shared" si="86"/>
        <v>0</v>
      </c>
      <c r="AB465" s="62">
        <v>1277574</v>
      </c>
      <c r="AC465" s="7">
        <f t="shared" si="87"/>
        <v>0</v>
      </c>
      <c r="AE465" s="6" t="s">
        <v>1204</v>
      </c>
      <c r="AF465" s="6" t="s">
        <v>1206</v>
      </c>
      <c r="AG465" s="6" t="s">
        <v>1857</v>
      </c>
      <c r="AH465" s="6" t="s">
        <v>1857</v>
      </c>
      <c r="AI465" s="6" t="s">
        <v>1857</v>
      </c>
      <c r="AJ465" s="6" t="s">
        <v>1857</v>
      </c>
      <c r="AK465" s="6" t="s">
        <v>1857</v>
      </c>
      <c r="AL465" s="6" t="s">
        <v>1857</v>
      </c>
      <c r="AM465" s="6" t="s">
        <v>1857</v>
      </c>
      <c r="AN465" s="6" t="s">
        <v>1857</v>
      </c>
      <c r="AO465" s="6" t="s">
        <v>1857</v>
      </c>
      <c r="AP465" s="6" t="s">
        <v>1857</v>
      </c>
      <c r="AQ465" s="6" t="s">
        <v>1857</v>
      </c>
      <c r="AR465" s="6" t="s">
        <v>1857</v>
      </c>
      <c r="AS465" s="6" t="s">
        <v>1857</v>
      </c>
      <c r="AT465" s="6" t="s">
        <v>1857</v>
      </c>
    </row>
    <row r="466" spans="1:46" ht="17.25" customHeight="1" x14ac:dyDescent="0.3">
      <c r="A466" t="s">
        <v>627</v>
      </c>
      <c r="B466" t="s">
        <v>1720</v>
      </c>
      <c r="C466" t="s">
        <v>1198</v>
      </c>
      <c r="D466" t="str">
        <f t="shared" si="77"/>
        <v>Penns Grove borough, Salem County</v>
      </c>
      <c r="E466" t="s">
        <v>1830</v>
      </c>
      <c r="F466" t="s">
        <v>1815</v>
      </c>
      <c r="G466" s="22">
        <f>COUNTIFS('Raw Data from UFBs'!$A$3:$A$3000,'Summary By Town'!$A466,'Raw Data from UFBs'!$E$3:$E$3000,'Summary By Town'!$G$2)</f>
        <v>3</v>
      </c>
      <c r="H466" s="5">
        <f>SUMIFS('Raw Data from UFBs'!F$3:F$3000,'Raw Data from UFBs'!$A$3:$A$3000,'Summary By Town'!$A466,'Raw Data from UFBs'!$E$3:$E$3000,'Summary By Town'!$G$2)</f>
        <v>238500</v>
      </c>
      <c r="I466" s="5">
        <f>SUMIFS('Raw Data from UFBs'!G$3:G$3000,'Raw Data from UFBs'!$A$3:$A$3000,'Summary By Town'!$A466,'Raw Data from UFBs'!$E$3:$E$3000,'Summary By Town'!$G$2)</f>
        <v>17030700</v>
      </c>
      <c r="J466" s="23">
        <f t="shared" si="78"/>
        <v>912786.55954403779</v>
      </c>
      <c r="K466" s="22">
        <f>COUNTIFS('Raw Data from UFBs'!$A$3:$A$3000,'Summary By Town'!$A466,'Raw Data from UFBs'!$E$3:$E$3000,'Summary By Town'!$K$2)</f>
        <v>0</v>
      </c>
      <c r="L466" s="5">
        <f>SUMIFS('Raw Data from UFBs'!F$3:F$3000,'Raw Data from UFBs'!$A$3:$A$3000,'Summary By Town'!$A466,'Raw Data from UFBs'!$E$3:$E$3000,'Summary By Town'!$K$2)</f>
        <v>0</v>
      </c>
      <c r="M466" s="5">
        <f>SUMIFS('Raw Data from UFBs'!G$3:G$3000,'Raw Data from UFBs'!$A$3:$A$3000,'Summary By Town'!$A466,'Raw Data from UFBs'!$E$3:$E$3000,'Summary By Town'!$K$2)</f>
        <v>0</v>
      </c>
      <c r="N466" s="23">
        <f t="shared" si="79"/>
        <v>0</v>
      </c>
      <c r="O466" s="22">
        <f>COUNTIFS('Raw Data from UFBs'!$A$3:$A$3000,'Summary By Town'!$A466,'Raw Data from UFBs'!$E$3:$E$3000,'Summary By Town'!$O$2)</f>
        <v>0</v>
      </c>
      <c r="P466" s="5">
        <f>SUMIFS('Raw Data from UFBs'!F$3:F$3000,'Raw Data from UFBs'!$A$3:$A$3000,'Summary By Town'!$A466,'Raw Data from UFBs'!$E$3:$E$3000,'Summary By Town'!$O$2)</f>
        <v>0</v>
      </c>
      <c r="Q466" s="5">
        <f>SUMIFS('Raw Data from UFBs'!G$3:G$3000,'Raw Data from UFBs'!$A$3:$A$3000,'Summary By Town'!$A466,'Raw Data from UFBs'!$E$3:$E$3000,'Summary By Town'!$O$2)</f>
        <v>0</v>
      </c>
      <c r="R466" s="23">
        <f t="shared" si="80"/>
        <v>0</v>
      </c>
      <c r="S466" s="22">
        <f t="shared" si="81"/>
        <v>3</v>
      </c>
      <c r="T466" s="5">
        <f t="shared" si="82"/>
        <v>238500</v>
      </c>
      <c r="U466" s="5">
        <f t="shared" si="83"/>
        <v>17030700</v>
      </c>
      <c r="V466" s="23">
        <f t="shared" si="84"/>
        <v>912786.55954403779</v>
      </c>
      <c r="W466" s="62">
        <v>182804550</v>
      </c>
      <c r="X466" s="63">
        <v>5.3596537989867583</v>
      </c>
      <c r="Y466" s="64">
        <v>0.46257974437299554</v>
      </c>
      <c r="Z466" s="5">
        <f t="shared" si="85"/>
        <v>311911.30434802762</v>
      </c>
      <c r="AA466" s="9">
        <f t="shared" si="86"/>
        <v>9.316343603044891E-2</v>
      </c>
      <c r="AB466" s="62">
        <v>7884303.54</v>
      </c>
      <c r="AC466" s="7">
        <f t="shared" si="87"/>
        <v>3.95610471826187E-2</v>
      </c>
      <c r="AE466" s="6" t="s">
        <v>634</v>
      </c>
      <c r="AF466" s="6" t="s">
        <v>1857</v>
      </c>
      <c r="AG466" s="6" t="s">
        <v>1857</v>
      </c>
      <c r="AH466" s="6" t="s">
        <v>1857</v>
      </c>
      <c r="AI466" s="6" t="s">
        <v>1857</v>
      </c>
      <c r="AJ466" s="6" t="s">
        <v>1857</v>
      </c>
      <c r="AK466" s="6" t="s">
        <v>1857</v>
      </c>
      <c r="AL466" s="6" t="s">
        <v>1857</v>
      </c>
      <c r="AM466" s="6" t="s">
        <v>1857</v>
      </c>
      <c r="AN466" s="6" t="s">
        <v>1857</v>
      </c>
      <c r="AO466" s="6" t="s">
        <v>1857</v>
      </c>
      <c r="AP466" s="6" t="s">
        <v>1857</v>
      </c>
      <c r="AQ466" s="6" t="s">
        <v>1857</v>
      </c>
      <c r="AR466" s="6" t="s">
        <v>1857</v>
      </c>
      <c r="AS466" s="6" t="s">
        <v>1857</v>
      </c>
      <c r="AT466" s="6" t="s">
        <v>1857</v>
      </c>
    </row>
    <row r="467" spans="1:46" ht="17.25" customHeight="1" x14ac:dyDescent="0.3">
      <c r="A467" t="s">
        <v>632</v>
      </c>
      <c r="B467" t="s">
        <v>1721</v>
      </c>
      <c r="C467" t="s">
        <v>1198</v>
      </c>
      <c r="D467" t="str">
        <f t="shared" si="77"/>
        <v>Salem city, Salem County</v>
      </c>
      <c r="E467" t="s">
        <v>1830</v>
      </c>
      <c r="F467" t="s">
        <v>1820</v>
      </c>
      <c r="G467" s="22">
        <f>COUNTIFS('Raw Data from UFBs'!$A$3:$A$3000,'Summary By Town'!$A467,'Raw Data from UFBs'!$E$3:$E$3000,'Summary By Town'!$G$2)</f>
        <v>3</v>
      </c>
      <c r="H467" s="5">
        <f>SUMIFS('Raw Data from UFBs'!F$3:F$3000,'Raw Data from UFBs'!$A$3:$A$3000,'Summary By Town'!$A467,'Raw Data from UFBs'!$E$3:$E$3000,'Summary By Town'!$G$2)</f>
        <v>480065.48</v>
      </c>
      <c r="I467" s="5">
        <f>SUMIFS('Raw Data from UFBs'!G$3:G$3000,'Raw Data from UFBs'!$A$3:$A$3000,'Summary By Town'!$A467,'Raw Data from UFBs'!$E$3:$E$3000,'Summary By Town'!$G$2)</f>
        <v>19971800</v>
      </c>
      <c r="J467" s="23">
        <f t="shared" si="78"/>
        <v>1569965.9814046149</v>
      </c>
      <c r="K467" s="22">
        <f>COUNTIFS('Raw Data from UFBs'!$A$3:$A$3000,'Summary By Town'!$A467,'Raw Data from UFBs'!$E$3:$E$3000,'Summary By Town'!$K$2)</f>
        <v>0</v>
      </c>
      <c r="L467" s="5">
        <f>SUMIFS('Raw Data from UFBs'!F$3:F$3000,'Raw Data from UFBs'!$A$3:$A$3000,'Summary By Town'!$A467,'Raw Data from UFBs'!$E$3:$E$3000,'Summary By Town'!$K$2)</f>
        <v>0</v>
      </c>
      <c r="M467" s="5">
        <f>SUMIFS('Raw Data from UFBs'!G$3:G$3000,'Raw Data from UFBs'!$A$3:$A$3000,'Summary By Town'!$A467,'Raw Data from UFBs'!$E$3:$E$3000,'Summary By Town'!$K$2)</f>
        <v>0</v>
      </c>
      <c r="N467" s="23">
        <f t="shared" si="79"/>
        <v>0</v>
      </c>
      <c r="O467" s="22">
        <f>COUNTIFS('Raw Data from UFBs'!$A$3:$A$3000,'Summary By Town'!$A467,'Raw Data from UFBs'!$E$3:$E$3000,'Summary By Town'!$O$2)</f>
        <v>0</v>
      </c>
      <c r="P467" s="5">
        <f>SUMIFS('Raw Data from UFBs'!F$3:F$3000,'Raw Data from UFBs'!$A$3:$A$3000,'Summary By Town'!$A467,'Raw Data from UFBs'!$E$3:$E$3000,'Summary By Town'!$O$2)</f>
        <v>0</v>
      </c>
      <c r="Q467" s="5">
        <f>SUMIFS('Raw Data from UFBs'!G$3:G$3000,'Raw Data from UFBs'!$A$3:$A$3000,'Summary By Town'!$A467,'Raw Data from UFBs'!$E$3:$E$3000,'Summary By Town'!$O$2)</f>
        <v>0</v>
      </c>
      <c r="R467" s="23">
        <f t="shared" si="80"/>
        <v>0</v>
      </c>
      <c r="S467" s="22">
        <f t="shared" si="81"/>
        <v>3</v>
      </c>
      <c r="T467" s="5">
        <f t="shared" si="82"/>
        <v>480065.48</v>
      </c>
      <c r="U467" s="5">
        <f t="shared" si="83"/>
        <v>19971800</v>
      </c>
      <c r="V467" s="23">
        <f t="shared" si="84"/>
        <v>1569965.9814046149</v>
      </c>
      <c r="W467" s="62">
        <v>190212780</v>
      </c>
      <c r="X467" s="63">
        <v>7.8609137954746942</v>
      </c>
      <c r="Y467" s="64">
        <v>0.50552640242248925</v>
      </c>
      <c r="Z467" s="5">
        <f t="shared" si="85"/>
        <v>550973.47947354219</v>
      </c>
      <c r="AA467" s="9">
        <f t="shared" si="86"/>
        <v>0.10499715108522151</v>
      </c>
      <c r="AB467" s="62">
        <v>11196179.559999999</v>
      </c>
      <c r="AC467" s="7">
        <f t="shared" si="87"/>
        <v>4.9210847014456265E-2</v>
      </c>
      <c r="AE467" s="6" t="s">
        <v>1201</v>
      </c>
      <c r="AF467" s="6" t="s">
        <v>1200</v>
      </c>
      <c r="AG467" s="6" t="s">
        <v>1205</v>
      </c>
      <c r="AH467" s="6" t="s">
        <v>1202</v>
      </c>
      <c r="AI467" s="6" t="s">
        <v>630</v>
      </c>
      <c r="AJ467" s="6" t="s">
        <v>1857</v>
      </c>
      <c r="AK467" s="6" t="s">
        <v>1857</v>
      </c>
      <c r="AL467" s="6" t="s">
        <v>1857</v>
      </c>
      <c r="AM467" s="6" t="s">
        <v>1857</v>
      </c>
      <c r="AN467" s="6" t="s">
        <v>1857</v>
      </c>
      <c r="AO467" s="6" t="s">
        <v>1857</v>
      </c>
      <c r="AP467" s="6" t="s">
        <v>1857</v>
      </c>
      <c r="AQ467" s="6" t="s">
        <v>1857</v>
      </c>
      <c r="AR467" s="6" t="s">
        <v>1857</v>
      </c>
      <c r="AS467" s="6" t="s">
        <v>1857</v>
      </c>
      <c r="AT467" s="6" t="s">
        <v>1857</v>
      </c>
    </row>
    <row r="468" spans="1:46" ht="17.25" customHeight="1" x14ac:dyDescent="0.3">
      <c r="A468" t="s">
        <v>635</v>
      </c>
      <c r="B468" t="s">
        <v>1722</v>
      </c>
      <c r="C468" t="s">
        <v>1198</v>
      </c>
      <c r="D468" t="str">
        <f t="shared" si="77"/>
        <v>Woodstown borough, Salem County</v>
      </c>
      <c r="E468" t="s">
        <v>1830</v>
      </c>
      <c r="F468" t="s">
        <v>1820</v>
      </c>
      <c r="G468" s="22">
        <f>COUNTIFS('Raw Data from UFBs'!$A$3:$A$3000,'Summary By Town'!$A468,'Raw Data from UFBs'!$E$3:$E$3000,'Summary By Town'!$G$2)</f>
        <v>2</v>
      </c>
      <c r="H468" s="5">
        <f>SUMIFS('Raw Data from UFBs'!F$3:F$3000,'Raw Data from UFBs'!$A$3:$A$3000,'Summary By Town'!$A468,'Raw Data from UFBs'!$E$3:$E$3000,'Summary By Town'!$G$2)</f>
        <v>25607.55</v>
      </c>
      <c r="I468" s="5">
        <f>SUMIFS('Raw Data from UFBs'!G$3:G$3000,'Raw Data from UFBs'!$A$3:$A$3000,'Summary By Town'!$A468,'Raw Data from UFBs'!$E$3:$E$3000,'Summary By Town'!$G$2)</f>
        <v>518100</v>
      </c>
      <c r="J468" s="23">
        <f t="shared" si="78"/>
        <v>20546.417820260063</v>
      </c>
      <c r="K468" s="22">
        <f>COUNTIFS('Raw Data from UFBs'!$A$3:$A$3000,'Summary By Town'!$A468,'Raw Data from UFBs'!$E$3:$E$3000,'Summary By Town'!$K$2)</f>
        <v>0</v>
      </c>
      <c r="L468" s="5">
        <f>SUMIFS('Raw Data from UFBs'!F$3:F$3000,'Raw Data from UFBs'!$A$3:$A$3000,'Summary By Town'!$A468,'Raw Data from UFBs'!$E$3:$E$3000,'Summary By Town'!$K$2)</f>
        <v>0</v>
      </c>
      <c r="M468" s="5">
        <f>SUMIFS('Raw Data from UFBs'!G$3:G$3000,'Raw Data from UFBs'!$A$3:$A$3000,'Summary By Town'!$A468,'Raw Data from UFBs'!$E$3:$E$3000,'Summary By Town'!$K$2)</f>
        <v>0</v>
      </c>
      <c r="N468" s="23">
        <f t="shared" si="79"/>
        <v>0</v>
      </c>
      <c r="O468" s="22">
        <f>COUNTIFS('Raw Data from UFBs'!$A$3:$A$3000,'Summary By Town'!$A468,'Raw Data from UFBs'!$E$3:$E$3000,'Summary By Town'!$O$2)</f>
        <v>0</v>
      </c>
      <c r="P468" s="5">
        <f>SUMIFS('Raw Data from UFBs'!F$3:F$3000,'Raw Data from UFBs'!$A$3:$A$3000,'Summary By Town'!$A468,'Raw Data from UFBs'!$E$3:$E$3000,'Summary By Town'!$O$2)</f>
        <v>0</v>
      </c>
      <c r="Q468" s="5">
        <f>SUMIFS('Raw Data from UFBs'!G$3:G$3000,'Raw Data from UFBs'!$A$3:$A$3000,'Summary By Town'!$A468,'Raw Data from UFBs'!$E$3:$E$3000,'Summary By Town'!$O$2)</f>
        <v>0</v>
      </c>
      <c r="R468" s="23">
        <f t="shared" si="80"/>
        <v>0</v>
      </c>
      <c r="S468" s="22">
        <f t="shared" si="81"/>
        <v>2</v>
      </c>
      <c r="T468" s="5">
        <f t="shared" si="82"/>
        <v>25607.55</v>
      </c>
      <c r="U468" s="5">
        <f t="shared" si="83"/>
        <v>518100</v>
      </c>
      <c r="V468" s="23">
        <f t="shared" si="84"/>
        <v>20546.417820260063</v>
      </c>
      <c r="W468" s="62">
        <v>354053000</v>
      </c>
      <c r="X468" s="63">
        <v>3.9657243428411628</v>
      </c>
      <c r="Y468" s="64">
        <v>0.20992527622522417</v>
      </c>
      <c r="Z468" s="5">
        <f t="shared" si="85"/>
        <v>-1062.4595708442769</v>
      </c>
      <c r="AA468" s="9">
        <f t="shared" si="86"/>
        <v>1.4633402343716901E-3</v>
      </c>
      <c r="AB468" s="62">
        <v>4315368.0199999996</v>
      </c>
      <c r="AC468" s="7">
        <f t="shared" si="87"/>
        <v>-2.4620369941108218E-4</v>
      </c>
      <c r="AE468" s="6" t="s">
        <v>1203</v>
      </c>
      <c r="AF468" s="6" t="s">
        <v>1857</v>
      </c>
      <c r="AG468" s="6" t="s">
        <v>1857</v>
      </c>
      <c r="AH468" s="6" t="s">
        <v>1857</v>
      </c>
      <c r="AI468" s="6" t="s">
        <v>1857</v>
      </c>
      <c r="AJ468" s="6" t="s">
        <v>1857</v>
      </c>
      <c r="AK468" s="6" t="s">
        <v>1857</v>
      </c>
      <c r="AL468" s="6" t="s">
        <v>1857</v>
      </c>
      <c r="AM468" s="6" t="s">
        <v>1857</v>
      </c>
      <c r="AN468" s="6" t="s">
        <v>1857</v>
      </c>
      <c r="AO468" s="6" t="s">
        <v>1857</v>
      </c>
      <c r="AP468" s="6" t="s">
        <v>1857</v>
      </c>
      <c r="AQ468" s="6" t="s">
        <v>1857</v>
      </c>
      <c r="AR468" s="6" t="s">
        <v>1857</v>
      </c>
      <c r="AS468" s="6" t="s">
        <v>1857</v>
      </c>
      <c r="AT468" s="6" t="s">
        <v>1857</v>
      </c>
    </row>
    <row r="469" spans="1:46" ht="17.25" customHeight="1" x14ac:dyDescent="0.3">
      <c r="A469" t="s">
        <v>1197</v>
      </c>
      <c r="B469" t="s">
        <v>1723</v>
      </c>
      <c r="C469" t="s">
        <v>1198</v>
      </c>
      <c r="D469" t="str">
        <f t="shared" si="77"/>
        <v>Alloway township, Salem County</v>
      </c>
      <c r="E469" t="s">
        <v>1830</v>
      </c>
      <c r="F469" t="s">
        <v>1818</v>
      </c>
      <c r="G469" s="22">
        <f>COUNTIFS('Raw Data from UFBs'!$A$3:$A$3000,'Summary By Town'!$A469,'Raw Data from UFBs'!$E$3:$E$3000,'Summary By Town'!$G$2)</f>
        <v>0</v>
      </c>
      <c r="H469" s="5">
        <f>SUMIFS('Raw Data from UFBs'!F$3:F$3000,'Raw Data from UFBs'!$A$3:$A$3000,'Summary By Town'!$A469,'Raw Data from UFBs'!$E$3:$E$3000,'Summary By Town'!$G$2)</f>
        <v>0</v>
      </c>
      <c r="I469" s="5">
        <f>SUMIFS('Raw Data from UFBs'!G$3:G$3000,'Raw Data from UFBs'!$A$3:$A$3000,'Summary By Town'!$A469,'Raw Data from UFBs'!$E$3:$E$3000,'Summary By Town'!$G$2)</f>
        <v>0</v>
      </c>
      <c r="J469" s="23">
        <f t="shared" si="78"/>
        <v>0</v>
      </c>
      <c r="K469" s="22">
        <f>COUNTIFS('Raw Data from UFBs'!$A$3:$A$3000,'Summary By Town'!$A469,'Raw Data from UFBs'!$E$3:$E$3000,'Summary By Town'!$K$2)</f>
        <v>0</v>
      </c>
      <c r="L469" s="5">
        <f>SUMIFS('Raw Data from UFBs'!F$3:F$3000,'Raw Data from UFBs'!$A$3:$A$3000,'Summary By Town'!$A469,'Raw Data from UFBs'!$E$3:$E$3000,'Summary By Town'!$K$2)</f>
        <v>0</v>
      </c>
      <c r="M469" s="5">
        <f>SUMIFS('Raw Data from UFBs'!G$3:G$3000,'Raw Data from UFBs'!$A$3:$A$3000,'Summary By Town'!$A469,'Raw Data from UFBs'!$E$3:$E$3000,'Summary By Town'!$K$2)</f>
        <v>0</v>
      </c>
      <c r="N469" s="23">
        <f t="shared" si="79"/>
        <v>0</v>
      </c>
      <c r="O469" s="22">
        <f>COUNTIFS('Raw Data from UFBs'!$A$3:$A$3000,'Summary By Town'!$A469,'Raw Data from UFBs'!$E$3:$E$3000,'Summary By Town'!$O$2)</f>
        <v>0</v>
      </c>
      <c r="P469" s="5">
        <f>SUMIFS('Raw Data from UFBs'!F$3:F$3000,'Raw Data from UFBs'!$A$3:$A$3000,'Summary By Town'!$A469,'Raw Data from UFBs'!$E$3:$E$3000,'Summary By Town'!$O$2)</f>
        <v>0</v>
      </c>
      <c r="Q469" s="5">
        <f>SUMIFS('Raw Data from UFBs'!G$3:G$3000,'Raw Data from UFBs'!$A$3:$A$3000,'Summary By Town'!$A469,'Raw Data from UFBs'!$E$3:$E$3000,'Summary By Town'!$O$2)</f>
        <v>0</v>
      </c>
      <c r="R469" s="23">
        <f t="shared" si="80"/>
        <v>0</v>
      </c>
      <c r="S469" s="22">
        <f t="shared" si="81"/>
        <v>0</v>
      </c>
      <c r="T469" s="5">
        <f t="shared" si="82"/>
        <v>0</v>
      </c>
      <c r="U469" s="5">
        <f t="shared" si="83"/>
        <v>0</v>
      </c>
      <c r="V469" s="23">
        <f t="shared" si="84"/>
        <v>0</v>
      </c>
      <c r="W469" s="62">
        <v>332164135</v>
      </c>
      <c r="X469" s="63">
        <v>3.2889172145778298</v>
      </c>
      <c r="Y469" s="64">
        <v>8.7843545913637189E-2</v>
      </c>
      <c r="Z469" s="5">
        <f t="shared" si="85"/>
        <v>0</v>
      </c>
      <c r="AA469" s="9">
        <f t="shared" si="86"/>
        <v>0</v>
      </c>
      <c r="AB469" s="62">
        <v>2123785.6800000002</v>
      </c>
      <c r="AC469" s="7">
        <f t="shared" si="87"/>
        <v>0</v>
      </c>
      <c r="AE469" s="6" t="s">
        <v>1035</v>
      </c>
      <c r="AF469" s="6" t="s">
        <v>209</v>
      </c>
      <c r="AG469" s="6" t="s">
        <v>215</v>
      </c>
      <c r="AH469" s="6" t="s">
        <v>1205</v>
      </c>
      <c r="AI469" s="6" t="s">
        <v>1206</v>
      </c>
      <c r="AJ469" s="6" t="s">
        <v>1202</v>
      </c>
      <c r="AK469" s="6" t="s">
        <v>1203</v>
      </c>
      <c r="AL469" s="6" t="s">
        <v>1857</v>
      </c>
      <c r="AM469" s="6" t="s">
        <v>1857</v>
      </c>
      <c r="AN469" s="6" t="s">
        <v>1857</v>
      </c>
      <c r="AO469" s="6" t="s">
        <v>1857</v>
      </c>
      <c r="AP469" s="6" t="s">
        <v>1857</v>
      </c>
      <c r="AQ469" s="6" t="s">
        <v>1857</v>
      </c>
      <c r="AR469" s="6" t="s">
        <v>1857</v>
      </c>
      <c r="AS469" s="6" t="s">
        <v>1857</v>
      </c>
      <c r="AT469" s="6" t="s">
        <v>1857</v>
      </c>
    </row>
    <row r="470" spans="1:46" ht="17.25" customHeight="1" x14ac:dyDescent="0.3">
      <c r="A470" t="s">
        <v>634</v>
      </c>
      <c r="B470" t="s">
        <v>1724</v>
      </c>
      <c r="C470" t="s">
        <v>1198</v>
      </c>
      <c r="D470" t="str">
        <f t="shared" si="77"/>
        <v>Carneys Point township, Salem County</v>
      </c>
      <c r="E470" t="s">
        <v>1830</v>
      </c>
      <c r="F470" t="s">
        <v>1815</v>
      </c>
      <c r="G470" s="22">
        <f>COUNTIFS('Raw Data from UFBs'!$A$3:$A$3000,'Summary By Town'!$A470,'Raw Data from UFBs'!$E$3:$E$3000,'Summary By Town'!$G$2)</f>
        <v>1</v>
      </c>
      <c r="H470" s="5">
        <f>SUMIFS('Raw Data from UFBs'!F$3:F$3000,'Raw Data from UFBs'!$A$3:$A$3000,'Summary By Town'!$A470,'Raw Data from UFBs'!$E$3:$E$3000,'Summary By Town'!$G$2)</f>
        <v>90000</v>
      </c>
      <c r="I470" s="5">
        <f>SUMIFS('Raw Data from UFBs'!G$3:G$3000,'Raw Data from UFBs'!$A$3:$A$3000,'Summary By Town'!$A470,'Raw Data from UFBs'!$E$3:$E$3000,'Summary By Town'!$G$2)</f>
        <v>12537300</v>
      </c>
      <c r="J470" s="23">
        <f t="shared" si="78"/>
        <v>446269.87369087164</v>
      </c>
      <c r="K470" s="22">
        <f>COUNTIFS('Raw Data from UFBs'!$A$3:$A$3000,'Summary By Town'!$A470,'Raw Data from UFBs'!$E$3:$E$3000,'Summary By Town'!$K$2)</f>
        <v>3</v>
      </c>
      <c r="L470" s="5">
        <f>SUMIFS('Raw Data from UFBs'!F$3:F$3000,'Raw Data from UFBs'!$A$3:$A$3000,'Summary By Town'!$A470,'Raw Data from UFBs'!$E$3:$E$3000,'Summary By Town'!$K$2)</f>
        <v>477060.52999999997</v>
      </c>
      <c r="M470" s="5">
        <f>SUMIFS('Raw Data from UFBs'!G$3:G$3000,'Raw Data from UFBs'!$A$3:$A$3000,'Summary By Town'!$A470,'Raw Data from UFBs'!$E$3:$E$3000,'Summary By Town'!$K$2)</f>
        <v>24003800</v>
      </c>
      <c r="N470" s="23">
        <f t="shared" si="79"/>
        <v>854424.22165066993</v>
      </c>
      <c r="O470" s="22">
        <f>COUNTIFS('Raw Data from UFBs'!$A$3:$A$3000,'Summary By Town'!$A470,'Raw Data from UFBs'!$E$3:$E$3000,'Summary By Town'!$O$2)</f>
        <v>0</v>
      </c>
      <c r="P470" s="5">
        <f>SUMIFS('Raw Data from UFBs'!F$3:F$3000,'Raw Data from UFBs'!$A$3:$A$3000,'Summary By Town'!$A470,'Raw Data from UFBs'!$E$3:$E$3000,'Summary By Town'!$O$2)</f>
        <v>0</v>
      </c>
      <c r="Q470" s="5">
        <f>SUMIFS('Raw Data from UFBs'!G$3:G$3000,'Raw Data from UFBs'!$A$3:$A$3000,'Summary By Town'!$A470,'Raw Data from UFBs'!$E$3:$E$3000,'Summary By Town'!$O$2)</f>
        <v>0</v>
      </c>
      <c r="R470" s="23">
        <f t="shared" si="80"/>
        <v>0</v>
      </c>
      <c r="S470" s="22">
        <f t="shared" si="81"/>
        <v>4</v>
      </c>
      <c r="T470" s="5">
        <f t="shared" si="82"/>
        <v>567060.53</v>
      </c>
      <c r="U470" s="5">
        <f t="shared" si="83"/>
        <v>36541100</v>
      </c>
      <c r="V470" s="23">
        <f t="shared" si="84"/>
        <v>1300694.0953415416</v>
      </c>
      <c r="W470" s="62">
        <v>1034891200</v>
      </c>
      <c r="X470" s="63">
        <v>3.5595373301338538</v>
      </c>
      <c r="Y470" s="64">
        <v>0.20339655029039982</v>
      </c>
      <c r="Z470" s="5">
        <f t="shared" si="85"/>
        <v>149218.53636771618</v>
      </c>
      <c r="AA470" s="9">
        <f t="shared" si="86"/>
        <v>3.530912235025286E-2</v>
      </c>
      <c r="AB470" s="62">
        <v>11237742.6</v>
      </c>
      <c r="AC470" s="7">
        <f t="shared" si="87"/>
        <v>1.3278337267461188E-2</v>
      </c>
      <c r="AE470" s="6" t="s">
        <v>1202</v>
      </c>
      <c r="AF470" s="6" t="s">
        <v>630</v>
      </c>
      <c r="AG470" s="6" t="s">
        <v>1203</v>
      </c>
      <c r="AH470" s="6" t="s">
        <v>627</v>
      </c>
      <c r="AI470" s="6" t="s">
        <v>626</v>
      </c>
      <c r="AJ470" s="6" t="s">
        <v>1857</v>
      </c>
      <c r="AK470" s="6" t="s">
        <v>1857</v>
      </c>
      <c r="AL470" s="6" t="s">
        <v>1857</v>
      </c>
      <c r="AM470" s="6" t="s">
        <v>1857</v>
      </c>
      <c r="AN470" s="6" t="s">
        <v>1857</v>
      </c>
      <c r="AO470" s="6" t="s">
        <v>1857</v>
      </c>
      <c r="AP470" s="6" t="s">
        <v>1857</v>
      </c>
      <c r="AQ470" s="6" t="s">
        <v>1857</v>
      </c>
      <c r="AR470" s="6" t="s">
        <v>1857</v>
      </c>
      <c r="AS470" s="6" t="s">
        <v>1857</v>
      </c>
      <c r="AT470" s="6" t="s">
        <v>1857</v>
      </c>
    </row>
    <row r="471" spans="1:46" ht="17.25" customHeight="1" x14ac:dyDescent="0.3">
      <c r="A471" t="s">
        <v>1200</v>
      </c>
      <c r="B471" t="s">
        <v>1725</v>
      </c>
      <c r="C471" t="s">
        <v>1198</v>
      </c>
      <c r="D471" t="str">
        <f t="shared" si="77"/>
        <v>Elsinboro township, Salem County</v>
      </c>
      <c r="E471" t="s">
        <v>1830</v>
      </c>
      <c r="F471" t="s">
        <v>1818</v>
      </c>
      <c r="G471" s="22">
        <f>COUNTIFS('Raw Data from UFBs'!$A$3:$A$3000,'Summary By Town'!$A471,'Raw Data from UFBs'!$E$3:$E$3000,'Summary By Town'!$G$2)</f>
        <v>0</v>
      </c>
      <c r="H471" s="5">
        <f>SUMIFS('Raw Data from UFBs'!F$3:F$3000,'Raw Data from UFBs'!$A$3:$A$3000,'Summary By Town'!$A471,'Raw Data from UFBs'!$E$3:$E$3000,'Summary By Town'!$G$2)</f>
        <v>0</v>
      </c>
      <c r="I471" s="5">
        <f>SUMIFS('Raw Data from UFBs'!G$3:G$3000,'Raw Data from UFBs'!$A$3:$A$3000,'Summary By Town'!$A471,'Raw Data from UFBs'!$E$3:$E$3000,'Summary By Town'!$G$2)</f>
        <v>0</v>
      </c>
      <c r="J471" s="23">
        <f t="shared" si="78"/>
        <v>0</v>
      </c>
      <c r="K471" s="22">
        <f>COUNTIFS('Raw Data from UFBs'!$A$3:$A$3000,'Summary By Town'!$A471,'Raw Data from UFBs'!$E$3:$E$3000,'Summary By Town'!$K$2)</f>
        <v>0</v>
      </c>
      <c r="L471" s="5">
        <f>SUMIFS('Raw Data from UFBs'!F$3:F$3000,'Raw Data from UFBs'!$A$3:$A$3000,'Summary By Town'!$A471,'Raw Data from UFBs'!$E$3:$E$3000,'Summary By Town'!$K$2)</f>
        <v>0</v>
      </c>
      <c r="M471" s="5">
        <f>SUMIFS('Raw Data from UFBs'!G$3:G$3000,'Raw Data from UFBs'!$A$3:$A$3000,'Summary By Town'!$A471,'Raw Data from UFBs'!$E$3:$E$3000,'Summary By Town'!$K$2)</f>
        <v>0</v>
      </c>
      <c r="N471" s="23">
        <f t="shared" si="79"/>
        <v>0</v>
      </c>
      <c r="O471" s="22">
        <f>COUNTIFS('Raw Data from UFBs'!$A$3:$A$3000,'Summary By Town'!$A471,'Raw Data from UFBs'!$E$3:$E$3000,'Summary By Town'!$O$2)</f>
        <v>0</v>
      </c>
      <c r="P471" s="5">
        <f>SUMIFS('Raw Data from UFBs'!F$3:F$3000,'Raw Data from UFBs'!$A$3:$A$3000,'Summary By Town'!$A471,'Raw Data from UFBs'!$E$3:$E$3000,'Summary By Town'!$O$2)</f>
        <v>0</v>
      </c>
      <c r="Q471" s="5">
        <f>SUMIFS('Raw Data from UFBs'!G$3:G$3000,'Raw Data from UFBs'!$A$3:$A$3000,'Summary By Town'!$A471,'Raw Data from UFBs'!$E$3:$E$3000,'Summary By Town'!$O$2)</f>
        <v>0</v>
      </c>
      <c r="R471" s="23">
        <f t="shared" si="80"/>
        <v>0</v>
      </c>
      <c r="S471" s="22">
        <f t="shared" si="81"/>
        <v>0</v>
      </c>
      <c r="T471" s="5">
        <f t="shared" si="82"/>
        <v>0</v>
      </c>
      <c r="U471" s="5">
        <f t="shared" si="83"/>
        <v>0</v>
      </c>
      <c r="V471" s="23">
        <f t="shared" si="84"/>
        <v>0</v>
      </c>
      <c r="W471" s="62">
        <v>122243892</v>
      </c>
      <c r="X471" s="63">
        <v>2.9565766621435454</v>
      </c>
      <c r="Y471" s="64">
        <v>0.14237330252184704</v>
      </c>
      <c r="Z471" s="5">
        <f t="shared" si="85"/>
        <v>0</v>
      </c>
      <c r="AA471" s="9">
        <f t="shared" si="86"/>
        <v>0</v>
      </c>
      <c r="AB471" s="62">
        <v>994508.53</v>
      </c>
      <c r="AC471" s="7">
        <f t="shared" si="87"/>
        <v>0</v>
      </c>
      <c r="AE471" s="6" t="s">
        <v>1201</v>
      </c>
      <c r="AF471" s="6" t="s">
        <v>1205</v>
      </c>
      <c r="AG471" s="6" t="s">
        <v>632</v>
      </c>
      <c r="AH471" s="6" t="s">
        <v>630</v>
      </c>
      <c r="AI471" s="6" t="s">
        <v>1857</v>
      </c>
      <c r="AJ471" s="6" t="s">
        <v>1857</v>
      </c>
      <c r="AK471" s="6" t="s">
        <v>1857</v>
      </c>
      <c r="AL471" s="6" t="s">
        <v>1857</v>
      </c>
      <c r="AM471" s="6" t="s">
        <v>1857</v>
      </c>
      <c r="AN471" s="6" t="s">
        <v>1857</v>
      </c>
      <c r="AO471" s="6" t="s">
        <v>1857</v>
      </c>
      <c r="AP471" s="6" t="s">
        <v>1857</v>
      </c>
      <c r="AQ471" s="6" t="s">
        <v>1857</v>
      </c>
      <c r="AR471" s="6" t="s">
        <v>1857</v>
      </c>
      <c r="AS471" s="6" t="s">
        <v>1857</v>
      </c>
      <c r="AT471" s="6" t="s">
        <v>1857</v>
      </c>
    </row>
    <row r="472" spans="1:46" ht="17.25" customHeight="1" x14ac:dyDescent="0.3">
      <c r="A472" t="s">
        <v>1201</v>
      </c>
      <c r="B472" t="s">
        <v>1726</v>
      </c>
      <c r="C472" t="s">
        <v>1198</v>
      </c>
      <c r="D472" t="str">
        <f t="shared" si="77"/>
        <v>Lower Alloways Creek township, Salem County</v>
      </c>
      <c r="E472" t="s">
        <v>1830</v>
      </c>
      <c r="F472" t="s">
        <v>1818</v>
      </c>
      <c r="G472" s="22">
        <f>COUNTIFS('Raw Data from UFBs'!$A$3:$A$3000,'Summary By Town'!$A472,'Raw Data from UFBs'!$E$3:$E$3000,'Summary By Town'!$G$2)</f>
        <v>0</v>
      </c>
      <c r="H472" s="5">
        <f>SUMIFS('Raw Data from UFBs'!F$3:F$3000,'Raw Data from UFBs'!$A$3:$A$3000,'Summary By Town'!$A472,'Raw Data from UFBs'!$E$3:$E$3000,'Summary By Town'!$G$2)</f>
        <v>0</v>
      </c>
      <c r="I472" s="5">
        <f>SUMIFS('Raw Data from UFBs'!G$3:G$3000,'Raw Data from UFBs'!$A$3:$A$3000,'Summary By Town'!$A472,'Raw Data from UFBs'!$E$3:$E$3000,'Summary By Town'!$G$2)</f>
        <v>0</v>
      </c>
      <c r="J472" s="23">
        <f t="shared" si="78"/>
        <v>0</v>
      </c>
      <c r="K472" s="22">
        <f>COUNTIFS('Raw Data from UFBs'!$A$3:$A$3000,'Summary By Town'!$A472,'Raw Data from UFBs'!$E$3:$E$3000,'Summary By Town'!$K$2)</f>
        <v>0</v>
      </c>
      <c r="L472" s="5">
        <f>SUMIFS('Raw Data from UFBs'!F$3:F$3000,'Raw Data from UFBs'!$A$3:$A$3000,'Summary By Town'!$A472,'Raw Data from UFBs'!$E$3:$E$3000,'Summary By Town'!$K$2)</f>
        <v>0</v>
      </c>
      <c r="M472" s="5">
        <f>SUMIFS('Raw Data from UFBs'!G$3:G$3000,'Raw Data from UFBs'!$A$3:$A$3000,'Summary By Town'!$A472,'Raw Data from UFBs'!$E$3:$E$3000,'Summary By Town'!$K$2)</f>
        <v>0</v>
      </c>
      <c r="N472" s="23">
        <f t="shared" si="79"/>
        <v>0</v>
      </c>
      <c r="O472" s="22">
        <f>COUNTIFS('Raw Data from UFBs'!$A$3:$A$3000,'Summary By Town'!$A472,'Raw Data from UFBs'!$E$3:$E$3000,'Summary By Town'!$O$2)</f>
        <v>0</v>
      </c>
      <c r="P472" s="5">
        <f>SUMIFS('Raw Data from UFBs'!F$3:F$3000,'Raw Data from UFBs'!$A$3:$A$3000,'Summary By Town'!$A472,'Raw Data from UFBs'!$E$3:$E$3000,'Summary By Town'!$O$2)</f>
        <v>0</v>
      </c>
      <c r="Q472" s="5">
        <f>SUMIFS('Raw Data from UFBs'!G$3:G$3000,'Raw Data from UFBs'!$A$3:$A$3000,'Summary By Town'!$A472,'Raw Data from UFBs'!$E$3:$E$3000,'Summary By Town'!$O$2)</f>
        <v>0</v>
      </c>
      <c r="R472" s="23">
        <f t="shared" si="80"/>
        <v>0</v>
      </c>
      <c r="S472" s="22">
        <f t="shared" si="81"/>
        <v>0</v>
      </c>
      <c r="T472" s="5">
        <f t="shared" si="82"/>
        <v>0</v>
      </c>
      <c r="U472" s="5">
        <f t="shared" si="83"/>
        <v>0</v>
      </c>
      <c r="V472" s="23">
        <f t="shared" si="84"/>
        <v>0</v>
      </c>
      <c r="W472" s="62">
        <v>246413908</v>
      </c>
      <c r="X472" s="63">
        <v>1.699298435744246</v>
      </c>
      <c r="Y472" s="64">
        <v>0</v>
      </c>
      <c r="Z472" s="5">
        <f t="shared" si="85"/>
        <v>0</v>
      </c>
      <c r="AA472" s="9">
        <f t="shared" si="86"/>
        <v>0</v>
      </c>
      <c r="AB472" s="62">
        <v>10019280.58</v>
      </c>
      <c r="AC472" s="7">
        <f t="shared" si="87"/>
        <v>0</v>
      </c>
      <c r="AE472" s="6" t="s">
        <v>1035</v>
      </c>
      <c r="AF472" s="6" t="s">
        <v>1031</v>
      </c>
      <c r="AG472" s="6" t="s">
        <v>1200</v>
      </c>
      <c r="AH472" s="6" t="s">
        <v>1205</v>
      </c>
      <c r="AI472" s="6" t="s">
        <v>632</v>
      </c>
      <c r="AJ472" s="6" t="s">
        <v>1857</v>
      </c>
      <c r="AK472" s="6" t="s">
        <v>1857</v>
      </c>
      <c r="AL472" s="6" t="s">
        <v>1857</v>
      </c>
      <c r="AM472" s="6" t="s">
        <v>1857</v>
      </c>
      <c r="AN472" s="6" t="s">
        <v>1857</v>
      </c>
      <c r="AO472" s="6" t="s">
        <v>1857</v>
      </c>
      <c r="AP472" s="6" t="s">
        <v>1857</v>
      </c>
      <c r="AQ472" s="6" t="s">
        <v>1857</v>
      </c>
      <c r="AR472" s="6" t="s">
        <v>1857</v>
      </c>
      <c r="AS472" s="6" t="s">
        <v>1857</v>
      </c>
      <c r="AT472" s="6" t="s">
        <v>1857</v>
      </c>
    </row>
    <row r="473" spans="1:46" ht="17.25" customHeight="1" x14ac:dyDescent="0.3">
      <c r="A473" t="s">
        <v>1202</v>
      </c>
      <c r="B473" t="s">
        <v>1727</v>
      </c>
      <c r="C473" t="s">
        <v>1198</v>
      </c>
      <c r="D473" t="str">
        <f t="shared" si="77"/>
        <v>Mannington township, Salem County</v>
      </c>
      <c r="E473" t="s">
        <v>1830</v>
      </c>
      <c r="F473" t="s">
        <v>1818</v>
      </c>
      <c r="G473" s="22">
        <f>COUNTIFS('Raw Data from UFBs'!$A$3:$A$3000,'Summary By Town'!$A473,'Raw Data from UFBs'!$E$3:$E$3000,'Summary By Town'!$G$2)</f>
        <v>0</v>
      </c>
      <c r="H473" s="5">
        <f>SUMIFS('Raw Data from UFBs'!F$3:F$3000,'Raw Data from UFBs'!$A$3:$A$3000,'Summary By Town'!$A473,'Raw Data from UFBs'!$E$3:$E$3000,'Summary By Town'!$G$2)</f>
        <v>0</v>
      </c>
      <c r="I473" s="5">
        <f>SUMIFS('Raw Data from UFBs'!G$3:G$3000,'Raw Data from UFBs'!$A$3:$A$3000,'Summary By Town'!$A473,'Raw Data from UFBs'!$E$3:$E$3000,'Summary By Town'!$G$2)</f>
        <v>0</v>
      </c>
      <c r="J473" s="23">
        <f t="shared" si="78"/>
        <v>0</v>
      </c>
      <c r="K473" s="22">
        <f>COUNTIFS('Raw Data from UFBs'!$A$3:$A$3000,'Summary By Town'!$A473,'Raw Data from UFBs'!$E$3:$E$3000,'Summary By Town'!$K$2)</f>
        <v>0</v>
      </c>
      <c r="L473" s="5">
        <f>SUMIFS('Raw Data from UFBs'!F$3:F$3000,'Raw Data from UFBs'!$A$3:$A$3000,'Summary By Town'!$A473,'Raw Data from UFBs'!$E$3:$E$3000,'Summary By Town'!$K$2)</f>
        <v>0</v>
      </c>
      <c r="M473" s="5">
        <f>SUMIFS('Raw Data from UFBs'!G$3:G$3000,'Raw Data from UFBs'!$A$3:$A$3000,'Summary By Town'!$A473,'Raw Data from UFBs'!$E$3:$E$3000,'Summary By Town'!$K$2)</f>
        <v>0</v>
      </c>
      <c r="N473" s="23">
        <f t="shared" si="79"/>
        <v>0</v>
      </c>
      <c r="O473" s="22">
        <f>COUNTIFS('Raw Data from UFBs'!$A$3:$A$3000,'Summary By Town'!$A473,'Raw Data from UFBs'!$E$3:$E$3000,'Summary By Town'!$O$2)</f>
        <v>0</v>
      </c>
      <c r="P473" s="5">
        <f>SUMIFS('Raw Data from UFBs'!F$3:F$3000,'Raw Data from UFBs'!$A$3:$A$3000,'Summary By Town'!$A473,'Raw Data from UFBs'!$E$3:$E$3000,'Summary By Town'!$O$2)</f>
        <v>0</v>
      </c>
      <c r="Q473" s="5">
        <f>SUMIFS('Raw Data from UFBs'!G$3:G$3000,'Raw Data from UFBs'!$A$3:$A$3000,'Summary By Town'!$A473,'Raw Data from UFBs'!$E$3:$E$3000,'Summary By Town'!$O$2)</f>
        <v>0</v>
      </c>
      <c r="R473" s="23">
        <f t="shared" si="80"/>
        <v>0</v>
      </c>
      <c r="S473" s="22">
        <f t="shared" si="81"/>
        <v>0</v>
      </c>
      <c r="T473" s="5">
        <f t="shared" si="82"/>
        <v>0</v>
      </c>
      <c r="U473" s="5">
        <f t="shared" si="83"/>
        <v>0</v>
      </c>
      <c r="V473" s="23">
        <f t="shared" si="84"/>
        <v>0</v>
      </c>
      <c r="W473" s="62">
        <v>237006782</v>
      </c>
      <c r="X473" s="63">
        <v>3.407109719212178</v>
      </c>
      <c r="Y473" s="64">
        <v>8.66282213101945E-2</v>
      </c>
      <c r="Z473" s="5">
        <f t="shared" si="85"/>
        <v>0</v>
      </c>
      <c r="AA473" s="9">
        <f t="shared" si="86"/>
        <v>0</v>
      </c>
      <c r="AB473" s="62">
        <v>1509158.5899999999</v>
      </c>
      <c r="AC473" s="7">
        <f t="shared" si="87"/>
        <v>0</v>
      </c>
      <c r="AE473" s="6" t="s">
        <v>1205</v>
      </c>
      <c r="AF473" s="6" t="s">
        <v>632</v>
      </c>
      <c r="AG473" s="6" t="s">
        <v>1197</v>
      </c>
      <c r="AH473" s="6" t="s">
        <v>630</v>
      </c>
      <c r="AI473" s="6" t="s">
        <v>1203</v>
      </c>
      <c r="AJ473" s="6" t="s">
        <v>634</v>
      </c>
      <c r="AK473" s="6" t="s">
        <v>1857</v>
      </c>
      <c r="AL473" s="6" t="s">
        <v>1857</v>
      </c>
      <c r="AM473" s="6" t="s">
        <v>1857</v>
      </c>
      <c r="AN473" s="6" t="s">
        <v>1857</v>
      </c>
      <c r="AO473" s="6" t="s">
        <v>1857</v>
      </c>
      <c r="AP473" s="6" t="s">
        <v>1857</v>
      </c>
      <c r="AQ473" s="6" t="s">
        <v>1857</v>
      </c>
      <c r="AR473" s="6" t="s">
        <v>1857</v>
      </c>
      <c r="AS473" s="6" t="s">
        <v>1857</v>
      </c>
      <c r="AT473" s="6" t="s">
        <v>1857</v>
      </c>
    </row>
    <row r="474" spans="1:46" ht="17.25" customHeight="1" x14ac:dyDescent="0.3">
      <c r="A474" t="s">
        <v>626</v>
      </c>
      <c r="B474" t="s">
        <v>1728</v>
      </c>
      <c r="C474" t="s">
        <v>1198</v>
      </c>
      <c r="D474" t="str">
        <f t="shared" si="77"/>
        <v>Oldmans township, Salem County</v>
      </c>
      <c r="E474" t="s">
        <v>1830</v>
      </c>
      <c r="F474" t="s">
        <v>1818</v>
      </c>
      <c r="G474" s="22">
        <f>COUNTIFS('Raw Data from UFBs'!$A$3:$A$3000,'Summary By Town'!$A474,'Raw Data from UFBs'!$E$3:$E$3000,'Summary By Town'!$G$2)</f>
        <v>0</v>
      </c>
      <c r="H474" s="5">
        <f>SUMIFS('Raw Data from UFBs'!F$3:F$3000,'Raw Data from UFBs'!$A$3:$A$3000,'Summary By Town'!$A474,'Raw Data from UFBs'!$E$3:$E$3000,'Summary By Town'!$G$2)</f>
        <v>0</v>
      </c>
      <c r="I474" s="5">
        <f>SUMIFS('Raw Data from UFBs'!G$3:G$3000,'Raw Data from UFBs'!$A$3:$A$3000,'Summary By Town'!$A474,'Raw Data from UFBs'!$E$3:$E$3000,'Summary By Town'!$G$2)</f>
        <v>0</v>
      </c>
      <c r="J474" s="23">
        <f t="shared" si="78"/>
        <v>0</v>
      </c>
      <c r="K474" s="22">
        <f>COUNTIFS('Raw Data from UFBs'!$A$3:$A$3000,'Summary By Town'!$A474,'Raw Data from UFBs'!$E$3:$E$3000,'Summary By Town'!$K$2)</f>
        <v>4</v>
      </c>
      <c r="L474" s="5">
        <f>SUMIFS('Raw Data from UFBs'!F$3:F$3000,'Raw Data from UFBs'!$A$3:$A$3000,'Summary By Town'!$A474,'Raw Data from UFBs'!$E$3:$E$3000,'Summary By Town'!$K$2)</f>
        <v>883462</v>
      </c>
      <c r="M474" s="5">
        <f>SUMIFS('Raw Data from UFBs'!G$3:G$3000,'Raw Data from UFBs'!$A$3:$A$3000,'Summary By Town'!$A474,'Raw Data from UFBs'!$E$3:$E$3000,'Summary By Town'!$K$2)</f>
        <v>122935000</v>
      </c>
      <c r="N474" s="23">
        <f t="shared" si="79"/>
        <v>3223196.1436721659</v>
      </c>
      <c r="O474" s="22">
        <f>COUNTIFS('Raw Data from UFBs'!$A$3:$A$3000,'Summary By Town'!$A474,'Raw Data from UFBs'!$E$3:$E$3000,'Summary By Town'!$O$2)</f>
        <v>0</v>
      </c>
      <c r="P474" s="5">
        <f>SUMIFS('Raw Data from UFBs'!F$3:F$3000,'Raw Data from UFBs'!$A$3:$A$3000,'Summary By Town'!$A474,'Raw Data from UFBs'!$E$3:$E$3000,'Summary By Town'!$O$2)</f>
        <v>0</v>
      </c>
      <c r="Q474" s="5">
        <f>SUMIFS('Raw Data from UFBs'!G$3:G$3000,'Raw Data from UFBs'!$A$3:$A$3000,'Summary By Town'!$A474,'Raw Data from UFBs'!$E$3:$E$3000,'Summary By Town'!$O$2)</f>
        <v>0</v>
      </c>
      <c r="R474" s="23">
        <f t="shared" si="80"/>
        <v>0</v>
      </c>
      <c r="S474" s="22">
        <f t="shared" si="81"/>
        <v>4</v>
      </c>
      <c r="T474" s="5">
        <f t="shared" si="82"/>
        <v>883462</v>
      </c>
      <c r="U474" s="5">
        <f t="shared" si="83"/>
        <v>122935000</v>
      </c>
      <c r="V474" s="23">
        <f t="shared" si="84"/>
        <v>3223196.1436721659</v>
      </c>
      <c r="W474" s="62">
        <v>477813500</v>
      </c>
      <c r="X474" s="63">
        <v>2.6218702108204872</v>
      </c>
      <c r="Y474" s="64">
        <v>7.1644459481762318E-2</v>
      </c>
      <c r="Z474" s="5">
        <f t="shared" si="85"/>
        <v>167628.98805441635</v>
      </c>
      <c r="AA474" s="9">
        <f t="shared" si="86"/>
        <v>0.25728657729427906</v>
      </c>
      <c r="AB474" s="62">
        <v>2488183.9300000002</v>
      </c>
      <c r="AC474" s="7">
        <f t="shared" si="87"/>
        <v>6.7370014745821605E-2</v>
      </c>
      <c r="AE474" s="6" t="s">
        <v>1203</v>
      </c>
      <c r="AF474" s="6" t="s">
        <v>634</v>
      </c>
      <c r="AG474" s="6" t="s">
        <v>296</v>
      </c>
      <c r="AH474" s="6" t="s">
        <v>1055</v>
      </c>
      <c r="AI474" s="6" t="s">
        <v>1857</v>
      </c>
      <c r="AJ474" s="6" t="s">
        <v>1857</v>
      </c>
      <c r="AK474" s="6" t="s">
        <v>1857</v>
      </c>
      <c r="AL474" s="6" t="s">
        <v>1857</v>
      </c>
      <c r="AM474" s="6" t="s">
        <v>1857</v>
      </c>
      <c r="AN474" s="6" t="s">
        <v>1857</v>
      </c>
      <c r="AO474" s="6" t="s">
        <v>1857</v>
      </c>
      <c r="AP474" s="6" t="s">
        <v>1857</v>
      </c>
      <c r="AQ474" s="6" t="s">
        <v>1857</v>
      </c>
      <c r="AR474" s="6" t="s">
        <v>1857</v>
      </c>
      <c r="AS474" s="6" t="s">
        <v>1857</v>
      </c>
      <c r="AT474" s="6" t="s">
        <v>1857</v>
      </c>
    </row>
    <row r="475" spans="1:46" ht="17.25" customHeight="1" x14ac:dyDescent="0.3">
      <c r="A475" t="s">
        <v>630</v>
      </c>
      <c r="B475" t="s">
        <v>1729</v>
      </c>
      <c r="C475" t="s">
        <v>1198</v>
      </c>
      <c r="D475" t="str">
        <f t="shared" si="77"/>
        <v>Pennsville township, Salem County</v>
      </c>
      <c r="E475" t="s">
        <v>1830</v>
      </c>
      <c r="F475" t="s">
        <v>1818</v>
      </c>
      <c r="G475" s="22">
        <f>COUNTIFS('Raw Data from UFBs'!$A$3:$A$3000,'Summary By Town'!$A475,'Raw Data from UFBs'!$E$3:$E$3000,'Summary By Town'!$G$2)</f>
        <v>2</v>
      </c>
      <c r="H475" s="5">
        <f>SUMIFS('Raw Data from UFBs'!F$3:F$3000,'Raw Data from UFBs'!$A$3:$A$3000,'Summary By Town'!$A475,'Raw Data from UFBs'!$E$3:$E$3000,'Summary By Town'!$G$2)</f>
        <v>89540</v>
      </c>
      <c r="I475" s="5">
        <f>SUMIFS('Raw Data from UFBs'!G$3:G$3000,'Raw Data from UFBs'!$A$3:$A$3000,'Summary By Town'!$A475,'Raw Data from UFBs'!$E$3:$E$3000,'Summary By Town'!$G$2)</f>
        <v>13444900</v>
      </c>
      <c r="J475" s="23">
        <f t="shared" si="78"/>
        <v>659773.26087367674</v>
      </c>
      <c r="K475" s="22">
        <f>COUNTIFS('Raw Data from UFBs'!$A$3:$A$3000,'Summary By Town'!$A475,'Raw Data from UFBs'!$E$3:$E$3000,'Summary By Town'!$K$2)</f>
        <v>2</v>
      </c>
      <c r="L475" s="5">
        <f>SUMIFS('Raw Data from UFBs'!F$3:F$3000,'Raw Data from UFBs'!$A$3:$A$3000,'Summary By Town'!$A475,'Raw Data from UFBs'!$E$3:$E$3000,'Summary By Town'!$K$2)</f>
        <v>128738</v>
      </c>
      <c r="M475" s="5">
        <f>SUMIFS('Raw Data from UFBs'!G$3:G$3000,'Raw Data from UFBs'!$A$3:$A$3000,'Summary By Town'!$A475,'Raw Data from UFBs'!$E$3:$E$3000,'Summary By Town'!$K$2)</f>
        <v>5908700</v>
      </c>
      <c r="N475" s="23">
        <f t="shared" si="79"/>
        <v>289953.98006116028</v>
      </c>
      <c r="O475" s="22">
        <f>COUNTIFS('Raw Data from UFBs'!$A$3:$A$3000,'Summary By Town'!$A475,'Raw Data from UFBs'!$E$3:$E$3000,'Summary By Town'!$O$2)</f>
        <v>0</v>
      </c>
      <c r="P475" s="5">
        <f>SUMIFS('Raw Data from UFBs'!F$3:F$3000,'Raw Data from UFBs'!$A$3:$A$3000,'Summary By Town'!$A475,'Raw Data from UFBs'!$E$3:$E$3000,'Summary By Town'!$O$2)</f>
        <v>0</v>
      </c>
      <c r="Q475" s="5">
        <f>SUMIFS('Raw Data from UFBs'!G$3:G$3000,'Raw Data from UFBs'!$A$3:$A$3000,'Summary By Town'!$A475,'Raw Data from UFBs'!$E$3:$E$3000,'Summary By Town'!$O$2)</f>
        <v>0</v>
      </c>
      <c r="R475" s="23">
        <f t="shared" si="80"/>
        <v>0</v>
      </c>
      <c r="S475" s="22">
        <f t="shared" si="81"/>
        <v>4</v>
      </c>
      <c r="T475" s="5">
        <f t="shared" si="82"/>
        <v>218278</v>
      </c>
      <c r="U475" s="5">
        <f t="shared" si="83"/>
        <v>19353600</v>
      </c>
      <c r="V475" s="23">
        <f t="shared" si="84"/>
        <v>949727.24093483703</v>
      </c>
      <c r="W475" s="62">
        <v>1122172382</v>
      </c>
      <c r="X475" s="63">
        <v>4.9072381414043749</v>
      </c>
      <c r="Y475" s="64">
        <v>0.19968391567040755</v>
      </c>
      <c r="Z475" s="5">
        <f t="shared" si="85"/>
        <v>146058.64854401562</v>
      </c>
      <c r="AA475" s="9">
        <f t="shared" si="86"/>
        <v>1.7246548133279579E-2</v>
      </c>
      <c r="AB475" s="62">
        <v>21408752.5</v>
      </c>
      <c r="AC475" s="7">
        <f t="shared" si="87"/>
        <v>6.8223801711013114E-3</v>
      </c>
      <c r="AE475" s="6" t="s">
        <v>1200</v>
      </c>
      <c r="AF475" s="6" t="s">
        <v>632</v>
      </c>
      <c r="AG475" s="6" t="s">
        <v>1202</v>
      </c>
      <c r="AH475" s="6" t="s">
        <v>634</v>
      </c>
      <c r="AI475" s="6" t="s">
        <v>1857</v>
      </c>
      <c r="AJ475" s="6" t="s">
        <v>1857</v>
      </c>
      <c r="AK475" s="6" t="s">
        <v>1857</v>
      </c>
      <c r="AL475" s="6" t="s">
        <v>1857</v>
      </c>
      <c r="AM475" s="6" t="s">
        <v>1857</v>
      </c>
      <c r="AN475" s="6" t="s">
        <v>1857</v>
      </c>
      <c r="AO475" s="6" t="s">
        <v>1857</v>
      </c>
      <c r="AP475" s="6" t="s">
        <v>1857</v>
      </c>
      <c r="AQ475" s="6" t="s">
        <v>1857</v>
      </c>
      <c r="AR475" s="6" t="s">
        <v>1857</v>
      </c>
      <c r="AS475" s="6" t="s">
        <v>1857</v>
      </c>
      <c r="AT475" s="6" t="s">
        <v>1857</v>
      </c>
    </row>
    <row r="476" spans="1:46" ht="17.25" customHeight="1" x14ac:dyDescent="0.3">
      <c r="A476" t="s">
        <v>1203</v>
      </c>
      <c r="B476" t="s">
        <v>1730</v>
      </c>
      <c r="C476" t="s">
        <v>1198</v>
      </c>
      <c r="D476" t="str">
        <f t="shared" si="77"/>
        <v>Pilesgrove township, Salem County</v>
      </c>
      <c r="E476" t="s">
        <v>1830</v>
      </c>
      <c r="F476" t="s">
        <v>1818</v>
      </c>
      <c r="G476" s="22">
        <f>COUNTIFS('Raw Data from UFBs'!$A$3:$A$3000,'Summary By Town'!$A476,'Raw Data from UFBs'!$E$3:$E$3000,'Summary By Town'!$G$2)</f>
        <v>0</v>
      </c>
      <c r="H476" s="5">
        <f>SUMIFS('Raw Data from UFBs'!F$3:F$3000,'Raw Data from UFBs'!$A$3:$A$3000,'Summary By Town'!$A476,'Raw Data from UFBs'!$E$3:$E$3000,'Summary By Town'!$G$2)</f>
        <v>0</v>
      </c>
      <c r="I476" s="5">
        <f>SUMIFS('Raw Data from UFBs'!G$3:G$3000,'Raw Data from UFBs'!$A$3:$A$3000,'Summary By Town'!$A476,'Raw Data from UFBs'!$E$3:$E$3000,'Summary By Town'!$G$2)</f>
        <v>0</v>
      </c>
      <c r="J476" s="23">
        <f t="shared" si="78"/>
        <v>0</v>
      </c>
      <c r="K476" s="22">
        <f>COUNTIFS('Raw Data from UFBs'!$A$3:$A$3000,'Summary By Town'!$A476,'Raw Data from UFBs'!$E$3:$E$3000,'Summary By Town'!$K$2)</f>
        <v>0</v>
      </c>
      <c r="L476" s="5">
        <f>SUMIFS('Raw Data from UFBs'!F$3:F$3000,'Raw Data from UFBs'!$A$3:$A$3000,'Summary By Town'!$A476,'Raw Data from UFBs'!$E$3:$E$3000,'Summary By Town'!$K$2)</f>
        <v>0</v>
      </c>
      <c r="M476" s="5">
        <f>SUMIFS('Raw Data from UFBs'!G$3:G$3000,'Raw Data from UFBs'!$A$3:$A$3000,'Summary By Town'!$A476,'Raw Data from UFBs'!$E$3:$E$3000,'Summary By Town'!$K$2)</f>
        <v>0</v>
      </c>
      <c r="N476" s="23">
        <f t="shared" si="79"/>
        <v>0</v>
      </c>
      <c r="O476" s="22">
        <f>COUNTIFS('Raw Data from UFBs'!$A$3:$A$3000,'Summary By Town'!$A476,'Raw Data from UFBs'!$E$3:$E$3000,'Summary By Town'!$O$2)</f>
        <v>0</v>
      </c>
      <c r="P476" s="5">
        <f>SUMIFS('Raw Data from UFBs'!F$3:F$3000,'Raw Data from UFBs'!$A$3:$A$3000,'Summary By Town'!$A476,'Raw Data from UFBs'!$E$3:$E$3000,'Summary By Town'!$O$2)</f>
        <v>0</v>
      </c>
      <c r="Q476" s="5">
        <f>SUMIFS('Raw Data from UFBs'!G$3:G$3000,'Raw Data from UFBs'!$A$3:$A$3000,'Summary By Town'!$A476,'Raw Data from UFBs'!$E$3:$E$3000,'Summary By Town'!$O$2)</f>
        <v>0</v>
      </c>
      <c r="R476" s="23">
        <f t="shared" si="80"/>
        <v>0</v>
      </c>
      <c r="S476" s="22">
        <f t="shared" si="81"/>
        <v>0</v>
      </c>
      <c r="T476" s="5">
        <f t="shared" si="82"/>
        <v>0</v>
      </c>
      <c r="U476" s="5">
        <f t="shared" si="83"/>
        <v>0</v>
      </c>
      <c r="V476" s="23">
        <f t="shared" si="84"/>
        <v>0</v>
      </c>
      <c r="W476" s="62">
        <v>502841400</v>
      </c>
      <c r="X476" s="63">
        <v>3.7089482644261236</v>
      </c>
      <c r="Y476" s="64">
        <v>8.7632541102476008E-2</v>
      </c>
      <c r="Z476" s="5">
        <f t="shared" si="85"/>
        <v>0</v>
      </c>
      <c r="AA476" s="9">
        <f t="shared" si="86"/>
        <v>0</v>
      </c>
      <c r="AB476" s="62">
        <v>3173550.62</v>
      </c>
      <c r="AC476" s="7">
        <f t="shared" si="87"/>
        <v>0</v>
      </c>
      <c r="AE476" s="6" t="s">
        <v>1197</v>
      </c>
      <c r="AF476" s="6" t="s">
        <v>635</v>
      </c>
      <c r="AG476" s="6" t="s">
        <v>1206</v>
      </c>
      <c r="AH476" s="6" t="s">
        <v>1202</v>
      </c>
      <c r="AI476" s="6" t="s">
        <v>1060</v>
      </c>
      <c r="AJ476" s="6" t="s">
        <v>634</v>
      </c>
      <c r="AK476" s="6" t="s">
        <v>626</v>
      </c>
      <c r="AL476" s="6" t="s">
        <v>296</v>
      </c>
      <c r="AM476" s="6" t="s">
        <v>1857</v>
      </c>
      <c r="AN476" s="6" t="s">
        <v>1857</v>
      </c>
      <c r="AO476" s="6" t="s">
        <v>1857</v>
      </c>
      <c r="AP476" s="6" t="s">
        <v>1857</v>
      </c>
      <c r="AQ476" s="6" t="s">
        <v>1857</v>
      </c>
      <c r="AR476" s="6" t="s">
        <v>1857</v>
      </c>
      <c r="AS476" s="6" t="s">
        <v>1857</v>
      </c>
      <c r="AT476" s="6" t="s">
        <v>1857</v>
      </c>
    </row>
    <row r="477" spans="1:46" ht="17.25" customHeight="1" x14ac:dyDescent="0.3">
      <c r="A477" t="s">
        <v>1204</v>
      </c>
      <c r="B477" t="s">
        <v>1731</v>
      </c>
      <c r="C477" t="s">
        <v>1198</v>
      </c>
      <c r="D477" t="str">
        <f t="shared" si="77"/>
        <v>Pittsgrove township, Salem County</v>
      </c>
      <c r="E477" t="s">
        <v>1830</v>
      </c>
      <c r="F477" t="s">
        <v>1818</v>
      </c>
      <c r="G477" s="22">
        <f>COUNTIFS('Raw Data from UFBs'!$A$3:$A$3000,'Summary By Town'!$A477,'Raw Data from UFBs'!$E$3:$E$3000,'Summary By Town'!$G$2)</f>
        <v>0</v>
      </c>
      <c r="H477" s="5">
        <f>SUMIFS('Raw Data from UFBs'!F$3:F$3000,'Raw Data from UFBs'!$A$3:$A$3000,'Summary By Town'!$A477,'Raw Data from UFBs'!$E$3:$E$3000,'Summary By Town'!$G$2)</f>
        <v>0</v>
      </c>
      <c r="I477" s="5">
        <f>SUMIFS('Raw Data from UFBs'!G$3:G$3000,'Raw Data from UFBs'!$A$3:$A$3000,'Summary By Town'!$A477,'Raw Data from UFBs'!$E$3:$E$3000,'Summary By Town'!$G$2)</f>
        <v>0</v>
      </c>
      <c r="J477" s="23">
        <f t="shared" si="78"/>
        <v>0</v>
      </c>
      <c r="K477" s="22">
        <f>COUNTIFS('Raw Data from UFBs'!$A$3:$A$3000,'Summary By Town'!$A477,'Raw Data from UFBs'!$E$3:$E$3000,'Summary By Town'!$K$2)</f>
        <v>0</v>
      </c>
      <c r="L477" s="5">
        <f>SUMIFS('Raw Data from UFBs'!F$3:F$3000,'Raw Data from UFBs'!$A$3:$A$3000,'Summary By Town'!$A477,'Raw Data from UFBs'!$E$3:$E$3000,'Summary By Town'!$K$2)</f>
        <v>0</v>
      </c>
      <c r="M477" s="5">
        <f>SUMIFS('Raw Data from UFBs'!G$3:G$3000,'Raw Data from UFBs'!$A$3:$A$3000,'Summary By Town'!$A477,'Raw Data from UFBs'!$E$3:$E$3000,'Summary By Town'!$K$2)</f>
        <v>0</v>
      </c>
      <c r="N477" s="23">
        <f t="shared" si="79"/>
        <v>0</v>
      </c>
      <c r="O477" s="22">
        <f>COUNTIFS('Raw Data from UFBs'!$A$3:$A$3000,'Summary By Town'!$A477,'Raw Data from UFBs'!$E$3:$E$3000,'Summary By Town'!$O$2)</f>
        <v>0</v>
      </c>
      <c r="P477" s="5">
        <f>SUMIFS('Raw Data from UFBs'!F$3:F$3000,'Raw Data from UFBs'!$A$3:$A$3000,'Summary By Town'!$A477,'Raw Data from UFBs'!$E$3:$E$3000,'Summary By Town'!$O$2)</f>
        <v>0</v>
      </c>
      <c r="Q477" s="5">
        <f>SUMIFS('Raw Data from UFBs'!G$3:G$3000,'Raw Data from UFBs'!$A$3:$A$3000,'Summary By Town'!$A477,'Raw Data from UFBs'!$E$3:$E$3000,'Summary By Town'!$O$2)</f>
        <v>0</v>
      </c>
      <c r="R477" s="23">
        <f t="shared" si="80"/>
        <v>0</v>
      </c>
      <c r="S477" s="22">
        <f t="shared" si="81"/>
        <v>0</v>
      </c>
      <c r="T477" s="5">
        <f t="shared" si="82"/>
        <v>0</v>
      </c>
      <c r="U477" s="5">
        <f t="shared" si="83"/>
        <v>0</v>
      </c>
      <c r="V477" s="23">
        <f t="shared" si="84"/>
        <v>0</v>
      </c>
      <c r="W477" s="62">
        <v>673394604</v>
      </c>
      <c r="X477" s="63">
        <v>3.8902614019314967</v>
      </c>
      <c r="Y477" s="64">
        <v>0.10184534124560159</v>
      </c>
      <c r="Z477" s="5">
        <f t="shared" si="85"/>
        <v>0</v>
      </c>
      <c r="AA477" s="9">
        <f t="shared" si="86"/>
        <v>0</v>
      </c>
      <c r="AB477" s="62">
        <v>4964063.6500000004</v>
      </c>
      <c r="AC477" s="7">
        <f t="shared" si="87"/>
        <v>0</v>
      </c>
      <c r="AE477" s="6" t="s">
        <v>1028</v>
      </c>
      <c r="AF477" s="6" t="s">
        <v>215</v>
      </c>
      <c r="AG477" s="6" t="s">
        <v>219</v>
      </c>
      <c r="AH477" s="6" t="s">
        <v>1199</v>
      </c>
      <c r="AI477" s="6" t="s">
        <v>1053</v>
      </c>
      <c r="AJ477" s="6" t="s">
        <v>1206</v>
      </c>
      <c r="AK477" s="6" t="s">
        <v>1857</v>
      </c>
      <c r="AL477" s="6" t="s">
        <v>1857</v>
      </c>
      <c r="AM477" s="6" t="s">
        <v>1857</v>
      </c>
      <c r="AN477" s="6" t="s">
        <v>1857</v>
      </c>
      <c r="AO477" s="6" t="s">
        <v>1857</v>
      </c>
      <c r="AP477" s="6" t="s">
        <v>1857</v>
      </c>
      <c r="AQ477" s="6" t="s">
        <v>1857</v>
      </c>
      <c r="AR477" s="6" t="s">
        <v>1857</v>
      </c>
      <c r="AS477" s="6" t="s">
        <v>1857</v>
      </c>
      <c r="AT477" s="6" t="s">
        <v>1857</v>
      </c>
    </row>
    <row r="478" spans="1:46" ht="17.25" customHeight="1" x14ac:dyDescent="0.3">
      <c r="A478" t="s">
        <v>1205</v>
      </c>
      <c r="B478" t="s">
        <v>1732</v>
      </c>
      <c r="C478" t="s">
        <v>1198</v>
      </c>
      <c r="D478" t="str">
        <f t="shared" si="77"/>
        <v>Quinton township, Salem County</v>
      </c>
      <c r="E478" t="s">
        <v>1830</v>
      </c>
      <c r="F478" t="s">
        <v>1818</v>
      </c>
      <c r="G478" s="22">
        <f>COUNTIFS('Raw Data from UFBs'!$A$3:$A$3000,'Summary By Town'!$A478,'Raw Data from UFBs'!$E$3:$E$3000,'Summary By Town'!$G$2)</f>
        <v>0</v>
      </c>
      <c r="H478" s="5">
        <f>SUMIFS('Raw Data from UFBs'!F$3:F$3000,'Raw Data from UFBs'!$A$3:$A$3000,'Summary By Town'!$A478,'Raw Data from UFBs'!$E$3:$E$3000,'Summary By Town'!$G$2)</f>
        <v>0</v>
      </c>
      <c r="I478" s="5">
        <f>SUMIFS('Raw Data from UFBs'!G$3:G$3000,'Raw Data from UFBs'!$A$3:$A$3000,'Summary By Town'!$A478,'Raw Data from UFBs'!$E$3:$E$3000,'Summary By Town'!$G$2)</f>
        <v>0</v>
      </c>
      <c r="J478" s="23">
        <f t="shared" si="78"/>
        <v>0</v>
      </c>
      <c r="K478" s="22">
        <f>COUNTIFS('Raw Data from UFBs'!$A$3:$A$3000,'Summary By Town'!$A478,'Raw Data from UFBs'!$E$3:$E$3000,'Summary By Town'!$K$2)</f>
        <v>0</v>
      </c>
      <c r="L478" s="5">
        <f>SUMIFS('Raw Data from UFBs'!F$3:F$3000,'Raw Data from UFBs'!$A$3:$A$3000,'Summary By Town'!$A478,'Raw Data from UFBs'!$E$3:$E$3000,'Summary By Town'!$K$2)</f>
        <v>0</v>
      </c>
      <c r="M478" s="5">
        <f>SUMIFS('Raw Data from UFBs'!G$3:G$3000,'Raw Data from UFBs'!$A$3:$A$3000,'Summary By Town'!$A478,'Raw Data from UFBs'!$E$3:$E$3000,'Summary By Town'!$K$2)</f>
        <v>0</v>
      </c>
      <c r="N478" s="23">
        <f t="shared" si="79"/>
        <v>0</v>
      </c>
      <c r="O478" s="22">
        <f>COUNTIFS('Raw Data from UFBs'!$A$3:$A$3000,'Summary By Town'!$A478,'Raw Data from UFBs'!$E$3:$E$3000,'Summary By Town'!$O$2)</f>
        <v>0</v>
      </c>
      <c r="P478" s="5">
        <f>SUMIFS('Raw Data from UFBs'!F$3:F$3000,'Raw Data from UFBs'!$A$3:$A$3000,'Summary By Town'!$A478,'Raw Data from UFBs'!$E$3:$E$3000,'Summary By Town'!$O$2)</f>
        <v>0</v>
      </c>
      <c r="Q478" s="5">
        <f>SUMIFS('Raw Data from UFBs'!G$3:G$3000,'Raw Data from UFBs'!$A$3:$A$3000,'Summary By Town'!$A478,'Raw Data from UFBs'!$E$3:$E$3000,'Summary By Town'!$O$2)</f>
        <v>0</v>
      </c>
      <c r="R478" s="23">
        <f t="shared" si="80"/>
        <v>0</v>
      </c>
      <c r="S478" s="22">
        <f t="shared" si="81"/>
        <v>0</v>
      </c>
      <c r="T478" s="5">
        <f t="shared" si="82"/>
        <v>0</v>
      </c>
      <c r="U478" s="5">
        <f t="shared" si="83"/>
        <v>0</v>
      </c>
      <c r="V478" s="23">
        <f t="shared" si="84"/>
        <v>0</v>
      </c>
      <c r="W478" s="62">
        <v>199964165</v>
      </c>
      <c r="X478" s="63">
        <v>3.5257217320069874</v>
      </c>
      <c r="Y478" s="64">
        <v>0.12407648847031973</v>
      </c>
      <c r="Z478" s="5">
        <f t="shared" si="85"/>
        <v>0</v>
      </c>
      <c r="AA478" s="9">
        <f t="shared" si="86"/>
        <v>0</v>
      </c>
      <c r="AB478" s="62">
        <v>1816833.2</v>
      </c>
      <c r="AC478" s="7">
        <f t="shared" si="87"/>
        <v>0</v>
      </c>
      <c r="AE478" s="6" t="s">
        <v>1035</v>
      </c>
      <c r="AF478" s="6" t="s">
        <v>1201</v>
      </c>
      <c r="AG478" s="6" t="s">
        <v>1200</v>
      </c>
      <c r="AH478" s="6" t="s">
        <v>632</v>
      </c>
      <c r="AI478" s="6" t="s">
        <v>1197</v>
      </c>
      <c r="AJ478" s="6" t="s">
        <v>1202</v>
      </c>
      <c r="AK478" s="6" t="s">
        <v>1857</v>
      </c>
      <c r="AL478" s="6" t="s">
        <v>1857</v>
      </c>
      <c r="AM478" s="6" t="s">
        <v>1857</v>
      </c>
      <c r="AN478" s="6" t="s">
        <v>1857</v>
      </c>
      <c r="AO478" s="6" t="s">
        <v>1857</v>
      </c>
      <c r="AP478" s="6" t="s">
        <v>1857</v>
      </c>
      <c r="AQ478" s="6" t="s">
        <v>1857</v>
      </c>
      <c r="AR478" s="6" t="s">
        <v>1857</v>
      </c>
      <c r="AS478" s="6" t="s">
        <v>1857</v>
      </c>
      <c r="AT478" s="6" t="s">
        <v>1857</v>
      </c>
    </row>
    <row r="479" spans="1:46" ht="17.25" customHeight="1" x14ac:dyDescent="0.3">
      <c r="A479" t="s">
        <v>1206</v>
      </c>
      <c r="B479" t="s">
        <v>1733</v>
      </c>
      <c r="C479" t="s">
        <v>1198</v>
      </c>
      <c r="D479" t="str">
        <f t="shared" si="77"/>
        <v>Upper Pittsgrove township, Salem County</v>
      </c>
      <c r="E479" t="s">
        <v>1830</v>
      </c>
      <c r="F479" t="s">
        <v>1818</v>
      </c>
      <c r="G479" s="22">
        <f>COUNTIFS('Raw Data from UFBs'!$A$3:$A$3000,'Summary By Town'!$A479,'Raw Data from UFBs'!$E$3:$E$3000,'Summary By Town'!$G$2)</f>
        <v>0</v>
      </c>
      <c r="H479" s="5">
        <f>SUMIFS('Raw Data from UFBs'!F$3:F$3000,'Raw Data from UFBs'!$A$3:$A$3000,'Summary By Town'!$A479,'Raw Data from UFBs'!$E$3:$E$3000,'Summary By Town'!$G$2)</f>
        <v>0</v>
      </c>
      <c r="I479" s="5">
        <f>SUMIFS('Raw Data from UFBs'!G$3:G$3000,'Raw Data from UFBs'!$A$3:$A$3000,'Summary By Town'!$A479,'Raw Data from UFBs'!$E$3:$E$3000,'Summary By Town'!$G$2)</f>
        <v>0</v>
      </c>
      <c r="J479" s="23">
        <f t="shared" si="78"/>
        <v>0</v>
      </c>
      <c r="K479" s="22">
        <f>COUNTIFS('Raw Data from UFBs'!$A$3:$A$3000,'Summary By Town'!$A479,'Raw Data from UFBs'!$E$3:$E$3000,'Summary By Town'!$K$2)</f>
        <v>0</v>
      </c>
      <c r="L479" s="5">
        <f>SUMIFS('Raw Data from UFBs'!F$3:F$3000,'Raw Data from UFBs'!$A$3:$A$3000,'Summary By Town'!$A479,'Raw Data from UFBs'!$E$3:$E$3000,'Summary By Town'!$K$2)</f>
        <v>0</v>
      </c>
      <c r="M479" s="5">
        <f>SUMIFS('Raw Data from UFBs'!G$3:G$3000,'Raw Data from UFBs'!$A$3:$A$3000,'Summary By Town'!$A479,'Raw Data from UFBs'!$E$3:$E$3000,'Summary By Town'!$K$2)</f>
        <v>0</v>
      </c>
      <c r="N479" s="23">
        <f t="shared" si="79"/>
        <v>0</v>
      </c>
      <c r="O479" s="22">
        <f>COUNTIFS('Raw Data from UFBs'!$A$3:$A$3000,'Summary By Town'!$A479,'Raw Data from UFBs'!$E$3:$E$3000,'Summary By Town'!$O$2)</f>
        <v>0</v>
      </c>
      <c r="P479" s="5">
        <f>SUMIFS('Raw Data from UFBs'!F$3:F$3000,'Raw Data from UFBs'!$A$3:$A$3000,'Summary By Town'!$A479,'Raw Data from UFBs'!$E$3:$E$3000,'Summary By Town'!$O$2)</f>
        <v>0</v>
      </c>
      <c r="Q479" s="5">
        <f>SUMIFS('Raw Data from UFBs'!G$3:G$3000,'Raw Data from UFBs'!$A$3:$A$3000,'Summary By Town'!$A479,'Raw Data from UFBs'!$E$3:$E$3000,'Summary By Town'!$O$2)</f>
        <v>0</v>
      </c>
      <c r="R479" s="23">
        <f t="shared" si="80"/>
        <v>0</v>
      </c>
      <c r="S479" s="22">
        <f t="shared" si="81"/>
        <v>0</v>
      </c>
      <c r="T479" s="5">
        <f t="shared" si="82"/>
        <v>0</v>
      </c>
      <c r="U479" s="5">
        <f t="shared" si="83"/>
        <v>0</v>
      </c>
      <c r="V479" s="23">
        <f t="shared" si="84"/>
        <v>0</v>
      </c>
      <c r="W479" s="62">
        <v>372051600</v>
      </c>
      <c r="X479" s="63">
        <v>2.9807984318685237</v>
      </c>
      <c r="Y479" s="64">
        <v>7.7359708698446411E-2</v>
      </c>
      <c r="Z479" s="5">
        <f t="shared" si="85"/>
        <v>0</v>
      </c>
      <c r="AA479" s="9">
        <f t="shared" si="86"/>
        <v>0</v>
      </c>
      <c r="AB479" s="62">
        <v>1865891.01</v>
      </c>
      <c r="AC479" s="7">
        <f t="shared" si="87"/>
        <v>0</v>
      </c>
      <c r="AE479" s="6" t="s">
        <v>1204</v>
      </c>
      <c r="AF479" s="6" t="s">
        <v>215</v>
      </c>
      <c r="AG479" s="6" t="s">
        <v>1199</v>
      </c>
      <c r="AH479" s="6" t="s">
        <v>1197</v>
      </c>
      <c r="AI479" s="6" t="s">
        <v>1053</v>
      </c>
      <c r="AJ479" s="6" t="s">
        <v>1052</v>
      </c>
      <c r="AK479" s="6" t="s">
        <v>1203</v>
      </c>
      <c r="AL479" s="6" t="s">
        <v>1060</v>
      </c>
      <c r="AM479" s="6" t="s">
        <v>1857</v>
      </c>
      <c r="AN479" s="6" t="s">
        <v>1857</v>
      </c>
      <c r="AO479" s="6" t="s">
        <v>1857</v>
      </c>
      <c r="AP479" s="6" t="s">
        <v>1857</v>
      </c>
      <c r="AQ479" s="6" t="s">
        <v>1857</v>
      </c>
      <c r="AR479" s="6" t="s">
        <v>1857</v>
      </c>
      <c r="AS479" s="6" t="s">
        <v>1857</v>
      </c>
      <c r="AT479" s="6" t="s">
        <v>1857</v>
      </c>
    </row>
    <row r="480" spans="1:46" ht="17.25" customHeight="1" x14ac:dyDescent="0.3">
      <c r="A480" t="s">
        <v>642</v>
      </c>
      <c r="B480" t="s">
        <v>1734</v>
      </c>
      <c r="C480" t="s">
        <v>512</v>
      </c>
      <c r="D480" t="str">
        <f t="shared" si="77"/>
        <v>Bernardsville borough, Somerset County</v>
      </c>
      <c r="E480" t="s">
        <v>1829</v>
      </c>
      <c r="F480" t="s">
        <v>1818</v>
      </c>
      <c r="G480" s="22">
        <f>COUNTIFS('Raw Data from UFBs'!$A$3:$A$3000,'Summary By Town'!$A480,'Raw Data from UFBs'!$E$3:$E$3000,'Summary By Town'!$G$2)</f>
        <v>0</v>
      </c>
      <c r="H480" s="5">
        <f>SUMIFS('Raw Data from UFBs'!F$3:F$3000,'Raw Data from UFBs'!$A$3:$A$3000,'Summary By Town'!$A480,'Raw Data from UFBs'!$E$3:$E$3000,'Summary By Town'!$G$2)</f>
        <v>0</v>
      </c>
      <c r="I480" s="5">
        <f>SUMIFS('Raw Data from UFBs'!G$3:G$3000,'Raw Data from UFBs'!$A$3:$A$3000,'Summary By Town'!$A480,'Raw Data from UFBs'!$E$3:$E$3000,'Summary By Town'!$G$2)</f>
        <v>0</v>
      </c>
      <c r="J480" s="23">
        <f t="shared" si="78"/>
        <v>0</v>
      </c>
      <c r="K480" s="22">
        <f>COUNTIFS('Raw Data from UFBs'!$A$3:$A$3000,'Summary By Town'!$A480,'Raw Data from UFBs'!$E$3:$E$3000,'Summary By Town'!$K$2)</f>
        <v>0</v>
      </c>
      <c r="L480" s="5">
        <f>SUMIFS('Raw Data from UFBs'!F$3:F$3000,'Raw Data from UFBs'!$A$3:$A$3000,'Summary By Town'!$A480,'Raw Data from UFBs'!$E$3:$E$3000,'Summary By Town'!$K$2)</f>
        <v>0</v>
      </c>
      <c r="M480" s="5">
        <f>SUMIFS('Raw Data from UFBs'!G$3:G$3000,'Raw Data from UFBs'!$A$3:$A$3000,'Summary By Town'!$A480,'Raw Data from UFBs'!$E$3:$E$3000,'Summary By Town'!$K$2)</f>
        <v>0</v>
      </c>
      <c r="N480" s="23">
        <f t="shared" si="79"/>
        <v>0</v>
      </c>
      <c r="O480" s="22">
        <f>COUNTIFS('Raw Data from UFBs'!$A$3:$A$3000,'Summary By Town'!$A480,'Raw Data from UFBs'!$E$3:$E$3000,'Summary By Town'!$O$2)</f>
        <v>0</v>
      </c>
      <c r="P480" s="5">
        <f>SUMIFS('Raw Data from UFBs'!F$3:F$3000,'Raw Data from UFBs'!$A$3:$A$3000,'Summary By Town'!$A480,'Raw Data from UFBs'!$E$3:$E$3000,'Summary By Town'!$O$2)</f>
        <v>0</v>
      </c>
      <c r="Q480" s="5">
        <f>SUMIFS('Raw Data from UFBs'!G$3:G$3000,'Raw Data from UFBs'!$A$3:$A$3000,'Summary By Town'!$A480,'Raw Data from UFBs'!$E$3:$E$3000,'Summary By Town'!$O$2)</f>
        <v>0</v>
      </c>
      <c r="R480" s="23">
        <f t="shared" si="80"/>
        <v>0</v>
      </c>
      <c r="S480" s="22">
        <f t="shared" si="81"/>
        <v>0</v>
      </c>
      <c r="T480" s="5">
        <f t="shared" si="82"/>
        <v>0</v>
      </c>
      <c r="U480" s="5">
        <f t="shared" si="83"/>
        <v>0</v>
      </c>
      <c r="V480" s="23">
        <f t="shared" si="84"/>
        <v>0</v>
      </c>
      <c r="W480" s="62">
        <v>2590286600</v>
      </c>
      <c r="X480" s="63">
        <v>2.0083697437914996</v>
      </c>
      <c r="Y480" s="64">
        <v>0.2599958406465272</v>
      </c>
      <c r="Z480" s="5">
        <f t="shared" si="85"/>
        <v>0</v>
      </c>
      <c r="AA480" s="9">
        <f t="shared" si="86"/>
        <v>0</v>
      </c>
      <c r="AB480" s="62">
        <v>16933547.16</v>
      </c>
      <c r="AC480" s="7">
        <f t="shared" si="87"/>
        <v>0</v>
      </c>
      <c r="AE480" s="6" t="s">
        <v>1142</v>
      </c>
      <c r="AF480" s="6" t="s">
        <v>1145</v>
      </c>
      <c r="AG480" s="6" t="s">
        <v>1146</v>
      </c>
      <c r="AH480" s="6" t="s">
        <v>1209</v>
      </c>
      <c r="AI480" s="6" t="s">
        <v>648</v>
      </c>
      <c r="AJ480" s="6" t="s">
        <v>637</v>
      </c>
      <c r="AK480" s="6" t="s">
        <v>1857</v>
      </c>
      <c r="AL480" s="6" t="s">
        <v>1857</v>
      </c>
      <c r="AM480" s="6" t="s">
        <v>1857</v>
      </c>
      <c r="AN480" s="6" t="s">
        <v>1857</v>
      </c>
      <c r="AO480" s="6" t="s">
        <v>1857</v>
      </c>
      <c r="AP480" s="6" t="s">
        <v>1857</v>
      </c>
      <c r="AQ480" s="6" t="s">
        <v>1857</v>
      </c>
      <c r="AR480" s="6" t="s">
        <v>1857</v>
      </c>
      <c r="AS480" s="6" t="s">
        <v>1857</v>
      </c>
      <c r="AT480" s="6" t="s">
        <v>1857</v>
      </c>
    </row>
    <row r="481" spans="1:46" ht="17.25" customHeight="1" x14ac:dyDescent="0.3">
      <c r="A481" t="s">
        <v>643</v>
      </c>
      <c r="B481" t="s">
        <v>1735</v>
      </c>
      <c r="C481" t="s">
        <v>512</v>
      </c>
      <c r="D481" t="str">
        <f t="shared" si="77"/>
        <v>Bound Brook borough, Somerset County</v>
      </c>
      <c r="E481" t="s">
        <v>1829</v>
      </c>
      <c r="F481" t="s">
        <v>1819</v>
      </c>
      <c r="G481" s="22">
        <f>COUNTIFS('Raw Data from UFBs'!$A$3:$A$3000,'Summary By Town'!$A481,'Raw Data from UFBs'!$E$3:$E$3000,'Summary By Town'!$G$2)</f>
        <v>0</v>
      </c>
      <c r="H481" s="5">
        <f>SUMIFS('Raw Data from UFBs'!F$3:F$3000,'Raw Data from UFBs'!$A$3:$A$3000,'Summary By Town'!$A481,'Raw Data from UFBs'!$E$3:$E$3000,'Summary By Town'!$G$2)</f>
        <v>0</v>
      </c>
      <c r="I481" s="5">
        <f>SUMIFS('Raw Data from UFBs'!G$3:G$3000,'Raw Data from UFBs'!$A$3:$A$3000,'Summary By Town'!$A481,'Raw Data from UFBs'!$E$3:$E$3000,'Summary By Town'!$G$2)</f>
        <v>0</v>
      </c>
      <c r="J481" s="23">
        <f t="shared" si="78"/>
        <v>0</v>
      </c>
      <c r="K481" s="22">
        <f>COUNTIFS('Raw Data from UFBs'!$A$3:$A$3000,'Summary By Town'!$A481,'Raw Data from UFBs'!$E$3:$E$3000,'Summary By Town'!$K$2)</f>
        <v>1</v>
      </c>
      <c r="L481" s="5">
        <f>SUMIFS('Raw Data from UFBs'!F$3:F$3000,'Raw Data from UFBs'!$A$3:$A$3000,'Summary By Town'!$A481,'Raw Data from UFBs'!$E$3:$E$3000,'Summary By Town'!$K$2)</f>
        <v>492.46</v>
      </c>
      <c r="M481" s="5">
        <f>SUMIFS('Raw Data from UFBs'!G$3:G$3000,'Raw Data from UFBs'!$A$3:$A$3000,'Summary By Town'!$A481,'Raw Data from UFBs'!$E$3:$E$3000,'Summary By Town'!$K$2)</f>
        <v>7081500</v>
      </c>
      <c r="N481" s="23">
        <f t="shared" si="79"/>
        <v>166921.55892837528</v>
      </c>
      <c r="O481" s="22">
        <f>COUNTIFS('Raw Data from UFBs'!$A$3:$A$3000,'Summary By Town'!$A481,'Raw Data from UFBs'!$E$3:$E$3000,'Summary By Town'!$O$2)</f>
        <v>5</v>
      </c>
      <c r="P481" s="5">
        <f>SUMIFS('Raw Data from UFBs'!F$3:F$3000,'Raw Data from UFBs'!$A$3:$A$3000,'Summary By Town'!$A481,'Raw Data from UFBs'!$E$3:$E$3000,'Summary By Town'!$O$2)</f>
        <v>921172.78</v>
      </c>
      <c r="Q481" s="5">
        <f>SUMIFS('Raw Data from UFBs'!G$3:G$3000,'Raw Data from UFBs'!$A$3:$A$3000,'Summary By Town'!$A481,'Raw Data from UFBs'!$E$3:$E$3000,'Summary By Town'!$O$2)</f>
        <v>84123300</v>
      </c>
      <c r="R481" s="23">
        <f t="shared" si="80"/>
        <v>1982912.1483018275</v>
      </c>
      <c r="S481" s="22">
        <f t="shared" si="81"/>
        <v>6</v>
      </c>
      <c r="T481" s="5">
        <f t="shared" si="82"/>
        <v>921665.24</v>
      </c>
      <c r="U481" s="5">
        <f t="shared" si="83"/>
        <v>91204800</v>
      </c>
      <c r="V481" s="23">
        <f t="shared" si="84"/>
        <v>2149833.7072302029</v>
      </c>
      <c r="W481" s="62">
        <v>1371858500</v>
      </c>
      <c r="X481" s="63">
        <v>2.3571497412748044</v>
      </c>
      <c r="Y481" s="64">
        <v>0.33942096062784211</v>
      </c>
      <c r="Z481" s="5">
        <f t="shared" si="85"/>
        <v>416866.12096009986</v>
      </c>
      <c r="AA481" s="9">
        <f t="shared" si="86"/>
        <v>6.6482658379125842E-2</v>
      </c>
      <c r="AB481" s="62">
        <v>20970857.359999999</v>
      </c>
      <c r="AC481" s="7">
        <f t="shared" si="87"/>
        <v>1.9878353746053037E-2</v>
      </c>
      <c r="AE481" s="6" t="s">
        <v>650</v>
      </c>
      <c r="AF481" s="6" t="s">
        <v>425</v>
      </c>
      <c r="AG481" s="6" t="s">
        <v>1208</v>
      </c>
      <c r="AH481" s="6" t="s">
        <v>1857</v>
      </c>
      <c r="AI481" s="6" t="s">
        <v>1857</v>
      </c>
      <c r="AJ481" s="6" t="s">
        <v>1857</v>
      </c>
      <c r="AK481" s="6" t="s">
        <v>1857</v>
      </c>
      <c r="AL481" s="6" t="s">
        <v>1857</v>
      </c>
      <c r="AM481" s="6" t="s">
        <v>1857</v>
      </c>
      <c r="AN481" s="6" t="s">
        <v>1857</v>
      </c>
      <c r="AO481" s="6" t="s">
        <v>1857</v>
      </c>
      <c r="AP481" s="6" t="s">
        <v>1857</v>
      </c>
      <c r="AQ481" s="6" t="s">
        <v>1857</v>
      </c>
      <c r="AR481" s="6" t="s">
        <v>1857</v>
      </c>
      <c r="AS481" s="6" t="s">
        <v>1857</v>
      </c>
      <c r="AT481" s="6" t="s">
        <v>1857</v>
      </c>
    </row>
    <row r="482" spans="1:46" ht="17.25" customHeight="1" x14ac:dyDescent="0.3">
      <c r="A482" t="s">
        <v>1209</v>
      </c>
      <c r="B482" t="s">
        <v>1736</v>
      </c>
      <c r="C482" t="s">
        <v>512</v>
      </c>
      <c r="D482" t="str">
        <f t="shared" si="77"/>
        <v>Far Hills borough, Somerset County</v>
      </c>
      <c r="E482" t="s">
        <v>1829</v>
      </c>
      <c r="F482" t="s">
        <v>1818</v>
      </c>
      <c r="G482" s="22">
        <f>COUNTIFS('Raw Data from UFBs'!$A$3:$A$3000,'Summary By Town'!$A482,'Raw Data from UFBs'!$E$3:$E$3000,'Summary By Town'!$G$2)</f>
        <v>0</v>
      </c>
      <c r="H482" s="5">
        <f>SUMIFS('Raw Data from UFBs'!F$3:F$3000,'Raw Data from UFBs'!$A$3:$A$3000,'Summary By Town'!$A482,'Raw Data from UFBs'!$E$3:$E$3000,'Summary By Town'!$G$2)</f>
        <v>0</v>
      </c>
      <c r="I482" s="5">
        <f>SUMIFS('Raw Data from UFBs'!G$3:G$3000,'Raw Data from UFBs'!$A$3:$A$3000,'Summary By Town'!$A482,'Raw Data from UFBs'!$E$3:$E$3000,'Summary By Town'!$G$2)</f>
        <v>0</v>
      </c>
      <c r="J482" s="23">
        <f t="shared" si="78"/>
        <v>0</v>
      </c>
      <c r="K482" s="22">
        <f>COUNTIFS('Raw Data from UFBs'!$A$3:$A$3000,'Summary By Town'!$A482,'Raw Data from UFBs'!$E$3:$E$3000,'Summary By Town'!$K$2)</f>
        <v>0</v>
      </c>
      <c r="L482" s="5">
        <f>SUMIFS('Raw Data from UFBs'!F$3:F$3000,'Raw Data from UFBs'!$A$3:$A$3000,'Summary By Town'!$A482,'Raw Data from UFBs'!$E$3:$E$3000,'Summary By Town'!$K$2)</f>
        <v>0</v>
      </c>
      <c r="M482" s="5">
        <f>SUMIFS('Raw Data from UFBs'!G$3:G$3000,'Raw Data from UFBs'!$A$3:$A$3000,'Summary By Town'!$A482,'Raw Data from UFBs'!$E$3:$E$3000,'Summary By Town'!$K$2)</f>
        <v>0</v>
      </c>
      <c r="N482" s="23">
        <f t="shared" si="79"/>
        <v>0</v>
      </c>
      <c r="O482" s="22">
        <f>COUNTIFS('Raw Data from UFBs'!$A$3:$A$3000,'Summary By Town'!$A482,'Raw Data from UFBs'!$E$3:$E$3000,'Summary By Town'!$O$2)</f>
        <v>0</v>
      </c>
      <c r="P482" s="5">
        <f>SUMIFS('Raw Data from UFBs'!F$3:F$3000,'Raw Data from UFBs'!$A$3:$A$3000,'Summary By Town'!$A482,'Raw Data from UFBs'!$E$3:$E$3000,'Summary By Town'!$O$2)</f>
        <v>0</v>
      </c>
      <c r="Q482" s="5">
        <f>SUMIFS('Raw Data from UFBs'!G$3:G$3000,'Raw Data from UFBs'!$A$3:$A$3000,'Summary By Town'!$A482,'Raw Data from UFBs'!$E$3:$E$3000,'Summary By Town'!$O$2)</f>
        <v>0</v>
      </c>
      <c r="R482" s="23">
        <f t="shared" si="80"/>
        <v>0</v>
      </c>
      <c r="S482" s="22">
        <f t="shared" si="81"/>
        <v>0</v>
      </c>
      <c r="T482" s="5">
        <f t="shared" si="82"/>
        <v>0</v>
      </c>
      <c r="U482" s="5">
        <f t="shared" si="83"/>
        <v>0</v>
      </c>
      <c r="V482" s="23">
        <f t="shared" si="84"/>
        <v>0</v>
      </c>
      <c r="W482" s="62">
        <v>466107500</v>
      </c>
      <c r="X482" s="63">
        <v>1.3181688333709516</v>
      </c>
      <c r="Y482" s="64">
        <v>0.41945413161415179</v>
      </c>
      <c r="Z482" s="5">
        <f t="shared" si="85"/>
        <v>0</v>
      </c>
      <c r="AA482" s="9">
        <f t="shared" si="86"/>
        <v>0</v>
      </c>
      <c r="AB482" s="62">
        <v>3320798.9499999997</v>
      </c>
      <c r="AC482" s="7">
        <f t="shared" si="87"/>
        <v>0</v>
      </c>
      <c r="AE482" s="6" t="s">
        <v>636</v>
      </c>
      <c r="AF482" s="6" t="s">
        <v>648</v>
      </c>
      <c r="AG482" s="6" t="s">
        <v>642</v>
      </c>
      <c r="AH482" s="6" t="s">
        <v>637</v>
      </c>
      <c r="AI482" s="6" t="s">
        <v>1857</v>
      </c>
      <c r="AJ482" s="6" t="s">
        <v>1857</v>
      </c>
      <c r="AK482" s="6" t="s">
        <v>1857</v>
      </c>
      <c r="AL482" s="6" t="s">
        <v>1857</v>
      </c>
      <c r="AM482" s="6" t="s">
        <v>1857</v>
      </c>
      <c r="AN482" s="6" t="s">
        <v>1857</v>
      </c>
      <c r="AO482" s="6" t="s">
        <v>1857</v>
      </c>
      <c r="AP482" s="6" t="s">
        <v>1857</v>
      </c>
      <c r="AQ482" s="6" t="s">
        <v>1857</v>
      </c>
      <c r="AR482" s="6" t="s">
        <v>1857</v>
      </c>
      <c r="AS482" s="6" t="s">
        <v>1857</v>
      </c>
      <c r="AT482" s="6" t="s">
        <v>1857</v>
      </c>
    </row>
    <row r="483" spans="1:46" ht="17.25" customHeight="1" x14ac:dyDescent="0.3">
      <c r="A483" t="s">
        <v>1211</v>
      </c>
      <c r="B483" t="s">
        <v>1737</v>
      </c>
      <c r="C483" t="s">
        <v>512</v>
      </c>
      <c r="D483" t="str">
        <f t="shared" si="77"/>
        <v>Manville borough, Somerset County</v>
      </c>
      <c r="E483" t="s">
        <v>1829</v>
      </c>
      <c r="F483" t="s">
        <v>1815</v>
      </c>
      <c r="G483" s="22">
        <f>COUNTIFS('Raw Data from UFBs'!$A$3:$A$3000,'Summary By Town'!$A483,'Raw Data from UFBs'!$E$3:$E$3000,'Summary By Town'!$G$2)</f>
        <v>0</v>
      </c>
      <c r="H483" s="5">
        <f>SUMIFS('Raw Data from UFBs'!F$3:F$3000,'Raw Data from UFBs'!$A$3:$A$3000,'Summary By Town'!$A483,'Raw Data from UFBs'!$E$3:$E$3000,'Summary By Town'!$G$2)</f>
        <v>0</v>
      </c>
      <c r="I483" s="5">
        <f>SUMIFS('Raw Data from UFBs'!G$3:G$3000,'Raw Data from UFBs'!$A$3:$A$3000,'Summary By Town'!$A483,'Raw Data from UFBs'!$E$3:$E$3000,'Summary By Town'!$G$2)</f>
        <v>0</v>
      </c>
      <c r="J483" s="23">
        <f t="shared" si="78"/>
        <v>0</v>
      </c>
      <c r="K483" s="22">
        <f>COUNTIFS('Raw Data from UFBs'!$A$3:$A$3000,'Summary By Town'!$A483,'Raw Data from UFBs'!$E$3:$E$3000,'Summary By Town'!$K$2)</f>
        <v>0</v>
      </c>
      <c r="L483" s="5">
        <f>SUMIFS('Raw Data from UFBs'!F$3:F$3000,'Raw Data from UFBs'!$A$3:$A$3000,'Summary By Town'!$A483,'Raw Data from UFBs'!$E$3:$E$3000,'Summary By Town'!$K$2)</f>
        <v>0</v>
      </c>
      <c r="M483" s="5">
        <f>SUMIFS('Raw Data from UFBs'!G$3:G$3000,'Raw Data from UFBs'!$A$3:$A$3000,'Summary By Town'!$A483,'Raw Data from UFBs'!$E$3:$E$3000,'Summary By Town'!$K$2)</f>
        <v>0</v>
      </c>
      <c r="N483" s="23">
        <f t="shared" si="79"/>
        <v>0</v>
      </c>
      <c r="O483" s="22">
        <f>COUNTIFS('Raw Data from UFBs'!$A$3:$A$3000,'Summary By Town'!$A483,'Raw Data from UFBs'!$E$3:$E$3000,'Summary By Town'!$O$2)</f>
        <v>0</v>
      </c>
      <c r="P483" s="5">
        <f>SUMIFS('Raw Data from UFBs'!F$3:F$3000,'Raw Data from UFBs'!$A$3:$A$3000,'Summary By Town'!$A483,'Raw Data from UFBs'!$E$3:$E$3000,'Summary By Town'!$O$2)</f>
        <v>0</v>
      </c>
      <c r="Q483" s="5">
        <f>SUMIFS('Raw Data from UFBs'!G$3:G$3000,'Raw Data from UFBs'!$A$3:$A$3000,'Summary By Town'!$A483,'Raw Data from UFBs'!$E$3:$E$3000,'Summary By Town'!$O$2)</f>
        <v>0</v>
      </c>
      <c r="R483" s="23">
        <f t="shared" si="80"/>
        <v>0</v>
      </c>
      <c r="S483" s="22">
        <f t="shared" si="81"/>
        <v>0</v>
      </c>
      <c r="T483" s="5">
        <f t="shared" si="82"/>
        <v>0</v>
      </c>
      <c r="U483" s="5">
        <f t="shared" si="83"/>
        <v>0</v>
      </c>
      <c r="V483" s="23">
        <f t="shared" si="84"/>
        <v>0</v>
      </c>
      <c r="W483" s="62">
        <v>1367507000</v>
      </c>
      <c r="X483" s="63">
        <v>2.4036048796083516</v>
      </c>
      <c r="Y483" s="64">
        <v>0.32859222608112026</v>
      </c>
      <c r="Z483" s="5">
        <f t="shared" si="85"/>
        <v>0</v>
      </c>
      <c r="AA483" s="9">
        <f t="shared" si="86"/>
        <v>0</v>
      </c>
      <c r="AB483" s="62">
        <v>15608475.970000001</v>
      </c>
      <c r="AC483" s="7">
        <f t="shared" si="87"/>
        <v>0</v>
      </c>
      <c r="AE483" s="6" t="s">
        <v>644</v>
      </c>
      <c r="AF483" s="6" t="s">
        <v>647</v>
      </c>
      <c r="AG483" s="6" t="s">
        <v>1208</v>
      </c>
      <c r="AH483" s="6" t="s">
        <v>1857</v>
      </c>
      <c r="AI483" s="6" t="s">
        <v>1857</v>
      </c>
      <c r="AJ483" s="6" t="s">
        <v>1857</v>
      </c>
      <c r="AK483" s="6" t="s">
        <v>1857</v>
      </c>
      <c r="AL483" s="6" t="s">
        <v>1857</v>
      </c>
      <c r="AM483" s="6" t="s">
        <v>1857</v>
      </c>
      <c r="AN483" s="6" t="s">
        <v>1857</v>
      </c>
      <c r="AO483" s="6" t="s">
        <v>1857</v>
      </c>
      <c r="AP483" s="6" t="s">
        <v>1857</v>
      </c>
      <c r="AQ483" s="6" t="s">
        <v>1857</v>
      </c>
      <c r="AR483" s="6" t="s">
        <v>1857</v>
      </c>
      <c r="AS483" s="6" t="s">
        <v>1857</v>
      </c>
      <c r="AT483" s="6" t="s">
        <v>1857</v>
      </c>
    </row>
    <row r="484" spans="1:46" ht="17.25" customHeight="1" x14ac:dyDescent="0.3">
      <c r="A484" t="s">
        <v>1212</v>
      </c>
      <c r="B484" t="s">
        <v>1738</v>
      </c>
      <c r="C484" t="s">
        <v>512</v>
      </c>
      <c r="D484" t="str">
        <f t="shared" si="77"/>
        <v>Millstone borough, Somerset County</v>
      </c>
      <c r="E484" t="s">
        <v>1829</v>
      </c>
      <c r="F484" t="s">
        <v>1815</v>
      </c>
      <c r="G484" s="22">
        <f>COUNTIFS('Raw Data from UFBs'!$A$3:$A$3000,'Summary By Town'!$A484,'Raw Data from UFBs'!$E$3:$E$3000,'Summary By Town'!$G$2)</f>
        <v>0</v>
      </c>
      <c r="H484" s="5">
        <f>SUMIFS('Raw Data from UFBs'!F$3:F$3000,'Raw Data from UFBs'!$A$3:$A$3000,'Summary By Town'!$A484,'Raw Data from UFBs'!$E$3:$E$3000,'Summary By Town'!$G$2)</f>
        <v>0</v>
      </c>
      <c r="I484" s="5">
        <f>SUMIFS('Raw Data from UFBs'!G$3:G$3000,'Raw Data from UFBs'!$A$3:$A$3000,'Summary By Town'!$A484,'Raw Data from UFBs'!$E$3:$E$3000,'Summary By Town'!$G$2)</f>
        <v>0</v>
      </c>
      <c r="J484" s="23">
        <f t="shared" si="78"/>
        <v>0</v>
      </c>
      <c r="K484" s="22">
        <f>COUNTIFS('Raw Data from UFBs'!$A$3:$A$3000,'Summary By Town'!$A484,'Raw Data from UFBs'!$E$3:$E$3000,'Summary By Town'!$K$2)</f>
        <v>0</v>
      </c>
      <c r="L484" s="5">
        <f>SUMIFS('Raw Data from UFBs'!F$3:F$3000,'Raw Data from UFBs'!$A$3:$A$3000,'Summary By Town'!$A484,'Raw Data from UFBs'!$E$3:$E$3000,'Summary By Town'!$K$2)</f>
        <v>0</v>
      </c>
      <c r="M484" s="5">
        <f>SUMIFS('Raw Data from UFBs'!G$3:G$3000,'Raw Data from UFBs'!$A$3:$A$3000,'Summary By Town'!$A484,'Raw Data from UFBs'!$E$3:$E$3000,'Summary By Town'!$K$2)</f>
        <v>0</v>
      </c>
      <c r="N484" s="23">
        <f t="shared" si="79"/>
        <v>0</v>
      </c>
      <c r="O484" s="22">
        <f>COUNTIFS('Raw Data from UFBs'!$A$3:$A$3000,'Summary By Town'!$A484,'Raw Data from UFBs'!$E$3:$E$3000,'Summary By Town'!$O$2)</f>
        <v>0</v>
      </c>
      <c r="P484" s="5">
        <f>SUMIFS('Raw Data from UFBs'!F$3:F$3000,'Raw Data from UFBs'!$A$3:$A$3000,'Summary By Town'!$A484,'Raw Data from UFBs'!$E$3:$E$3000,'Summary By Town'!$O$2)</f>
        <v>0</v>
      </c>
      <c r="Q484" s="5">
        <f>SUMIFS('Raw Data from UFBs'!G$3:G$3000,'Raw Data from UFBs'!$A$3:$A$3000,'Summary By Town'!$A484,'Raw Data from UFBs'!$E$3:$E$3000,'Summary By Town'!$O$2)</f>
        <v>0</v>
      </c>
      <c r="R484" s="23">
        <f t="shared" si="80"/>
        <v>0</v>
      </c>
      <c r="S484" s="22">
        <f t="shared" si="81"/>
        <v>0</v>
      </c>
      <c r="T484" s="5">
        <f t="shared" si="82"/>
        <v>0</v>
      </c>
      <c r="U484" s="5">
        <f t="shared" si="83"/>
        <v>0</v>
      </c>
      <c r="V484" s="23">
        <f t="shared" si="84"/>
        <v>0</v>
      </c>
      <c r="W484" s="62">
        <v>77636800</v>
      </c>
      <c r="X484" s="63">
        <v>1.8767090778010649</v>
      </c>
      <c r="Y484" s="64">
        <v>0.31564794402178709</v>
      </c>
      <c r="Z484" s="5">
        <f t="shared" si="85"/>
        <v>0</v>
      </c>
      <c r="AA484" s="9">
        <f t="shared" si="86"/>
        <v>0</v>
      </c>
      <c r="AB484" s="62">
        <v>752084.62</v>
      </c>
      <c r="AC484" s="7">
        <f t="shared" si="87"/>
        <v>0</v>
      </c>
      <c r="AE484" s="6" t="s">
        <v>644</v>
      </c>
      <c r="AF484" s="6" t="s">
        <v>647</v>
      </c>
      <c r="AG484" s="6" t="s">
        <v>1857</v>
      </c>
      <c r="AH484" s="6" t="s">
        <v>1857</v>
      </c>
      <c r="AI484" s="6" t="s">
        <v>1857</v>
      </c>
      <c r="AJ484" s="6" t="s">
        <v>1857</v>
      </c>
      <c r="AK484" s="6" t="s">
        <v>1857</v>
      </c>
      <c r="AL484" s="6" t="s">
        <v>1857</v>
      </c>
      <c r="AM484" s="6" t="s">
        <v>1857</v>
      </c>
      <c r="AN484" s="6" t="s">
        <v>1857</v>
      </c>
      <c r="AO484" s="6" t="s">
        <v>1857</v>
      </c>
      <c r="AP484" s="6" t="s">
        <v>1857</v>
      </c>
      <c r="AQ484" s="6" t="s">
        <v>1857</v>
      </c>
      <c r="AR484" s="6" t="s">
        <v>1857</v>
      </c>
      <c r="AS484" s="6" t="s">
        <v>1857</v>
      </c>
      <c r="AT484" s="6" t="s">
        <v>1857</v>
      </c>
    </row>
    <row r="485" spans="1:46" ht="17.25" customHeight="1" x14ac:dyDescent="0.3">
      <c r="A485" t="s">
        <v>1214</v>
      </c>
      <c r="B485" t="s">
        <v>1739</v>
      </c>
      <c r="C485" t="s">
        <v>512</v>
      </c>
      <c r="D485" t="str">
        <f t="shared" si="77"/>
        <v>North Plainfield borough, Somerset County</v>
      </c>
      <c r="E485" t="s">
        <v>1829</v>
      </c>
      <c r="F485" t="s">
        <v>1819</v>
      </c>
      <c r="G485" s="22">
        <f>COUNTIFS('Raw Data from UFBs'!$A$3:$A$3000,'Summary By Town'!$A485,'Raw Data from UFBs'!$E$3:$E$3000,'Summary By Town'!$G$2)</f>
        <v>0</v>
      </c>
      <c r="H485" s="5">
        <f>SUMIFS('Raw Data from UFBs'!F$3:F$3000,'Raw Data from UFBs'!$A$3:$A$3000,'Summary By Town'!$A485,'Raw Data from UFBs'!$E$3:$E$3000,'Summary By Town'!$G$2)</f>
        <v>0</v>
      </c>
      <c r="I485" s="5">
        <f>SUMIFS('Raw Data from UFBs'!G$3:G$3000,'Raw Data from UFBs'!$A$3:$A$3000,'Summary By Town'!$A485,'Raw Data from UFBs'!$E$3:$E$3000,'Summary By Town'!$G$2)</f>
        <v>0</v>
      </c>
      <c r="J485" s="23">
        <f t="shared" si="78"/>
        <v>0</v>
      </c>
      <c r="K485" s="22">
        <f>COUNTIFS('Raw Data from UFBs'!$A$3:$A$3000,'Summary By Town'!$A485,'Raw Data from UFBs'!$E$3:$E$3000,'Summary By Town'!$K$2)</f>
        <v>0</v>
      </c>
      <c r="L485" s="5">
        <f>SUMIFS('Raw Data from UFBs'!F$3:F$3000,'Raw Data from UFBs'!$A$3:$A$3000,'Summary By Town'!$A485,'Raw Data from UFBs'!$E$3:$E$3000,'Summary By Town'!$K$2)</f>
        <v>0</v>
      </c>
      <c r="M485" s="5">
        <f>SUMIFS('Raw Data from UFBs'!G$3:G$3000,'Raw Data from UFBs'!$A$3:$A$3000,'Summary By Town'!$A485,'Raw Data from UFBs'!$E$3:$E$3000,'Summary By Town'!$K$2)</f>
        <v>0</v>
      </c>
      <c r="N485" s="23">
        <f t="shared" si="79"/>
        <v>0</v>
      </c>
      <c r="O485" s="22">
        <f>COUNTIFS('Raw Data from UFBs'!$A$3:$A$3000,'Summary By Town'!$A485,'Raw Data from UFBs'!$E$3:$E$3000,'Summary By Town'!$O$2)</f>
        <v>0</v>
      </c>
      <c r="P485" s="5">
        <f>SUMIFS('Raw Data from UFBs'!F$3:F$3000,'Raw Data from UFBs'!$A$3:$A$3000,'Summary By Town'!$A485,'Raw Data from UFBs'!$E$3:$E$3000,'Summary By Town'!$O$2)</f>
        <v>0</v>
      </c>
      <c r="Q485" s="5">
        <f>SUMIFS('Raw Data from UFBs'!G$3:G$3000,'Raw Data from UFBs'!$A$3:$A$3000,'Summary By Town'!$A485,'Raw Data from UFBs'!$E$3:$E$3000,'Summary By Town'!$O$2)</f>
        <v>0</v>
      </c>
      <c r="R485" s="23">
        <f t="shared" si="80"/>
        <v>0</v>
      </c>
      <c r="S485" s="22">
        <f t="shared" si="81"/>
        <v>0</v>
      </c>
      <c r="T485" s="5">
        <f t="shared" si="82"/>
        <v>0</v>
      </c>
      <c r="U485" s="5">
        <f t="shared" si="83"/>
        <v>0</v>
      </c>
      <c r="V485" s="23">
        <f t="shared" si="84"/>
        <v>0</v>
      </c>
      <c r="W485" s="62">
        <v>1628771558</v>
      </c>
      <c r="X485" s="63">
        <v>4.2485232783118487</v>
      </c>
      <c r="Y485" s="64">
        <v>0.35716694318273867</v>
      </c>
      <c r="Z485" s="5">
        <f t="shared" si="85"/>
        <v>0</v>
      </c>
      <c r="AA485" s="9">
        <f t="shared" si="86"/>
        <v>0</v>
      </c>
      <c r="AB485" s="62">
        <v>30742973.850000001</v>
      </c>
      <c r="AC485" s="7">
        <f t="shared" si="87"/>
        <v>0</v>
      </c>
      <c r="AE485" s="6" t="s">
        <v>1210</v>
      </c>
      <c r="AF485" s="6" t="s">
        <v>689</v>
      </c>
      <c r="AG485" s="6" t="s">
        <v>1217</v>
      </c>
      <c r="AH485" s="6" t="s">
        <v>1857</v>
      </c>
      <c r="AI485" s="6" t="s">
        <v>1857</v>
      </c>
      <c r="AJ485" s="6" t="s">
        <v>1857</v>
      </c>
      <c r="AK485" s="6" t="s">
        <v>1857</v>
      </c>
      <c r="AL485" s="6" t="s">
        <v>1857</v>
      </c>
      <c r="AM485" s="6" t="s">
        <v>1857</v>
      </c>
      <c r="AN485" s="6" t="s">
        <v>1857</v>
      </c>
      <c r="AO485" s="6" t="s">
        <v>1857</v>
      </c>
      <c r="AP485" s="6" t="s">
        <v>1857</v>
      </c>
      <c r="AQ485" s="6" t="s">
        <v>1857</v>
      </c>
      <c r="AR485" s="6" t="s">
        <v>1857</v>
      </c>
      <c r="AS485" s="6" t="s">
        <v>1857</v>
      </c>
      <c r="AT485" s="6" t="s">
        <v>1857</v>
      </c>
    </row>
    <row r="486" spans="1:46" ht="17.25" customHeight="1" x14ac:dyDescent="0.3">
      <c r="A486" t="s">
        <v>648</v>
      </c>
      <c r="B486" t="s">
        <v>1740</v>
      </c>
      <c r="C486" t="s">
        <v>512</v>
      </c>
      <c r="D486" t="str">
        <f t="shared" si="77"/>
        <v>Peapack and Gladstone borough, Somerset County</v>
      </c>
      <c r="E486" t="s">
        <v>1829</v>
      </c>
      <c r="F486" t="s">
        <v>1818</v>
      </c>
      <c r="G486" s="22">
        <f>COUNTIFS('Raw Data from UFBs'!$A$3:$A$3000,'Summary By Town'!$A486,'Raw Data from UFBs'!$E$3:$E$3000,'Summary By Town'!$G$2)</f>
        <v>1</v>
      </c>
      <c r="H486" s="5">
        <f>SUMIFS('Raw Data from UFBs'!F$3:F$3000,'Raw Data from UFBs'!$A$3:$A$3000,'Summary By Town'!$A486,'Raw Data from UFBs'!$E$3:$E$3000,'Summary By Town'!$G$2)</f>
        <v>0</v>
      </c>
      <c r="I486" s="5">
        <f>SUMIFS('Raw Data from UFBs'!G$3:G$3000,'Raw Data from UFBs'!$A$3:$A$3000,'Summary By Town'!$A486,'Raw Data from UFBs'!$E$3:$E$3000,'Summary By Town'!$G$2)</f>
        <v>2420000</v>
      </c>
      <c r="J486" s="23">
        <f t="shared" si="78"/>
        <v>43001.87119283728</v>
      </c>
      <c r="K486" s="22">
        <f>COUNTIFS('Raw Data from UFBs'!$A$3:$A$3000,'Summary By Town'!$A486,'Raw Data from UFBs'!$E$3:$E$3000,'Summary By Town'!$K$2)</f>
        <v>0</v>
      </c>
      <c r="L486" s="5">
        <f>SUMIFS('Raw Data from UFBs'!F$3:F$3000,'Raw Data from UFBs'!$A$3:$A$3000,'Summary By Town'!$A486,'Raw Data from UFBs'!$E$3:$E$3000,'Summary By Town'!$K$2)</f>
        <v>0</v>
      </c>
      <c r="M486" s="5">
        <f>SUMIFS('Raw Data from UFBs'!G$3:G$3000,'Raw Data from UFBs'!$A$3:$A$3000,'Summary By Town'!$A486,'Raw Data from UFBs'!$E$3:$E$3000,'Summary By Town'!$K$2)</f>
        <v>0</v>
      </c>
      <c r="N486" s="23">
        <f t="shared" si="79"/>
        <v>0</v>
      </c>
      <c r="O486" s="22">
        <f>COUNTIFS('Raw Data from UFBs'!$A$3:$A$3000,'Summary By Town'!$A486,'Raw Data from UFBs'!$E$3:$E$3000,'Summary By Town'!$O$2)</f>
        <v>0</v>
      </c>
      <c r="P486" s="5">
        <f>SUMIFS('Raw Data from UFBs'!F$3:F$3000,'Raw Data from UFBs'!$A$3:$A$3000,'Summary By Town'!$A486,'Raw Data from UFBs'!$E$3:$E$3000,'Summary By Town'!$O$2)</f>
        <v>0</v>
      </c>
      <c r="Q486" s="5">
        <f>SUMIFS('Raw Data from UFBs'!G$3:G$3000,'Raw Data from UFBs'!$A$3:$A$3000,'Summary By Town'!$A486,'Raw Data from UFBs'!$E$3:$E$3000,'Summary By Town'!$O$2)</f>
        <v>0</v>
      </c>
      <c r="R486" s="23">
        <f t="shared" si="80"/>
        <v>0</v>
      </c>
      <c r="S486" s="22">
        <f t="shared" si="81"/>
        <v>1</v>
      </c>
      <c r="T486" s="5">
        <f t="shared" si="82"/>
        <v>0</v>
      </c>
      <c r="U486" s="5">
        <f t="shared" si="83"/>
        <v>2420000</v>
      </c>
      <c r="V486" s="23">
        <f t="shared" si="84"/>
        <v>43001.87119283728</v>
      </c>
      <c r="W486" s="62">
        <v>876636200</v>
      </c>
      <c r="X486" s="63">
        <v>1.7769368261503007</v>
      </c>
      <c r="Y486" s="64">
        <v>0.32665640337494811</v>
      </c>
      <c r="Z486" s="5">
        <f t="shared" si="85"/>
        <v>14046.836582245016</v>
      </c>
      <c r="AA486" s="9">
        <f t="shared" si="86"/>
        <v>2.7605522108258818E-3</v>
      </c>
      <c r="AB486" s="62">
        <v>7221318.8200000003</v>
      </c>
      <c r="AC486" s="7">
        <f t="shared" si="87"/>
        <v>1.9451899206196542E-3</v>
      </c>
      <c r="AE486" s="6" t="s">
        <v>1146</v>
      </c>
      <c r="AF486" s="6" t="s">
        <v>1139</v>
      </c>
      <c r="AG486" s="6" t="s">
        <v>1209</v>
      </c>
      <c r="AH486" s="6" t="s">
        <v>636</v>
      </c>
      <c r="AI486" s="6" t="s">
        <v>642</v>
      </c>
      <c r="AJ486" s="6" t="s">
        <v>1857</v>
      </c>
      <c r="AK486" s="6" t="s">
        <v>1857</v>
      </c>
      <c r="AL486" s="6" t="s">
        <v>1857</v>
      </c>
      <c r="AM486" s="6" t="s">
        <v>1857</v>
      </c>
      <c r="AN486" s="6" t="s">
        <v>1857</v>
      </c>
      <c r="AO486" s="6" t="s">
        <v>1857</v>
      </c>
      <c r="AP486" s="6" t="s">
        <v>1857</v>
      </c>
      <c r="AQ486" s="6" t="s">
        <v>1857</v>
      </c>
      <c r="AR486" s="6" t="s">
        <v>1857</v>
      </c>
      <c r="AS486" s="6" t="s">
        <v>1857</v>
      </c>
      <c r="AT486" s="6" t="s">
        <v>1857</v>
      </c>
    </row>
    <row r="487" spans="1:46" ht="17.25" customHeight="1" x14ac:dyDescent="0.3">
      <c r="A487" t="s">
        <v>1215</v>
      </c>
      <c r="B487" t="s">
        <v>1741</v>
      </c>
      <c r="C487" t="s">
        <v>512</v>
      </c>
      <c r="D487" t="str">
        <f t="shared" si="77"/>
        <v>Raritan borough, Somerset County</v>
      </c>
      <c r="E487" t="s">
        <v>1829</v>
      </c>
      <c r="F487" t="s">
        <v>1815</v>
      </c>
      <c r="G487" s="22">
        <f>COUNTIFS('Raw Data from UFBs'!$A$3:$A$3000,'Summary By Town'!$A487,'Raw Data from UFBs'!$E$3:$E$3000,'Summary By Town'!$G$2)</f>
        <v>0</v>
      </c>
      <c r="H487" s="5">
        <f>SUMIFS('Raw Data from UFBs'!F$3:F$3000,'Raw Data from UFBs'!$A$3:$A$3000,'Summary By Town'!$A487,'Raw Data from UFBs'!$E$3:$E$3000,'Summary By Town'!$G$2)</f>
        <v>0</v>
      </c>
      <c r="I487" s="5">
        <f>SUMIFS('Raw Data from UFBs'!G$3:G$3000,'Raw Data from UFBs'!$A$3:$A$3000,'Summary By Town'!$A487,'Raw Data from UFBs'!$E$3:$E$3000,'Summary By Town'!$G$2)</f>
        <v>0</v>
      </c>
      <c r="J487" s="23">
        <f t="shared" si="78"/>
        <v>0</v>
      </c>
      <c r="K487" s="22">
        <f>COUNTIFS('Raw Data from UFBs'!$A$3:$A$3000,'Summary By Town'!$A487,'Raw Data from UFBs'!$E$3:$E$3000,'Summary By Town'!$K$2)</f>
        <v>0</v>
      </c>
      <c r="L487" s="5">
        <f>SUMIFS('Raw Data from UFBs'!F$3:F$3000,'Raw Data from UFBs'!$A$3:$A$3000,'Summary By Town'!$A487,'Raw Data from UFBs'!$E$3:$E$3000,'Summary By Town'!$K$2)</f>
        <v>0</v>
      </c>
      <c r="M487" s="5">
        <f>SUMIFS('Raw Data from UFBs'!G$3:G$3000,'Raw Data from UFBs'!$A$3:$A$3000,'Summary By Town'!$A487,'Raw Data from UFBs'!$E$3:$E$3000,'Summary By Town'!$K$2)</f>
        <v>0</v>
      </c>
      <c r="N487" s="23">
        <f t="shared" si="79"/>
        <v>0</v>
      </c>
      <c r="O487" s="22">
        <f>COUNTIFS('Raw Data from UFBs'!$A$3:$A$3000,'Summary By Town'!$A487,'Raw Data from UFBs'!$E$3:$E$3000,'Summary By Town'!$O$2)</f>
        <v>1</v>
      </c>
      <c r="P487" s="5">
        <f>SUMIFS('Raw Data from UFBs'!F$3:F$3000,'Raw Data from UFBs'!$A$3:$A$3000,'Summary By Town'!$A487,'Raw Data from UFBs'!$E$3:$E$3000,'Summary By Town'!$O$2)</f>
        <v>200000</v>
      </c>
      <c r="Q487" s="5">
        <f>SUMIFS('Raw Data from UFBs'!G$3:G$3000,'Raw Data from UFBs'!$A$3:$A$3000,'Summary By Town'!$A487,'Raw Data from UFBs'!$E$3:$E$3000,'Summary By Town'!$O$2)</f>
        <v>8000000</v>
      </c>
      <c r="R487" s="23">
        <f t="shared" si="80"/>
        <v>227685.84405649299</v>
      </c>
      <c r="S487" s="22">
        <f t="shared" si="81"/>
        <v>1</v>
      </c>
      <c r="T487" s="5">
        <f t="shared" si="82"/>
        <v>200000</v>
      </c>
      <c r="U487" s="5">
        <f t="shared" si="83"/>
        <v>8000000</v>
      </c>
      <c r="V487" s="23">
        <f t="shared" si="84"/>
        <v>227685.84405649299</v>
      </c>
      <c r="W487" s="62">
        <v>1257502500</v>
      </c>
      <c r="X487" s="63">
        <v>2.8460730507061625</v>
      </c>
      <c r="Y487" s="64">
        <v>0.24524583105307088</v>
      </c>
      <c r="Z487" s="5">
        <f t="shared" si="85"/>
        <v>6789.8378340403469</v>
      </c>
      <c r="AA487" s="9">
        <f t="shared" si="86"/>
        <v>6.3618163780986515E-3</v>
      </c>
      <c r="AB487" s="62">
        <v>15437876.719999999</v>
      </c>
      <c r="AC487" s="7">
        <f t="shared" si="87"/>
        <v>4.3981681919016822E-4</v>
      </c>
      <c r="AE487" s="6" t="s">
        <v>647</v>
      </c>
      <c r="AF487" s="6" t="s">
        <v>649</v>
      </c>
      <c r="AG487" s="6" t="s">
        <v>1208</v>
      </c>
      <c r="AH487" s="6" t="s">
        <v>1857</v>
      </c>
      <c r="AI487" s="6" t="s">
        <v>1857</v>
      </c>
      <c r="AJ487" s="6" t="s">
        <v>1857</v>
      </c>
      <c r="AK487" s="6" t="s">
        <v>1857</v>
      </c>
      <c r="AL487" s="6" t="s">
        <v>1857</v>
      </c>
      <c r="AM487" s="6" t="s">
        <v>1857</v>
      </c>
      <c r="AN487" s="6" t="s">
        <v>1857</v>
      </c>
      <c r="AO487" s="6" t="s">
        <v>1857</v>
      </c>
      <c r="AP487" s="6" t="s">
        <v>1857</v>
      </c>
      <c r="AQ487" s="6" t="s">
        <v>1857</v>
      </c>
      <c r="AR487" s="6" t="s">
        <v>1857</v>
      </c>
      <c r="AS487" s="6" t="s">
        <v>1857</v>
      </c>
      <c r="AT487" s="6" t="s">
        <v>1857</v>
      </c>
    </row>
    <row r="488" spans="1:46" ht="17.25" customHeight="1" x14ac:dyDescent="0.3">
      <c r="A488" t="s">
        <v>1216</v>
      </c>
      <c r="B488" t="s">
        <v>1742</v>
      </c>
      <c r="C488" t="s">
        <v>512</v>
      </c>
      <c r="D488" t="str">
        <f t="shared" si="77"/>
        <v>Rocky Hill borough, Somerset County</v>
      </c>
      <c r="E488" t="s">
        <v>1829</v>
      </c>
      <c r="F488" t="s">
        <v>1815</v>
      </c>
      <c r="G488" s="22">
        <f>COUNTIFS('Raw Data from UFBs'!$A$3:$A$3000,'Summary By Town'!$A488,'Raw Data from UFBs'!$E$3:$E$3000,'Summary By Town'!$G$2)</f>
        <v>0</v>
      </c>
      <c r="H488" s="5">
        <f>SUMIFS('Raw Data from UFBs'!F$3:F$3000,'Raw Data from UFBs'!$A$3:$A$3000,'Summary By Town'!$A488,'Raw Data from UFBs'!$E$3:$E$3000,'Summary By Town'!$G$2)</f>
        <v>0</v>
      </c>
      <c r="I488" s="5">
        <f>SUMIFS('Raw Data from UFBs'!G$3:G$3000,'Raw Data from UFBs'!$A$3:$A$3000,'Summary By Town'!$A488,'Raw Data from UFBs'!$E$3:$E$3000,'Summary By Town'!$G$2)</f>
        <v>0</v>
      </c>
      <c r="J488" s="23">
        <f t="shared" si="78"/>
        <v>0</v>
      </c>
      <c r="K488" s="22">
        <f>COUNTIFS('Raw Data from UFBs'!$A$3:$A$3000,'Summary By Town'!$A488,'Raw Data from UFBs'!$E$3:$E$3000,'Summary By Town'!$K$2)</f>
        <v>0</v>
      </c>
      <c r="L488" s="5">
        <f>SUMIFS('Raw Data from UFBs'!F$3:F$3000,'Raw Data from UFBs'!$A$3:$A$3000,'Summary By Town'!$A488,'Raw Data from UFBs'!$E$3:$E$3000,'Summary By Town'!$K$2)</f>
        <v>0</v>
      </c>
      <c r="M488" s="5">
        <f>SUMIFS('Raw Data from UFBs'!G$3:G$3000,'Raw Data from UFBs'!$A$3:$A$3000,'Summary By Town'!$A488,'Raw Data from UFBs'!$E$3:$E$3000,'Summary By Town'!$K$2)</f>
        <v>0</v>
      </c>
      <c r="N488" s="23">
        <f t="shared" si="79"/>
        <v>0</v>
      </c>
      <c r="O488" s="22">
        <f>COUNTIFS('Raw Data from UFBs'!$A$3:$A$3000,'Summary By Town'!$A488,'Raw Data from UFBs'!$E$3:$E$3000,'Summary By Town'!$O$2)</f>
        <v>0</v>
      </c>
      <c r="P488" s="5">
        <f>SUMIFS('Raw Data from UFBs'!F$3:F$3000,'Raw Data from UFBs'!$A$3:$A$3000,'Summary By Town'!$A488,'Raw Data from UFBs'!$E$3:$E$3000,'Summary By Town'!$O$2)</f>
        <v>0</v>
      </c>
      <c r="Q488" s="5">
        <f>SUMIFS('Raw Data from UFBs'!G$3:G$3000,'Raw Data from UFBs'!$A$3:$A$3000,'Summary By Town'!$A488,'Raw Data from UFBs'!$E$3:$E$3000,'Summary By Town'!$O$2)</f>
        <v>0</v>
      </c>
      <c r="R488" s="23">
        <f t="shared" si="80"/>
        <v>0</v>
      </c>
      <c r="S488" s="22">
        <f t="shared" si="81"/>
        <v>0</v>
      </c>
      <c r="T488" s="5">
        <f t="shared" si="82"/>
        <v>0</v>
      </c>
      <c r="U488" s="5">
        <f t="shared" si="83"/>
        <v>0</v>
      </c>
      <c r="V488" s="23">
        <f t="shared" si="84"/>
        <v>0</v>
      </c>
      <c r="W488" s="62">
        <v>172152700</v>
      </c>
      <c r="X488" s="63">
        <v>2.1641049370091627</v>
      </c>
      <c r="Y488" s="64">
        <v>0.20620241300766445</v>
      </c>
      <c r="Z488" s="5">
        <f t="shared" si="85"/>
        <v>0</v>
      </c>
      <c r="AA488" s="9">
        <f t="shared" si="86"/>
        <v>0</v>
      </c>
      <c r="AB488" s="62">
        <v>1383332.76</v>
      </c>
      <c r="AC488" s="7">
        <f t="shared" si="87"/>
        <v>0</v>
      </c>
      <c r="AE488" s="6" t="s">
        <v>1213</v>
      </c>
      <c r="AF488" s="6" t="s">
        <v>644</v>
      </c>
      <c r="AG488" s="6" t="s">
        <v>1857</v>
      </c>
      <c r="AH488" s="6" t="s">
        <v>1857</v>
      </c>
      <c r="AI488" s="6" t="s">
        <v>1857</v>
      </c>
      <c r="AJ488" s="6" t="s">
        <v>1857</v>
      </c>
      <c r="AK488" s="6" t="s">
        <v>1857</v>
      </c>
      <c r="AL488" s="6" t="s">
        <v>1857</v>
      </c>
      <c r="AM488" s="6" t="s">
        <v>1857</v>
      </c>
      <c r="AN488" s="6" t="s">
        <v>1857</v>
      </c>
      <c r="AO488" s="6" t="s">
        <v>1857</v>
      </c>
      <c r="AP488" s="6" t="s">
        <v>1857</v>
      </c>
      <c r="AQ488" s="6" t="s">
        <v>1857</v>
      </c>
      <c r="AR488" s="6" t="s">
        <v>1857</v>
      </c>
      <c r="AS488" s="6" t="s">
        <v>1857</v>
      </c>
      <c r="AT488" s="6" t="s">
        <v>1857</v>
      </c>
    </row>
    <row r="489" spans="1:46" ht="17.25" customHeight="1" x14ac:dyDescent="0.3">
      <c r="A489" t="s">
        <v>649</v>
      </c>
      <c r="B489" t="s">
        <v>1743</v>
      </c>
      <c r="C489" t="s">
        <v>512</v>
      </c>
      <c r="D489" t="str">
        <f t="shared" si="77"/>
        <v>Somerville borough, Somerset County</v>
      </c>
      <c r="E489" t="s">
        <v>1829</v>
      </c>
      <c r="F489" t="s">
        <v>1819</v>
      </c>
      <c r="G489" s="22">
        <f>COUNTIFS('Raw Data from UFBs'!$A$3:$A$3000,'Summary By Town'!$A489,'Raw Data from UFBs'!$E$3:$E$3000,'Summary By Town'!$G$2)</f>
        <v>0</v>
      </c>
      <c r="H489" s="5">
        <f>SUMIFS('Raw Data from UFBs'!F$3:F$3000,'Raw Data from UFBs'!$A$3:$A$3000,'Summary By Town'!$A489,'Raw Data from UFBs'!$E$3:$E$3000,'Summary By Town'!$G$2)</f>
        <v>0</v>
      </c>
      <c r="I489" s="5">
        <f>SUMIFS('Raw Data from UFBs'!G$3:G$3000,'Raw Data from UFBs'!$A$3:$A$3000,'Summary By Town'!$A489,'Raw Data from UFBs'!$E$3:$E$3000,'Summary By Town'!$G$2)</f>
        <v>0</v>
      </c>
      <c r="J489" s="23">
        <f t="shared" si="78"/>
        <v>0</v>
      </c>
      <c r="K489" s="22">
        <f>COUNTIFS('Raw Data from UFBs'!$A$3:$A$3000,'Summary By Town'!$A489,'Raw Data from UFBs'!$E$3:$E$3000,'Summary By Town'!$K$2)</f>
        <v>0</v>
      </c>
      <c r="L489" s="5">
        <f>SUMIFS('Raw Data from UFBs'!F$3:F$3000,'Raw Data from UFBs'!$A$3:$A$3000,'Summary By Town'!$A489,'Raw Data from UFBs'!$E$3:$E$3000,'Summary By Town'!$K$2)</f>
        <v>0</v>
      </c>
      <c r="M489" s="5">
        <f>SUMIFS('Raw Data from UFBs'!G$3:G$3000,'Raw Data from UFBs'!$A$3:$A$3000,'Summary By Town'!$A489,'Raw Data from UFBs'!$E$3:$E$3000,'Summary By Town'!$K$2)</f>
        <v>0</v>
      </c>
      <c r="N489" s="23">
        <f t="shared" si="79"/>
        <v>0</v>
      </c>
      <c r="O489" s="22">
        <f>COUNTIFS('Raw Data from UFBs'!$A$3:$A$3000,'Summary By Town'!$A489,'Raw Data from UFBs'!$E$3:$E$3000,'Summary By Town'!$O$2)</f>
        <v>10</v>
      </c>
      <c r="P489" s="5">
        <f>SUMIFS('Raw Data from UFBs'!F$3:F$3000,'Raw Data from UFBs'!$A$3:$A$3000,'Summary By Town'!$A489,'Raw Data from UFBs'!$E$3:$E$3000,'Summary By Town'!$O$2)</f>
        <v>2214618.02</v>
      </c>
      <c r="Q489" s="5">
        <f>SUMIFS('Raw Data from UFBs'!G$3:G$3000,'Raw Data from UFBs'!$A$3:$A$3000,'Summary By Town'!$A489,'Raw Data from UFBs'!$E$3:$E$3000,'Summary By Town'!$O$2)</f>
        <v>87419100</v>
      </c>
      <c r="R489" s="23">
        <f t="shared" si="80"/>
        <v>3375733.0521141356</v>
      </c>
      <c r="S489" s="22">
        <f t="shared" si="81"/>
        <v>10</v>
      </c>
      <c r="T489" s="5">
        <f t="shared" si="82"/>
        <v>2214618.02</v>
      </c>
      <c r="U489" s="5">
        <f t="shared" si="83"/>
        <v>87419100</v>
      </c>
      <c r="V489" s="23">
        <f t="shared" si="84"/>
        <v>3375733.0521141356</v>
      </c>
      <c r="W489" s="62">
        <v>1739392500</v>
      </c>
      <c r="X489" s="63">
        <v>3.8615509106295258</v>
      </c>
      <c r="Y489" s="64">
        <v>0.29079653217010837</v>
      </c>
      <c r="Z489" s="5">
        <f t="shared" si="85"/>
        <v>337648.22478937462</v>
      </c>
      <c r="AA489" s="9">
        <f t="shared" si="86"/>
        <v>5.0258409185965788E-2</v>
      </c>
      <c r="AB489" s="62">
        <v>24073243.93</v>
      </c>
      <c r="AC489" s="7">
        <f t="shared" si="87"/>
        <v>1.4025871451773829E-2</v>
      </c>
      <c r="AE489" s="6" t="s">
        <v>647</v>
      </c>
      <c r="AF489" s="6" t="s">
        <v>1215</v>
      </c>
      <c r="AG489" s="6" t="s">
        <v>1208</v>
      </c>
      <c r="AH489" s="6" t="s">
        <v>1857</v>
      </c>
      <c r="AI489" s="6" t="s">
        <v>1857</v>
      </c>
      <c r="AJ489" s="6" t="s">
        <v>1857</v>
      </c>
      <c r="AK489" s="6" t="s">
        <v>1857</v>
      </c>
      <c r="AL489" s="6" t="s">
        <v>1857</v>
      </c>
      <c r="AM489" s="6" t="s">
        <v>1857</v>
      </c>
      <c r="AN489" s="6" t="s">
        <v>1857</v>
      </c>
      <c r="AO489" s="6" t="s">
        <v>1857</v>
      </c>
      <c r="AP489" s="6" t="s">
        <v>1857</v>
      </c>
      <c r="AQ489" s="6" t="s">
        <v>1857</v>
      </c>
      <c r="AR489" s="6" t="s">
        <v>1857</v>
      </c>
      <c r="AS489" s="6" t="s">
        <v>1857</v>
      </c>
      <c r="AT489" s="6" t="s">
        <v>1857</v>
      </c>
    </row>
    <row r="490" spans="1:46" ht="17.25" customHeight="1" x14ac:dyDescent="0.3">
      <c r="A490" t="s">
        <v>650</v>
      </c>
      <c r="B490" t="s">
        <v>1744</v>
      </c>
      <c r="C490" t="s">
        <v>512</v>
      </c>
      <c r="D490" t="str">
        <f t="shared" si="77"/>
        <v>South Bound Brook borough, Somerset County</v>
      </c>
      <c r="E490" t="s">
        <v>1829</v>
      </c>
      <c r="F490" t="s">
        <v>1815</v>
      </c>
      <c r="G490" s="22">
        <f>COUNTIFS('Raw Data from UFBs'!$A$3:$A$3000,'Summary By Town'!$A490,'Raw Data from UFBs'!$E$3:$E$3000,'Summary By Town'!$G$2)</f>
        <v>0</v>
      </c>
      <c r="H490" s="5">
        <f>SUMIFS('Raw Data from UFBs'!F$3:F$3000,'Raw Data from UFBs'!$A$3:$A$3000,'Summary By Town'!$A490,'Raw Data from UFBs'!$E$3:$E$3000,'Summary By Town'!$G$2)</f>
        <v>0</v>
      </c>
      <c r="I490" s="5">
        <f>SUMIFS('Raw Data from UFBs'!G$3:G$3000,'Raw Data from UFBs'!$A$3:$A$3000,'Summary By Town'!$A490,'Raw Data from UFBs'!$E$3:$E$3000,'Summary By Town'!$G$2)</f>
        <v>0</v>
      </c>
      <c r="J490" s="23">
        <f t="shared" si="78"/>
        <v>0</v>
      </c>
      <c r="K490" s="22">
        <f>COUNTIFS('Raw Data from UFBs'!$A$3:$A$3000,'Summary By Town'!$A490,'Raw Data from UFBs'!$E$3:$E$3000,'Summary By Town'!$K$2)</f>
        <v>0</v>
      </c>
      <c r="L490" s="5">
        <f>SUMIFS('Raw Data from UFBs'!F$3:F$3000,'Raw Data from UFBs'!$A$3:$A$3000,'Summary By Town'!$A490,'Raw Data from UFBs'!$E$3:$E$3000,'Summary By Town'!$K$2)</f>
        <v>0</v>
      </c>
      <c r="M490" s="5">
        <f>SUMIFS('Raw Data from UFBs'!G$3:G$3000,'Raw Data from UFBs'!$A$3:$A$3000,'Summary By Town'!$A490,'Raw Data from UFBs'!$E$3:$E$3000,'Summary By Town'!$K$2)</f>
        <v>0</v>
      </c>
      <c r="N490" s="23">
        <f t="shared" si="79"/>
        <v>0</v>
      </c>
      <c r="O490" s="22">
        <f>COUNTIFS('Raw Data from UFBs'!$A$3:$A$3000,'Summary By Town'!$A490,'Raw Data from UFBs'!$E$3:$E$3000,'Summary By Town'!$O$2)</f>
        <v>2</v>
      </c>
      <c r="P490" s="5">
        <f>SUMIFS('Raw Data from UFBs'!F$3:F$3000,'Raw Data from UFBs'!$A$3:$A$3000,'Summary By Town'!$A490,'Raw Data from UFBs'!$E$3:$E$3000,'Summary By Town'!$O$2)</f>
        <v>1096064.3900000001</v>
      </c>
      <c r="Q490" s="5">
        <f>SUMIFS('Raw Data from UFBs'!G$3:G$3000,'Raw Data from UFBs'!$A$3:$A$3000,'Summary By Town'!$A490,'Raw Data from UFBs'!$E$3:$E$3000,'Summary By Town'!$O$2)</f>
        <v>61410992</v>
      </c>
      <c r="R490" s="23">
        <f t="shared" si="80"/>
        <v>2324533.3434763933</v>
      </c>
      <c r="S490" s="22">
        <f t="shared" si="81"/>
        <v>2</v>
      </c>
      <c r="T490" s="5">
        <f t="shared" si="82"/>
        <v>1096064.3900000001</v>
      </c>
      <c r="U490" s="5">
        <f t="shared" si="83"/>
        <v>61410992</v>
      </c>
      <c r="V490" s="23">
        <f t="shared" si="84"/>
        <v>2324533.3434763933</v>
      </c>
      <c r="W490" s="62">
        <v>412335526</v>
      </c>
      <c r="X490" s="63">
        <v>3.7852072858168344</v>
      </c>
      <c r="Y490" s="64">
        <v>0.32611600812626279</v>
      </c>
      <c r="Z490" s="5">
        <f t="shared" si="85"/>
        <v>400623.39121476898</v>
      </c>
      <c r="AA490" s="9">
        <f t="shared" si="86"/>
        <v>0.14893451601354379</v>
      </c>
      <c r="AB490" s="62">
        <v>7202782.4900000002</v>
      </c>
      <c r="AC490" s="7">
        <f t="shared" si="87"/>
        <v>5.5620642685097796E-2</v>
      </c>
      <c r="AE490" s="6" t="s">
        <v>644</v>
      </c>
      <c r="AF490" s="6" t="s">
        <v>643</v>
      </c>
      <c r="AG490" s="6" t="s">
        <v>425</v>
      </c>
      <c r="AH490" s="6" t="s">
        <v>442</v>
      </c>
      <c r="AI490" s="6" t="s">
        <v>1208</v>
      </c>
      <c r="AJ490" s="6" t="s">
        <v>1857</v>
      </c>
      <c r="AK490" s="6" t="s">
        <v>1857</v>
      </c>
      <c r="AL490" s="6" t="s">
        <v>1857</v>
      </c>
      <c r="AM490" s="6" t="s">
        <v>1857</v>
      </c>
      <c r="AN490" s="6" t="s">
        <v>1857</v>
      </c>
      <c r="AO490" s="6" t="s">
        <v>1857</v>
      </c>
      <c r="AP490" s="6" t="s">
        <v>1857</v>
      </c>
      <c r="AQ490" s="6" t="s">
        <v>1857</v>
      </c>
      <c r="AR490" s="6" t="s">
        <v>1857</v>
      </c>
      <c r="AS490" s="6" t="s">
        <v>1857</v>
      </c>
      <c r="AT490" s="6" t="s">
        <v>1857</v>
      </c>
    </row>
    <row r="491" spans="1:46" ht="17.25" customHeight="1" x14ac:dyDescent="0.3">
      <c r="A491" t="s">
        <v>1217</v>
      </c>
      <c r="B491" t="s">
        <v>1745</v>
      </c>
      <c r="C491" t="s">
        <v>512</v>
      </c>
      <c r="D491" t="str">
        <f t="shared" si="77"/>
        <v>Watchung borough, Somerset County</v>
      </c>
      <c r="E491" t="s">
        <v>1829</v>
      </c>
      <c r="F491" t="s">
        <v>1815</v>
      </c>
      <c r="G491" s="22">
        <f>COUNTIFS('Raw Data from UFBs'!$A$3:$A$3000,'Summary By Town'!$A491,'Raw Data from UFBs'!$E$3:$E$3000,'Summary By Town'!$G$2)</f>
        <v>0</v>
      </c>
      <c r="H491" s="5">
        <f>SUMIFS('Raw Data from UFBs'!F$3:F$3000,'Raw Data from UFBs'!$A$3:$A$3000,'Summary By Town'!$A491,'Raw Data from UFBs'!$E$3:$E$3000,'Summary By Town'!$G$2)</f>
        <v>0</v>
      </c>
      <c r="I491" s="5">
        <f>SUMIFS('Raw Data from UFBs'!G$3:G$3000,'Raw Data from UFBs'!$A$3:$A$3000,'Summary By Town'!$A491,'Raw Data from UFBs'!$E$3:$E$3000,'Summary By Town'!$G$2)</f>
        <v>0</v>
      </c>
      <c r="J491" s="23">
        <f t="shared" si="78"/>
        <v>0</v>
      </c>
      <c r="K491" s="22">
        <f>COUNTIFS('Raw Data from UFBs'!$A$3:$A$3000,'Summary By Town'!$A491,'Raw Data from UFBs'!$E$3:$E$3000,'Summary By Town'!$K$2)</f>
        <v>0</v>
      </c>
      <c r="L491" s="5">
        <f>SUMIFS('Raw Data from UFBs'!F$3:F$3000,'Raw Data from UFBs'!$A$3:$A$3000,'Summary By Town'!$A491,'Raw Data from UFBs'!$E$3:$E$3000,'Summary By Town'!$K$2)</f>
        <v>0</v>
      </c>
      <c r="M491" s="5">
        <f>SUMIFS('Raw Data from UFBs'!G$3:G$3000,'Raw Data from UFBs'!$A$3:$A$3000,'Summary By Town'!$A491,'Raw Data from UFBs'!$E$3:$E$3000,'Summary By Town'!$K$2)</f>
        <v>0</v>
      </c>
      <c r="N491" s="23">
        <f t="shared" si="79"/>
        <v>0</v>
      </c>
      <c r="O491" s="22">
        <f>COUNTIFS('Raw Data from UFBs'!$A$3:$A$3000,'Summary By Town'!$A491,'Raw Data from UFBs'!$E$3:$E$3000,'Summary By Town'!$O$2)</f>
        <v>0</v>
      </c>
      <c r="P491" s="5">
        <f>SUMIFS('Raw Data from UFBs'!F$3:F$3000,'Raw Data from UFBs'!$A$3:$A$3000,'Summary By Town'!$A491,'Raw Data from UFBs'!$E$3:$E$3000,'Summary By Town'!$O$2)</f>
        <v>0</v>
      </c>
      <c r="Q491" s="5">
        <f>SUMIFS('Raw Data from UFBs'!G$3:G$3000,'Raw Data from UFBs'!$A$3:$A$3000,'Summary By Town'!$A491,'Raw Data from UFBs'!$E$3:$E$3000,'Summary By Town'!$O$2)</f>
        <v>0</v>
      </c>
      <c r="R491" s="23">
        <f t="shared" si="80"/>
        <v>0</v>
      </c>
      <c r="S491" s="22">
        <f t="shared" si="81"/>
        <v>0</v>
      </c>
      <c r="T491" s="5">
        <f t="shared" si="82"/>
        <v>0</v>
      </c>
      <c r="U491" s="5">
        <f t="shared" si="83"/>
        <v>0</v>
      </c>
      <c r="V491" s="23">
        <f t="shared" si="84"/>
        <v>0</v>
      </c>
      <c r="W491" s="62">
        <v>2076380200</v>
      </c>
      <c r="X491" s="63">
        <v>2.040292997340031</v>
      </c>
      <c r="Y491" s="64">
        <v>0.30897875428491661</v>
      </c>
      <c r="Z491" s="5">
        <f t="shared" si="85"/>
        <v>0</v>
      </c>
      <c r="AA491" s="9">
        <f t="shared" si="86"/>
        <v>0</v>
      </c>
      <c r="AB491" s="62">
        <v>18733000</v>
      </c>
      <c r="AC491" s="7">
        <f t="shared" si="87"/>
        <v>0</v>
      </c>
      <c r="AE491" s="6" t="s">
        <v>1210</v>
      </c>
      <c r="AF491" s="6" t="s">
        <v>1214</v>
      </c>
      <c r="AG491" s="6" t="s">
        <v>689</v>
      </c>
      <c r="AH491" s="6" t="s">
        <v>715</v>
      </c>
      <c r="AI491" s="6" t="s">
        <v>694</v>
      </c>
      <c r="AJ491" s="6" t="s">
        <v>1240</v>
      </c>
      <c r="AK491" s="6" t="s">
        <v>1857</v>
      </c>
      <c r="AL491" s="6" t="s">
        <v>1857</v>
      </c>
      <c r="AM491" s="6" t="s">
        <v>1857</v>
      </c>
      <c r="AN491" s="6" t="s">
        <v>1857</v>
      </c>
      <c r="AO491" s="6" t="s">
        <v>1857</v>
      </c>
      <c r="AP491" s="6" t="s">
        <v>1857</v>
      </c>
      <c r="AQ491" s="6" t="s">
        <v>1857</v>
      </c>
      <c r="AR491" s="6" t="s">
        <v>1857</v>
      </c>
      <c r="AS491" s="6" t="s">
        <v>1857</v>
      </c>
      <c r="AT491" s="6" t="s">
        <v>1857</v>
      </c>
    </row>
    <row r="492" spans="1:46" ht="17.25" customHeight="1" x14ac:dyDescent="0.3">
      <c r="A492" t="s">
        <v>636</v>
      </c>
      <c r="B492" t="s">
        <v>1746</v>
      </c>
      <c r="C492" t="s">
        <v>512</v>
      </c>
      <c r="D492" t="str">
        <f t="shared" si="77"/>
        <v>Bedminster township, Somerset County</v>
      </c>
      <c r="E492" t="s">
        <v>1829</v>
      </c>
      <c r="F492" t="s">
        <v>1818</v>
      </c>
      <c r="G492" s="22">
        <f>COUNTIFS('Raw Data from UFBs'!$A$3:$A$3000,'Summary By Town'!$A492,'Raw Data from UFBs'!$E$3:$E$3000,'Summary By Town'!$G$2)</f>
        <v>1</v>
      </c>
      <c r="H492" s="5">
        <f>SUMIFS('Raw Data from UFBs'!F$3:F$3000,'Raw Data from UFBs'!$A$3:$A$3000,'Summary By Town'!$A492,'Raw Data from UFBs'!$E$3:$E$3000,'Summary By Town'!$G$2)</f>
        <v>33922.78</v>
      </c>
      <c r="I492" s="5">
        <f>SUMIFS('Raw Data from UFBs'!G$3:G$3000,'Raw Data from UFBs'!$A$3:$A$3000,'Summary By Town'!$A492,'Raw Data from UFBs'!$E$3:$E$3000,'Summary By Town'!$G$2)</f>
        <v>7550000</v>
      </c>
      <c r="J492" s="23">
        <f t="shared" si="78"/>
        <v>101147.92871403515</v>
      </c>
      <c r="K492" s="22">
        <f>COUNTIFS('Raw Data from UFBs'!$A$3:$A$3000,'Summary By Town'!$A492,'Raw Data from UFBs'!$E$3:$E$3000,'Summary By Town'!$K$2)</f>
        <v>0</v>
      </c>
      <c r="L492" s="5">
        <f>SUMIFS('Raw Data from UFBs'!F$3:F$3000,'Raw Data from UFBs'!$A$3:$A$3000,'Summary By Town'!$A492,'Raw Data from UFBs'!$E$3:$E$3000,'Summary By Town'!$K$2)</f>
        <v>0</v>
      </c>
      <c r="M492" s="5">
        <f>SUMIFS('Raw Data from UFBs'!G$3:G$3000,'Raw Data from UFBs'!$A$3:$A$3000,'Summary By Town'!$A492,'Raw Data from UFBs'!$E$3:$E$3000,'Summary By Town'!$K$2)</f>
        <v>0</v>
      </c>
      <c r="N492" s="23">
        <f t="shared" si="79"/>
        <v>0</v>
      </c>
      <c r="O492" s="22">
        <f>COUNTIFS('Raw Data from UFBs'!$A$3:$A$3000,'Summary By Town'!$A492,'Raw Data from UFBs'!$E$3:$E$3000,'Summary By Town'!$O$2)</f>
        <v>0</v>
      </c>
      <c r="P492" s="5">
        <f>SUMIFS('Raw Data from UFBs'!F$3:F$3000,'Raw Data from UFBs'!$A$3:$A$3000,'Summary By Town'!$A492,'Raw Data from UFBs'!$E$3:$E$3000,'Summary By Town'!$O$2)</f>
        <v>0</v>
      </c>
      <c r="Q492" s="5">
        <f>SUMIFS('Raw Data from UFBs'!G$3:G$3000,'Raw Data from UFBs'!$A$3:$A$3000,'Summary By Town'!$A492,'Raw Data from UFBs'!$E$3:$E$3000,'Summary By Town'!$O$2)</f>
        <v>0</v>
      </c>
      <c r="R492" s="23">
        <f t="shared" si="80"/>
        <v>0</v>
      </c>
      <c r="S492" s="22">
        <f t="shared" si="81"/>
        <v>1</v>
      </c>
      <c r="T492" s="5">
        <f t="shared" si="82"/>
        <v>33922.78</v>
      </c>
      <c r="U492" s="5">
        <f t="shared" si="83"/>
        <v>7550000</v>
      </c>
      <c r="V492" s="23">
        <f t="shared" si="84"/>
        <v>101147.92871403515</v>
      </c>
      <c r="W492" s="62">
        <v>2741675600</v>
      </c>
      <c r="X492" s="63">
        <v>1.3397076650865583</v>
      </c>
      <c r="Y492" s="64">
        <v>0.23492078374689937</v>
      </c>
      <c r="Z492" s="5">
        <f t="shared" si="85"/>
        <v>15792.584623403003</v>
      </c>
      <c r="AA492" s="9">
        <f t="shared" si="86"/>
        <v>2.7537904192603967E-3</v>
      </c>
      <c r="AB492" s="62">
        <v>11134850.199999999</v>
      </c>
      <c r="AC492" s="7">
        <f t="shared" si="87"/>
        <v>1.4183023875258783E-3</v>
      </c>
      <c r="AE492" s="6" t="s">
        <v>1208</v>
      </c>
      <c r="AF492" s="6" t="s">
        <v>1139</v>
      </c>
      <c r="AG492" s="6" t="s">
        <v>1209</v>
      </c>
      <c r="AH492" s="6" t="s">
        <v>648</v>
      </c>
      <c r="AI492" s="6" t="s">
        <v>1092</v>
      </c>
      <c r="AJ492" s="6" t="s">
        <v>1090</v>
      </c>
      <c r="AK492" s="6" t="s">
        <v>1160</v>
      </c>
      <c r="AL492" s="6" t="s">
        <v>1207</v>
      </c>
      <c r="AM492" s="6" t="s">
        <v>637</v>
      </c>
      <c r="AN492" s="6" t="s">
        <v>1857</v>
      </c>
      <c r="AO492" s="6" t="s">
        <v>1857</v>
      </c>
      <c r="AP492" s="6" t="s">
        <v>1857</v>
      </c>
      <c r="AQ492" s="6" t="s">
        <v>1857</v>
      </c>
      <c r="AR492" s="6" t="s">
        <v>1857</v>
      </c>
      <c r="AS492" s="6" t="s">
        <v>1857</v>
      </c>
      <c r="AT492" s="6" t="s">
        <v>1857</v>
      </c>
    </row>
    <row r="493" spans="1:46" ht="17.25" customHeight="1" x14ac:dyDescent="0.3">
      <c r="A493" t="s">
        <v>637</v>
      </c>
      <c r="B493" t="s">
        <v>1747</v>
      </c>
      <c r="C493" t="s">
        <v>512</v>
      </c>
      <c r="D493" t="str">
        <f t="shared" si="77"/>
        <v>Bernards township, Somerset County</v>
      </c>
      <c r="E493" t="s">
        <v>1829</v>
      </c>
      <c r="F493" t="s">
        <v>1817</v>
      </c>
      <c r="G493" s="22">
        <f>COUNTIFS('Raw Data from UFBs'!$A$3:$A$3000,'Summary By Town'!$A493,'Raw Data from UFBs'!$E$3:$E$3000,'Summary By Town'!$G$2)</f>
        <v>3</v>
      </c>
      <c r="H493" s="5">
        <f>SUMIFS('Raw Data from UFBs'!F$3:F$3000,'Raw Data from UFBs'!$A$3:$A$3000,'Summary By Town'!$A493,'Raw Data from UFBs'!$E$3:$E$3000,'Summary By Town'!$G$2)</f>
        <v>416755.77999999997</v>
      </c>
      <c r="I493" s="5">
        <f>SUMIFS('Raw Data from UFBs'!G$3:G$3000,'Raw Data from UFBs'!$A$3:$A$3000,'Summary By Town'!$A493,'Raw Data from UFBs'!$E$3:$E$3000,'Summary By Town'!$G$2)</f>
        <v>24031500</v>
      </c>
      <c r="J493" s="23">
        <f t="shared" si="78"/>
        <v>453199.74509602314</v>
      </c>
      <c r="K493" s="22">
        <f>COUNTIFS('Raw Data from UFBs'!$A$3:$A$3000,'Summary By Town'!$A493,'Raw Data from UFBs'!$E$3:$E$3000,'Summary By Town'!$K$2)</f>
        <v>0</v>
      </c>
      <c r="L493" s="5">
        <f>SUMIFS('Raw Data from UFBs'!F$3:F$3000,'Raw Data from UFBs'!$A$3:$A$3000,'Summary By Town'!$A493,'Raw Data from UFBs'!$E$3:$E$3000,'Summary By Town'!$K$2)</f>
        <v>0</v>
      </c>
      <c r="M493" s="5">
        <f>SUMIFS('Raw Data from UFBs'!G$3:G$3000,'Raw Data from UFBs'!$A$3:$A$3000,'Summary By Town'!$A493,'Raw Data from UFBs'!$E$3:$E$3000,'Summary By Town'!$K$2)</f>
        <v>0</v>
      </c>
      <c r="N493" s="23">
        <f t="shared" si="79"/>
        <v>0</v>
      </c>
      <c r="O493" s="22">
        <f>COUNTIFS('Raw Data from UFBs'!$A$3:$A$3000,'Summary By Town'!$A493,'Raw Data from UFBs'!$E$3:$E$3000,'Summary By Town'!$O$2)</f>
        <v>0</v>
      </c>
      <c r="P493" s="5">
        <f>SUMIFS('Raw Data from UFBs'!F$3:F$3000,'Raw Data from UFBs'!$A$3:$A$3000,'Summary By Town'!$A493,'Raw Data from UFBs'!$E$3:$E$3000,'Summary By Town'!$O$2)</f>
        <v>0</v>
      </c>
      <c r="Q493" s="5">
        <f>SUMIFS('Raw Data from UFBs'!G$3:G$3000,'Raw Data from UFBs'!$A$3:$A$3000,'Summary By Town'!$A493,'Raw Data from UFBs'!$E$3:$E$3000,'Summary By Town'!$O$2)</f>
        <v>0</v>
      </c>
      <c r="R493" s="23">
        <f t="shared" si="80"/>
        <v>0</v>
      </c>
      <c r="S493" s="22">
        <f t="shared" si="81"/>
        <v>3</v>
      </c>
      <c r="T493" s="5">
        <f t="shared" si="82"/>
        <v>416755.77999999997</v>
      </c>
      <c r="U493" s="5">
        <f t="shared" si="83"/>
        <v>24031500</v>
      </c>
      <c r="V493" s="23">
        <f t="shared" si="84"/>
        <v>453199.74509602314</v>
      </c>
      <c r="W493" s="62">
        <v>8349969900</v>
      </c>
      <c r="X493" s="63">
        <v>1.8858570838109279</v>
      </c>
      <c r="Y493" s="64">
        <v>0.16736867991344223</v>
      </c>
      <c r="Z493" s="5">
        <f t="shared" si="85"/>
        <v>6099.578328932962</v>
      </c>
      <c r="AA493" s="9">
        <f t="shared" si="86"/>
        <v>2.8780343268063756E-3</v>
      </c>
      <c r="AB493" s="62">
        <v>43249257.049999997</v>
      </c>
      <c r="AC493" s="7">
        <f t="shared" si="87"/>
        <v>1.4103313547979114E-4</v>
      </c>
      <c r="AE493" s="6" t="s">
        <v>1208</v>
      </c>
      <c r="AF493" s="6" t="s">
        <v>715</v>
      </c>
      <c r="AG493" s="6" t="s">
        <v>1142</v>
      </c>
      <c r="AH493" s="6" t="s">
        <v>1209</v>
      </c>
      <c r="AI493" s="6" t="s">
        <v>636</v>
      </c>
      <c r="AJ493" s="6" t="s">
        <v>642</v>
      </c>
      <c r="AK493" s="6" t="s">
        <v>1153</v>
      </c>
      <c r="AL493" s="6" t="s">
        <v>1857</v>
      </c>
      <c r="AM493" s="6" t="s">
        <v>1857</v>
      </c>
      <c r="AN493" s="6" t="s">
        <v>1857</v>
      </c>
      <c r="AO493" s="6" t="s">
        <v>1857</v>
      </c>
      <c r="AP493" s="6" t="s">
        <v>1857</v>
      </c>
      <c r="AQ493" s="6" t="s">
        <v>1857</v>
      </c>
      <c r="AR493" s="6" t="s">
        <v>1857</v>
      </c>
      <c r="AS493" s="6" t="s">
        <v>1857</v>
      </c>
      <c r="AT493" s="6" t="s">
        <v>1857</v>
      </c>
    </row>
    <row r="494" spans="1:46" ht="17.25" customHeight="1" x14ac:dyDescent="0.3">
      <c r="A494" t="s">
        <v>1207</v>
      </c>
      <c r="B494" t="s">
        <v>1748</v>
      </c>
      <c r="C494" t="s">
        <v>512</v>
      </c>
      <c r="D494" t="str">
        <f t="shared" si="77"/>
        <v>Branchburg township, Somerset County</v>
      </c>
      <c r="E494" t="s">
        <v>1829</v>
      </c>
      <c r="F494" t="s">
        <v>1817</v>
      </c>
      <c r="G494" s="22">
        <f>COUNTIFS('Raw Data from UFBs'!$A$3:$A$3000,'Summary By Town'!$A494,'Raw Data from UFBs'!$E$3:$E$3000,'Summary By Town'!$G$2)</f>
        <v>2</v>
      </c>
      <c r="H494" s="5">
        <f>SUMIFS('Raw Data from UFBs'!F$3:F$3000,'Raw Data from UFBs'!$A$3:$A$3000,'Summary By Town'!$A494,'Raw Data from UFBs'!$E$3:$E$3000,'Summary By Town'!$G$2)</f>
        <v>73860</v>
      </c>
      <c r="I494" s="5">
        <f>SUMIFS('Raw Data from UFBs'!G$3:G$3000,'Raw Data from UFBs'!$A$3:$A$3000,'Summary By Town'!$A494,'Raw Data from UFBs'!$E$3:$E$3000,'Summary By Town'!$G$2)</f>
        <v>3750000</v>
      </c>
      <c r="J494" s="23">
        <f t="shared" si="78"/>
        <v>70134.847404008149</v>
      </c>
      <c r="K494" s="22">
        <f>COUNTIFS('Raw Data from UFBs'!$A$3:$A$3000,'Summary By Town'!$A494,'Raw Data from UFBs'!$E$3:$E$3000,'Summary By Town'!$K$2)</f>
        <v>0</v>
      </c>
      <c r="L494" s="5">
        <f>SUMIFS('Raw Data from UFBs'!F$3:F$3000,'Raw Data from UFBs'!$A$3:$A$3000,'Summary By Town'!$A494,'Raw Data from UFBs'!$E$3:$E$3000,'Summary By Town'!$K$2)</f>
        <v>0</v>
      </c>
      <c r="M494" s="5">
        <f>SUMIFS('Raw Data from UFBs'!G$3:G$3000,'Raw Data from UFBs'!$A$3:$A$3000,'Summary By Town'!$A494,'Raw Data from UFBs'!$E$3:$E$3000,'Summary By Town'!$K$2)</f>
        <v>0</v>
      </c>
      <c r="N494" s="23">
        <f t="shared" si="79"/>
        <v>0</v>
      </c>
      <c r="O494" s="22">
        <f>COUNTIFS('Raw Data from UFBs'!$A$3:$A$3000,'Summary By Town'!$A494,'Raw Data from UFBs'!$E$3:$E$3000,'Summary By Town'!$O$2)</f>
        <v>0</v>
      </c>
      <c r="P494" s="5">
        <f>SUMIFS('Raw Data from UFBs'!F$3:F$3000,'Raw Data from UFBs'!$A$3:$A$3000,'Summary By Town'!$A494,'Raw Data from UFBs'!$E$3:$E$3000,'Summary By Town'!$O$2)</f>
        <v>0</v>
      </c>
      <c r="Q494" s="5">
        <f>SUMIFS('Raw Data from UFBs'!G$3:G$3000,'Raw Data from UFBs'!$A$3:$A$3000,'Summary By Town'!$A494,'Raw Data from UFBs'!$E$3:$E$3000,'Summary By Town'!$O$2)</f>
        <v>0</v>
      </c>
      <c r="R494" s="23">
        <f t="shared" si="80"/>
        <v>0</v>
      </c>
      <c r="S494" s="22">
        <f t="shared" si="81"/>
        <v>2</v>
      </c>
      <c r="T494" s="5">
        <f t="shared" si="82"/>
        <v>73860</v>
      </c>
      <c r="U494" s="5">
        <f t="shared" si="83"/>
        <v>3750000</v>
      </c>
      <c r="V494" s="23">
        <f t="shared" si="84"/>
        <v>70134.847404008149</v>
      </c>
      <c r="W494" s="62">
        <v>4319705500</v>
      </c>
      <c r="X494" s="63">
        <v>1.8702625974402174</v>
      </c>
      <c r="Y494" s="64">
        <v>0.18415655964871158</v>
      </c>
      <c r="Z494" s="5">
        <f t="shared" si="85"/>
        <v>-686.01128624432613</v>
      </c>
      <c r="AA494" s="9">
        <f t="shared" si="86"/>
        <v>8.681147360624468E-4</v>
      </c>
      <c r="AB494" s="62">
        <v>23738125.100000001</v>
      </c>
      <c r="AC494" s="7">
        <f t="shared" si="87"/>
        <v>-2.8899135182513891E-5</v>
      </c>
      <c r="AE494" s="6" t="s">
        <v>647</v>
      </c>
      <c r="AF494" s="6" t="s">
        <v>1208</v>
      </c>
      <c r="AG494" s="6" t="s">
        <v>636</v>
      </c>
      <c r="AH494" s="6" t="s">
        <v>1090</v>
      </c>
      <c r="AI494" s="6" t="s">
        <v>1857</v>
      </c>
      <c r="AJ494" s="6" t="s">
        <v>1857</v>
      </c>
      <c r="AK494" s="6" t="s">
        <v>1857</v>
      </c>
      <c r="AL494" s="6" t="s">
        <v>1857</v>
      </c>
      <c r="AM494" s="6" t="s">
        <v>1857</v>
      </c>
      <c r="AN494" s="6" t="s">
        <v>1857</v>
      </c>
      <c r="AO494" s="6" t="s">
        <v>1857</v>
      </c>
      <c r="AP494" s="6" t="s">
        <v>1857</v>
      </c>
      <c r="AQ494" s="6" t="s">
        <v>1857</v>
      </c>
      <c r="AR494" s="6" t="s">
        <v>1857</v>
      </c>
      <c r="AS494" s="6" t="s">
        <v>1857</v>
      </c>
      <c r="AT494" s="6" t="s">
        <v>1857</v>
      </c>
    </row>
    <row r="495" spans="1:46" ht="17.25" customHeight="1" x14ac:dyDescent="0.3">
      <c r="A495" t="s">
        <v>1208</v>
      </c>
      <c r="B495" t="s">
        <v>1749</v>
      </c>
      <c r="C495" t="s">
        <v>512</v>
      </c>
      <c r="D495" t="str">
        <f t="shared" si="77"/>
        <v>Bridgewater township, Somerset County</v>
      </c>
      <c r="E495" t="s">
        <v>1829</v>
      </c>
      <c r="F495" t="s">
        <v>1817</v>
      </c>
      <c r="G495" s="22">
        <f>COUNTIFS('Raw Data from UFBs'!$A$3:$A$3000,'Summary By Town'!$A495,'Raw Data from UFBs'!$E$3:$E$3000,'Summary By Town'!$G$2)</f>
        <v>0</v>
      </c>
      <c r="H495" s="5">
        <f>SUMIFS('Raw Data from UFBs'!F$3:F$3000,'Raw Data from UFBs'!$A$3:$A$3000,'Summary By Town'!$A495,'Raw Data from UFBs'!$E$3:$E$3000,'Summary By Town'!$G$2)</f>
        <v>0</v>
      </c>
      <c r="I495" s="5">
        <f>SUMIFS('Raw Data from UFBs'!G$3:G$3000,'Raw Data from UFBs'!$A$3:$A$3000,'Summary By Town'!$A495,'Raw Data from UFBs'!$E$3:$E$3000,'Summary By Town'!$G$2)</f>
        <v>0</v>
      </c>
      <c r="J495" s="23">
        <f t="shared" si="78"/>
        <v>0</v>
      </c>
      <c r="K495" s="22">
        <f>COUNTIFS('Raw Data from UFBs'!$A$3:$A$3000,'Summary By Town'!$A495,'Raw Data from UFBs'!$E$3:$E$3000,'Summary By Town'!$K$2)</f>
        <v>0</v>
      </c>
      <c r="L495" s="5">
        <f>SUMIFS('Raw Data from UFBs'!F$3:F$3000,'Raw Data from UFBs'!$A$3:$A$3000,'Summary By Town'!$A495,'Raw Data from UFBs'!$E$3:$E$3000,'Summary By Town'!$K$2)</f>
        <v>0</v>
      </c>
      <c r="M495" s="5">
        <f>SUMIFS('Raw Data from UFBs'!G$3:G$3000,'Raw Data from UFBs'!$A$3:$A$3000,'Summary By Town'!$A495,'Raw Data from UFBs'!$E$3:$E$3000,'Summary By Town'!$K$2)</f>
        <v>0</v>
      </c>
      <c r="N495" s="23">
        <f t="shared" si="79"/>
        <v>0</v>
      </c>
      <c r="O495" s="22">
        <f>COUNTIFS('Raw Data from UFBs'!$A$3:$A$3000,'Summary By Town'!$A495,'Raw Data from UFBs'!$E$3:$E$3000,'Summary By Town'!$O$2)</f>
        <v>0</v>
      </c>
      <c r="P495" s="5">
        <f>SUMIFS('Raw Data from UFBs'!F$3:F$3000,'Raw Data from UFBs'!$A$3:$A$3000,'Summary By Town'!$A495,'Raw Data from UFBs'!$E$3:$E$3000,'Summary By Town'!$O$2)</f>
        <v>0</v>
      </c>
      <c r="Q495" s="5">
        <f>SUMIFS('Raw Data from UFBs'!G$3:G$3000,'Raw Data from UFBs'!$A$3:$A$3000,'Summary By Town'!$A495,'Raw Data from UFBs'!$E$3:$E$3000,'Summary By Town'!$O$2)</f>
        <v>0</v>
      </c>
      <c r="R495" s="23">
        <f t="shared" si="80"/>
        <v>0</v>
      </c>
      <c r="S495" s="22">
        <f t="shared" si="81"/>
        <v>0</v>
      </c>
      <c r="T495" s="5">
        <f t="shared" si="82"/>
        <v>0</v>
      </c>
      <c r="U495" s="5">
        <f t="shared" si="83"/>
        <v>0</v>
      </c>
      <c r="V495" s="23">
        <f t="shared" si="84"/>
        <v>0</v>
      </c>
      <c r="W495" s="62">
        <v>11106602500</v>
      </c>
      <c r="X495" s="63">
        <v>1.9577022944968752</v>
      </c>
      <c r="Y495" s="64">
        <v>0.119467224186558</v>
      </c>
      <c r="Z495" s="5">
        <f t="shared" si="85"/>
        <v>0</v>
      </c>
      <c r="AA495" s="9">
        <f t="shared" si="86"/>
        <v>0</v>
      </c>
      <c r="AB495" s="62">
        <v>47214775.68</v>
      </c>
      <c r="AC495" s="7">
        <f t="shared" si="87"/>
        <v>0</v>
      </c>
      <c r="AE495" s="6" t="s">
        <v>644</v>
      </c>
      <c r="AF495" s="6" t="s">
        <v>1211</v>
      </c>
      <c r="AG495" s="6" t="s">
        <v>650</v>
      </c>
      <c r="AH495" s="6" t="s">
        <v>647</v>
      </c>
      <c r="AI495" s="6" t="s">
        <v>649</v>
      </c>
      <c r="AJ495" s="6" t="s">
        <v>643</v>
      </c>
      <c r="AK495" s="6" t="s">
        <v>1215</v>
      </c>
      <c r="AL495" s="6" t="s">
        <v>425</v>
      </c>
      <c r="AM495" s="6" t="s">
        <v>1210</v>
      </c>
      <c r="AN495" s="6" t="s">
        <v>715</v>
      </c>
      <c r="AO495" s="6" t="s">
        <v>636</v>
      </c>
      <c r="AP495" s="6" t="s">
        <v>1207</v>
      </c>
      <c r="AQ495" s="6" t="s">
        <v>637</v>
      </c>
      <c r="AR495" s="6" t="s">
        <v>1857</v>
      </c>
      <c r="AS495" s="6" t="s">
        <v>1857</v>
      </c>
      <c r="AT495" s="6" t="s">
        <v>1857</v>
      </c>
    </row>
    <row r="496" spans="1:46" ht="17.25" customHeight="1" x14ac:dyDescent="0.3">
      <c r="A496" t="s">
        <v>644</v>
      </c>
      <c r="B496" t="s">
        <v>1503</v>
      </c>
      <c r="C496" t="s">
        <v>512</v>
      </c>
      <c r="D496" t="str">
        <f t="shared" si="77"/>
        <v>Franklin township, Somerset County</v>
      </c>
      <c r="E496" t="s">
        <v>1829</v>
      </c>
      <c r="F496" t="s">
        <v>1819</v>
      </c>
      <c r="G496" s="22">
        <f>COUNTIFS('Raw Data from UFBs'!$A$3:$A$3000,'Summary By Town'!$A496,'Raw Data from UFBs'!$E$3:$E$3000,'Summary By Town'!$G$2)</f>
        <v>4</v>
      </c>
      <c r="H496" s="5">
        <f>SUMIFS('Raw Data from UFBs'!F$3:F$3000,'Raw Data from UFBs'!$A$3:$A$3000,'Summary By Town'!$A496,'Raw Data from UFBs'!$E$3:$E$3000,'Summary By Town'!$G$2)</f>
        <v>121578.56</v>
      </c>
      <c r="I496" s="5">
        <f>SUMIFS('Raw Data from UFBs'!G$3:G$3000,'Raw Data from UFBs'!$A$3:$A$3000,'Summary By Town'!$A496,'Raw Data from UFBs'!$E$3:$E$3000,'Summary By Town'!$G$2)</f>
        <v>17175072.98</v>
      </c>
      <c r="J496" s="23">
        <f t="shared" si="78"/>
        <v>320705.99509619502</v>
      </c>
      <c r="K496" s="22">
        <f>COUNTIFS('Raw Data from UFBs'!$A$3:$A$3000,'Summary By Town'!$A496,'Raw Data from UFBs'!$E$3:$E$3000,'Summary By Town'!$K$2)</f>
        <v>0</v>
      </c>
      <c r="L496" s="5">
        <f>SUMIFS('Raw Data from UFBs'!F$3:F$3000,'Raw Data from UFBs'!$A$3:$A$3000,'Summary By Town'!$A496,'Raw Data from UFBs'!$E$3:$E$3000,'Summary By Town'!$K$2)</f>
        <v>0</v>
      </c>
      <c r="M496" s="5">
        <f>SUMIFS('Raw Data from UFBs'!G$3:G$3000,'Raw Data from UFBs'!$A$3:$A$3000,'Summary By Town'!$A496,'Raw Data from UFBs'!$E$3:$E$3000,'Summary By Town'!$K$2)</f>
        <v>0</v>
      </c>
      <c r="N496" s="23">
        <f t="shared" si="79"/>
        <v>0</v>
      </c>
      <c r="O496" s="22">
        <f>COUNTIFS('Raw Data from UFBs'!$A$3:$A$3000,'Summary By Town'!$A496,'Raw Data from UFBs'!$E$3:$E$3000,'Summary By Town'!$O$2)</f>
        <v>3</v>
      </c>
      <c r="P496" s="5">
        <f>SUMIFS('Raw Data from UFBs'!F$3:F$3000,'Raw Data from UFBs'!$A$3:$A$3000,'Summary By Town'!$A496,'Raw Data from UFBs'!$E$3:$E$3000,'Summary By Town'!$O$2)</f>
        <v>225165</v>
      </c>
      <c r="Q496" s="5">
        <f>SUMIFS('Raw Data from UFBs'!G$3:G$3000,'Raw Data from UFBs'!$A$3:$A$3000,'Summary By Town'!$A496,'Raw Data from UFBs'!$E$3:$E$3000,'Summary By Town'!$O$2)</f>
        <v>10731827.02</v>
      </c>
      <c r="R496" s="23">
        <f t="shared" si="80"/>
        <v>200392.81740794869</v>
      </c>
      <c r="S496" s="22">
        <f t="shared" si="81"/>
        <v>7</v>
      </c>
      <c r="T496" s="5">
        <f t="shared" si="82"/>
        <v>346743.56</v>
      </c>
      <c r="U496" s="5">
        <f t="shared" si="83"/>
        <v>27906900</v>
      </c>
      <c r="V496" s="23">
        <f t="shared" si="84"/>
        <v>521098.81250414369</v>
      </c>
      <c r="W496" s="62">
        <v>14440667500</v>
      </c>
      <c r="X496" s="63">
        <v>1.8672758798151845</v>
      </c>
      <c r="Y496" s="64">
        <v>0.18363794939294853</v>
      </c>
      <c r="Z496" s="5">
        <f t="shared" si="85"/>
        <v>32018.2410357507</v>
      </c>
      <c r="AA496" s="9">
        <f t="shared" si="86"/>
        <v>1.9325214710469581E-3</v>
      </c>
      <c r="AB496" s="62">
        <v>61827749.219999999</v>
      </c>
      <c r="AC496" s="7">
        <f t="shared" si="87"/>
        <v>5.1786198656239395E-4</v>
      </c>
      <c r="AE496" s="6" t="s">
        <v>1857</v>
      </c>
      <c r="AF496" s="6" t="s">
        <v>1216</v>
      </c>
      <c r="AG496" s="6" t="s">
        <v>454</v>
      </c>
      <c r="AH496" s="6" t="s">
        <v>1213</v>
      </c>
      <c r="AI496" s="6" t="s">
        <v>1104</v>
      </c>
      <c r="AJ496" s="6" t="s">
        <v>1212</v>
      </c>
      <c r="AK496" s="6" t="s">
        <v>428</v>
      </c>
      <c r="AL496" s="6" t="s">
        <v>1211</v>
      </c>
      <c r="AM496" s="6" t="s">
        <v>650</v>
      </c>
      <c r="AN496" s="6" t="s">
        <v>647</v>
      </c>
      <c r="AO496" s="6" t="s">
        <v>442</v>
      </c>
      <c r="AP496" s="6" t="s">
        <v>1208</v>
      </c>
      <c r="AQ496" s="6" t="s">
        <v>1857</v>
      </c>
      <c r="AR496" s="6" t="s">
        <v>1857</v>
      </c>
      <c r="AS496" s="6" t="s">
        <v>1857</v>
      </c>
      <c r="AT496" s="6" t="s">
        <v>1857</v>
      </c>
    </row>
    <row r="497" spans="1:46" ht="17.25" customHeight="1" x14ac:dyDescent="0.3">
      <c r="A497" t="s">
        <v>1210</v>
      </c>
      <c r="B497" t="s">
        <v>1750</v>
      </c>
      <c r="C497" t="s">
        <v>512</v>
      </c>
      <c r="D497" t="str">
        <f t="shared" si="77"/>
        <v>Green Brook township, Somerset County</v>
      </c>
      <c r="E497" t="s">
        <v>1829</v>
      </c>
      <c r="F497" t="s">
        <v>1817</v>
      </c>
      <c r="G497" s="22">
        <f>COUNTIFS('Raw Data from UFBs'!$A$3:$A$3000,'Summary By Town'!$A497,'Raw Data from UFBs'!$E$3:$E$3000,'Summary By Town'!$G$2)</f>
        <v>0</v>
      </c>
      <c r="H497" s="5">
        <f>SUMIFS('Raw Data from UFBs'!F$3:F$3000,'Raw Data from UFBs'!$A$3:$A$3000,'Summary By Town'!$A497,'Raw Data from UFBs'!$E$3:$E$3000,'Summary By Town'!$G$2)</f>
        <v>0</v>
      </c>
      <c r="I497" s="5">
        <f>SUMIFS('Raw Data from UFBs'!G$3:G$3000,'Raw Data from UFBs'!$A$3:$A$3000,'Summary By Town'!$A497,'Raw Data from UFBs'!$E$3:$E$3000,'Summary By Town'!$G$2)</f>
        <v>0</v>
      </c>
      <c r="J497" s="23">
        <f t="shared" si="78"/>
        <v>0</v>
      </c>
      <c r="K497" s="22">
        <f>COUNTIFS('Raw Data from UFBs'!$A$3:$A$3000,'Summary By Town'!$A497,'Raw Data from UFBs'!$E$3:$E$3000,'Summary By Town'!$K$2)</f>
        <v>0</v>
      </c>
      <c r="L497" s="5">
        <f>SUMIFS('Raw Data from UFBs'!F$3:F$3000,'Raw Data from UFBs'!$A$3:$A$3000,'Summary By Town'!$A497,'Raw Data from UFBs'!$E$3:$E$3000,'Summary By Town'!$K$2)</f>
        <v>0</v>
      </c>
      <c r="M497" s="5">
        <f>SUMIFS('Raw Data from UFBs'!G$3:G$3000,'Raw Data from UFBs'!$A$3:$A$3000,'Summary By Town'!$A497,'Raw Data from UFBs'!$E$3:$E$3000,'Summary By Town'!$K$2)</f>
        <v>0</v>
      </c>
      <c r="N497" s="23">
        <f t="shared" si="79"/>
        <v>0</v>
      </c>
      <c r="O497" s="22">
        <f>COUNTIFS('Raw Data from UFBs'!$A$3:$A$3000,'Summary By Town'!$A497,'Raw Data from UFBs'!$E$3:$E$3000,'Summary By Town'!$O$2)</f>
        <v>0</v>
      </c>
      <c r="P497" s="5">
        <f>SUMIFS('Raw Data from UFBs'!F$3:F$3000,'Raw Data from UFBs'!$A$3:$A$3000,'Summary By Town'!$A497,'Raw Data from UFBs'!$E$3:$E$3000,'Summary By Town'!$O$2)</f>
        <v>0</v>
      </c>
      <c r="Q497" s="5">
        <f>SUMIFS('Raw Data from UFBs'!G$3:G$3000,'Raw Data from UFBs'!$A$3:$A$3000,'Summary By Town'!$A497,'Raw Data from UFBs'!$E$3:$E$3000,'Summary By Town'!$O$2)</f>
        <v>0</v>
      </c>
      <c r="R497" s="23">
        <f t="shared" si="80"/>
        <v>0</v>
      </c>
      <c r="S497" s="22">
        <f t="shared" si="81"/>
        <v>0</v>
      </c>
      <c r="T497" s="5">
        <f t="shared" si="82"/>
        <v>0</v>
      </c>
      <c r="U497" s="5">
        <f t="shared" si="83"/>
        <v>0</v>
      </c>
      <c r="V497" s="23">
        <f t="shared" si="84"/>
        <v>0</v>
      </c>
      <c r="W497" s="62">
        <v>1821702200</v>
      </c>
      <c r="X497" s="63">
        <v>2.2997522364670129</v>
      </c>
      <c r="Y497" s="64">
        <v>0.19541244612053191</v>
      </c>
      <c r="Z497" s="5">
        <f t="shared" si="85"/>
        <v>0</v>
      </c>
      <c r="AA497" s="9">
        <f t="shared" si="86"/>
        <v>0</v>
      </c>
      <c r="AB497" s="62">
        <v>10814915.719999999</v>
      </c>
      <c r="AC497" s="7">
        <f t="shared" si="87"/>
        <v>0</v>
      </c>
      <c r="AE497" s="6" t="s">
        <v>425</v>
      </c>
      <c r="AF497" s="6" t="s">
        <v>1102</v>
      </c>
      <c r="AG497" s="6" t="s">
        <v>1214</v>
      </c>
      <c r="AH497" s="6" t="s">
        <v>689</v>
      </c>
      <c r="AI497" s="6" t="s">
        <v>1208</v>
      </c>
      <c r="AJ497" s="6" t="s">
        <v>1217</v>
      </c>
      <c r="AK497" s="6" t="s">
        <v>715</v>
      </c>
      <c r="AL497" s="6" t="s">
        <v>1857</v>
      </c>
      <c r="AM497" s="6" t="s">
        <v>1857</v>
      </c>
      <c r="AN497" s="6" t="s">
        <v>1857</v>
      </c>
      <c r="AO497" s="6" t="s">
        <v>1857</v>
      </c>
      <c r="AP497" s="6" t="s">
        <v>1857</v>
      </c>
      <c r="AQ497" s="6" t="s">
        <v>1857</v>
      </c>
      <c r="AR497" s="6" t="s">
        <v>1857</v>
      </c>
      <c r="AS497" s="6" t="s">
        <v>1857</v>
      </c>
      <c r="AT497" s="6" t="s">
        <v>1857</v>
      </c>
    </row>
    <row r="498" spans="1:46" ht="17.25" customHeight="1" x14ac:dyDescent="0.3">
      <c r="A498" t="s">
        <v>647</v>
      </c>
      <c r="B498" t="s">
        <v>1751</v>
      </c>
      <c r="C498" t="s">
        <v>512</v>
      </c>
      <c r="D498" t="str">
        <f t="shared" si="77"/>
        <v>Hillsborough township, Somerset County</v>
      </c>
      <c r="E498" t="s">
        <v>1829</v>
      </c>
      <c r="F498" t="s">
        <v>1817</v>
      </c>
      <c r="G498" s="22">
        <f>COUNTIFS('Raw Data from UFBs'!$A$3:$A$3000,'Summary By Town'!$A498,'Raw Data from UFBs'!$E$3:$E$3000,'Summary By Town'!$G$2)</f>
        <v>0</v>
      </c>
      <c r="H498" s="5">
        <f>SUMIFS('Raw Data from UFBs'!F$3:F$3000,'Raw Data from UFBs'!$A$3:$A$3000,'Summary By Town'!$A498,'Raw Data from UFBs'!$E$3:$E$3000,'Summary By Town'!$G$2)</f>
        <v>0</v>
      </c>
      <c r="I498" s="5">
        <f>SUMIFS('Raw Data from UFBs'!G$3:G$3000,'Raw Data from UFBs'!$A$3:$A$3000,'Summary By Town'!$A498,'Raw Data from UFBs'!$E$3:$E$3000,'Summary By Town'!$G$2)</f>
        <v>0</v>
      </c>
      <c r="J498" s="23">
        <f t="shared" si="78"/>
        <v>0</v>
      </c>
      <c r="K498" s="22">
        <f>COUNTIFS('Raw Data from UFBs'!$A$3:$A$3000,'Summary By Town'!$A498,'Raw Data from UFBs'!$E$3:$E$3000,'Summary By Town'!$K$2)</f>
        <v>0</v>
      </c>
      <c r="L498" s="5">
        <f>SUMIFS('Raw Data from UFBs'!F$3:F$3000,'Raw Data from UFBs'!$A$3:$A$3000,'Summary By Town'!$A498,'Raw Data from UFBs'!$E$3:$E$3000,'Summary By Town'!$K$2)</f>
        <v>0</v>
      </c>
      <c r="M498" s="5">
        <f>SUMIFS('Raw Data from UFBs'!G$3:G$3000,'Raw Data from UFBs'!$A$3:$A$3000,'Summary By Town'!$A498,'Raw Data from UFBs'!$E$3:$E$3000,'Summary By Town'!$K$2)</f>
        <v>0</v>
      </c>
      <c r="N498" s="23">
        <f t="shared" si="79"/>
        <v>0</v>
      </c>
      <c r="O498" s="22">
        <f>COUNTIFS('Raw Data from UFBs'!$A$3:$A$3000,'Summary By Town'!$A498,'Raw Data from UFBs'!$E$3:$E$3000,'Summary By Town'!$O$2)</f>
        <v>0</v>
      </c>
      <c r="P498" s="5">
        <f>SUMIFS('Raw Data from UFBs'!F$3:F$3000,'Raw Data from UFBs'!$A$3:$A$3000,'Summary By Town'!$A498,'Raw Data from UFBs'!$E$3:$E$3000,'Summary By Town'!$O$2)</f>
        <v>0</v>
      </c>
      <c r="Q498" s="5">
        <f>SUMIFS('Raw Data from UFBs'!G$3:G$3000,'Raw Data from UFBs'!$A$3:$A$3000,'Summary By Town'!$A498,'Raw Data from UFBs'!$E$3:$E$3000,'Summary By Town'!$O$2)</f>
        <v>0</v>
      </c>
      <c r="R498" s="23">
        <f t="shared" si="80"/>
        <v>0</v>
      </c>
      <c r="S498" s="22">
        <f t="shared" si="81"/>
        <v>0</v>
      </c>
      <c r="T498" s="5">
        <f t="shared" si="82"/>
        <v>0</v>
      </c>
      <c r="U498" s="5">
        <f t="shared" si="83"/>
        <v>0</v>
      </c>
      <c r="V498" s="23">
        <f t="shared" si="84"/>
        <v>0</v>
      </c>
      <c r="W498" s="62">
        <v>8068424000</v>
      </c>
      <c r="X498" s="63">
        <v>2.0924338156318218</v>
      </c>
      <c r="Y498" s="64">
        <v>0.1529377400371453</v>
      </c>
      <c r="Z498" s="5">
        <f t="shared" si="85"/>
        <v>0</v>
      </c>
      <c r="AA498" s="9">
        <f t="shared" si="86"/>
        <v>0</v>
      </c>
      <c r="AB498" s="62">
        <v>37609017.549999997</v>
      </c>
      <c r="AC498" s="7">
        <f t="shared" si="87"/>
        <v>0</v>
      </c>
      <c r="AE498" s="6" t="s">
        <v>1213</v>
      </c>
      <c r="AF498" s="6" t="s">
        <v>1078</v>
      </c>
      <c r="AG498" s="6" t="s">
        <v>1212</v>
      </c>
      <c r="AH498" s="6" t="s">
        <v>644</v>
      </c>
      <c r="AI498" s="6" t="s">
        <v>1211</v>
      </c>
      <c r="AJ498" s="6" t="s">
        <v>1089</v>
      </c>
      <c r="AK498" s="6" t="s">
        <v>649</v>
      </c>
      <c r="AL498" s="6" t="s">
        <v>1215</v>
      </c>
      <c r="AM498" s="6" t="s">
        <v>1208</v>
      </c>
      <c r="AN498" s="6" t="s">
        <v>1090</v>
      </c>
      <c r="AO498" s="6" t="s">
        <v>1207</v>
      </c>
      <c r="AP498" s="6" t="s">
        <v>1857</v>
      </c>
      <c r="AQ498" s="6" t="s">
        <v>1857</v>
      </c>
      <c r="AR498" s="6" t="s">
        <v>1857</v>
      </c>
      <c r="AS498" s="6" t="s">
        <v>1857</v>
      </c>
      <c r="AT498" s="6" t="s">
        <v>1857</v>
      </c>
    </row>
    <row r="499" spans="1:46" ht="17.25" customHeight="1" x14ac:dyDescent="0.3">
      <c r="A499" t="s">
        <v>1213</v>
      </c>
      <c r="B499" t="s">
        <v>1752</v>
      </c>
      <c r="C499" t="s">
        <v>512</v>
      </c>
      <c r="D499" t="str">
        <f t="shared" si="77"/>
        <v>Montgomery township, Somerset County</v>
      </c>
      <c r="E499" t="s">
        <v>1829</v>
      </c>
      <c r="F499" t="s">
        <v>1817</v>
      </c>
      <c r="G499" s="22">
        <f>COUNTIFS('Raw Data from UFBs'!$A$3:$A$3000,'Summary By Town'!$A499,'Raw Data from UFBs'!$E$3:$E$3000,'Summary By Town'!$G$2)</f>
        <v>1</v>
      </c>
      <c r="H499" s="5">
        <f>SUMIFS('Raw Data from UFBs'!F$3:F$3000,'Raw Data from UFBs'!$A$3:$A$3000,'Summary By Town'!$A499,'Raw Data from UFBs'!$E$3:$E$3000,'Summary By Town'!$G$2)</f>
        <v>63270.7</v>
      </c>
      <c r="I499" s="5">
        <f>SUMIFS('Raw Data from UFBs'!G$3:G$3000,'Raw Data from UFBs'!$A$3:$A$3000,'Summary By Town'!$A499,'Raw Data from UFBs'!$E$3:$E$3000,'Summary By Town'!$G$2)</f>
        <v>15480000</v>
      </c>
      <c r="J499" s="23">
        <f t="shared" si="78"/>
        <v>521912.5576361118</v>
      </c>
      <c r="K499" s="22">
        <f>COUNTIFS('Raw Data from UFBs'!$A$3:$A$3000,'Summary By Town'!$A499,'Raw Data from UFBs'!$E$3:$E$3000,'Summary By Town'!$K$2)</f>
        <v>0</v>
      </c>
      <c r="L499" s="5">
        <f>SUMIFS('Raw Data from UFBs'!F$3:F$3000,'Raw Data from UFBs'!$A$3:$A$3000,'Summary By Town'!$A499,'Raw Data from UFBs'!$E$3:$E$3000,'Summary By Town'!$K$2)</f>
        <v>0</v>
      </c>
      <c r="M499" s="5">
        <f>SUMIFS('Raw Data from UFBs'!G$3:G$3000,'Raw Data from UFBs'!$A$3:$A$3000,'Summary By Town'!$A499,'Raw Data from UFBs'!$E$3:$E$3000,'Summary By Town'!$K$2)</f>
        <v>0</v>
      </c>
      <c r="N499" s="23">
        <f t="shared" si="79"/>
        <v>0</v>
      </c>
      <c r="O499" s="22">
        <f>COUNTIFS('Raw Data from UFBs'!$A$3:$A$3000,'Summary By Town'!$A499,'Raw Data from UFBs'!$E$3:$E$3000,'Summary By Town'!$O$2)</f>
        <v>0</v>
      </c>
      <c r="P499" s="5">
        <f>SUMIFS('Raw Data from UFBs'!F$3:F$3000,'Raw Data from UFBs'!$A$3:$A$3000,'Summary By Town'!$A499,'Raw Data from UFBs'!$E$3:$E$3000,'Summary By Town'!$O$2)</f>
        <v>0</v>
      </c>
      <c r="Q499" s="5">
        <f>SUMIFS('Raw Data from UFBs'!G$3:G$3000,'Raw Data from UFBs'!$A$3:$A$3000,'Summary By Town'!$A499,'Raw Data from UFBs'!$E$3:$E$3000,'Summary By Town'!$O$2)</f>
        <v>0</v>
      </c>
      <c r="R499" s="23">
        <f t="shared" si="80"/>
        <v>0</v>
      </c>
      <c r="S499" s="22">
        <f t="shared" si="81"/>
        <v>1</v>
      </c>
      <c r="T499" s="5">
        <f t="shared" si="82"/>
        <v>63270.7</v>
      </c>
      <c r="U499" s="5">
        <f t="shared" si="83"/>
        <v>15480000</v>
      </c>
      <c r="V499" s="23">
        <f t="shared" si="84"/>
        <v>521912.5576361118</v>
      </c>
      <c r="W499" s="62">
        <v>4346424207</v>
      </c>
      <c r="X499" s="63">
        <v>3.3715281501040812</v>
      </c>
      <c r="Y499" s="64">
        <v>0.14647507452337497</v>
      </c>
      <c r="Z499" s="5">
        <f t="shared" si="85"/>
        <v>67179.600276788609</v>
      </c>
      <c r="AA499" s="9">
        <f t="shared" si="86"/>
        <v>3.5615483585493476E-3</v>
      </c>
      <c r="AB499" s="62">
        <v>35124251.210000001</v>
      </c>
      <c r="AC499" s="7">
        <f t="shared" si="87"/>
        <v>1.9126272578776663E-3</v>
      </c>
      <c r="AE499" s="6" t="s">
        <v>1857</v>
      </c>
      <c r="AF499" s="6" t="s">
        <v>1216</v>
      </c>
      <c r="AG499" s="6" t="s">
        <v>371</v>
      </c>
      <c r="AH499" s="6" t="s">
        <v>1078</v>
      </c>
      <c r="AI499" s="6" t="s">
        <v>644</v>
      </c>
      <c r="AJ499" s="6" t="s">
        <v>647</v>
      </c>
      <c r="AK499" s="6" t="s">
        <v>1857</v>
      </c>
      <c r="AL499" s="6" t="s">
        <v>1857</v>
      </c>
      <c r="AM499" s="6" t="s">
        <v>1857</v>
      </c>
      <c r="AN499" s="6" t="s">
        <v>1857</v>
      </c>
      <c r="AO499" s="6" t="s">
        <v>1857</v>
      </c>
      <c r="AP499" s="6" t="s">
        <v>1857</v>
      </c>
      <c r="AQ499" s="6" t="s">
        <v>1857</v>
      </c>
      <c r="AR499" s="6" t="s">
        <v>1857</v>
      </c>
      <c r="AS499" s="6" t="s">
        <v>1857</v>
      </c>
      <c r="AT499" s="6" t="s">
        <v>1857</v>
      </c>
    </row>
    <row r="500" spans="1:46" ht="17.25" customHeight="1" x14ac:dyDescent="0.3">
      <c r="A500" t="s">
        <v>715</v>
      </c>
      <c r="B500" t="s">
        <v>1753</v>
      </c>
      <c r="C500" t="s">
        <v>512</v>
      </c>
      <c r="D500" t="str">
        <f t="shared" si="77"/>
        <v>Warren township, Somerset County</v>
      </c>
      <c r="E500" t="s">
        <v>1829</v>
      </c>
      <c r="F500" t="s">
        <v>1817</v>
      </c>
      <c r="G500" s="22">
        <f>COUNTIFS('Raw Data from UFBs'!$A$3:$A$3000,'Summary By Town'!$A500,'Raw Data from UFBs'!$E$3:$E$3000,'Summary By Town'!$G$2)</f>
        <v>0</v>
      </c>
      <c r="H500" s="5">
        <f>SUMIFS('Raw Data from UFBs'!F$3:F$3000,'Raw Data from UFBs'!$A$3:$A$3000,'Summary By Town'!$A500,'Raw Data from UFBs'!$E$3:$E$3000,'Summary By Town'!$G$2)</f>
        <v>0</v>
      </c>
      <c r="I500" s="5">
        <f>SUMIFS('Raw Data from UFBs'!G$3:G$3000,'Raw Data from UFBs'!$A$3:$A$3000,'Summary By Town'!$A500,'Raw Data from UFBs'!$E$3:$E$3000,'Summary By Town'!$G$2)</f>
        <v>0</v>
      </c>
      <c r="J500" s="23">
        <f t="shared" si="78"/>
        <v>0</v>
      </c>
      <c r="K500" s="22">
        <f>COUNTIFS('Raw Data from UFBs'!$A$3:$A$3000,'Summary By Town'!$A500,'Raw Data from UFBs'!$E$3:$E$3000,'Summary By Town'!$K$2)</f>
        <v>1</v>
      </c>
      <c r="L500" s="5">
        <f>SUMIFS('Raw Data from UFBs'!F$3:F$3000,'Raw Data from UFBs'!$A$3:$A$3000,'Summary By Town'!$A500,'Raw Data from UFBs'!$E$3:$E$3000,'Summary By Town'!$K$2)</f>
        <v>84944.2</v>
      </c>
      <c r="M500" s="5">
        <f>SUMIFS('Raw Data from UFBs'!G$3:G$3000,'Raw Data from UFBs'!$A$3:$A$3000,'Summary By Town'!$A500,'Raw Data from UFBs'!$E$3:$E$3000,'Summary By Town'!$K$2)</f>
        <v>4260000</v>
      </c>
      <c r="N500" s="23">
        <f t="shared" si="79"/>
        <v>82545.281046265169</v>
      </c>
      <c r="O500" s="22">
        <f>COUNTIFS('Raw Data from UFBs'!$A$3:$A$3000,'Summary By Town'!$A500,'Raw Data from UFBs'!$E$3:$E$3000,'Summary By Town'!$O$2)</f>
        <v>2</v>
      </c>
      <c r="P500" s="5">
        <f>SUMIFS('Raw Data from UFBs'!F$3:F$3000,'Raw Data from UFBs'!$A$3:$A$3000,'Summary By Town'!$A500,'Raw Data from UFBs'!$E$3:$E$3000,'Summary By Town'!$O$2)</f>
        <v>682209.5</v>
      </c>
      <c r="Q500" s="5">
        <f>SUMIFS('Raw Data from UFBs'!G$3:G$3000,'Raw Data from UFBs'!$A$3:$A$3000,'Summary By Town'!$A500,'Raw Data from UFBs'!$E$3:$E$3000,'Summary By Town'!$O$2)</f>
        <v>72509311</v>
      </c>
      <c r="R500" s="23">
        <f t="shared" si="80"/>
        <v>1405000.3415413254</v>
      </c>
      <c r="S500" s="22">
        <f t="shared" si="81"/>
        <v>3</v>
      </c>
      <c r="T500" s="5">
        <f t="shared" si="82"/>
        <v>767153.7</v>
      </c>
      <c r="U500" s="5">
        <f t="shared" si="83"/>
        <v>76769311</v>
      </c>
      <c r="V500" s="23">
        <f t="shared" si="84"/>
        <v>1487545.6225875907</v>
      </c>
      <c r="W500" s="62">
        <v>5457680000</v>
      </c>
      <c r="X500" s="63">
        <v>1.9376826536681966</v>
      </c>
      <c r="Y500" s="64">
        <v>0.15893053131212737</v>
      </c>
      <c r="Z500" s="5">
        <f t="shared" si="85"/>
        <v>114492.27100981072</v>
      </c>
      <c r="AA500" s="9">
        <f t="shared" si="86"/>
        <v>1.4066290255200013E-2</v>
      </c>
      <c r="AB500" s="62">
        <v>22718885.850000001</v>
      </c>
      <c r="AC500" s="7">
        <f t="shared" si="87"/>
        <v>5.0395196210649877E-3</v>
      </c>
      <c r="AE500" s="6" t="s">
        <v>1210</v>
      </c>
      <c r="AF500" s="6" t="s">
        <v>1208</v>
      </c>
      <c r="AG500" s="6" t="s">
        <v>1217</v>
      </c>
      <c r="AH500" s="6" t="s">
        <v>1240</v>
      </c>
      <c r="AI500" s="6" t="s">
        <v>1153</v>
      </c>
      <c r="AJ500" s="6" t="s">
        <v>637</v>
      </c>
      <c r="AK500" s="6" t="s">
        <v>1857</v>
      </c>
      <c r="AL500" s="6" t="s">
        <v>1857</v>
      </c>
      <c r="AM500" s="6" t="s">
        <v>1857</v>
      </c>
      <c r="AN500" s="6" t="s">
        <v>1857</v>
      </c>
      <c r="AO500" s="6" t="s">
        <v>1857</v>
      </c>
      <c r="AP500" s="6" t="s">
        <v>1857</v>
      </c>
      <c r="AQ500" s="6" t="s">
        <v>1857</v>
      </c>
      <c r="AR500" s="6" t="s">
        <v>1857</v>
      </c>
      <c r="AS500" s="6" t="s">
        <v>1857</v>
      </c>
      <c r="AT500" s="6" t="s">
        <v>1857</v>
      </c>
    </row>
    <row r="501" spans="1:46" ht="17.25" customHeight="1" x14ac:dyDescent="0.3">
      <c r="A501" t="s">
        <v>1218</v>
      </c>
      <c r="B501" t="s">
        <v>1754</v>
      </c>
      <c r="C501" t="s">
        <v>1219</v>
      </c>
      <c r="D501" t="str">
        <f t="shared" si="77"/>
        <v>Andover borough, Sussex County</v>
      </c>
      <c r="E501" t="s">
        <v>1828</v>
      </c>
      <c r="F501" t="s">
        <v>1818</v>
      </c>
      <c r="G501" s="22">
        <f>COUNTIFS('Raw Data from UFBs'!$A$3:$A$3000,'Summary By Town'!$A501,'Raw Data from UFBs'!$E$3:$E$3000,'Summary By Town'!$G$2)</f>
        <v>0</v>
      </c>
      <c r="H501" s="5">
        <f>SUMIFS('Raw Data from UFBs'!F$3:F$3000,'Raw Data from UFBs'!$A$3:$A$3000,'Summary By Town'!$A501,'Raw Data from UFBs'!$E$3:$E$3000,'Summary By Town'!$G$2)</f>
        <v>0</v>
      </c>
      <c r="I501" s="5">
        <f>SUMIFS('Raw Data from UFBs'!G$3:G$3000,'Raw Data from UFBs'!$A$3:$A$3000,'Summary By Town'!$A501,'Raw Data from UFBs'!$E$3:$E$3000,'Summary By Town'!$G$2)</f>
        <v>0</v>
      </c>
      <c r="J501" s="23">
        <f t="shared" si="78"/>
        <v>0</v>
      </c>
      <c r="K501" s="22">
        <f>COUNTIFS('Raw Data from UFBs'!$A$3:$A$3000,'Summary By Town'!$A501,'Raw Data from UFBs'!$E$3:$E$3000,'Summary By Town'!$K$2)</f>
        <v>0</v>
      </c>
      <c r="L501" s="5">
        <f>SUMIFS('Raw Data from UFBs'!F$3:F$3000,'Raw Data from UFBs'!$A$3:$A$3000,'Summary By Town'!$A501,'Raw Data from UFBs'!$E$3:$E$3000,'Summary By Town'!$K$2)</f>
        <v>0</v>
      </c>
      <c r="M501" s="5">
        <f>SUMIFS('Raw Data from UFBs'!G$3:G$3000,'Raw Data from UFBs'!$A$3:$A$3000,'Summary By Town'!$A501,'Raw Data from UFBs'!$E$3:$E$3000,'Summary By Town'!$K$2)</f>
        <v>0</v>
      </c>
      <c r="N501" s="23">
        <f t="shared" si="79"/>
        <v>0</v>
      </c>
      <c r="O501" s="22">
        <f>COUNTIFS('Raw Data from UFBs'!$A$3:$A$3000,'Summary By Town'!$A501,'Raw Data from UFBs'!$E$3:$E$3000,'Summary By Town'!$O$2)</f>
        <v>0</v>
      </c>
      <c r="P501" s="5">
        <f>SUMIFS('Raw Data from UFBs'!F$3:F$3000,'Raw Data from UFBs'!$A$3:$A$3000,'Summary By Town'!$A501,'Raw Data from UFBs'!$E$3:$E$3000,'Summary By Town'!$O$2)</f>
        <v>0</v>
      </c>
      <c r="Q501" s="5">
        <f>SUMIFS('Raw Data from UFBs'!G$3:G$3000,'Raw Data from UFBs'!$A$3:$A$3000,'Summary By Town'!$A501,'Raw Data from UFBs'!$E$3:$E$3000,'Summary By Town'!$O$2)</f>
        <v>0</v>
      </c>
      <c r="R501" s="23">
        <f t="shared" si="80"/>
        <v>0</v>
      </c>
      <c r="S501" s="22">
        <f t="shared" si="81"/>
        <v>0</v>
      </c>
      <c r="T501" s="5">
        <f t="shared" si="82"/>
        <v>0</v>
      </c>
      <c r="U501" s="5">
        <f t="shared" si="83"/>
        <v>0</v>
      </c>
      <c r="V501" s="23">
        <f t="shared" si="84"/>
        <v>0</v>
      </c>
      <c r="W501" s="62">
        <v>77258800</v>
      </c>
      <c r="X501" s="63">
        <v>3.2384837538720861</v>
      </c>
      <c r="Y501" s="64">
        <v>0.180921793629884</v>
      </c>
      <c r="Z501" s="5">
        <f t="shared" si="85"/>
        <v>0</v>
      </c>
      <c r="AA501" s="9">
        <f t="shared" si="86"/>
        <v>0</v>
      </c>
      <c r="AB501" s="62">
        <v>753296.53</v>
      </c>
      <c r="AC501" s="7">
        <f t="shared" si="87"/>
        <v>0</v>
      </c>
      <c r="AE501" s="6" t="s">
        <v>1222</v>
      </c>
      <c r="AF501" s="6" t="s">
        <v>1225</v>
      </c>
      <c r="AG501" s="6" t="s">
        <v>1220</v>
      </c>
      <c r="AH501" s="6" t="s">
        <v>1857</v>
      </c>
      <c r="AI501" s="6" t="s">
        <v>1857</v>
      </c>
      <c r="AJ501" s="6" t="s">
        <v>1857</v>
      </c>
      <c r="AK501" s="6" t="s">
        <v>1857</v>
      </c>
      <c r="AL501" s="6" t="s">
        <v>1857</v>
      </c>
      <c r="AM501" s="6" t="s">
        <v>1857</v>
      </c>
      <c r="AN501" s="6" t="s">
        <v>1857</v>
      </c>
      <c r="AO501" s="6" t="s">
        <v>1857</v>
      </c>
      <c r="AP501" s="6" t="s">
        <v>1857</v>
      </c>
      <c r="AQ501" s="6" t="s">
        <v>1857</v>
      </c>
      <c r="AR501" s="6" t="s">
        <v>1857</v>
      </c>
      <c r="AS501" s="6" t="s">
        <v>1857</v>
      </c>
      <c r="AT501" s="6" t="s">
        <v>1857</v>
      </c>
    </row>
    <row r="502" spans="1:46" ht="17.25" customHeight="1" x14ac:dyDescent="0.3">
      <c r="A502" t="s">
        <v>1221</v>
      </c>
      <c r="B502" t="s">
        <v>1755</v>
      </c>
      <c r="C502" t="s">
        <v>1219</v>
      </c>
      <c r="D502" t="str">
        <f t="shared" si="77"/>
        <v>Branchville borough, Sussex County</v>
      </c>
      <c r="E502" t="s">
        <v>1828</v>
      </c>
      <c r="F502" t="s">
        <v>1818</v>
      </c>
      <c r="G502" s="22">
        <f>COUNTIFS('Raw Data from UFBs'!$A$3:$A$3000,'Summary By Town'!$A502,'Raw Data from UFBs'!$E$3:$E$3000,'Summary By Town'!$G$2)</f>
        <v>0</v>
      </c>
      <c r="H502" s="5">
        <f>SUMIFS('Raw Data from UFBs'!F$3:F$3000,'Raw Data from UFBs'!$A$3:$A$3000,'Summary By Town'!$A502,'Raw Data from UFBs'!$E$3:$E$3000,'Summary By Town'!$G$2)</f>
        <v>0</v>
      </c>
      <c r="I502" s="5">
        <f>SUMIFS('Raw Data from UFBs'!G$3:G$3000,'Raw Data from UFBs'!$A$3:$A$3000,'Summary By Town'!$A502,'Raw Data from UFBs'!$E$3:$E$3000,'Summary By Town'!$G$2)</f>
        <v>0</v>
      </c>
      <c r="J502" s="23">
        <f t="shared" si="78"/>
        <v>0</v>
      </c>
      <c r="K502" s="22">
        <f>COUNTIFS('Raw Data from UFBs'!$A$3:$A$3000,'Summary By Town'!$A502,'Raw Data from UFBs'!$E$3:$E$3000,'Summary By Town'!$K$2)</f>
        <v>0</v>
      </c>
      <c r="L502" s="5">
        <f>SUMIFS('Raw Data from UFBs'!F$3:F$3000,'Raw Data from UFBs'!$A$3:$A$3000,'Summary By Town'!$A502,'Raw Data from UFBs'!$E$3:$E$3000,'Summary By Town'!$K$2)</f>
        <v>0</v>
      </c>
      <c r="M502" s="5">
        <f>SUMIFS('Raw Data from UFBs'!G$3:G$3000,'Raw Data from UFBs'!$A$3:$A$3000,'Summary By Town'!$A502,'Raw Data from UFBs'!$E$3:$E$3000,'Summary By Town'!$K$2)</f>
        <v>0</v>
      </c>
      <c r="N502" s="23">
        <f t="shared" si="79"/>
        <v>0</v>
      </c>
      <c r="O502" s="22">
        <f>COUNTIFS('Raw Data from UFBs'!$A$3:$A$3000,'Summary By Town'!$A502,'Raw Data from UFBs'!$E$3:$E$3000,'Summary By Town'!$O$2)</f>
        <v>0</v>
      </c>
      <c r="P502" s="5">
        <f>SUMIFS('Raw Data from UFBs'!F$3:F$3000,'Raw Data from UFBs'!$A$3:$A$3000,'Summary By Town'!$A502,'Raw Data from UFBs'!$E$3:$E$3000,'Summary By Town'!$O$2)</f>
        <v>0</v>
      </c>
      <c r="Q502" s="5">
        <f>SUMIFS('Raw Data from UFBs'!G$3:G$3000,'Raw Data from UFBs'!$A$3:$A$3000,'Summary By Town'!$A502,'Raw Data from UFBs'!$E$3:$E$3000,'Summary By Town'!$O$2)</f>
        <v>0</v>
      </c>
      <c r="R502" s="23">
        <f t="shared" si="80"/>
        <v>0</v>
      </c>
      <c r="S502" s="22">
        <f t="shared" si="81"/>
        <v>0</v>
      </c>
      <c r="T502" s="5">
        <f t="shared" si="82"/>
        <v>0</v>
      </c>
      <c r="U502" s="5">
        <f t="shared" si="83"/>
        <v>0</v>
      </c>
      <c r="V502" s="23">
        <f t="shared" si="84"/>
        <v>0</v>
      </c>
      <c r="W502" s="62">
        <v>135773000</v>
      </c>
      <c r="X502" s="63">
        <v>2.4088675718029502</v>
      </c>
      <c r="Y502" s="64">
        <v>7.7350110008812423E-2</v>
      </c>
      <c r="Z502" s="5">
        <f t="shared" si="85"/>
        <v>0</v>
      </c>
      <c r="AA502" s="9">
        <f t="shared" si="86"/>
        <v>0</v>
      </c>
      <c r="AB502" s="62">
        <v>1934316.1800000002</v>
      </c>
      <c r="AC502" s="7">
        <f t="shared" si="87"/>
        <v>0</v>
      </c>
      <c r="AE502" s="6" t="s">
        <v>651</v>
      </c>
      <c r="AF502" s="6" t="s">
        <v>1857</v>
      </c>
      <c r="AG502" s="6" t="s">
        <v>1857</v>
      </c>
      <c r="AH502" s="6" t="s">
        <v>1857</v>
      </c>
      <c r="AI502" s="6" t="s">
        <v>1857</v>
      </c>
      <c r="AJ502" s="6" t="s">
        <v>1857</v>
      </c>
      <c r="AK502" s="6" t="s">
        <v>1857</v>
      </c>
      <c r="AL502" s="6" t="s">
        <v>1857</v>
      </c>
      <c r="AM502" s="6" t="s">
        <v>1857</v>
      </c>
      <c r="AN502" s="6" t="s">
        <v>1857</v>
      </c>
      <c r="AO502" s="6" t="s">
        <v>1857</v>
      </c>
      <c r="AP502" s="6" t="s">
        <v>1857</v>
      </c>
      <c r="AQ502" s="6" t="s">
        <v>1857</v>
      </c>
      <c r="AR502" s="6" t="s">
        <v>1857</v>
      </c>
      <c r="AS502" s="6" t="s">
        <v>1857</v>
      </c>
      <c r="AT502" s="6" t="s">
        <v>1857</v>
      </c>
    </row>
    <row r="503" spans="1:46" ht="17.25" customHeight="1" x14ac:dyDescent="0.3">
      <c r="A503" t="s">
        <v>1223</v>
      </c>
      <c r="B503" t="s">
        <v>1756</v>
      </c>
      <c r="C503" t="s">
        <v>1219</v>
      </c>
      <c r="D503" t="str">
        <f t="shared" si="77"/>
        <v>Franklin borough, Sussex County</v>
      </c>
      <c r="E503" t="s">
        <v>1828</v>
      </c>
      <c r="F503" t="s">
        <v>1820</v>
      </c>
      <c r="G503" s="22">
        <f>COUNTIFS('Raw Data from UFBs'!$A$3:$A$3000,'Summary By Town'!$A503,'Raw Data from UFBs'!$E$3:$E$3000,'Summary By Town'!$G$2)</f>
        <v>0</v>
      </c>
      <c r="H503" s="5">
        <f>SUMIFS('Raw Data from UFBs'!F$3:F$3000,'Raw Data from UFBs'!$A$3:$A$3000,'Summary By Town'!$A503,'Raw Data from UFBs'!$E$3:$E$3000,'Summary By Town'!$G$2)</f>
        <v>0</v>
      </c>
      <c r="I503" s="5">
        <f>SUMIFS('Raw Data from UFBs'!G$3:G$3000,'Raw Data from UFBs'!$A$3:$A$3000,'Summary By Town'!$A503,'Raw Data from UFBs'!$E$3:$E$3000,'Summary By Town'!$G$2)</f>
        <v>0</v>
      </c>
      <c r="J503" s="23">
        <f t="shared" si="78"/>
        <v>0</v>
      </c>
      <c r="K503" s="22">
        <f>COUNTIFS('Raw Data from UFBs'!$A$3:$A$3000,'Summary By Town'!$A503,'Raw Data from UFBs'!$E$3:$E$3000,'Summary By Town'!$K$2)</f>
        <v>0</v>
      </c>
      <c r="L503" s="5">
        <f>SUMIFS('Raw Data from UFBs'!F$3:F$3000,'Raw Data from UFBs'!$A$3:$A$3000,'Summary By Town'!$A503,'Raw Data from UFBs'!$E$3:$E$3000,'Summary By Town'!$K$2)</f>
        <v>0</v>
      </c>
      <c r="M503" s="5">
        <f>SUMIFS('Raw Data from UFBs'!G$3:G$3000,'Raw Data from UFBs'!$A$3:$A$3000,'Summary By Town'!$A503,'Raw Data from UFBs'!$E$3:$E$3000,'Summary By Town'!$K$2)</f>
        <v>0</v>
      </c>
      <c r="N503" s="23">
        <f t="shared" si="79"/>
        <v>0</v>
      </c>
      <c r="O503" s="22">
        <f>COUNTIFS('Raw Data from UFBs'!$A$3:$A$3000,'Summary By Town'!$A503,'Raw Data from UFBs'!$E$3:$E$3000,'Summary By Town'!$O$2)</f>
        <v>0</v>
      </c>
      <c r="P503" s="5">
        <f>SUMIFS('Raw Data from UFBs'!F$3:F$3000,'Raw Data from UFBs'!$A$3:$A$3000,'Summary By Town'!$A503,'Raw Data from UFBs'!$E$3:$E$3000,'Summary By Town'!$O$2)</f>
        <v>0</v>
      </c>
      <c r="Q503" s="5">
        <f>SUMIFS('Raw Data from UFBs'!G$3:G$3000,'Raw Data from UFBs'!$A$3:$A$3000,'Summary By Town'!$A503,'Raw Data from UFBs'!$E$3:$E$3000,'Summary By Town'!$O$2)</f>
        <v>0</v>
      </c>
      <c r="R503" s="23">
        <f t="shared" si="80"/>
        <v>0</v>
      </c>
      <c r="S503" s="22">
        <f t="shared" si="81"/>
        <v>0</v>
      </c>
      <c r="T503" s="5">
        <f t="shared" si="82"/>
        <v>0</v>
      </c>
      <c r="U503" s="5">
        <f t="shared" si="83"/>
        <v>0</v>
      </c>
      <c r="V503" s="23">
        <f t="shared" si="84"/>
        <v>0</v>
      </c>
      <c r="W503" s="62">
        <v>700973020</v>
      </c>
      <c r="X503" s="63">
        <v>2.7561346582159469</v>
      </c>
      <c r="Y503" s="64">
        <v>0.30122650768381892</v>
      </c>
      <c r="Z503" s="5">
        <f t="shared" si="85"/>
        <v>0</v>
      </c>
      <c r="AA503" s="9">
        <f t="shared" si="86"/>
        <v>0</v>
      </c>
      <c r="AB503" s="62">
        <v>8123492.0600000005</v>
      </c>
      <c r="AC503" s="7">
        <f t="shared" si="87"/>
        <v>0</v>
      </c>
      <c r="AE503" s="6" t="s">
        <v>1232</v>
      </c>
      <c r="AF503" s="6" t="s">
        <v>655</v>
      </c>
      <c r="AG503" s="6" t="s">
        <v>1226</v>
      </c>
      <c r="AH503" s="6" t="s">
        <v>1228</v>
      </c>
      <c r="AI503" s="6" t="s">
        <v>1857</v>
      </c>
      <c r="AJ503" s="6" t="s">
        <v>1857</v>
      </c>
      <c r="AK503" s="6" t="s">
        <v>1857</v>
      </c>
      <c r="AL503" s="6" t="s">
        <v>1857</v>
      </c>
      <c r="AM503" s="6" t="s">
        <v>1857</v>
      </c>
      <c r="AN503" s="6" t="s">
        <v>1857</v>
      </c>
      <c r="AO503" s="6" t="s">
        <v>1857</v>
      </c>
      <c r="AP503" s="6" t="s">
        <v>1857</v>
      </c>
      <c r="AQ503" s="6" t="s">
        <v>1857</v>
      </c>
      <c r="AR503" s="6" t="s">
        <v>1857</v>
      </c>
      <c r="AS503" s="6" t="s">
        <v>1857</v>
      </c>
      <c r="AT503" s="6" t="s">
        <v>1857</v>
      </c>
    </row>
    <row r="504" spans="1:46" ht="17.25" customHeight="1" x14ac:dyDescent="0.3">
      <c r="A504" t="s">
        <v>1226</v>
      </c>
      <c r="B504" t="s">
        <v>1757</v>
      </c>
      <c r="C504" t="s">
        <v>1219</v>
      </c>
      <c r="D504" t="str">
        <f t="shared" si="77"/>
        <v>Hamburg borough, Sussex County</v>
      </c>
      <c r="E504" t="s">
        <v>1828</v>
      </c>
      <c r="F504" t="s">
        <v>1820</v>
      </c>
      <c r="G504" s="22">
        <f>COUNTIFS('Raw Data from UFBs'!$A$3:$A$3000,'Summary By Town'!$A504,'Raw Data from UFBs'!$E$3:$E$3000,'Summary By Town'!$G$2)</f>
        <v>0</v>
      </c>
      <c r="H504" s="5">
        <f>SUMIFS('Raw Data from UFBs'!F$3:F$3000,'Raw Data from UFBs'!$A$3:$A$3000,'Summary By Town'!$A504,'Raw Data from UFBs'!$E$3:$E$3000,'Summary By Town'!$G$2)</f>
        <v>0</v>
      </c>
      <c r="I504" s="5">
        <f>SUMIFS('Raw Data from UFBs'!G$3:G$3000,'Raw Data from UFBs'!$A$3:$A$3000,'Summary By Town'!$A504,'Raw Data from UFBs'!$E$3:$E$3000,'Summary By Town'!$G$2)</f>
        <v>0</v>
      </c>
      <c r="J504" s="23">
        <f t="shared" si="78"/>
        <v>0</v>
      </c>
      <c r="K504" s="22">
        <f>COUNTIFS('Raw Data from UFBs'!$A$3:$A$3000,'Summary By Town'!$A504,'Raw Data from UFBs'!$E$3:$E$3000,'Summary By Town'!$K$2)</f>
        <v>0</v>
      </c>
      <c r="L504" s="5">
        <f>SUMIFS('Raw Data from UFBs'!F$3:F$3000,'Raw Data from UFBs'!$A$3:$A$3000,'Summary By Town'!$A504,'Raw Data from UFBs'!$E$3:$E$3000,'Summary By Town'!$K$2)</f>
        <v>0</v>
      </c>
      <c r="M504" s="5">
        <f>SUMIFS('Raw Data from UFBs'!G$3:G$3000,'Raw Data from UFBs'!$A$3:$A$3000,'Summary By Town'!$A504,'Raw Data from UFBs'!$E$3:$E$3000,'Summary By Town'!$K$2)</f>
        <v>0</v>
      </c>
      <c r="N504" s="23">
        <f t="shared" si="79"/>
        <v>0</v>
      </c>
      <c r="O504" s="22">
        <f>COUNTIFS('Raw Data from UFBs'!$A$3:$A$3000,'Summary By Town'!$A504,'Raw Data from UFBs'!$E$3:$E$3000,'Summary By Town'!$O$2)</f>
        <v>0</v>
      </c>
      <c r="P504" s="5">
        <f>SUMIFS('Raw Data from UFBs'!F$3:F$3000,'Raw Data from UFBs'!$A$3:$A$3000,'Summary By Town'!$A504,'Raw Data from UFBs'!$E$3:$E$3000,'Summary By Town'!$O$2)</f>
        <v>0</v>
      </c>
      <c r="Q504" s="5">
        <f>SUMIFS('Raw Data from UFBs'!G$3:G$3000,'Raw Data from UFBs'!$A$3:$A$3000,'Summary By Town'!$A504,'Raw Data from UFBs'!$E$3:$E$3000,'Summary By Town'!$O$2)</f>
        <v>0</v>
      </c>
      <c r="R504" s="23">
        <f t="shared" si="80"/>
        <v>0</v>
      </c>
      <c r="S504" s="22">
        <f t="shared" si="81"/>
        <v>0</v>
      </c>
      <c r="T504" s="5">
        <f t="shared" si="82"/>
        <v>0</v>
      </c>
      <c r="U504" s="5">
        <f t="shared" si="83"/>
        <v>0</v>
      </c>
      <c r="V504" s="23">
        <f t="shared" si="84"/>
        <v>0</v>
      </c>
      <c r="W504" s="62">
        <v>274768400</v>
      </c>
      <c r="X504" s="63">
        <v>4.7685394835816242</v>
      </c>
      <c r="Y504" s="64">
        <v>0.22704098928283209</v>
      </c>
      <c r="Z504" s="5">
        <f t="shared" si="85"/>
        <v>0</v>
      </c>
      <c r="AA504" s="9">
        <f t="shared" si="86"/>
        <v>0</v>
      </c>
      <c r="AB504" s="62">
        <v>3700934.23</v>
      </c>
      <c r="AC504" s="7">
        <f t="shared" si="87"/>
        <v>0</v>
      </c>
      <c r="AE504" s="6" t="s">
        <v>1223</v>
      </c>
      <c r="AF504" s="6" t="s">
        <v>1228</v>
      </c>
      <c r="AG504" s="6" t="s">
        <v>1857</v>
      </c>
      <c r="AH504" s="6" t="s">
        <v>1857</v>
      </c>
      <c r="AI504" s="6" t="s">
        <v>1857</v>
      </c>
      <c r="AJ504" s="6" t="s">
        <v>1857</v>
      </c>
      <c r="AK504" s="6" t="s">
        <v>1857</v>
      </c>
      <c r="AL504" s="6" t="s">
        <v>1857</v>
      </c>
      <c r="AM504" s="6" t="s">
        <v>1857</v>
      </c>
      <c r="AN504" s="6" t="s">
        <v>1857</v>
      </c>
      <c r="AO504" s="6" t="s">
        <v>1857</v>
      </c>
      <c r="AP504" s="6" t="s">
        <v>1857</v>
      </c>
      <c r="AQ504" s="6" t="s">
        <v>1857</v>
      </c>
      <c r="AR504" s="6" t="s">
        <v>1857</v>
      </c>
      <c r="AS504" s="6" t="s">
        <v>1857</v>
      </c>
      <c r="AT504" s="6" t="s">
        <v>1857</v>
      </c>
    </row>
    <row r="505" spans="1:46" ht="17.25" customHeight="1" x14ac:dyDescent="0.3">
      <c r="A505" t="s">
        <v>1229</v>
      </c>
      <c r="B505" t="s">
        <v>1758</v>
      </c>
      <c r="C505" t="s">
        <v>1219</v>
      </c>
      <c r="D505" t="str">
        <f t="shared" si="77"/>
        <v>Hopatcong borough, Sussex County</v>
      </c>
      <c r="E505" t="s">
        <v>1828</v>
      </c>
      <c r="F505" t="s">
        <v>1815</v>
      </c>
      <c r="G505" s="22">
        <f>COUNTIFS('Raw Data from UFBs'!$A$3:$A$3000,'Summary By Town'!$A505,'Raw Data from UFBs'!$E$3:$E$3000,'Summary By Town'!$G$2)</f>
        <v>0</v>
      </c>
      <c r="H505" s="5">
        <f>SUMIFS('Raw Data from UFBs'!F$3:F$3000,'Raw Data from UFBs'!$A$3:$A$3000,'Summary By Town'!$A505,'Raw Data from UFBs'!$E$3:$E$3000,'Summary By Town'!$G$2)</f>
        <v>0</v>
      </c>
      <c r="I505" s="5">
        <f>SUMIFS('Raw Data from UFBs'!G$3:G$3000,'Raw Data from UFBs'!$A$3:$A$3000,'Summary By Town'!$A505,'Raw Data from UFBs'!$E$3:$E$3000,'Summary By Town'!$G$2)</f>
        <v>0</v>
      </c>
      <c r="J505" s="23">
        <f t="shared" si="78"/>
        <v>0</v>
      </c>
      <c r="K505" s="22">
        <f>COUNTIFS('Raw Data from UFBs'!$A$3:$A$3000,'Summary By Town'!$A505,'Raw Data from UFBs'!$E$3:$E$3000,'Summary By Town'!$K$2)</f>
        <v>0</v>
      </c>
      <c r="L505" s="5">
        <f>SUMIFS('Raw Data from UFBs'!F$3:F$3000,'Raw Data from UFBs'!$A$3:$A$3000,'Summary By Town'!$A505,'Raw Data from UFBs'!$E$3:$E$3000,'Summary By Town'!$K$2)</f>
        <v>0</v>
      </c>
      <c r="M505" s="5">
        <f>SUMIFS('Raw Data from UFBs'!G$3:G$3000,'Raw Data from UFBs'!$A$3:$A$3000,'Summary By Town'!$A505,'Raw Data from UFBs'!$E$3:$E$3000,'Summary By Town'!$K$2)</f>
        <v>0</v>
      </c>
      <c r="N505" s="23">
        <f t="shared" si="79"/>
        <v>0</v>
      </c>
      <c r="O505" s="22">
        <f>COUNTIFS('Raw Data from UFBs'!$A$3:$A$3000,'Summary By Town'!$A505,'Raw Data from UFBs'!$E$3:$E$3000,'Summary By Town'!$O$2)</f>
        <v>0</v>
      </c>
      <c r="P505" s="5">
        <f>SUMIFS('Raw Data from UFBs'!F$3:F$3000,'Raw Data from UFBs'!$A$3:$A$3000,'Summary By Town'!$A505,'Raw Data from UFBs'!$E$3:$E$3000,'Summary By Town'!$O$2)</f>
        <v>0</v>
      </c>
      <c r="Q505" s="5">
        <f>SUMIFS('Raw Data from UFBs'!G$3:G$3000,'Raw Data from UFBs'!$A$3:$A$3000,'Summary By Town'!$A505,'Raw Data from UFBs'!$E$3:$E$3000,'Summary By Town'!$O$2)</f>
        <v>0</v>
      </c>
      <c r="R505" s="23">
        <f t="shared" si="80"/>
        <v>0</v>
      </c>
      <c r="S505" s="22">
        <f t="shared" si="81"/>
        <v>0</v>
      </c>
      <c r="T505" s="5">
        <f t="shared" si="82"/>
        <v>0</v>
      </c>
      <c r="U505" s="5">
        <f t="shared" si="83"/>
        <v>0</v>
      </c>
      <c r="V505" s="23">
        <f t="shared" si="84"/>
        <v>0</v>
      </c>
      <c r="W505" s="62">
        <v>1504442700</v>
      </c>
      <c r="X505" s="63">
        <v>3.4983916115439744</v>
      </c>
      <c r="Y505" s="64">
        <v>0.269493487956808</v>
      </c>
      <c r="Z505" s="5">
        <f t="shared" si="85"/>
        <v>0</v>
      </c>
      <c r="AA505" s="9">
        <f t="shared" si="86"/>
        <v>0</v>
      </c>
      <c r="AB505" s="62">
        <v>18483456.640000001</v>
      </c>
      <c r="AC505" s="7">
        <f t="shared" si="87"/>
        <v>0</v>
      </c>
      <c r="AE505" s="6" t="s">
        <v>1158</v>
      </c>
      <c r="AF505" s="6" t="s">
        <v>1151</v>
      </c>
      <c r="AG505" s="6" t="s">
        <v>1222</v>
      </c>
      <c r="AH505" s="6" t="s">
        <v>1234</v>
      </c>
      <c r="AI505" s="6" t="s">
        <v>655</v>
      </c>
      <c r="AJ505" s="6" t="s">
        <v>568</v>
      </c>
      <c r="AK505" s="6" t="s">
        <v>1857</v>
      </c>
      <c r="AL505" s="6" t="s">
        <v>1857</v>
      </c>
      <c r="AM505" s="6" t="s">
        <v>1857</v>
      </c>
      <c r="AN505" s="6" t="s">
        <v>1857</v>
      </c>
      <c r="AO505" s="6" t="s">
        <v>1857</v>
      </c>
      <c r="AP505" s="6" t="s">
        <v>1857</v>
      </c>
      <c r="AQ505" s="6" t="s">
        <v>1857</v>
      </c>
      <c r="AR505" s="6" t="s">
        <v>1857</v>
      </c>
      <c r="AS505" s="6" t="s">
        <v>1857</v>
      </c>
      <c r="AT505" s="6" t="s">
        <v>1857</v>
      </c>
    </row>
    <row r="506" spans="1:46" ht="17.25" customHeight="1" x14ac:dyDescent="0.3">
      <c r="A506" t="s">
        <v>652</v>
      </c>
      <c r="B506" t="s">
        <v>1759</v>
      </c>
      <c r="C506" t="s">
        <v>1219</v>
      </c>
      <c r="D506" t="str">
        <f t="shared" si="77"/>
        <v>Newton town, Sussex County</v>
      </c>
      <c r="E506" t="s">
        <v>1828</v>
      </c>
      <c r="F506" t="s">
        <v>1820</v>
      </c>
      <c r="G506" s="22">
        <f>COUNTIFS('Raw Data from UFBs'!$A$3:$A$3000,'Summary By Town'!$A506,'Raw Data from UFBs'!$E$3:$E$3000,'Summary By Town'!$G$2)</f>
        <v>5</v>
      </c>
      <c r="H506" s="5">
        <f>SUMIFS('Raw Data from UFBs'!F$3:F$3000,'Raw Data from UFBs'!$A$3:$A$3000,'Summary By Town'!$A506,'Raw Data from UFBs'!$E$3:$E$3000,'Summary By Town'!$G$2)</f>
        <v>497217.09</v>
      </c>
      <c r="I506" s="5">
        <f>SUMIFS('Raw Data from UFBs'!G$3:G$3000,'Raw Data from UFBs'!$A$3:$A$3000,'Summary By Town'!$A506,'Raw Data from UFBs'!$E$3:$E$3000,'Summary By Town'!$G$2)</f>
        <v>22078000</v>
      </c>
      <c r="J506" s="23">
        <f t="shared" si="78"/>
        <v>991980.11819217075</v>
      </c>
      <c r="K506" s="22">
        <f>COUNTIFS('Raw Data from UFBs'!$A$3:$A$3000,'Summary By Town'!$A506,'Raw Data from UFBs'!$E$3:$E$3000,'Summary By Town'!$K$2)</f>
        <v>1</v>
      </c>
      <c r="L506" s="5">
        <f>SUMIFS('Raw Data from UFBs'!F$3:F$3000,'Raw Data from UFBs'!$A$3:$A$3000,'Summary By Town'!$A506,'Raw Data from UFBs'!$E$3:$E$3000,'Summary By Town'!$K$2)</f>
        <v>608275</v>
      </c>
      <c r="M506" s="5">
        <f>SUMIFS('Raw Data from UFBs'!G$3:G$3000,'Raw Data from UFBs'!$A$3:$A$3000,'Summary By Town'!$A506,'Raw Data from UFBs'!$E$3:$E$3000,'Summary By Town'!$K$2)</f>
        <v>12127700</v>
      </c>
      <c r="N506" s="23">
        <f t="shared" si="79"/>
        <v>544906.1182806046</v>
      </c>
      <c r="O506" s="22">
        <f>COUNTIFS('Raw Data from UFBs'!$A$3:$A$3000,'Summary By Town'!$A506,'Raw Data from UFBs'!$E$3:$E$3000,'Summary By Town'!$O$2)</f>
        <v>5</v>
      </c>
      <c r="P506" s="5">
        <f>SUMIFS('Raw Data from UFBs'!F$3:F$3000,'Raw Data from UFBs'!$A$3:$A$3000,'Summary By Town'!$A506,'Raw Data from UFBs'!$E$3:$E$3000,'Summary By Town'!$O$2)</f>
        <v>380405.63</v>
      </c>
      <c r="Q506" s="5">
        <f>SUMIFS('Raw Data from UFBs'!G$3:G$3000,'Raw Data from UFBs'!$A$3:$A$3000,'Summary By Town'!$A506,'Raw Data from UFBs'!$E$3:$E$3000,'Summary By Town'!$O$2)</f>
        <v>147085900</v>
      </c>
      <c r="R506" s="23">
        <f t="shared" si="80"/>
        <v>6608673.2705137152</v>
      </c>
      <c r="S506" s="22">
        <f t="shared" si="81"/>
        <v>11</v>
      </c>
      <c r="T506" s="5">
        <f t="shared" si="82"/>
        <v>1485897.72</v>
      </c>
      <c r="U506" s="5">
        <f t="shared" si="83"/>
        <v>181291600</v>
      </c>
      <c r="V506" s="23">
        <f t="shared" si="84"/>
        <v>8145559.5069864905</v>
      </c>
      <c r="W506" s="62">
        <v>907376020</v>
      </c>
      <c r="X506" s="63">
        <v>4.4930705597978564</v>
      </c>
      <c r="Y506" s="64">
        <v>0.34760417104473557</v>
      </c>
      <c r="Z506" s="5">
        <f t="shared" si="85"/>
        <v>2314926.2149037416</v>
      </c>
      <c r="AA506" s="9">
        <f t="shared" si="86"/>
        <v>0.19979765389876625</v>
      </c>
      <c r="AB506" s="62">
        <v>16382302</v>
      </c>
      <c r="AC506" s="7">
        <f t="shared" si="87"/>
        <v>0.14130652791675685</v>
      </c>
      <c r="AE506" s="6" t="s">
        <v>1224</v>
      </c>
      <c r="AF506" s="6" t="s">
        <v>1220</v>
      </c>
      <c r="AG506" s="6" t="s">
        <v>1227</v>
      </c>
      <c r="AH506" s="6" t="s">
        <v>1857</v>
      </c>
      <c r="AI506" s="6" t="s">
        <v>1857</v>
      </c>
      <c r="AJ506" s="6" t="s">
        <v>1857</v>
      </c>
      <c r="AK506" s="6" t="s">
        <v>1857</v>
      </c>
      <c r="AL506" s="6" t="s">
        <v>1857</v>
      </c>
      <c r="AM506" s="6" t="s">
        <v>1857</v>
      </c>
      <c r="AN506" s="6" t="s">
        <v>1857</v>
      </c>
      <c r="AO506" s="6" t="s">
        <v>1857</v>
      </c>
      <c r="AP506" s="6" t="s">
        <v>1857</v>
      </c>
      <c r="AQ506" s="6" t="s">
        <v>1857</v>
      </c>
      <c r="AR506" s="6" t="s">
        <v>1857</v>
      </c>
      <c r="AS506" s="6" t="s">
        <v>1857</v>
      </c>
      <c r="AT506" s="6" t="s">
        <v>1857</v>
      </c>
    </row>
    <row r="507" spans="1:46" ht="17.25" customHeight="1" x14ac:dyDescent="0.3">
      <c r="A507" t="s">
        <v>1232</v>
      </c>
      <c r="B507" t="s">
        <v>1760</v>
      </c>
      <c r="C507" t="s">
        <v>1219</v>
      </c>
      <c r="D507" t="str">
        <f t="shared" si="77"/>
        <v>Ogdensburg borough, Sussex County</v>
      </c>
      <c r="E507" t="s">
        <v>1828</v>
      </c>
      <c r="F507" t="s">
        <v>1820</v>
      </c>
      <c r="G507" s="22">
        <f>COUNTIFS('Raw Data from UFBs'!$A$3:$A$3000,'Summary By Town'!$A507,'Raw Data from UFBs'!$E$3:$E$3000,'Summary By Town'!$G$2)</f>
        <v>0</v>
      </c>
      <c r="H507" s="5">
        <f>SUMIFS('Raw Data from UFBs'!F$3:F$3000,'Raw Data from UFBs'!$A$3:$A$3000,'Summary By Town'!$A507,'Raw Data from UFBs'!$E$3:$E$3000,'Summary By Town'!$G$2)</f>
        <v>0</v>
      </c>
      <c r="I507" s="5">
        <f>SUMIFS('Raw Data from UFBs'!G$3:G$3000,'Raw Data from UFBs'!$A$3:$A$3000,'Summary By Town'!$A507,'Raw Data from UFBs'!$E$3:$E$3000,'Summary By Town'!$G$2)</f>
        <v>0</v>
      </c>
      <c r="J507" s="23">
        <f t="shared" si="78"/>
        <v>0</v>
      </c>
      <c r="K507" s="22">
        <f>COUNTIFS('Raw Data from UFBs'!$A$3:$A$3000,'Summary By Town'!$A507,'Raw Data from UFBs'!$E$3:$E$3000,'Summary By Town'!$K$2)</f>
        <v>0</v>
      </c>
      <c r="L507" s="5">
        <f>SUMIFS('Raw Data from UFBs'!F$3:F$3000,'Raw Data from UFBs'!$A$3:$A$3000,'Summary By Town'!$A507,'Raw Data from UFBs'!$E$3:$E$3000,'Summary By Town'!$K$2)</f>
        <v>0</v>
      </c>
      <c r="M507" s="5">
        <f>SUMIFS('Raw Data from UFBs'!G$3:G$3000,'Raw Data from UFBs'!$A$3:$A$3000,'Summary By Town'!$A507,'Raw Data from UFBs'!$E$3:$E$3000,'Summary By Town'!$K$2)</f>
        <v>0</v>
      </c>
      <c r="N507" s="23">
        <f t="shared" si="79"/>
        <v>0</v>
      </c>
      <c r="O507" s="22">
        <f>COUNTIFS('Raw Data from UFBs'!$A$3:$A$3000,'Summary By Town'!$A507,'Raw Data from UFBs'!$E$3:$E$3000,'Summary By Town'!$O$2)</f>
        <v>0</v>
      </c>
      <c r="P507" s="5">
        <f>SUMIFS('Raw Data from UFBs'!F$3:F$3000,'Raw Data from UFBs'!$A$3:$A$3000,'Summary By Town'!$A507,'Raw Data from UFBs'!$E$3:$E$3000,'Summary By Town'!$O$2)</f>
        <v>0</v>
      </c>
      <c r="Q507" s="5">
        <f>SUMIFS('Raw Data from UFBs'!G$3:G$3000,'Raw Data from UFBs'!$A$3:$A$3000,'Summary By Town'!$A507,'Raw Data from UFBs'!$E$3:$E$3000,'Summary By Town'!$O$2)</f>
        <v>0</v>
      </c>
      <c r="R507" s="23">
        <f t="shared" si="80"/>
        <v>0</v>
      </c>
      <c r="S507" s="22">
        <f t="shared" si="81"/>
        <v>0</v>
      </c>
      <c r="T507" s="5">
        <f t="shared" si="82"/>
        <v>0</v>
      </c>
      <c r="U507" s="5">
        <f t="shared" si="83"/>
        <v>0</v>
      </c>
      <c r="V507" s="23">
        <f t="shared" si="84"/>
        <v>0</v>
      </c>
      <c r="W507" s="62">
        <v>216195600</v>
      </c>
      <c r="X507" s="63">
        <v>3.9656523424312624</v>
      </c>
      <c r="Y507" s="64">
        <v>0.3427874316239482</v>
      </c>
      <c r="Z507" s="5">
        <f t="shared" si="85"/>
        <v>0</v>
      </c>
      <c r="AA507" s="9">
        <f t="shared" si="86"/>
        <v>0</v>
      </c>
      <c r="AB507" s="62">
        <v>3479246.94</v>
      </c>
      <c r="AC507" s="7">
        <f t="shared" si="87"/>
        <v>0</v>
      </c>
      <c r="AE507" s="6" t="s">
        <v>655</v>
      </c>
      <c r="AF507" s="6" t="s">
        <v>1223</v>
      </c>
      <c r="AG507" s="6" t="s">
        <v>1228</v>
      </c>
      <c r="AH507" s="6" t="s">
        <v>1857</v>
      </c>
      <c r="AI507" s="6" t="s">
        <v>1857</v>
      </c>
      <c r="AJ507" s="6" t="s">
        <v>1857</v>
      </c>
      <c r="AK507" s="6" t="s">
        <v>1857</v>
      </c>
      <c r="AL507" s="6" t="s">
        <v>1857</v>
      </c>
      <c r="AM507" s="6" t="s">
        <v>1857</v>
      </c>
      <c r="AN507" s="6" t="s">
        <v>1857</v>
      </c>
      <c r="AO507" s="6" t="s">
        <v>1857</v>
      </c>
      <c r="AP507" s="6" t="s">
        <v>1857</v>
      </c>
      <c r="AQ507" s="6" t="s">
        <v>1857</v>
      </c>
      <c r="AR507" s="6" t="s">
        <v>1857</v>
      </c>
      <c r="AS507" s="6" t="s">
        <v>1857</v>
      </c>
      <c r="AT507" s="6" t="s">
        <v>1857</v>
      </c>
    </row>
    <row r="508" spans="1:46" ht="17.25" customHeight="1" x14ac:dyDescent="0.3">
      <c r="A508" t="s">
        <v>1234</v>
      </c>
      <c r="B508" t="s">
        <v>1761</v>
      </c>
      <c r="C508" t="s">
        <v>1219</v>
      </c>
      <c r="D508" t="str">
        <f t="shared" si="77"/>
        <v>Stanhope borough, Sussex County</v>
      </c>
      <c r="E508" t="s">
        <v>1828</v>
      </c>
      <c r="F508" t="s">
        <v>1815</v>
      </c>
      <c r="G508" s="22">
        <f>COUNTIFS('Raw Data from UFBs'!$A$3:$A$3000,'Summary By Town'!$A508,'Raw Data from UFBs'!$E$3:$E$3000,'Summary By Town'!$G$2)</f>
        <v>0</v>
      </c>
      <c r="H508" s="5">
        <f>SUMIFS('Raw Data from UFBs'!F$3:F$3000,'Raw Data from UFBs'!$A$3:$A$3000,'Summary By Town'!$A508,'Raw Data from UFBs'!$E$3:$E$3000,'Summary By Town'!$G$2)</f>
        <v>0</v>
      </c>
      <c r="I508" s="5">
        <f>SUMIFS('Raw Data from UFBs'!G$3:G$3000,'Raw Data from UFBs'!$A$3:$A$3000,'Summary By Town'!$A508,'Raw Data from UFBs'!$E$3:$E$3000,'Summary By Town'!$G$2)</f>
        <v>0</v>
      </c>
      <c r="J508" s="23">
        <f t="shared" si="78"/>
        <v>0</v>
      </c>
      <c r="K508" s="22">
        <f>COUNTIFS('Raw Data from UFBs'!$A$3:$A$3000,'Summary By Town'!$A508,'Raw Data from UFBs'!$E$3:$E$3000,'Summary By Town'!$K$2)</f>
        <v>0</v>
      </c>
      <c r="L508" s="5">
        <f>SUMIFS('Raw Data from UFBs'!F$3:F$3000,'Raw Data from UFBs'!$A$3:$A$3000,'Summary By Town'!$A508,'Raw Data from UFBs'!$E$3:$E$3000,'Summary By Town'!$K$2)</f>
        <v>0</v>
      </c>
      <c r="M508" s="5">
        <f>SUMIFS('Raw Data from UFBs'!G$3:G$3000,'Raw Data from UFBs'!$A$3:$A$3000,'Summary By Town'!$A508,'Raw Data from UFBs'!$E$3:$E$3000,'Summary By Town'!$K$2)</f>
        <v>0</v>
      </c>
      <c r="N508" s="23">
        <f t="shared" si="79"/>
        <v>0</v>
      </c>
      <c r="O508" s="22">
        <f>COUNTIFS('Raw Data from UFBs'!$A$3:$A$3000,'Summary By Town'!$A508,'Raw Data from UFBs'!$E$3:$E$3000,'Summary By Town'!$O$2)</f>
        <v>0</v>
      </c>
      <c r="P508" s="5">
        <f>SUMIFS('Raw Data from UFBs'!F$3:F$3000,'Raw Data from UFBs'!$A$3:$A$3000,'Summary By Town'!$A508,'Raw Data from UFBs'!$E$3:$E$3000,'Summary By Town'!$O$2)</f>
        <v>0</v>
      </c>
      <c r="Q508" s="5">
        <f>SUMIFS('Raw Data from UFBs'!G$3:G$3000,'Raw Data from UFBs'!$A$3:$A$3000,'Summary By Town'!$A508,'Raw Data from UFBs'!$E$3:$E$3000,'Summary By Town'!$O$2)</f>
        <v>0</v>
      </c>
      <c r="R508" s="23">
        <f t="shared" si="80"/>
        <v>0</v>
      </c>
      <c r="S508" s="22">
        <f t="shared" si="81"/>
        <v>0</v>
      </c>
      <c r="T508" s="5">
        <f t="shared" si="82"/>
        <v>0</v>
      </c>
      <c r="U508" s="5">
        <f t="shared" si="83"/>
        <v>0</v>
      </c>
      <c r="V508" s="23">
        <f t="shared" si="84"/>
        <v>0</v>
      </c>
      <c r="W508" s="62">
        <v>339533900</v>
      </c>
      <c r="X508" s="63">
        <v>4.4243298467248122</v>
      </c>
      <c r="Y508" s="64">
        <v>0.29128787178723137</v>
      </c>
      <c r="Z508" s="5">
        <f t="shared" si="85"/>
        <v>0</v>
      </c>
      <c r="AA508" s="9">
        <f t="shared" si="86"/>
        <v>0</v>
      </c>
      <c r="AB508" s="62">
        <v>5378319.0700000003</v>
      </c>
      <c r="AC508" s="7">
        <f t="shared" si="87"/>
        <v>0</v>
      </c>
      <c r="AE508" s="6" t="s">
        <v>579</v>
      </c>
      <c r="AF508" s="6" t="s">
        <v>1158</v>
      </c>
      <c r="AG508" s="6" t="s">
        <v>1222</v>
      </c>
      <c r="AH508" s="6" t="s">
        <v>1229</v>
      </c>
      <c r="AI508" s="6" t="s">
        <v>1152</v>
      </c>
      <c r="AJ508" s="6" t="s">
        <v>1857</v>
      </c>
      <c r="AK508" s="6" t="s">
        <v>1857</v>
      </c>
      <c r="AL508" s="6" t="s">
        <v>1857</v>
      </c>
      <c r="AM508" s="6" t="s">
        <v>1857</v>
      </c>
      <c r="AN508" s="6" t="s">
        <v>1857</v>
      </c>
      <c r="AO508" s="6" t="s">
        <v>1857</v>
      </c>
      <c r="AP508" s="6" t="s">
        <v>1857</v>
      </c>
      <c r="AQ508" s="6" t="s">
        <v>1857</v>
      </c>
      <c r="AR508" s="6" t="s">
        <v>1857</v>
      </c>
      <c r="AS508" s="6" t="s">
        <v>1857</v>
      </c>
      <c r="AT508" s="6" t="s">
        <v>1857</v>
      </c>
    </row>
    <row r="509" spans="1:46" ht="17.25" customHeight="1" x14ac:dyDescent="0.3">
      <c r="A509" t="s">
        <v>1236</v>
      </c>
      <c r="B509" t="s">
        <v>1762</v>
      </c>
      <c r="C509" t="s">
        <v>1219</v>
      </c>
      <c r="D509" t="str">
        <f t="shared" si="77"/>
        <v>Sussex borough, Sussex County</v>
      </c>
      <c r="E509" t="s">
        <v>1828</v>
      </c>
      <c r="F509" t="s">
        <v>1820</v>
      </c>
      <c r="G509" s="22">
        <f>COUNTIFS('Raw Data from UFBs'!$A$3:$A$3000,'Summary By Town'!$A509,'Raw Data from UFBs'!$E$3:$E$3000,'Summary By Town'!$G$2)</f>
        <v>0</v>
      </c>
      <c r="H509" s="5">
        <f>SUMIFS('Raw Data from UFBs'!F$3:F$3000,'Raw Data from UFBs'!$A$3:$A$3000,'Summary By Town'!$A509,'Raw Data from UFBs'!$E$3:$E$3000,'Summary By Town'!$G$2)</f>
        <v>0</v>
      </c>
      <c r="I509" s="5">
        <f>SUMIFS('Raw Data from UFBs'!G$3:G$3000,'Raw Data from UFBs'!$A$3:$A$3000,'Summary By Town'!$A509,'Raw Data from UFBs'!$E$3:$E$3000,'Summary By Town'!$G$2)</f>
        <v>0</v>
      </c>
      <c r="J509" s="23">
        <f t="shared" si="78"/>
        <v>0</v>
      </c>
      <c r="K509" s="22">
        <f>COUNTIFS('Raw Data from UFBs'!$A$3:$A$3000,'Summary By Town'!$A509,'Raw Data from UFBs'!$E$3:$E$3000,'Summary By Town'!$K$2)</f>
        <v>0</v>
      </c>
      <c r="L509" s="5">
        <f>SUMIFS('Raw Data from UFBs'!F$3:F$3000,'Raw Data from UFBs'!$A$3:$A$3000,'Summary By Town'!$A509,'Raw Data from UFBs'!$E$3:$E$3000,'Summary By Town'!$K$2)</f>
        <v>0</v>
      </c>
      <c r="M509" s="5">
        <f>SUMIFS('Raw Data from UFBs'!G$3:G$3000,'Raw Data from UFBs'!$A$3:$A$3000,'Summary By Town'!$A509,'Raw Data from UFBs'!$E$3:$E$3000,'Summary By Town'!$K$2)</f>
        <v>0</v>
      </c>
      <c r="N509" s="23">
        <f t="shared" si="79"/>
        <v>0</v>
      </c>
      <c r="O509" s="22">
        <f>COUNTIFS('Raw Data from UFBs'!$A$3:$A$3000,'Summary By Town'!$A509,'Raw Data from UFBs'!$E$3:$E$3000,'Summary By Town'!$O$2)</f>
        <v>0</v>
      </c>
      <c r="P509" s="5">
        <f>SUMIFS('Raw Data from UFBs'!F$3:F$3000,'Raw Data from UFBs'!$A$3:$A$3000,'Summary By Town'!$A509,'Raw Data from UFBs'!$E$3:$E$3000,'Summary By Town'!$O$2)</f>
        <v>0</v>
      </c>
      <c r="Q509" s="5">
        <f>SUMIFS('Raw Data from UFBs'!G$3:G$3000,'Raw Data from UFBs'!$A$3:$A$3000,'Summary By Town'!$A509,'Raw Data from UFBs'!$E$3:$E$3000,'Summary By Town'!$O$2)</f>
        <v>0</v>
      </c>
      <c r="R509" s="23">
        <f t="shared" si="80"/>
        <v>0</v>
      </c>
      <c r="S509" s="22">
        <f t="shared" si="81"/>
        <v>0</v>
      </c>
      <c r="T509" s="5">
        <f t="shared" si="82"/>
        <v>0</v>
      </c>
      <c r="U509" s="5">
        <f t="shared" si="83"/>
        <v>0</v>
      </c>
      <c r="V509" s="23">
        <f t="shared" si="84"/>
        <v>0</v>
      </c>
      <c r="W509" s="62">
        <v>144971000</v>
      </c>
      <c r="X509" s="63">
        <v>3.5294660632324524</v>
      </c>
      <c r="Y509" s="64">
        <v>0.25074377455176011</v>
      </c>
      <c r="Z509" s="5">
        <f t="shared" si="85"/>
        <v>0</v>
      </c>
      <c r="AA509" s="9">
        <f t="shared" si="86"/>
        <v>0</v>
      </c>
      <c r="AB509" s="62">
        <v>1741643.44</v>
      </c>
      <c r="AC509" s="7">
        <f t="shared" si="87"/>
        <v>0</v>
      </c>
      <c r="AE509" s="6" t="s">
        <v>1239</v>
      </c>
      <c r="AF509" s="6" t="s">
        <v>1857</v>
      </c>
      <c r="AG509" s="6" t="s">
        <v>1857</v>
      </c>
      <c r="AH509" s="6" t="s">
        <v>1857</v>
      </c>
      <c r="AI509" s="6" t="s">
        <v>1857</v>
      </c>
      <c r="AJ509" s="6" t="s">
        <v>1857</v>
      </c>
      <c r="AK509" s="6" t="s">
        <v>1857</v>
      </c>
      <c r="AL509" s="6" t="s">
        <v>1857</v>
      </c>
      <c r="AM509" s="6" t="s">
        <v>1857</v>
      </c>
      <c r="AN509" s="6" t="s">
        <v>1857</v>
      </c>
      <c r="AO509" s="6" t="s">
        <v>1857</v>
      </c>
      <c r="AP509" s="6" t="s">
        <v>1857</v>
      </c>
      <c r="AQ509" s="6" t="s">
        <v>1857</v>
      </c>
      <c r="AR509" s="6" t="s">
        <v>1857</v>
      </c>
      <c r="AS509" s="6" t="s">
        <v>1857</v>
      </c>
      <c r="AT509" s="6" t="s">
        <v>1857</v>
      </c>
    </row>
    <row r="510" spans="1:46" ht="17.25" customHeight="1" x14ac:dyDescent="0.3">
      <c r="A510" t="s">
        <v>1220</v>
      </c>
      <c r="B510" t="s">
        <v>1763</v>
      </c>
      <c r="C510" t="s">
        <v>1219</v>
      </c>
      <c r="D510" t="str">
        <f t="shared" si="77"/>
        <v>Andover township, Sussex County</v>
      </c>
      <c r="E510" t="s">
        <v>1828</v>
      </c>
      <c r="F510" t="s">
        <v>1818</v>
      </c>
      <c r="G510" s="22">
        <f>COUNTIFS('Raw Data from UFBs'!$A$3:$A$3000,'Summary By Town'!$A510,'Raw Data from UFBs'!$E$3:$E$3000,'Summary By Town'!$G$2)</f>
        <v>0</v>
      </c>
      <c r="H510" s="5">
        <f>SUMIFS('Raw Data from UFBs'!F$3:F$3000,'Raw Data from UFBs'!$A$3:$A$3000,'Summary By Town'!$A510,'Raw Data from UFBs'!$E$3:$E$3000,'Summary By Town'!$G$2)</f>
        <v>0</v>
      </c>
      <c r="I510" s="5">
        <f>SUMIFS('Raw Data from UFBs'!G$3:G$3000,'Raw Data from UFBs'!$A$3:$A$3000,'Summary By Town'!$A510,'Raw Data from UFBs'!$E$3:$E$3000,'Summary By Town'!$G$2)</f>
        <v>0</v>
      </c>
      <c r="J510" s="23">
        <f t="shared" si="78"/>
        <v>0</v>
      </c>
      <c r="K510" s="22">
        <f>COUNTIFS('Raw Data from UFBs'!$A$3:$A$3000,'Summary By Town'!$A510,'Raw Data from UFBs'!$E$3:$E$3000,'Summary By Town'!$K$2)</f>
        <v>0</v>
      </c>
      <c r="L510" s="5">
        <f>SUMIFS('Raw Data from UFBs'!F$3:F$3000,'Raw Data from UFBs'!$A$3:$A$3000,'Summary By Town'!$A510,'Raw Data from UFBs'!$E$3:$E$3000,'Summary By Town'!$K$2)</f>
        <v>0</v>
      </c>
      <c r="M510" s="5">
        <f>SUMIFS('Raw Data from UFBs'!G$3:G$3000,'Raw Data from UFBs'!$A$3:$A$3000,'Summary By Town'!$A510,'Raw Data from UFBs'!$E$3:$E$3000,'Summary By Town'!$K$2)</f>
        <v>0</v>
      </c>
      <c r="N510" s="23">
        <f t="shared" si="79"/>
        <v>0</v>
      </c>
      <c r="O510" s="22">
        <f>COUNTIFS('Raw Data from UFBs'!$A$3:$A$3000,'Summary By Town'!$A510,'Raw Data from UFBs'!$E$3:$E$3000,'Summary By Town'!$O$2)</f>
        <v>0</v>
      </c>
      <c r="P510" s="5">
        <f>SUMIFS('Raw Data from UFBs'!F$3:F$3000,'Raw Data from UFBs'!$A$3:$A$3000,'Summary By Town'!$A510,'Raw Data from UFBs'!$E$3:$E$3000,'Summary By Town'!$O$2)</f>
        <v>0</v>
      </c>
      <c r="Q510" s="5">
        <f>SUMIFS('Raw Data from UFBs'!G$3:G$3000,'Raw Data from UFBs'!$A$3:$A$3000,'Summary By Town'!$A510,'Raw Data from UFBs'!$E$3:$E$3000,'Summary By Town'!$O$2)</f>
        <v>0</v>
      </c>
      <c r="R510" s="23">
        <f t="shared" si="80"/>
        <v>0</v>
      </c>
      <c r="S510" s="22">
        <f t="shared" si="81"/>
        <v>0</v>
      </c>
      <c r="T510" s="5">
        <f t="shared" si="82"/>
        <v>0</v>
      </c>
      <c r="U510" s="5">
        <f t="shared" si="83"/>
        <v>0</v>
      </c>
      <c r="V510" s="23">
        <f t="shared" si="84"/>
        <v>0</v>
      </c>
      <c r="W510" s="62">
        <v>701687415</v>
      </c>
      <c r="X510" s="63">
        <v>4.0602931747729576</v>
      </c>
      <c r="Y510" s="64">
        <v>0.28008403616754801</v>
      </c>
      <c r="Z510" s="5">
        <f t="shared" si="85"/>
        <v>0</v>
      </c>
      <c r="AA510" s="9">
        <f t="shared" si="86"/>
        <v>0</v>
      </c>
      <c r="AB510" s="62">
        <v>10408895.58</v>
      </c>
      <c r="AC510" s="7">
        <f t="shared" si="87"/>
        <v>0</v>
      </c>
      <c r="AE510" s="6" t="s">
        <v>1222</v>
      </c>
      <c r="AF510" s="6" t="s">
        <v>1218</v>
      </c>
      <c r="AG510" s="6" t="s">
        <v>1225</v>
      </c>
      <c r="AH510" s="6" t="s">
        <v>1224</v>
      </c>
      <c r="AI510" s="6" t="s">
        <v>655</v>
      </c>
      <c r="AJ510" s="6" t="s">
        <v>1230</v>
      </c>
      <c r="AK510" s="6" t="s">
        <v>652</v>
      </c>
      <c r="AL510" s="6" t="s">
        <v>1227</v>
      </c>
      <c r="AM510" s="6" t="s">
        <v>1857</v>
      </c>
      <c r="AN510" s="6" t="s">
        <v>1857</v>
      </c>
      <c r="AO510" s="6" t="s">
        <v>1857</v>
      </c>
      <c r="AP510" s="6" t="s">
        <v>1857</v>
      </c>
      <c r="AQ510" s="6" t="s">
        <v>1857</v>
      </c>
      <c r="AR510" s="6" t="s">
        <v>1857</v>
      </c>
      <c r="AS510" s="6" t="s">
        <v>1857</v>
      </c>
      <c r="AT510" s="6" t="s">
        <v>1857</v>
      </c>
    </row>
    <row r="511" spans="1:46" ht="17.25" customHeight="1" x14ac:dyDescent="0.3">
      <c r="A511" t="s">
        <v>1222</v>
      </c>
      <c r="B511" t="s">
        <v>1764</v>
      </c>
      <c r="C511" t="s">
        <v>1219</v>
      </c>
      <c r="D511" t="str">
        <f t="shared" si="77"/>
        <v>Byram township, Sussex County</v>
      </c>
      <c r="E511" t="s">
        <v>1828</v>
      </c>
      <c r="F511" t="s">
        <v>1818</v>
      </c>
      <c r="G511" s="22">
        <f>COUNTIFS('Raw Data from UFBs'!$A$3:$A$3000,'Summary By Town'!$A511,'Raw Data from UFBs'!$E$3:$E$3000,'Summary By Town'!$G$2)</f>
        <v>0</v>
      </c>
      <c r="H511" s="5">
        <f>SUMIFS('Raw Data from UFBs'!F$3:F$3000,'Raw Data from UFBs'!$A$3:$A$3000,'Summary By Town'!$A511,'Raw Data from UFBs'!$E$3:$E$3000,'Summary By Town'!$G$2)</f>
        <v>0</v>
      </c>
      <c r="I511" s="5">
        <f>SUMIFS('Raw Data from UFBs'!G$3:G$3000,'Raw Data from UFBs'!$A$3:$A$3000,'Summary By Town'!$A511,'Raw Data from UFBs'!$E$3:$E$3000,'Summary By Town'!$G$2)</f>
        <v>0</v>
      </c>
      <c r="J511" s="23">
        <f t="shared" si="78"/>
        <v>0</v>
      </c>
      <c r="K511" s="22">
        <f>COUNTIFS('Raw Data from UFBs'!$A$3:$A$3000,'Summary By Town'!$A511,'Raw Data from UFBs'!$E$3:$E$3000,'Summary By Town'!$K$2)</f>
        <v>0</v>
      </c>
      <c r="L511" s="5">
        <f>SUMIFS('Raw Data from UFBs'!F$3:F$3000,'Raw Data from UFBs'!$A$3:$A$3000,'Summary By Town'!$A511,'Raw Data from UFBs'!$E$3:$E$3000,'Summary By Town'!$K$2)</f>
        <v>0</v>
      </c>
      <c r="M511" s="5">
        <f>SUMIFS('Raw Data from UFBs'!G$3:G$3000,'Raw Data from UFBs'!$A$3:$A$3000,'Summary By Town'!$A511,'Raw Data from UFBs'!$E$3:$E$3000,'Summary By Town'!$K$2)</f>
        <v>0</v>
      </c>
      <c r="N511" s="23">
        <f t="shared" si="79"/>
        <v>0</v>
      </c>
      <c r="O511" s="22">
        <f>COUNTIFS('Raw Data from UFBs'!$A$3:$A$3000,'Summary By Town'!$A511,'Raw Data from UFBs'!$E$3:$E$3000,'Summary By Town'!$O$2)</f>
        <v>0</v>
      </c>
      <c r="P511" s="5">
        <f>SUMIFS('Raw Data from UFBs'!F$3:F$3000,'Raw Data from UFBs'!$A$3:$A$3000,'Summary By Town'!$A511,'Raw Data from UFBs'!$E$3:$E$3000,'Summary By Town'!$O$2)</f>
        <v>0</v>
      </c>
      <c r="Q511" s="5">
        <f>SUMIFS('Raw Data from UFBs'!G$3:G$3000,'Raw Data from UFBs'!$A$3:$A$3000,'Summary By Town'!$A511,'Raw Data from UFBs'!$E$3:$E$3000,'Summary By Town'!$O$2)</f>
        <v>0</v>
      </c>
      <c r="R511" s="23">
        <f t="shared" si="80"/>
        <v>0</v>
      </c>
      <c r="S511" s="22">
        <f t="shared" si="81"/>
        <v>0</v>
      </c>
      <c r="T511" s="5">
        <f t="shared" si="82"/>
        <v>0</v>
      </c>
      <c r="U511" s="5">
        <f t="shared" si="83"/>
        <v>0</v>
      </c>
      <c r="V511" s="23">
        <f t="shared" si="84"/>
        <v>0</v>
      </c>
      <c r="W511" s="62">
        <v>1000680200</v>
      </c>
      <c r="X511" s="63">
        <v>3.7618597057107168</v>
      </c>
      <c r="Y511" s="64">
        <v>0.26358271002629019</v>
      </c>
      <c r="Z511" s="5">
        <f t="shared" si="85"/>
        <v>0</v>
      </c>
      <c r="AA511" s="9">
        <f t="shared" si="86"/>
        <v>0</v>
      </c>
      <c r="AB511" s="62">
        <v>12618168.02</v>
      </c>
      <c r="AC511" s="7">
        <f t="shared" si="87"/>
        <v>0</v>
      </c>
      <c r="AE511" s="6" t="s">
        <v>579</v>
      </c>
      <c r="AF511" s="6" t="s">
        <v>1158</v>
      </c>
      <c r="AG511" s="6" t="s">
        <v>1234</v>
      </c>
      <c r="AH511" s="6" t="s">
        <v>1252</v>
      </c>
      <c r="AI511" s="6" t="s">
        <v>1229</v>
      </c>
      <c r="AJ511" s="6" t="s">
        <v>1218</v>
      </c>
      <c r="AK511" s="6" t="s">
        <v>1225</v>
      </c>
      <c r="AL511" s="6" t="s">
        <v>1220</v>
      </c>
      <c r="AM511" s="6" t="s">
        <v>655</v>
      </c>
      <c r="AN511" s="6" t="s">
        <v>1857</v>
      </c>
      <c r="AO511" s="6" t="s">
        <v>1857</v>
      </c>
      <c r="AP511" s="6" t="s">
        <v>1857</v>
      </c>
      <c r="AQ511" s="6" t="s">
        <v>1857</v>
      </c>
      <c r="AR511" s="6" t="s">
        <v>1857</v>
      </c>
      <c r="AS511" s="6" t="s">
        <v>1857</v>
      </c>
      <c r="AT511" s="6" t="s">
        <v>1857</v>
      </c>
    </row>
    <row r="512" spans="1:46" ht="17.25" customHeight="1" x14ac:dyDescent="0.3">
      <c r="A512" t="s">
        <v>651</v>
      </c>
      <c r="B512" t="s">
        <v>1765</v>
      </c>
      <c r="C512" t="s">
        <v>1219</v>
      </c>
      <c r="D512" t="str">
        <f t="shared" si="77"/>
        <v>Frankford township, Sussex County</v>
      </c>
      <c r="E512" t="s">
        <v>1828</v>
      </c>
      <c r="F512" t="s">
        <v>1818</v>
      </c>
      <c r="G512" s="22">
        <f>COUNTIFS('Raw Data from UFBs'!$A$3:$A$3000,'Summary By Town'!$A512,'Raw Data from UFBs'!$E$3:$E$3000,'Summary By Town'!$G$2)</f>
        <v>0</v>
      </c>
      <c r="H512" s="5">
        <f>SUMIFS('Raw Data from UFBs'!F$3:F$3000,'Raw Data from UFBs'!$A$3:$A$3000,'Summary By Town'!$A512,'Raw Data from UFBs'!$E$3:$E$3000,'Summary By Town'!$G$2)</f>
        <v>0</v>
      </c>
      <c r="I512" s="5">
        <f>SUMIFS('Raw Data from UFBs'!G$3:G$3000,'Raw Data from UFBs'!$A$3:$A$3000,'Summary By Town'!$A512,'Raw Data from UFBs'!$E$3:$E$3000,'Summary By Town'!$G$2)</f>
        <v>0</v>
      </c>
      <c r="J512" s="23">
        <f t="shared" si="78"/>
        <v>0</v>
      </c>
      <c r="K512" s="22">
        <f>COUNTIFS('Raw Data from UFBs'!$A$3:$A$3000,'Summary By Town'!$A512,'Raw Data from UFBs'!$E$3:$E$3000,'Summary By Town'!$K$2)</f>
        <v>0</v>
      </c>
      <c r="L512" s="5">
        <f>SUMIFS('Raw Data from UFBs'!F$3:F$3000,'Raw Data from UFBs'!$A$3:$A$3000,'Summary By Town'!$A512,'Raw Data from UFBs'!$E$3:$E$3000,'Summary By Town'!$K$2)</f>
        <v>0</v>
      </c>
      <c r="M512" s="5">
        <f>SUMIFS('Raw Data from UFBs'!G$3:G$3000,'Raw Data from UFBs'!$A$3:$A$3000,'Summary By Town'!$A512,'Raw Data from UFBs'!$E$3:$E$3000,'Summary By Town'!$K$2)</f>
        <v>0</v>
      </c>
      <c r="N512" s="23">
        <f t="shared" si="79"/>
        <v>0</v>
      </c>
      <c r="O512" s="22">
        <f>COUNTIFS('Raw Data from UFBs'!$A$3:$A$3000,'Summary By Town'!$A512,'Raw Data from UFBs'!$E$3:$E$3000,'Summary By Town'!$O$2)</f>
        <v>0</v>
      </c>
      <c r="P512" s="5">
        <f>SUMIFS('Raw Data from UFBs'!F$3:F$3000,'Raw Data from UFBs'!$A$3:$A$3000,'Summary By Town'!$A512,'Raw Data from UFBs'!$E$3:$E$3000,'Summary By Town'!$O$2)</f>
        <v>0</v>
      </c>
      <c r="Q512" s="5">
        <f>SUMIFS('Raw Data from UFBs'!G$3:G$3000,'Raw Data from UFBs'!$A$3:$A$3000,'Summary By Town'!$A512,'Raw Data from UFBs'!$E$3:$E$3000,'Summary By Town'!$O$2)</f>
        <v>0</v>
      </c>
      <c r="R512" s="23">
        <f t="shared" si="80"/>
        <v>0</v>
      </c>
      <c r="S512" s="22">
        <f t="shared" si="81"/>
        <v>0</v>
      </c>
      <c r="T512" s="5">
        <f t="shared" si="82"/>
        <v>0</v>
      </c>
      <c r="U512" s="5">
        <f t="shared" si="83"/>
        <v>0</v>
      </c>
      <c r="V512" s="23">
        <f t="shared" si="84"/>
        <v>0</v>
      </c>
      <c r="W512" s="62">
        <v>810282900</v>
      </c>
      <c r="X512" s="63">
        <v>2.8844221946472079</v>
      </c>
      <c r="Y512" s="64">
        <v>0.14009940991162909</v>
      </c>
      <c r="Z512" s="5">
        <f t="shared" si="85"/>
        <v>0</v>
      </c>
      <c r="AA512" s="9">
        <f t="shared" si="86"/>
        <v>0</v>
      </c>
      <c r="AB512" s="62">
        <v>5077839.0600000005</v>
      </c>
      <c r="AC512" s="7">
        <f t="shared" si="87"/>
        <v>0</v>
      </c>
      <c r="AE512" s="6" t="s">
        <v>1221</v>
      </c>
      <c r="AF512" s="6" t="s">
        <v>1230</v>
      </c>
      <c r="AG512" s="6" t="s">
        <v>1233</v>
      </c>
      <c r="AH512" s="6" t="s">
        <v>1239</v>
      </c>
      <c r="AI512" s="6" t="s">
        <v>1231</v>
      </c>
      <c r="AJ512" s="6" t="s">
        <v>1227</v>
      </c>
      <c r="AK512" s="6" t="s">
        <v>1857</v>
      </c>
      <c r="AL512" s="6" t="s">
        <v>1857</v>
      </c>
      <c r="AM512" s="6" t="s">
        <v>1857</v>
      </c>
      <c r="AN512" s="6" t="s">
        <v>1857</v>
      </c>
      <c r="AO512" s="6" t="s">
        <v>1857</v>
      </c>
      <c r="AP512" s="6" t="s">
        <v>1857</v>
      </c>
      <c r="AQ512" s="6" t="s">
        <v>1857</v>
      </c>
      <c r="AR512" s="6" t="s">
        <v>1857</v>
      </c>
      <c r="AS512" s="6" t="s">
        <v>1857</v>
      </c>
      <c r="AT512" s="6" t="s">
        <v>1857</v>
      </c>
    </row>
    <row r="513" spans="1:46" ht="17.25" customHeight="1" x14ac:dyDescent="0.3">
      <c r="A513" t="s">
        <v>1224</v>
      </c>
      <c r="B513" t="s">
        <v>1766</v>
      </c>
      <c r="C513" t="s">
        <v>1219</v>
      </c>
      <c r="D513" t="str">
        <f t="shared" si="77"/>
        <v>Fredon township, Sussex County</v>
      </c>
      <c r="E513" t="s">
        <v>1828</v>
      </c>
      <c r="F513" t="s">
        <v>1818</v>
      </c>
      <c r="G513" s="22">
        <f>COUNTIFS('Raw Data from UFBs'!$A$3:$A$3000,'Summary By Town'!$A513,'Raw Data from UFBs'!$E$3:$E$3000,'Summary By Town'!$G$2)</f>
        <v>0</v>
      </c>
      <c r="H513" s="5">
        <f>SUMIFS('Raw Data from UFBs'!F$3:F$3000,'Raw Data from UFBs'!$A$3:$A$3000,'Summary By Town'!$A513,'Raw Data from UFBs'!$E$3:$E$3000,'Summary By Town'!$G$2)</f>
        <v>0</v>
      </c>
      <c r="I513" s="5">
        <f>SUMIFS('Raw Data from UFBs'!G$3:G$3000,'Raw Data from UFBs'!$A$3:$A$3000,'Summary By Town'!$A513,'Raw Data from UFBs'!$E$3:$E$3000,'Summary By Town'!$G$2)</f>
        <v>0</v>
      </c>
      <c r="J513" s="23">
        <f t="shared" si="78"/>
        <v>0</v>
      </c>
      <c r="K513" s="22">
        <f>COUNTIFS('Raw Data from UFBs'!$A$3:$A$3000,'Summary By Town'!$A513,'Raw Data from UFBs'!$E$3:$E$3000,'Summary By Town'!$K$2)</f>
        <v>0</v>
      </c>
      <c r="L513" s="5">
        <f>SUMIFS('Raw Data from UFBs'!F$3:F$3000,'Raw Data from UFBs'!$A$3:$A$3000,'Summary By Town'!$A513,'Raw Data from UFBs'!$E$3:$E$3000,'Summary By Town'!$K$2)</f>
        <v>0</v>
      </c>
      <c r="M513" s="5">
        <f>SUMIFS('Raw Data from UFBs'!G$3:G$3000,'Raw Data from UFBs'!$A$3:$A$3000,'Summary By Town'!$A513,'Raw Data from UFBs'!$E$3:$E$3000,'Summary By Town'!$K$2)</f>
        <v>0</v>
      </c>
      <c r="N513" s="23">
        <f t="shared" si="79"/>
        <v>0</v>
      </c>
      <c r="O513" s="22">
        <f>COUNTIFS('Raw Data from UFBs'!$A$3:$A$3000,'Summary By Town'!$A513,'Raw Data from UFBs'!$E$3:$E$3000,'Summary By Town'!$O$2)</f>
        <v>0</v>
      </c>
      <c r="P513" s="5">
        <f>SUMIFS('Raw Data from UFBs'!F$3:F$3000,'Raw Data from UFBs'!$A$3:$A$3000,'Summary By Town'!$A513,'Raw Data from UFBs'!$E$3:$E$3000,'Summary By Town'!$O$2)</f>
        <v>0</v>
      </c>
      <c r="Q513" s="5">
        <f>SUMIFS('Raw Data from UFBs'!G$3:G$3000,'Raw Data from UFBs'!$A$3:$A$3000,'Summary By Town'!$A513,'Raw Data from UFBs'!$E$3:$E$3000,'Summary By Town'!$O$2)</f>
        <v>0</v>
      </c>
      <c r="R513" s="23">
        <f t="shared" si="80"/>
        <v>0</v>
      </c>
      <c r="S513" s="22">
        <f t="shared" si="81"/>
        <v>0</v>
      </c>
      <c r="T513" s="5">
        <f t="shared" si="82"/>
        <v>0</v>
      </c>
      <c r="U513" s="5">
        <f t="shared" si="83"/>
        <v>0</v>
      </c>
      <c r="V513" s="23">
        <f t="shared" si="84"/>
        <v>0</v>
      </c>
      <c r="W513" s="62">
        <v>464620000</v>
      </c>
      <c r="X513" s="63">
        <v>2.9844427220005407</v>
      </c>
      <c r="Y513" s="64">
        <v>0.1524959925168175</v>
      </c>
      <c r="Z513" s="5">
        <f t="shared" si="85"/>
        <v>0</v>
      </c>
      <c r="AA513" s="9">
        <f t="shared" si="86"/>
        <v>0</v>
      </c>
      <c r="AB513" s="62">
        <v>3393931</v>
      </c>
      <c r="AC513" s="7">
        <f t="shared" si="87"/>
        <v>0</v>
      </c>
      <c r="AE513" s="6" t="s">
        <v>1225</v>
      </c>
      <c r="AF513" s="6" t="s">
        <v>718</v>
      </c>
      <c r="AG513" s="6" t="s">
        <v>1220</v>
      </c>
      <c r="AH513" s="6" t="s">
        <v>652</v>
      </c>
      <c r="AI513" s="6" t="s">
        <v>1227</v>
      </c>
      <c r="AJ513" s="6" t="s">
        <v>1235</v>
      </c>
      <c r="AK513" s="6" t="s">
        <v>1857</v>
      </c>
      <c r="AL513" s="6" t="s">
        <v>1857</v>
      </c>
      <c r="AM513" s="6" t="s">
        <v>1857</v>
      </c>
      <c r="AN513" s="6" t="s">
        <v>1857</v>
      </c>
      <c r="AO513" s="6" t="s">
        <v>1857</v>
      </c>
      <c r="AP513" s="6" t="s">
        <v>1857</v>
      </c>
      <c r="AQ513" s="6" t="s">
        <v>1857</v>
      </c>
      <c r="AR513" s="6" t="s">
        <v>1857</v>
      </c>
      <c r="AS513" s="6" t="s">
        <v>1857</v>
      </c>
      <c r="AT513" s="6" t="s">
        <v>1857</v>
      </c>
    </row>
    <row r="514" spans="1:46" ht="17.25" customHeight="1" x14ac:dyDescent="0.3">
      <c r="A514" t="s">
        <v>1225</v>
      </c>
      <c r="B514" t="s">
        <v>1767</v>
      </c>
      <c r="C514" t="s">
        <v>1219</v>
      </c>
      <c r="D514" t="str">
        <f t="shared" si="77"/>
        <v>Green township, Sussex County</v>
      </c>
      <c r="E514" t="s">
        <v>1828</v>
      </c>
      <c r="F514" t="s">
        <v>1818</v>
      </c>
      <c r="G514" s="22">
        <f>COUNTIFS('Raw Data from UFBs'!$A$3:$A$3000,'Summary By Town'!$A514,'Raw Data from UFBs'!$E$3:$E$3000,'Summary By Town'!$G$2)</f>
        <v>0</v>
      </c>
      <c r="H514" s="5">
        <f>SUMIFS('Raw Data from UFBs'!F$3:F$3000,'Raw Data from UFBs'!$A$3:$A$3000,'Summary By Town'!$A514,'Raw Data from UFBs'!$E$3:$E$3000,'Summary By Town'!$G$2)</f>
        <v>0</v>
      </c>
      <c r="I514" s="5">
        <f>SUMIFS('Raw Data from UFBs'!G$3:G$3000,'Raw Data from UFBs'!$A$3:$A$3000,'Summary By Town'!$A514,'Raw Data from UFBs'!$E$3:$E$3000,'Summary By Town'!$G$2)</f>
        <v>0</v>
      </c>
      <c r="J514" s="23">
        <f t="shared" si="78"/>
        <v>0</v>
      </c>
      <c r="K514" s="22">
        <f>COUNTIFS('Raw Data from UFBs'!$A$3:$A$3000,'Summary By Town'!$A514,'Raw Data from UFBs'!$E$3:$E$3000,'Summary By Town'!$K$2)</f>
        <v>0</v>
      </c>
      <c r="L514" s="5">
        <f>SUMIFS('Raw Data from UFBs'!F$3:F$3000,'Raw Data from UFBs'!$A$3:$A$3000,'Summary By Town'!$A514,'Raw Data from UFBs'!$E$3:$E$3000,'Summary By Town'!$K$2)</f>
        <v>0</v>
      </c>
      <c r="M514" s="5">
        <f>SUMIFS('Raw Data from UFBs'!G$3:G$3000,'Raw Data from UFBs'!$A$3:$A$3000,'Summary By Town'!$A514,'Raw Data from UFBs'!$E$3:$E$3000,'Summary By Town'!$K$2)</f>
        <v>0</v>
      </c>
      <c r="N514" s="23">
        <f t="shared" si="79"/>
        <v>0</v>
      </c>
      <c r="O514" s="22">
        <f>COUNTIFS('Raw Data from UFBs'!$A$3:$A$3000,'Summary By Town'!$A514,'Raw Data from UFBs'!$E$3:$E$3000,'Summary By Town'!$O$2)</f>
        <v>0</v>
      </c>
      <c r="P514" s="5">
        <f>SUMIFS('Raw Data from UFBs'!F$3:F$3000,'Raw Data from UFBs'!$A$3:$A$3000,'Summary By Town'!$A514,'Raw Data from UFBs'!$E$3:$E$3000,'Summary By Town'!$O$2)</f>
        <v>0</v>
      </c>
      <c r="Q514" s="5">
        <f>SUMIFS('Raw Data from UFBs'!G$3:G$3000,'Raw Data from UFBs'!$A$3:$A$3000,'Summary By Town'!$A514,'Raw Data from UFBs'!$E$3:$E$3000,'Summary By Town'!$O$2)</f>
        <v>0</v>
      </c>
      <c r="R514" s="23">
        <f t="shared" si="80"/>
        <v>0</v>
      </c>
      <c r="S514" s="22">
        <f t="shared" si="81"/>
        <v>0</v>
      </c>
      <c r="T514" s="5">
        <f t="shared" si="82"/>
        <v>0</v>
      </c>
      <c r="U514" s="5">
        <f t="shared" si="83"/>
        <v>0</v>
      </c>
      <c r="V514" s="23">
        <f t="shared" si="84"/>
        <v>0</v>
      </c>
      <c r="W514" s="62">
        <v>478671400</v>
      </c>
      <c r="X514" s="63">
        <v>3.8631900931570713</v>
      </c>
      <c r="Y514" s="64">
        <v>0.17655064711626961</v>
      </c>
      <c r="Z514" s="5">
        <f t="shared" si="85"/>
        <v>0</v>
      </c>
      <c r="AA514" s="9">
        <f t="shared" si="86"/>
        <v>0</v>
      </c>
      <c r="AB514" s="62">
        <v>3976878.98</v>
      </c>
      <c r="AC514" s="7">
        <f t="shared" si="87"/>
        <v>0</v>
      </c>
      <c r="AE514" s="6" t="s">
        <v>1222</v>
      </c>
      <c r="AF514" s="6" t="s">
        <v>1252</v>
      </c>
      <c r="AG514" s="6" t="s">
        <v>1218</v>
      </c>
      <c r="AH514" s="6" t="s">
        <v>718</v>
      </c>
      <c r="AI514" s="6" t="s">
        <v>1224</v>
      </c>
      <c r="AJ514" s="6" t="s">
        <v>1220</v>
      </c>
      <c r="AK514" s="6" t="s">
        <v>1857</v>
      </c>
      <c r="AL514" s="6" t="s">
        <v>1857</v>
      </c>
      <c r="AM514" s="6" t="s">
        <v>1857</v>
      </c>
      <c r="AN514" s="6" t="s">
        <v>1857</v>
      </c>
      <c r="AO514" s="6" t="s">
        <v>1857</v>
      </c>
      <c r="AP514" s="6" t="s">
        <v>1857</v>
      </c>
      <c r="AQ514" s="6" t="s">
        <v>1857</v>
      </c>
      <c r="AR514" s="6" t="s">
        <v>1857</v>
      </c>
      <c r="AS514" s="6" t="s">
        <v>1857</v>
      </c>
      <c r="AT514" s="6" t="s">
        <v>1857</v>
      </c>
    </row>
    <row r="515" spans="1:46" ht="17.25" customHeight="1" x14ac:dyDescent="0.3">
      <c r="A515" t="s">
        <v>1227</v>
      </c>
      <c r="B515" t="s">
        <v>1768</v>
      </c>
      <c r="C515" t="s">
        <v>1219</v>
      </c>
      <c r="D515" t="str">
        <f t="shared" si="77"/>
        <v>Hampton township, Sussex County</v>
      </c>
      <c r="E515" t="s">
        <v>1828</v>
      </c>
      <c r="F515" t="s">
        <v>1818</v>
      </c>
      <c r="G515" s="22">
        <f>COUNTIFS('Raw Data from UFBs'!$A$3:$A$3000,'Summary By Town'!$A515,'Raw Data from UFBs'!$E$3:$E$3000,'Summary By Town'!$G$2)</f>
        <v>0</v>
      </c>
      <c r="H515" s="5">
        <f>SUMIFS('Raw Data from UFBs'!F$3:F$3000,'Raw Data from UFBs'!$A$3:$A$3000,'Summary By Town'!$A515,'Raw Data from UFBs'!$E$3:$E$3000,'Summary By Town'!$G$2)</f>
        <v>0</v>
      </c>
      <c r="I515" s="5">
        <f>SUMIFS('Raw Data from UFBs'!G$3:G$3000,'Raw Data from UFBs'!$A$3:$A$3000,'Summary By Town'!$A515,'Raw Data from UFBs'!$E$3:$E$3000,'Summary By Town'!$G$2)</f>
        <v>0</v>
      </c>
      <c r="J515" s="23">
        <f t="shared" si="78"/>
        <v>0</v>
      </c>
      <c r="K515" s="22">
        <f>COUNTIFS('Raw Data from UFBs'!$A$3:$A$3000,'Summary By Town'!$A515,'Raw Data from UFBs'!$E$3:$E$3000,'Summary By Town'!$K$2)</f>
        <v>0</v>
      </c>
      <c r="L515" s="5">
        <f>SUMIFS('Raw Data from UFBs'!F$3:F$3000,'Raw Data from UFBs'!$A$3:$A$3000,'Summary By Town'!$A515,'Raw Data from UFBs'!$E$3:$E$3000,'Summary By Town'!$K$2)</f>
        <v>0</v>
      </c>
      <c r="M515" s="5">
        <f>SUMIFS('Raw Data from UFBs'!G$3:G$3000,'Raw Data from UFBs'!$A$3:$A$3000,'Summary By Town'!$A515,'Raw Data from UFBs'!$E$3:$E$3000,'Summary By Town'!$K$2)</f>
        <v>0</v>
      </c>
      <c r="N515" s="23">
        <f t="shared" si="79"/>
        <v>0</v>
      </c>
      <c r="O515" s="22">
        <f>COUNTIFS('Raw Data from UFBs'!$A$3:$A$3000,'Summary By Town'!$A515,'Raw Data from UFBs'!$E$3:$E$3000,'Summary By Town'!$O$2)</f>
        <v>0</v>
      </c>
      <c r="P515" s="5">
        <f>SUMIFS('Raw Data from UFBs'!F$3:F$3000,'Raw Data from UFBs'!$A$3:$A$3000,'Summary By Town'!$A515,'Raw Data from UFBs'!$E$3:$E$3000,'Summary By Town'!$O$2)</f>
        <v>0</v>
      </c>
      <c r="Q515" s="5">
        <f>SUMIFS('Raw Data from UFBs'!G$3:G$3000,'Raw Data from UFBs'!$A$3:$A$3000,'Summary By Town'!$A515,'Raw Data from UFBs'!$E$3:$E$3000,'Summary By Town'!$O$2)</f>
        <v>0</v>
      </c>
      <c r="R515" s="23">
        <f t="shared" si="80"/>
        <v>0</v>
      </c>
      <c r="S515" s="22">
        <f t="shared" si="81"/>
        <v>0</v>
      </c>
      <c r="T515" s="5">
        <f t="shared" si="82"/>
        <v>0</v>
      </c>
      <c r="U515" s="5">
        <f t="shared" si="83"/>
        <v>0</v>
      </c>
      <c r="V515" s="23">
        <f t="shared" si="84"/>
        <v>0</v>
      </c>
      <c r="W515" s="62">
        <v>688899900</v>
      </c>
      <c r="X515" s="63">
        <v>3.160042273682881</v>
      </c>
      <c r="Y515" s="64">
        <v>0.16604304978227091</v>
      </c>
      <c r="Z515" s="5">
        <f t="shared" si="85"/>
        <v>0</v>
      </c>
      <c r="AA515" s="9">
        <f t="shared" si="86"/>
        <v>0</v>
      </c>
      <c r="AB515" s="62">
        <v>4900133.74</v>
      </c>
      <c r="AC515" s="7">
        <f t="shared" si="87"/>
        <v>0</v>
      </c>
      <c r="AE515" s="6" t="s">
        <v>1224</v>
      </c>
      <c r="AF515" s="6" t="s">
        <v>1220</v>
      </c>
      <c r="AG515" s="6" t="s">
        <v>1230</v>
      </c>
      <c r="AH515" s="6" t="s">
        <v>1238</v>
      </c>
      <c r="AI515" s="6" t="s">
        <v>651</v>
      </c>
      <c r="AJ515" s="6" t="s">
        <v>1233</v>
      </c>
      <c r="AK515" s="6" t="s">
        <v>652</v>
      </c>
      <c r="AL515" s="6" t="s">
        <v>1235</v>
      </c>
      <c r="AM515" s="6" t="s">
        <v>1857</v>
      </c>
      <c r="AN515" s="6" t="s">
        <v>1857</v>
      </c>
      <c r="AO515" s="6" t="s">
        <v>1857</v>
      </c>
      <c r="AP515" s="6" t="s">
        <v>1857</v>
      </c>
      <c r="AQ515" s="6" t="s">
        <v>1857</v>
      </c>
      <c r="AR515" s="6" t="s">
        <v>1857</v>
      </c>
      <c r="AS515" s="6" t="s">
        <v>1857</v>
      </c>
      <c r="AT515" s="6" t="s">
        <v>1857</v>
      </c>
    </row>
    <row r="516" spans="1:46" ht="17.25" customHeight="1" x14ac:dyDescent="0.3">
      <c r="A516" t="s">
        <v>1228</v>
      </c>
      <c r="B516" t="s">
        <v>1769</v>
      </c>
      <c r="C516" t="s">
        <v>1219</v>
      </c>
      <c r="D516" t="str">
        <f t="shared" ref="D516:D567" si="88">B516&amp;", "&amp;C516&amp;" County"</f>
        <v>Hardyston township, Sussex County</v>
      </c>
      <c r="E516" t="s">
        <v>1828</v>
      </c>
      <c r="F516" t="s">
        <v>1818</v>
      </c>
      <c r="G516" s="22">
        <f>COUNTIFS('Raw Data from UFBs'!$A$3:$A$3000,'Summary By Town'!$A516,'Raw Data from UFBs'!$E$3:$E$3000,'Summary By Town'!$G$2)</f>
        <v>0</v>
      </c>
      <c r="H516" s="5">
        <f>SUMIFS('Raw Data from UFBs'!F$3:F$3000,'Raw Data from UFBs'!$A$3:$A$3000,'Summary By Town'!$A516,'Raw Data from UFBs'!$E$3:$E$3000,'Summary By Town'!$G$2)</f>
        <v>0</v>
      </c>
      <c r="I516" s="5">
        <f>SUMIFS('Raw Data from UFBs'!G$3:G$3000,'Raw Data from UFBs'!$A$3:$A$3000,'Summary By Town'!$A516,'Raw Data from UFBs'!$E$3:$E$3000,'Summary By Town'!$G$2)</f>
        <v>0</v>
      </c>
      <c r="J516" s="23">
        <f t="shared" ref="J516:J567" si="89">IFERROR((I516/100)*$X516,"--")</f>
        <v>0</v>
      </c>
      <c r="K516" s="22">
        <f>COUNTIFS('Raw Data from UFBs'!$A$3:$A$3000,'Summary By Town'!$A516,'Raw Data from UFBs'!$E$3:$E$3000,'Summary By Town'!$K$2)</f>
        <v>0</v>
      </c>
      <c r="L516" s="5">
        <f>SUMIFS('Raw Data from UFBs'!F$3:F$3000,'Raw Data from UFBs'!$A$3:$A$3000,'Summary By Town'!$A516,'Raw Data from UFBs'!$E$3:$E$3000,'Summary By Town'!$K$2)</f>
        <v>0</v>
      </c>
      <c r="M516" s="5">
        <f>SUMIFS('Raw Data from UFBs'!G$3:G$3000,'Raw Data from UFBs'!$A$3:$A$3000,'Summary By Town'!$A516,'Raw Data from UFBs'!$E$3:$E$3000,'Summary By Town'!$K$2)</f>
        <v>0</v>
      </c>
      <c r="N516" s="23">
        <f t="shared" ref="N516:N567" si="90">IFERROR((M516/100)*$X516,"--")</f>
        <v>0</v>
      </c>
      <c r="O516" s="22">
        <f>COUNTIFS('Raw Data from UFBs'!$A$3:$A$3000,'Summary By Town'!$A516,'Raw Data from UFBs'!$E$3:$E$3000,'Summary By Town'!$O$2)</f>
        <v>0</v>
      </c>
      <c r="P516" s="5">
        <f>SUMIFS('Raw Data from UFBs'!F$3:F$3000,'Raw Data from UFBs'!$A$3:$A$3000,'Summary By Town'!$A516,'Raw Data from UFBs'!$E$3:$E$3000,'Summary By Town'!$O$2)</f>
        <v>0</v>
      </c>
      <c r="Q516" s="5">
        <f>SUMIFS('Raw Data from UFBs'!G$3:G$3000,'Raw Data from UFBs'!$A$3:$A$3000,'Summary By Town'!$A516,'Raw Data from UFBs'!$E$3:$E$3000,'Summary By Town'!$O$2)</f>
        <v>0</v>
      </c>
      <c r="R516" s="23">
        <f t="shared" ref="R516:R567" si="91">IFERROR((Q516/100)*$X516,"--")</f>
        <v>0</v>
      </c>
      <c r="S516" s="22">
        <f t="shared" ref="S516:S567" si="92">O516+K516+G516</f>
        <v>0</v>
      </c>
      <c r="T516" s="5">
        <f t="shared" ref="T516:T567" si="93">P516+L516+H516</f>
        <v>0</v>
      </c>
      <c r="U516" s="5">
        <f t="shared" ref="U516:U567" si="94">Q516+M516+I516</f>
        <v>0</v>
      </c>
      <c r="V516" s="23">
        <f t="shared" ref="V516:V567" si="95">R516+N516+J516</f>
        <v>0</v>
      </c>
      <c r="W516" s="62">
        <v>1219086300</v>
      </c>
      <c r="X516" s="63">
        <v>3.0449268707448565</v>
      </c>
      <c r="Y516" s="64">
        <v>0.23480303359130861</v>
      </c>
      <c r="Z516" s="5">
        <f t="shared" ref="Z516:Z567" si="96">(V516-T516)*Y516</f>
        <v>0</v>
      </c>
      <c r="AA516" s="9">
        <f t="shared" ref="AA516:AA567" si="97">U516/W516</f>
        <v>0</v>
      </c>
      <c r="AB516" s="62">
        <v>23471538.16</v>
      </c>
      <c r="AC516" s="7">
        <f t="shared" ref="AC516:AC567" si="98">Z516/AB516</f>
        <v>0</v>
      </c>
      <c r="AE516" s="6" t="s">
        <v>1232</v>
      </c>
      <c r="AF516" s="6" t="s">
        <v>655</v>
      </c>
      <c r="AG516" s="6" t="s">
        <v>1223</v>
      </c>
      <c r="AH516" s="6" t="s">
        <v>1226</v>
      </c>
      <c r="AI516" s="6" t="s">
        <v>1230</v>
      </c>
      <c r="AJ516" s="6" t="s">
        <v>1196</v>
      </c>
      <c r="AK516" s="6" t="s">
        <v>1237</v>
      </c>
      <c r="AL516" s="6" t="s">
        <v>1239</v>
      </c>
      <c r="AM516" s="6" t="s">
        <v>568</v>
      </c>
      <c r="AN516" s="6" t="s">
        <v>1857</v>
      </c>
      <c r="AO516" s="6" t="s">
        <v>1857</v>
      </c>
      <c r="AP516" s="6" t="s">
        <v>1857</v>
      </c>
      <c r="AQ516" s="6" t="s">
        <v>1857</v>
      </c>
      <c r="AR516" s="6" t="s">
        <v>1857</v>
      </c>
      <c r="AS516" s="6" t="s">
        <v>1857</v>
      </c>
      <c r="AT516" s="6" t="s">
        <v>1857</v>
      </c>
    </row>
    <row r="517" spans="1:46" ht="17.25" customHeight="1" x14ac:dyDescent="0.3">
      <c r="A517" t="s">
        <v>1230</v>
      </c>
      <c r="B517" t="s">
        <v>1770</v>
      </c>
      <c r="C517" t="s">
        <v>1219</v>
      </c>
      <c r="D517" t="str">
        <f t="shared" si="88"/>
        <v>Lafayette township, Sussex County</v>
      </c>
      <c r="E517" t="s">
        <v>1828</v>
      </c>
      <c r="F517" t="s">
        <v>1818</v>
      </c>
      <c r="G517" s="22">
        <f>COUNTIFS('Raw Data from UFBs'!$A$3:$A$3000,'Summary By Town'!$A517,'Raw Data from UFBs'!$E$3:$E$3000,'Summary By Town'!$G$2)</f>
        <v>0</v>
      </c>
      <c r="H517" s="5">
        <f>SUMIFS('Raw Data from UFBs'!F$3:F$3000,'Raw Data from UFBs'!$A$3:$A$3000,'Summary By Town'!$A517,'Raw Data from UFBs'!$E$3:$E$3000,'Summary By Town'!$G$2)</f>
        <v>0</v>
      </c>
      <c r="I517" s="5">
        <f>SUMIFS('Raw Data from UFBs'!G$3:G$3000,'Raw Data from UFBs'!$A$3:$A$3000,'Summary By Town'!$A517,'Raw Data from UFBs'!$E$3:$E$3000,'Summary By Town'!$G$2)</f>
        <v>0</v>
      </c>
      <c r="J517" s="23">
        <f t="shared" si="89"/>
        <v>0</v>
      </c>
      <c r="K517" s="22">
        <f>COUNTIFS('Raw Data from UFBs'!$A$3:$A$3000,'Summary By Town'!$A517,'Raw Data from UFBs'!$E$3:$E$3000,'Summary By Town'!$K$2)</f>
        <v>0</v>
      </c>
      <c r="L517" s="5">
        <f>SUMIFS('Raw Data from UFBs'!F$3:F$3000,'Raw Data from UFBs'!$A$3:$A$3000,'Summary By Town'!$A517,'Raw Data from UFBs'!$E$3:$E$3000,'Summary By Town'!$K$2)</f>
        <v>0</v>
      </c>
      <c r="M517" s="5">
        <f>SUMIFS('Raw Data from UFBs'!G$3:G$3000,'Raw Data from UFBs'!$A$3:$A$3000,'Summary By Town'!$A517,'Raw Data from UFBs'!$E$3:$E$3000,'Summary By Town'!$K$2)</f>
        <v>0</v>
      </c>
      <c r="N517" s="23">
        <f t="shared" si="90"/>
        <v>0</v>
      </c>
      <c r="O517" s="22">
        <f>COUNTIFS('Raw Data from UFBs'!$A$3:$A$3000,'Summary By Town'!$A517,'Raw Data from UFBs'!$E$3:$E$3000,'Summary By Town'!$O$2)</f>
        <v>0</v>
      </c>
      <c r="P517" s="5">
        <f>SUMIFS('Raw Data from UFBs'!F$3:F$3000,'Raw Data from UFBs'!$A$3:$A$3000,'Summary By Town'!$A517,'Raw Data from UFBs'!$E$3:$E$3000,'Summary By Town'!$O$2)</f>
        <v>0</v>
      </c>
      <c r="Q517" s="5">
        <f>SUMIFS('Raw Data from UFBs'!G$3:G$3000,'Raw Data from UFBs'!$A$3:$A$3000,'Summary By Town'!$A517,'Raw Data from UFBs'!$E$3:$E$3000,'Summary By Town'!$O$2)</f>
        <v>0</v>
      </c>
      <c r="R517" s="23">
        <f t="shared" si="91"/>
        <v>0</v>
      </c>
      <c r="S517" s="22">
        <f t="shared" si="92"/>
        <v>0</v>
      </c>
      <c r="T517" s="5">
        <f t="shared" si="93"/>
        <v>0</v>
      </c>
      <c r="U517" s="5">
        <f t="shared" si="94"/>
        <v>0</v>
      </c>
      <c r="V517" s="23">
        <f t="shared" si="95"/>
        <v>0</v>
      </c>
      <c r="W517" s="62">
        <v>363526000</v>
      </c>
      <c r="X517" s="63">
        <v>2.8538053254799438</v>
      </c>
      <c r="Y517" s="64">
        <v>0.10966136657529464</v>
      </c>
      <c r="Z517" s="5">
        <f t="shared" si="96"/>
        <v>0</v>
      </c>
      <c r="AA517" s="9">
        <f t="shared" si="97"/>
        <v>0</v>
      </c>
      <c r="AB517" s="62">
        <v>2939216.16</v>
      </c>
      <c r="AC517" s="7">
        <f t="shared" si="98"/>
        <v>0</v>
      </c>
      <c r="AE517" s="6" t="s">
        <v>1220</v>
      </c>
      <c r="AF517" s="6" t="s">
        <v>655</v>
      </c>
      <c r="AG517" s="6" t="s">
        <v>1228</v>
      </c>
      <c r="AH517" s="6" t="s">
        <v>651</v>
      </c>
      <c r="AI517" s="6" t="s">
        <v>1239</v>
      </c>
      <c r="AJ517" s="6" t="s">
        <v>1227</v>
      </c>
      <c r="AK517" s="6" t="s">
        <v>1857</v>
      </c>
      <c r="AL517" s="6" t="s">
        <v>1857</v>
      </c>
      <c r="AM517" s="6" t="s">
        <v>1857</v>
      </c>
      <c r="AN517" s="6" t="s">
        <v>1857</v>
      </c>
      <c r="AO517" s="6" t="s">
        <v>1857</v>
      </c>
      <c r="AP517" s="6" t="s">
        <v>1857</v>
      </c>
      <c r="AQ517" s="6" t="s">
        <v>1857</v>
      </c>
      <c r="AR517" s="6" t="s">
        <v>1857</v>
      </c>
      <c r="AS517" s="6" t="s">
        <v>1857</v>
      </c>
      <c r="AT517" s="6" t="s">
        <v>1857</v>
      </c>
    </row>
    <row r="518" spans="1:46" ht="17.25" customHeight="1" x14ac:dyDescent="0.3">
      <c r="A518" t="s">
        <v>1231</v>
      </c>
      <c r="B518" t="s">
        <v>1771</v>
      </c>
      <c r="C518" t="s">
        <v>1219</v>
      </c>
      <c r="D518" t="str">
        <f t="shared" si="88"/>
        <v>Montague township, Sussex County</v>
      </c>
      <c r="E518" t="s">
        <v>1828</v>
      </c>
      <c r="F518" t="s">
        <v>1818</v>
      </c>
      <c r="G518" s="22">
        <f>COUNTIFS('Raw Data from UFBs'!$A$3:$A$3000,'Summary By Town'!$A518,'Raw Data from UFBs'!$E$3:$E$3000,'Summary By Town'!$G$2)</f>
        <v>0</v>
      </c>
      <c r="H518" s="5">
        <f>SUMIFS('Raw Data from UFBs'!F$3:F$3000,'Raw Data from UFBs'!$A$3:$A$3000,'Summary By Town'!$A518,'Raw Data from UFBs'!$E$3:$E$3000,'Summary By Town'!$G$2)</f>
        <v>0</v>
      </c>
      <c r="I518" s="5">
        <f>SUMIFS('Raw Data from UFBs'!G$3:G$3000,'Raw Data from UFBs'!$A$3:$A$3000,'Summary By Town'!$A518,'Raw Data from UFBs'!$E$3:$E$3000,'Summary By Town'!$G$2)</f>
        <v>0</v>
      </c>
      <c r="J518" s="23">
        <f t="shared" si="89"/>
        <v>0</v>
      </c>
      <c r="K518" s="22">
        <f>COUNTIFS('Raw Data from UFBs'!$A$3:$A$3000,'Summary By Town'!$A518,'Raw Data from UFBs'!$E$3:$E$3000,'Summary By Town'!$K$2)</f>
        <v>0</v>
      </c>
      <c r="L518" s="5">
        <f>SUMIFS('Raw Data from UFBs'!F$3:F$3000,'Raw Data from UFBs'!$A$3:$A$3000,'Summary By Town'!$A518,'Raw Data from UFBs'!$E$3:$E$3000,'Summary By Town'!$K$2)</f>
        <v>0</v>
      </c>
      <c r="M518" s="5">
        <f>SUMIFS('Raw Data from UFBs'!G$3:G$3000,'Raw Data from UFBs'!$A$3:$A$3000,'Summary By Town'!$A518,'Raw Data from UFBs'!$E$3:$E$3000,'Summary By Town'!$K$2)</f>
        <v>0</v>
      </c>
      <c r="N518" s="23">
        <f t="shared" si="90"/>
        <v>0</v>
      </c>
      <c r="O518" s="22">
        <f>COUNTIFS('Raw Data from UFBs'!$A$3:$A$3000,'Summary By Town'!$A518,'Raw Data from UFBs'!$E$3:$E$3000,'Summary By Town'!$O$2)</f>
        <v>0</v>
      </c>
      <c r="P518" s="5">
        <f>SUMIFS('Raw Data from UFBs'!F$3:F$3000,'Raw Data from UFBs'!$A$3:$A$3000,'Summary By Town'!$A518,'Raw Data from UFBs'!$E$3:$E$3000,'Summary By Town'!$O$2)</f>
        <v>0</v>
      </c>
      <c r="Q518" s="5">
        <f>SUMIFS('Raw Data from UFBs'!G$3:G$3000,'Raw Data from UFBs'!$A$3:$A$3000,'Summary By Town'!$A518,'Raw Data from UFBs'!$E$3:$E$3000,'Summary By Town'!$O$2)</f>
        <v>0</v>
      </c>
      <c r="R518" s="23">
        <f t="shared" si="91"/>
        <v>0</v>
      </c>
      <c r="S518" s="22">
        <f t="shared" si="92"/>
        <v>0</v>
      </c>
      <c r="T518" s="5">
        <f t="shared" si="93"/>
        <v>0</v>
      </c>
      <c r="U518" s="5">
        <f t="shared" si="94"/>
        <v>0</v>
      </c>
      <c r="V518" s="23">
        <f t="shared" si="95"/>
        <v>0</v>
      </c>
      <c r="W518" s="62">
        <v>444183700</v>
      </c>
      <c r="X518" s="63">
        <v>2.8914585081377839</v>
      </c>
      <c r="Y518" s="64">
        <v>0.14960833198381537</v>
      </c>
      <c r="Z518" s="5">
        <f t="shared" si="96"/>
        <v>0</v>
      </c>
      <c r="AA518" s="9">
        <f t="shared" si="97"/>
        <v>0</v>
      </c>
      <c r="AB518" s="62">
        <v>3052139.08</v>
      </c>
      <c r="AC518" s="7">
        <f t="shared" si="98"/>
        <v>0</v>
      </c>
      <c r="AE518" s="6" t="s">
        <v>651</v>
      </c>
      <c r="AF518" s="6" t="s">
        <v>1233</v>
      </c>
      <c r="AG518" s="6" t="s">
        <v>1239</v>
      </c>
      <c r="AH518" s="6" t="s">
        <v>1857</v>
      </c>
      <c r="AI518" s="6" t="s">
        <v>1857</v>
      </c>
      <c r="AJ518" s="6" t="s">
        <v>1857</v>
      </c>
      <c r="AK518" s="6" t="s">
        <v>1857</v>
      </c>
      <c r="AL518" s="6" t="s">
        <v>1857</v>
      </c>
      <c r="AM518" s="6" t="s">
        <v>1857</v>
      </c>
      <c r="AN518" s="6" t="s">
        <v>1857</v>
      </c>
      <c r="AO518" s="6" t="s">
        <v>1857</v>
      </c>
      <c r="AP518" s="6" t="s">
        <v>1857</v>
      </c>
      <c r="AQ518" s="6" t="s">
        <v>1857</v>
      </c>
      <c r="AR518" s="6" t="s">
        <v>1857</v>
      </c>
      <c r="AS518" s="6" t="s">
        <v>1857</v>
      </c>
      <c r="AT518" s="6" t="s">
        <v>1857</v>
      </c>
    </row>
    <row r="519" spans="1:46" ht="17.25" customHeight="1" x14ac:dyDescent="0.3">
      <c r="A519" t="s">
        <v>1233</v>
      </c>
      <c r="B519" t="s">
        <v>1772</v>
      </c>
      <c r="C519" t="s">
        <v>1219</v>
      </c>
      <c r="D519" t="str">
        <f t="shared" si="88"/>
        <v>Sandyston township, Sussex County</v>
      </c>
      <c r="E519" t="s">
        <v>1828</v>
      </c>
      <c r="F519" t="s">
        <v>1818</v>
      </c>
      <c r="G519" s="22">
        <f>COUNTIFS('Raw Data from UFBs'!$A$3:$A$3000,'Summary By Town'!$A519,'Raw Data from UFBs'!$E$3:$E$3000,'Summary By Town'!$G$2)</f>
        <v>0</v>
      </c>
      <c r="H519" s="5">
        <f>SUMIFS('Raw Data from UFBs'!F$3:F$3000,'Raw Data from UFBs'!$A$3:$A$3000,'Summary By Town'!$A519,'Raw Data from UFBs'!$E$3:$E$3000,'Summary By Town'!$G$2)</f>
        <v>0</v>
      </c>
      <c r="I519" s="5">
        <f>SUMIFS('Raw Data from UFBs'!G$3:G$3000,'Raw Data from UFBs'!$A$3:$A$3000,'Summary By Town'!$A519,'Raw Data from UFBs'!$E$3:$E$3000,'Summary By Town'!$G$2)</f>
        <v>0</v>
      </c>
      <c r="J519" s="23">
        <f t="shared" si="89"/>
        <v>0</v>
      </c>
      <c r="K519" s="22">
        <f>COUNTIFS('Raw Data from UFBs'!$A$3:$A$3000,'Summary By Town'!$A519,'Raw Data from UFBs'!$E$3:$E$3000,'Summary By Town'!$K$2)</f>
        <v>0</v>
      </c>
      <c r="L519" s="5">
        <f>SUMIFS('Raw Data from UFBs'!F$3:F$3000,'Raw Data from UFBs'!$A$3:$A$3000,'Summary By Town'!$A519,'Raw Data from UFBs'!$E$3:$E$3000,'Summary By Town'!$K$2)</f>
        <v>0</v>
      </c>
      <c r="M519" s="5">
        <f>SUMIFS('Raw Data from UFBs'!G$3:G$3000,'Raw Data from UFBs'!$A$3:$A$3000,'Summary By Town'!$A519,'Raw Data from UFBs'!$E$3:$E$3000,'Summary By Town'!$K$2)</f>
        <v>0</v>
      </c>
      <c r="N519" s="23">
        <f t="shared" si="90"/>
        <v>0</v>
      </c>
      <c r="O519" s="22">
        <f>COUNTIFS('Raw Data from UFBs'!$A$3:$A$3000,'Summary By Town'!$A519,'Raw Data from UFBs'!$E$3:$E$3000,'Summary By Town'!$O$2)</f>
        <v>0</v>
      </c>
      <c r="P519" s="5">
        <f>SUMIFS('Raw Data from UFBs'!F$3:F$3000,'Raw Data from UFBs'!$A$3:$A$3000,'Summary By Town'!$A519,'Raw Data from UFBs'!$E$3:$E$3000,'Summary By Town'!$O$2)</f>
        <v>0</v>
      </c>
      <c r="Q519" s="5">
        <f>SUMIFS('Raw Data from UFBs'!G$3:G$3000,'Raw Data from UFBs'!$A$3:$A$3000,'Summary By Town'!$A519,'Raw Data from UFBs'!$E$3:$E$3000,'Summary By Town'!$O$2)</f>
        <v>0</v>
      </c>
      <c r="R519" s="23">
        <f t="shared" si="91"/>
        <v>0</v>
      </c>
      <c r="S519" s="22">
        <f t="shared" si="92"/>
        <v>0</v>
      </c>
      <c r="T519" s="5">
        <f t="shared" si="93"/>
        <v>0</v>
      </c>
      <c r="U519" s="5">
        <f t="shared" si="94"/>
        <v>0</v>
      </c>
      <c r="V519" s="23">
        <f t="shared" si="95"/>
        <v>0</v>
      </c>
      <c r="W519" s="62">
        <v>405935800</v>
      </c>
      <c r="X519" s="63">
        <v>3.0634590681778198</v>
      </c>
      <c r="Y519" s="64">
        <v>9.5558890850655637E-2</v>
      </c>
      <c r="Z519" s="5">
        <f t="shared" si="96"/>
        <v>0</v>
      </c>
      <c r="AA519" s="9">
        <f t="shared" si="97"/>
        <v>0</v>
      </c>
      <c r="AB519" s="62">
        <v>1598509.9</v>
      </c>
      <c r="AC519" s="7">
        <f t="shared" si="98"/>
        <v>0</v>
      </c>
      <c r="AE519" s="6" t="s">
        <v>1238</v>
      </c>
      <c r="AF519" s="6" t="s">
        <v>651</v>
      </c>
      <c r="AG519" s="6" t="s">
        <v>1239</v>
      </c>
      <c r="AH519" s="6" t="s">
        <v>1231</v>
      </c>
      <c r="AI519" s="6" t="s">
        <v>1227</v>
      </c>
      <c r="AJ519" s="6" t="s">
        <v>1235</v>
      </c>
      <c r="AK519" s="6" t="s">
        <v>1857</v>
      </c>
      <c r="AL519" s="6" t="s">
        <v>1857</v>
      </c>
      <c r="AM519" s="6" t="s">
        <v>1857</v>
      </c>
      <c r="AN519" s="6" t="s">
        <v>1857</v>
      </c>
      <c r="AO519" s="6" t="s">
        <v>1857</v>
      </c>
      <c r="AP519" s="6" t="s">
        <v>1857</v>
      </c>
      <c r="AQ519" s="6" t="s">
        <v>1857</v>
      </c>
      <c r="AR519" s="6" t="s">
        <v>1857</v>
      </c>
      <c r="AS519" s="6" t="s">
        <v>1857</v>
      </c>
      <c r="AT519" s="6" t="s">
        <v>1857</v>
      </c>
    </row>
    <row r="520" spans="1:46" ht="17.25" customHeight="1" x14ac:dyDescent="0.3">
      <c r="A520" t="s">
        <v>655</v>
      </c>
      <c r="B520" t="s">
        <v>1773</v>
      </c>
      <c r="C520" t="s">
        <v>1219</v>
      </c>
      <c r="D520" t="str">
        <f t="shared" si="88"/>
        <v>Sparta township, Sussex County</v>
      </c>
      <c r="E520" t="s">
        <v>1828</v>
      </c>
      <c r="F520" t="s">
        <v>1818</v>
      </c>
      <c r="G520" s="22">
        <f>COUNTIFS('Raw Data from UFBs'!$A$3:$A$3000,'Summary By Town'!$A520,'Raw Data from UFBs'!$E$3:$E$3000,'Summary By Town'!$G$2)</f>
        <v>3</v>
      </c>
      <c r="H520" s="5">
        <f>SUMIFS('Raw Data from UFBs'!F$3:F$3000,'Raw Data from UFBs'!$A$3:$A$3000,'Summary By Town'!$A520,'Raw Data from UFBs'!$E$3:$E$3000,'Summary By Town'!$G$2)</f>
        <v>13691.509999999998</v>
      </c>
      <c r="I520" s="5">
        <f>SUMIFS('Raw Data from UFBs'!G$3:G$3000,'Raw Data from UFBs'!$A$3:$A$3000,'Summary By Town'!$A520,'Raw Data from UFBs'!$E$3:$E$3000,'Summary By Town'!$G$2)</f>
        <v>3706500</v>
      </c>
      <c r="J520" s="23">
        <f t="shared" si="89"/>
        <v>129203.75048327446</v>
      </c>
      <c r="K520" s="22">
        <f>COUNTIFS('Raw Data from UFBs'!$A$3:$A$3000,'Summary By Town'!$A520,'Raw Data from UFBs'!$E$3:$E$3000,'Summary By Town'!$K$2)</f>
        <v>0</v>
      </c>
      <c r="L520" s="5">
        <f>SUMIFS('Raw Data from UFBs'!F$3:F$3000,'Raw Data from UFBs'!$A$3:$A$3000,'Summary By Town'!$A520,'Raw Data from UFBs'!$E$3:$E$3000,'Summary By Town'!$K$2)</f>
        <v>0</v>
      </c>
      <c r="M520" s="5">
        <f>SUMIFS('Raw Data from UFBs'!G$3:G$3000,'Raw Data from UFBs'!$A$3:$A$3000,'Summary By Town'!$A520,'Raw Data from UFBs'!$E$3:$E$3000,'Summary By Town'!$K$2)</f>
        <v>0</v>
      </c>
      <c r="N520" s="23">
        <f t="shared" si="90"/>
        <v>0</v>
      </c>
      <c r="O520" s="22">
        <f>COUNTIFS('Raw Data from UFBs'!$A$3:$A$3000,'Summary By Town'!$A520,'Raw Data from UFBs'!$E$3:$E$3000,'Summary By Town'!$O$2)</f>
        <v>0</v>
      </c>
      <c r="P520" s="5">
        <f>SUMIFS('Raw Data from UFBs'!F$3:F$3000,'Raw Data from UFBs'!$A$3:$A$3000,'Summary By Town'!$A520,'Raw Data from UFBs'!$E$3:$E$3000,'Summary By Town'!$O$2)</f>
        <v>0</v>
      </c>
      <c r="Q520" s="5">
        <f>SUMIFS('Raw Data from UFBs'!G$3:G$3000,'Raw Data from UFBs'!$A$3:$A$3000,'Summary By Town'!$A520,'Raw Data from UFBs'!$E$3:$E$3000,'Summary By Town'!$O$2)</f>
        <v>0</v>
      </c>
      <c r="R520" s="23">
        <f t="shared" si="91"/>
        <v>0</v>
      </c>
      <c r="S520" s="22">
        <f t="shared" si="92"/>
        <v>3</v>
      </c>
      <c r="T520" s="5">
        <f t="shared" si="93"/>
        <v>13691.509999999998</v>
      </c>
      <c r="U520" s="5">
        <f t="shared" si="94"/>
        <v>3706500</v>
      </c>
      <c r="V520" s="23">
        <f t="shared" si="95"/>
        <v>129203.75048327446</v>
      </c>
      <c r="W520" s="62">
        <v>3319481800</v>
      </c>
      <c r="X520" s="63">
        <v>3.4858694316275316</v>
      </c>
      <c r="Y520" s="64">
        <v>0.18012749230050046</v>
      </c>
      <c r="Z520" s="5">
        <f t="shared" si="96"/>
        <v>20806.930208264577</v>
      </c>
      <c r="AA520" s="9">
        <f t="shared" si="97"/>
        <v>1.1165899448522356E-3</v>
      </c>
      <c r="AB520" s="62">
        <v>28323031.77</v>
      </c>
      <c r="AC520" s="7">
        <f t="shared" si="98"/>
        <v>7.3462934255164936E-4</v>
      </c>
      <c r="AE520" s="6" t="s">
        <v>1222</v>
      </c>
      <c r="AF520" s="6" t="s">
        <v>1229</v>
      </c>
      <c r="AG520" s="6" t="s">
        <v>1220</v>
      </c>
      <c r="AH520" s="6" t="s">
        <v>1232</v>
      </c>
      <c r="AI520" s="6" t="s">
        <v>1223</v>
      </c>
      <c r="AJ520" s="6" t="s">
        <v>1230</v>
      </c>
      <c r="AK520" s="6" t="s">
        <v>1228</v>
      </c>
      <c r="AL520" s="6" t="s">
        <v>568</v>
      </c>
      <c r="AM520" s="6" t="s">
        <v>1857</v>
      </c>
      <c r="AN520" s="6" t="s">
        <v>1857</v>
      </c>
      <c r="AO520" s="6" t="s">
        <v>1857</v>
      </c>
      <c r="AP520" s="6" t="s">
        <v>1857</v>
      </c>
      <c r="AQ520" s="6" t="s">
        <v>1857</v>
      </c>
      <c r="AR520" s="6" t="s">
        <v>1857</v>
      </c>
      <c r="AS520" s="6" t="s">
        <v>1857</v>
      </c>
      <c r="AT520" s="6" t="s">
        <v>1857</v>
      </c>
    </row>
    <row r="521" spans="1:46" ht="17.25" customHeight="1" x14ac:dyDescent="0.3">
      <c r="A521" t="s">
        <v>1235</v>
      </c>
      <c r="B521" t="s">
        <v>1774</v>
      </c>
      <c r="C521" t="s">
        <v>1219</v>
      </c>
      <c r="D521" t="str">
        <f t="shared" si="88"/>
        <v>Stillwater township, Sussex County</v>
      </c>
      <c r="E521" t="s">
        <v>1828</v>
      </c>
      <c r="F521" t="s">
        <v>1818</v>
      </c>
      <c r="G521" s="22">
        <f>COUNTIFS('Raw Data from UFBs'!$A$3:$A$3000,'Summary By Town'!$A521,'Raw Data from UFBs'!$E$3:$E$3000,'Summary By Town'!$G$2)</f>
        <v>0</v>
      </c>
      <c r="H521" s="5">
        <f>SUMIFS('Raw Data from UFBs'!F$3:F$3000,'Raw Data from UFBs'!$A$3:$A$3000,'Summary By Town'!$A521,'Raw Data from UFBs'!$E$3:$E$3000,'Summary By Town'!$G$2)</f>
        <v>0</v>
      </c>
      <c r="I521" s="5">
        <f>SUMIFS('Raw Data from UFBs'!G$3:G$3000,'Raw Data from UFBs'!$A$3:$A$3000,'Summary By Town'!$A521,'Raw Data from UFBs'!$E$3:$E$3000,'Summary By Town'!$G$2)</f>
        <v>0</v>
      </c>
      <c r="J521" s="23">
        <f t="shared" si="89"/>
        <v>0</v>
      </c>
      <c r="K521" s="22">
        <f>COUNTIFS('Raw Data from UFBs'!$A$3:$A$3000,'Summary By Town'!$A521,'Raw Data from UFBs'!$E$3:$E$3000,'Summary By Town'!$K$2)</f>
        <v>0</v>
      </c>
      <c r="L521" s="5">
        <f>SUMIFS('Raw Data from UFBs'!F$3:F$3000,'Raw Data from UFBs'!$A$3:$A$3000,'Summary By Town'!$A521,'Raw Data from UFBs'!$E$3:$E$3000,'Summary By Town'!$K$2)</f>
        <v>0</v>
      </c>
      <c r="M521" s="5">
        <f>SUMIFS('Raw Data from UFBs'!G$3:G$3000,'Raw Data from UFBs'!$A$3:$A$3000,'Summary By Town'!$A521,'Raw Data from UFBs'!$E$3:$E$3000,'Summary By Town'!$K$2)</f>
        <v>0</v>
      </c>
      <c r="N521" s="23">
        <f t="shared" si="90"/>
        <v>0</v>
      </c>
      <c r="O521" s="22">
        <f>COUNTIFS('Raw Data from UFBs'!$A$3:$A$3000,'Summary By Town'!$A521,'Raw Data from UFBs'!$E$3:$E$3000,'Summary By Town'!$O$2)</f>
        <v>0</v>
      </c>
      <c r="P521" s="5">
        <f>SUMIFS('Raw Data from UFBs'!F$3:F$3000,'Raw Data from UFBs'!$A$3:$A$3000,'Summary By Town'!$A521,'Raw Data from UFBs'!$E$3:$E$3000,'Summary By Town'!$O$2)</f>
        <v>0</v>
      </c>
      <c r="Q521" s="5">
        <f>SUMIFS('Raw Data from UFBs'!G$3:G$3000,'Raw Data from UFBs'!$A$3:$A$3000,'Summary By Town'!$A521,'Raw Data from UFBs'!$E$3:$E$3000,'Summary By Town'!$O$2)</f>
        <v>0</v>
      </c>
      <c r="R521" s="23">
        <f t="shared" si="91"/>
        <v>0</v>
      </c>
      <c r="S521" s="22">
        <f t="shared" si="92"/>
        <v>0</v>
      </c>
      <c r="T521" s="5">
        <f t="shared" si="93"/>
        <v>0</v>
      </c>
      <c r="U521" s="5">
        <f t="shared" si="94"/>
        <v>0</v>
      </c>
      <c r="V521" s="23">
        <f t="shared" si="95"/>
        <v>0</v>
      </c>
      <c r="W521" s="62">
        <v>480606100</v>
      </c>
      <c r="X521" s="63">
        <v>3.5111752610735145</v>
      </c>
      <c r="Y521" s="64">
        <v>0.14936618089595322</v>
      </c>
      <c r="Z521" s="5">
        <f t="shared" si="96"/>
        <v>0</v>
      </c>
      <c r="AA521" s="9">
        <f t="shared" si="97"/>
        <v>0</v>
      </c>
      <c r="AB521" s="62">
        <v>3934065.4000000004</v>
      </c>
      <c r="AC521" s="7">
        <f t="shared" si="98"/>
        <v>0</v>
      </c>
      <c r="AE521" s="6" t="s">
        <v>718</v>
      </c>
      <c r="AF521" s="6" t="s">
        <v>1224</v>
      </c>
      <c r="AG521" s="6" t="s">
        <v>1259</v>
      </c>
      <c r="AH521" s="6" t="s">
        <v>1238</v>
      </c>
      <c r="AI521" s="6" t="s">
        <v>1233</v>
      </c>
      <c r="AJ521" s="6" t="s">
        <v>1227</v>
      </c>
      <c r="AK521" s="6" t="s">
        <v>1857</v>
      </c>
      <c r="AL521" s="6" t="s">
        <v>1857</v>
      </c>
      <c r="AM521" s="6" t="s">
        <v>1857</v>
      </c>
      <c r="AN521" s="6" t="s">
        <v>1857</v>
      </c>
      <c r="AO521" s="6" t="s">
        <v>1857</v>
      </c>
      <c r="AP521" s="6" t="s">
        <v>1857</v>
      </c>
      <c r="AQ521" s="6" t="s">
        <v>1857</v>
      </c>
      <c r="AR521" s="6" t="s">
        <v>1857</v>
      </c>
      <c r="AS521" s="6" t="s">
        <v>1857</v>
      </c>
      <c r="AT521" s="6" t="s">
        <v>1857</v>
      </c>
    </row>
    <row r="522" spans="1:46" ht="17.25" customHeight="1" x14ac:dyDescent="0.3">
      <c r="A522" t="s">
        <v>1237</v>
      </c>
      <c r="B522" t="s">
        <v>1775</v>
      </c>
      <c r="C522" t="s">
        <v>1219</v>
      </c>
      <c r="D522" t="str">
        <f t="shared" si="88"/>
        <v>Vernon township, Sussex County</v>
      </c>
      <c r="E522" t="s">
        <v>1828</v>
      </c>
      <c r="F522" t="s">
        <v>1818</v>
      </c>
      <c r="G522" s="22">
        <f>COUNTIFS('Raw Data from UFBs'!$A$3:$A$3000,'Summary By Town'!$A522,'Raw Data from UFBs'!$E$3:$E$3000,'Summary By Town'!$G$2)</f>
        <v>0</v>
      </c>
      <c r="H522" s="5">
        <f>SUMIFS('Raw Data from UFBs'!F$3:F$3000,'Raw Data from UFBs'!$A$3:$A$3000,'Summary By Town'!$A522,'Raw Data from UFBs'!$E$3:$E$3000,'Summary By Town'!$G$2)</f>
        <v>0</v>
      </c>
      <c r="I522" s="5">
        <f>SUMIFS('Raw Data from UFBs'!G$3:G$3000,'Raw Data from UFBs'!$A$3:$A$3000,'Summary By Town'!$A522,'Raw Data from UFBs'!$E$3:$E$3000,'Summary By Town'!$G$2)</f>
        <v>0</v>
      </c>
      <c r="J522" s="23">
        <f t="shared" si="89"/>
        <v>0</v>
      </c>
      <c r="K522" s="22">
        <f>COUNTIFS('Raw Data from UFBs'!$A$3:$A$3000,'Summary By Town'!$A522,'Raw Data from UFBs'!$E$3:$E$3000,'Summary By Town'!$K$2)</f>
        <v>0</v>
      </c>
      <c r="L522" s="5">
        <f>SUMIFS('Raw Data from UFBs'!F$3:F$3000,'Raw Data from UFBs'!$A$3:$A$3000,'Summary By Town'!$A522,'Raw Data from UFBs'!$E$3:$E$3000,'Summary By Town'!$K$2)</f>
        <v>0</v>
      </c>
      <c r="M522" s="5">
        <f>SUMIFS('Raw Data from UFBs'!G$3:G$3000,'Raw Data from UFBs'!$A$3:$A$3000,'Summary By Town'!$A522,'Raw Data from UFBs'!$E$3:$E$3000,'Summary By Town'!$K$2)</f>
        <v>0</v>
      </c>
      <c r="N522" s="23">
        <f t="shared" si="90"/>
        <v>0</v>
      </c>
      <c r="O522" s="22">
        <f>COUNTIFS('Raw Data from UFBs'!$A$3:$A$3000,'Summary By Town'!$A522,'Raw Data from UFBs'!$E$3:$E$3000,'Summary By Town'!$O$2)</f>
        <v>0</v>
      </c>
      <c r="P522" s="5">
        <f>SUMIFS('Raw Data from UFBs'!F$3:F$3000,'Raw Data from UFBs'!$A$3:$A$3000,'Summary By Town'!$A522,'Raw Data from UFBs'!$E$3:$E$3000,'Summary By Town'!$O$2)</f>
        <v>0</v>
      </c>
      <c r="Q522" s="5">
        <f>SUMIFS('Raw Data from UFBs'!G$3:G$3000,'Raw Data from UFBs'!$A$3:$A$3000,'Summary By Town'!$A522,'Raw Data from UFBs'!$E$3:$E$3000,'Summary By Town'!$O$2)</f>
        <v>0</v>
      </c>
      <c r="R522" s="23">
        <f t="shared" si="91"/>
        <v>0</v>
      </c>
      <c r="S522" s="22">
        <f t="shared" si="92"/>
        <v>0</v>
      </c>
      <c r="T522" s="5">
        <f t="shared" si="93"/>
        <v>0</v>
      </c>
      <c r="U522" s="5">
        <f t="shared" si="94"/>
        <v>0</v>
      </c>
      <c r="V522" s="23">
        <f t="shared" si="95"/>
        <v>0</v>
      </c>
      <c r="W522" s="62">
        <v>3305253208</v>
      </c>
      <c r="X522" s="63">
        <v>2.5926692699150018</v>
      </c>
      <c r="Y522" s="64">
        <v>0.23609052101702696</v>
      </c>
      <c r="Z522" s="5">
        <f t="shared" si="96"/>
        <v>0</v>
      </c>
      <c r="AA522" s="9">
        <f t="shared" si="97"/>
        <v>0</v>
      </c>
      <c r="AB522" s="62">
        <v>31032000</v>
      </c>
      <c r="AC522" s="7">
        <f t="shared" si="98"/>
        <v>0</v>
      </c>
      <c r="AE522" s="6" t="s">
        <v>1228</v>
      </c>
      <c r="AF522" s="6" t="s">
        <v>1196</v>
      </c>
      <c r="AG522" s="6" t="s">
        <v>1239</v>
      </c>
      <c r="AH522" s="6" t="s">
        <v>1857</v>
      </c>
      <c r="AI522" s="6" t="s">
        <v>1857</v>
      </c>
      <c r="AJ522" s="6" t="s">
        <v>1857</v>
      </c>
      <c r="AK522" s="6" t="s">
        <v>1857</v>
      </c>
      <c r="AL522" s="6" t="s">
        <v>1857</v>
      </c>
      <c r="AM522" s="6" t="s">
        <v>1857</v>
      </c>
      <c r="AN522" s="6" t="s">
        <v>1857</v>
      </c>
      <c r="AO522" s="6" t="s">
        <v>1857</v>
      </c>
      <c r="AP522" s="6" t="s">
        <v>1857</v>
      </c>
      <c r="AQ522" s="6" t="s">
        <v>1857</v>
      </c>
      <c r="AR522" s="6" t="s">
        <v>1857</v>
      </c>
      <c r="AS522" s="6" t="s">
        <v>1857</v>
      </c>
      <c r="AT522" s="6" t="s">
        <v>1857</v>
      </c>
    </row>
    <row r="523" spans="1:46" ht="17.25" customHeight="1" x14ac:dyDescent="0.3">
      <c r="A523" t="s">
        <v>1238</v>
      </c>
      <c r="B523" t="s">
        <v>1776</v>
      </c>
      <c r="C523" t="s">
        <v>1219</v>
      </c>
      <c r="D523" t="str">
        <f t="shared" si="88"/>
        <v>Walpack township, Sussex County</v>
      </c>
      <c r="E523" t="s">
        <v>1828</v>
      </c>
      <c r="F523" t="s">
        <v>1818</v>
      </c>
      <c r="G523" s="22">
        <f>COUNTIFS('Raw Data from UFBs'!$A$3:$A$3000,'Summary By Town'!$A523,'Raw Data from UFBs'!$E$3:$E$3000,'Summary By Town'!$G$2)</f>
        <v>0</v>
      </c>
      <c r="H523" s="5">
        <f>SUMIFS('Raw Data from UFBs'!F$3:F$3000,'Raw Data from UFBs'!$A$3:$A$3000,'Summary By Town'!$A523,'Raw Data from UFBs'!$E$3:$E$3000,'Summary By Town'!$G$2)</f>
        <v>0</v>
      </c>
      <c r="I523" s="5">
        <f>SUMIFS('Raw Data from UFBs'!G$3:G$3000,'Raw Data from UFBs'!$A$3:$A$3000,'Summary By Town'!$A523,'Raw Data from UFBs'!$E$3:$E$3000,'Summary By Town'!$G$2)</f>
        <v>0</v>
      </c>
      <c r="J523" s="23">
        <f t="shared" si="89"/>
        <v>0</v>
      </c>
      <c r="K523" s="22">
        <f>COUNTIFS('Raw Data from UFBs'!$A$3:$A$3000,'Summary By Town'!$A523,'Raw Data from UFBs'!$E$3:$E$3000,'Summary By Town'!$K$2)</f>
        <v>0</v>
      </c>
      <c r="L523" s="5">
        <f>SUMIFS('Raw Data from UFBs'!F$3:F$3000,'Raw Data from UFBs'!$A$3:$A$3000,'Summary By Town'!$A523,'Raw Data from UFBs'!$E$3:$E$3000,'Summary By Town'!$K$2)</f>
        <v>0</v>
      </c>
      <c r="M523" s="5">
        <f>SUMIFS('Raw Data from UFBs'!G$3:G$3000,'Raw Data from UFBs'!$A$3:$A$3000,'Summary By Town'!$A523,'Raw Data from UFBs'!$E$3:$E$3000,'Summary By Town'!$K$2)</f>
        <v>0</v>
      </c>
      <c r="N523" s="23">
        <f t="shared" si="90"/>
        <v>0</v>
      </c>
      <c r="O523" s="22">
        <f>COUNTIFS('Raw Data from UFBs'!$A$3:$A$3000,'Summary By Town'!$A523,'Raw Data from UFBs'!$E$3:$E$3000,'Summary By Town'!$O$2)</f>
        <v>0</v>
      </c>
      <c r="P523" s="5">
        <f>SUMIFS('Raw Data from UFBs'!F$3:F$3000,'Raw Data from UFBs'!$A$3:$A$3000,'Summary By Town'!$A523,'Raw Data from UFBs'!$E$3:$E$3000,'Summary By Town'!$O$2)</f>
        <v>0</v>
      </c>
      <c r="Q523" s="5">
        <f>SUMIFS('Raw Data from UFBs'!G$3:G$3000,'Raw Data from UFBs'!$A$3:$A$3000,'Summary By Town'!$A523,'Raw Data from UFBs'!$E$3:$E$3000,'Summary By Town'!$O$2)</f>
        <v>0</v>
      </c>
      <c r="R523" s="23">
        <f t="shared" si="91"/>
        <v>0</v>
      </c>
      <c r="S523" s="22">
        <f t="shared" si="92"/>
        <v>0</v>
      </c>
      <c r="T523" s="5">
        <f t="shared" si="93"/>
        <v>0</v>
      </c>
      <c r="U523" s="5">
        <f t="shared" si="94"/>
        <v>0</v>
      </c>
      <c r="V523" s="23">
        <f t="shared" si="95"/>
        <v>0</v>
      </c>
      <c r="W523" s="62">
        <v>33521426</v>
      </c>
      <c r="X523" s="63">
        <v>0.66625052906079762</v>
      </c>
      <c r="Y523" s="64">
        <v>0</v>
      </c>
      <c r="Z523" s="5">
        <f t="shared" si="96"/>
        <v>0</v>
      </c>
      <c r="AA523" s="9">
        <f t="shared" si="97"/>
        <v>0</v>
      </c>
      <c r="AB523" s="62">
        <v>128305.82</v>
      </c>
      <c r="AC523" s="7">
        <f t="shared" si="98"/>
        <v>0</v>
      </c>
      <c r="AE523" s="6" t="s">
        <v>1259</v>
      </c>
      <c r="AF523" s="6" t="s">
        <v>1233</v>
      </c>
      <c r="AG523" s="6" t="s">
        <v>1227</v>
      </c>
      <c r="AH523" s="6" t="s">
        <v>1235</v>
      </c>
      <c r="AI523" s="6" t="s">
        <v>1857</v>
      </c>
      <c r="AJ523" s="6" t="s">
        <v>1857</v>
      </c>
      <c r="AK523" s="6" t="s">
        <v>1857</v>
      </c>
      <c r="AL523" s="6" t="s">
        <v>1857</v>
      </c>
      <c r="AM523" s="6" t="s">
        <v>1857</v>
      </c>
      <c r="AN523" s="6" t="s">
        <v>1857</v>
      </c>
      <c r="AO523" s="6" t="s">
        <v>1857</v>
      </c>
      <c r="AP523" s="6" t="s">
        <v>1857</v>
      </c>
      <c r="AQ523" s="6" t="s">
        <v>1857</v>
      </c>
      <c r="AR523" s="6" t="s">
        <v>1857</v>
      </c>
      <c r="AS523" s="6" t="s">
        <v>1857</v>
      </c>
      <c r="AT523" s="6" t="s">
        <v>1857</v>
      </c>
    </row>
    <row r="524" spans="1:46" ht="17.25" customHeight="1" x14ac:dyDescent="0.3">
      <c r="A524" t="s">
        <v>1239</v>
      </c>
      <c r="B524" t="s">
        <v>1777</v>
      </c>
      <c r="C524" t="s">
        <v>1219</v>
      </c>
      <c r="D524" t="str">
        <f t="shared" si="88"/>
        <v>Wantage township, Sussex County</v>
      </c>
      <c r="E524" t="s">
        <v>1828</v>
      </c>
      <c r="F524" t="s">
        <v>1818</v>
      </c>
      <c r="G524" s="22">
        <f>COUNTIFS('Raw Data from UFBs'!$A$3:$A$3000,'Summary By Town'!$A524,'Raw Data from UFBs'!$E$3:$E$3000,'Summary By Town'!$G$2)</f>
        <v>0</v>
      </c>
      <c r="H524" s="5">
        <f>SUMIFS('Raw Data from UFBs'!F$3:F$3000,'Raw Data from UFBs'!$A$3:$A$3000,'Summary By Town'!$A524,'Raw Data from UFBs'!$E$3:$E$3000,'Summary By Town'!$G$2)</f>
        <v>0</v>
      </c>
      <c r="I524" s="5">
        <f>SUMIFS('Raw Data from UFBs'!G$3:G$3000,'Raw Data from UFBs'!$A$3:$A$3000,'Summary By Town'!$A524,'Raw Data from UFBs'!$E$3:$E$3000,'Summary By Town'!$G$2)</f>
        <v>0</v>
      </c>
      <c r="J524" s="23">
        <f t="shared" si="89"/>
        <v>0</v>
      </c>
      <c r="K524" s="22">
        <f>COUNTIFS('Raw Data from UFBs'!$A$3:$A$3000,'Summary By Town'!$A524,'Raw Data from UFBs'!$E$3:$E$3000,'Summary By Town'!$K$2)</f>
        <v>0</v>
      </c>
      <c r="L524" s="5">
        <f>SUMIFS('Raw Data from UFBs'!F$3:F$3000,'Raw Data from UFBs'!$A$3:$A$3000,'Summary By Town'!$A524,'Raw Data from UFBs'!$E$3:$E$3000,'Summary By Town'!$K$2)</f>
        <v>0</v>
      </c>
      <c r="M524" s="5">
        <f>SUMIFS('Raw Data from UFBs'!G$3:G$3000,'Raw Data from UFBs'!$A$3:$A$3000,'Summary By Town'!$A524,'Raw Data from UFBs'!$E$3:$E$3000,'Summary By Town'!$K$2)</f>
        <v>0</v>
      </c>
      <c r="N524" s="23">
        <f t="shared" si="90"/>
        <v>0</v>
      </c>
      <c r="O524" s="22">
        <f>COUNTIFS('Raw Data from UFBs'!$A$3:$A$3000,'Summary By Town'!$A524,'Raw Data from UFBs'!$E$3:$E$3000,'Summary By Town'!$O$2)</f>
        <v>0</v>
      </c>
      <c r="P524" s="5">
        <f>SUMIFS('Raw Data from UFBs'!F$3:F$3000,'Raw Data from UFBs'!$A$3:$A$3000,'Summary By Town'!$A524,'Raw Data from UFBs'!$E$3:$E$3000,'Summary By Town'!$O$2)</f>
        <v>0</v>
      </c>
      <c r="Q524" s="5">
        <f>SUMIFS('Raw Data from UFBs'!G$3:G$3000,'Raw Data from UFBs'!$A$3:$A$3000,'Summary By Town'!$A524,'Raw Data from UFBs'!$E$3:$E$3000,'Summary By Town'!$O$2)</f>
        <v>0</v>
      </c>
      <c r="R524" s="23">
        <f t="shared" si="91"/>
        <v>0</v>
      </c>
      <c r="S524" s="22">
        <f t="shared" si="92"/>
        <v>0</v>
      </c>
      <c r="T524" s="5">
        <f t="shared" si="93"/>
        <v>0</v>
      </c>
      <c r="U524" s="5">
        <f t="shared" si="94"/>
        <v>0</v>
      </c>
      <c r="V524" s="23">
        <f t="shared" si="95"/>
        <v>0</v>
      </c>
      <c r="W524" s="62">
        <v>1310928000</v>
      </c>
      <c r="X524" s="63">
        <v>2.9110658110138226</v>
      </c>
      <c r="Y524" s="64">
        <v>0.11133496085072805</v>
      </c>
      <c r="Z524" s="5">
        <f t="shared" si="96"/>
        <v>0</v>
      </c>
      <c r="AA524" s="9">
        <f t="shared" si="97"/>
        <v>0</v>
      </c>
      <c r="AB524" s="62">
        <v>6323428.0999999996</v>
      </c>
      <c r="AC524" s="7">
        <f t="shared" si="98"/>
        <v>0</v>
      </c>
      <c r="AE524" s="6" t="s">
        <v>1230</v>
      </c>
      <c r="AF524" s="6" t="s">
        <v>1228</v>
      </c>
      <c r="AG524" s="6" t="s">
        <v>1236</v>
      </c>
      <c r="AH524" s="6" t="s">
        <v>651</v>
      </c>
      <c r="AI524" s="6" t="s">
        <v>1233</v>
      </c>
      <c r="AJ524" s="6" t="s">
        <v>1237</v>
      </c>
      <c r="AK524" s="6" t="s">
        <v>1231</v>
      </c>
      <c r="AL524" s="6" t="s">
        <v>1857</v>
      </c>
      <c r="AM524" s="6" t="s">
        <v>1857</v>
      </c>
      <c r="AN524" s="6" t="s">
        <v>1857</v>
      </c>
      <c r="AO524" s="6" t="s">
        <v>1857</v>
      </c>
      <c r="AP524" s="6" t="s">
        <v>1857</v>
      </c>
      <c r="AQ524" s="6" t="s">
        <v>1857</v>
      </c>
      <c r="AR524" s="6" t="s">
        <v>1857</v>
      </c>
      <c r="AS524" s="6" t="s">
        <v>1857</v>
      </c>
      <c r="AT524" s="6" t="s">
        <v>1857</v>
      </c>
    </row>
    <row r="525" spans="1:46" ht="17.25" customHeight="1" x14ac:dyDescent="0.3">
      <c r="A525" t="s">
        <v>659</v>
      </c>
      <c r="B525" t="s">
        <v>1778</v>
      </c>
      <c r="C525" t="s">
        <v>1241</v>
      </c>
      <c r="D525" t="str">
        <f t="shared" si="88"/>
        <v>Elizabeth city, Union County</v>
      </c>
      <c r="E525" t="s">
        <v>1828</v>
      </c>
      <c r="F525" t="s">
        <v>1819</v>
      </c>
      <c r="G525" s="22">
        <f>COUNTIFS('Raw Data from UFBs'!$A$3:$A$3000,'Summary By Town'!$A525,'Raw Data from UFBs'!$E$3:$E$3000,'Summary By Town'!$G$2)</f>
        <v>22</v>
      </c>
      <c r="H525" s="5">
        <f>SUMIFS('Raw Data from UFBs'!F$3:F$3000,'Raw Data from UFBs'!$A$3:$A$3000,'Summary By Town'!$A525,'Raw Data from UFBs'!$E$3:$E$3000,'Summary By Town'!$G$2)</f>
        <v>1349504.36</v>
      </c>
      <c r="I525" s="5">
        <f>SUMIFS('Raw Data from UFBs'!G$3:G$3000,'Raw Data from UFBs'!$A$3:$A$3000,'Summary By Town'!$A525,'Raw Data from UFBs'!$E$3:$E$3000,'Summary By Town'!$G$2)</f>
        <v>17674700</v>
      </c>
      <c r="J525" s="23">
        <f t="shared" si="89"/>
        <v>5555090.6962155057</v>
      </c>
      <c r="K525" s="22">
        <f>COUNTIFS('Raw Data from UFBs'!$A$3:$A$3000,'Summary By Town'!$A525,'Raw Data from UFBs'!$E$3:$E$3000,'Summary By Town'!$K$2)</f>
        <v>17</v>
      </c>
      <c r="L525" s="5">
        <f>SUMIFS('Raw Data from UFBs'!F$3:F$3000,'Raw Data from UFBs'!$A$3:$A$3000,'Summary By Town'!$A525,'Raw Data from UFBs'!$E$3:$E$3000,'Summary By Town'!$K$2)</f>
        <v>9635062.5299999993</v>
      </c>
      <c r="M525" s="5">
        <f>SUMIFS('Raw Data from UFBs'!G$3:G$3000,'Raw Data from UFBs'!$A$3:$A$3000,'Summary By Town'!$A525,'Raw Data from UFBs'!$E$3:$E$3000,'Summary By Town'!$K$2)</f>
        <v>65219030</v>
      </c>
      <c r="N525" s="23">
        <f t="shared" si="90"/>
        <v>20498092.005476754</v>
      </c>
      <c r="O525" s="22">
        <f>COUNTIFS('Raw Data from UFBs'!$A$3:$A$3000,'Summary By Town'!$A525,'Raw Data from UFBs'!$E$3:$E$3000,'Summary By Town'!$O$2)</f>
        <v>5</v>
      </c>
      <c r="P525" s="5">
        <f>SUMIFS('Raw Data from UFBs'!F$3:F$3000,'Raw Data from UFBs'!$A$3:$A$3000,'Summary By Town'!$A525,'Raw Data from UFBs'!$E$3:$E$3000,'Summary By Town'!$O$2)</f>
        <v>1015434.28</v>
      </c>
      <c r="Q525" s="5">
        <f>SUMIFS('Raw Data from UFBs'!G$3:G$3000,'Raw Data from UFBs'!$A$3:$A$3000,'Summary By Town'!$A525,'Raw Data from UFBs'!$E$3:$E$3000,'Summary By Town'!$O$2)</f>
        <v>15521300</v>
      </c>
      <c r="R525" s="23">
        <f t="shared" si="91"/>
        <v>4878285.301768614</v>
      </c>
      <c r="S525" s="22">
        <f t="shared" si="92"/>
        <v>44</v>
      </c>
      <c r="T525" s="5">
        <f t="shared" si="93"/>
        <v>12000001.169999998</v>
      </c>
      <c r="U525" s="5">
        <f t="shared" si="94"/>
        <v>98415030</v>
      </c>
      <c r="V525" s="23">
        <f t="shared" si="95"/>
        <v>30931468.003460873</v>
      </c>
      <c r="W525" s="62">
        <v>1855763582</v>
      </c>
      <c r="X525" s="63">
        <v>31.429618020195566</v>
      </c>
      <c r="Y525" s="64">
        <v>0.62523541735146304</v>
      </c>
      <c r="Z525" s="5">
        <f t="shared" si="96"/>
        <v>11836623.566694291</v>
      </c>
      <c r="AA525" s="9">
        <f t="shared" si="97"/>
        <v>5.3032094688449383E-2</v>
      </c>
      <c r="AB525" s="62">
        <v>301053009.68000001</v>
      </c>
      <c r="AC525" s="7">
        <f t="shared" si="98"/>
        <v>3.9317406523442039E-2</v>
      </c>
      <c r="AE525" s="6" t="s">
        <v>687</v>
      </c>
      <c r="AF525" s="6" t="s">
        <v>716</v>
      </c>
      <c r="AG525" s="6" t="s">
        <v>1247</v>
      </c>
      <c r="AH525" s="6" t="s">
        <v>299</v>
      </c>
      <c r="AI525" s="6" t="s">
        <v>717</v>
      </c>
      <c r="AJ525" s="6" t="s">
        <v>685</v>
      </c>
      <c r="AK525" s="6" t="s">
        <v>1046</v>
      </c>
      <c r="AL525" s="6" t="s">
        <v>1857</v>
      </c>
      <c r="AM525" s="6" t="s">
        <v>1857</v>
      </c>
      <c r="AN525" s="6" t="s">
        <v>1857</v>
      </c>
      <c r="AO525" s="6" t="s">
        <v>1857</v>
      </c>
      <c r="AP525" s="6" t="s">
        <v>1857</v>
      </c>
      <c r="AQ525" s="6" t="s">
        <v>1857</v>
      </c>
      <c r="AR525" s="6" t="s">
        <v>1857</v>
      </c>
      <c r="AS525" s="6" t="s">
        <v>1857</v>
      </c>
      <c r="AT525" s="6" t="s">
        <v>1857</v>
      </c>
    </row>
    <row r="526" spans="1:46" ht="17.25" customHeight="1" x14ac:dyDescent="0.3">
      <c r="A526" t="s">
        <v>680</v>
      </c>
      <c r="B526" t="s">
        <v>1779</v>
      </c>
      <c r="C526" t="s">
        <v>1241</v>
      </c>
      <c r="D526" t="str">
        <f t="shared" si="88"/>
        <v>Fanwood borough, Union County</v>
      </c>
      <c r="E526" t="s">
        <v>1828</v>
      </c>
      <c r="F526" t="s">
        <v>1815</v>
      </c>
      <c r="G526" s="22">
        <f>COUNTIFS('Raw Data from UFBs'!$A$3:$A$3000,'Summary By Town'!$A526,'Raw Data from UFBs'!$E$3:$E$3000,'Summary By Town'!$G$2)</f>
        <v>0</v>
      </c>
      <c r="H526" s="5">
        <f>SUMIFS('Raw Data from UFBs'!F$3:F$3000,'Raw Data from UFBs'!$A$3:$A$3000,'Summary By Town'!$A526,'Raw Data from UFBs'!$E$3:$E$3000,'Summary By Town'!$G$2)</f>
        <v>0</v>
      </c>
      <c r="I526" s="5">
        <f>SUMIFS('Raw Data from UFBs'!G$3:G$3000,'Raw Data from UFBs'!$A$3:$A$3000,'Summary By Town'!$A526,'Raw Data from UFBs'!$E$3:$E$3000,'Summary By Town'!$G$2)</f>
        <v>0</v>
      </c>
      <c r="J526" s="23">
        <f t="shared" si="89"/>
        <v>0</v>
      </c>
      <c r="K526" s="22">
        <f>COUNTIFS('Raw Data from UFBs'!$A$3:$A$3000,'Summary By Town'!$A526,'Raw Data from UFBs'!$E$3:$E$3000,'Summary By Town'!$K$2)</f>
        <v>0</v>
      </c>
      <c r="L526" s="5">
        <f>SUMIFS('Raw Data from UFBs'!F$3:F$3000,'Raw Data from UFBs'!$A$3:$A$3000,'Summary By Town'!$A526,'Raw Data from UFBs'!$E$3:$E$3000,'Summary By Town'!$K$2)</f>
        <v>0</v>
      </c>
      <c r="M526" s="5">
        <f>SUMIFS('Raw Data from UFBs'!G$3:G$3000,'Raw Data from UFBs'!$A$3:$A$3000,'Summary By Town'!$A526,'Raw Data from UFBs'!$E$3:$E$3000,'Summary By Town'!$K$2)</f>
        <v>0</v>
      </c>
      <c r="N526" s="23">
        <f t="shared" si="90"/>
        <v>0</v>
      </c>
      <c r="O526" s="22">
        <f>COUNTIFS('Raw Data from UFBs'!$A$3:$A$3000,'Summary By Town'!$A526,'Raw Data from UFBs'!$E$3:$E$3000,'Summary By Town'!$O$2)</f>
        <v>4</v>
      </c>
      <c r="P526" s="5">
        <f>SUMIFS('Raw Data from UFBs'!F$3:F$3000,'Raw Data from UFBs'!$A$3:$A$3000,'Summary By Town'!$A526,'Raw Data from UFBs'!$E$3:$E$3000,'Summary By Town'!$O$2)</f>
        <v>382448.14</v>
      </c>
      <c r="Q526" s="5">
        <f>SUMIFS('Raw Data from UFBs'!G$3:G$3000,'Raw Data from UFBs'!$A$3:$A$3000,'Summary By Town'!$A526,'Raw Data from UFBs'!$E$3:$E$3000,'Summary By Town'!$O$2)</f>
        <v>4272300</v>
      </c>
      <c r="R526" s="23">
        <f t="shared" si="91"/>
        <v>121483.69622443464</v>
      </c>
      <c r="S526" s="22">
        <f t="shared" si="92"/>
        <v>4</v>
      </c>
      <c r="T526" s="5">
        <f t="shared" si="93"/>
        <v>382448.14</v>
      </c>
      <c r="U526" s="5">
        <f t="shared" si="94"/>
        <v>4272300</v>
      </c>
      <c r="V526" s="23">
        <f t="shared" si="95"/>
        <v>121483.69622443464</v>
      </c>
      <c r="W526" s="62">
        <v>1331956026</v>
      </c>
      <c r="X526" s="63">
        <v>2.8435197955301508</v>
      </c>
      <c r="Y526" s="64">
        <v>0.20374229867860841</v>
      </c>
      <c r="Z526" s="5">
        <f t="shared" si="96"/>
        <v>-53169.495648218151</v>
      </c>
      <c r="AA526" s="9">
        <f t="shared" si="97"/>
        <v>3.2075383245422548E-3</v>
      </c>
      <c r="AB526" s="62">
        <v>10189923.189999999</v>
      </c>
      <c r="AC526" s="7">
        <f t="shared" si="98"/>
        <v>-5.2178504839365874E-3</v>
      </c>
      <c r="AE526" s="6" t="s">
        <v>689</v>
      </c>
      <c r="AF526" s="6" t="s">
        <v>694</v>
      </c>
      <c r="AG526" s="6" t="s">
        <v>1857</v>
      </c>
      <c r="AH526" s="6" t="s">
        <v>1857</v>
      </c>
      <c r="AI526" s="6" t="s">
        <v>1857</v>
      </c>
      <c r="AJ526" s="6" t="s">
        <v>1857</v>
      </c>
      <c r="AK526" s="6" t="s">
        <v>1857</v>
      </c>
      <c r="AL526" s="6" t="s">
        <v>1857</v>
      </c>
      <c r="AM526" s="6" t="s">
        <v>1857</v>
      </c>
      <c r="AN526" s="6" t="s">
        <v>1857</v>
      </c>
      <c r="AO526" s="6" t="s">
        <v>1857</v>
      </c>
      <c r="AP526" s="6" t="s">
        <v>1857</v>
      </c>
      <c r="AQ526" s="6" t="s">
        <v>1857</v>
      </c>
      <c r="AR526" s="6" t="s">
        <v>1857</v>
      </c>
      <c r="AS526" s="6" t="s">
        <v>1857</v>
      </c>
      <c r="AT526" s="6" t="s">
        <v>1857</v>
      </c>
    </row>
    <row r="527" spans="1:46" ht="17.25" customHeight="1" x14ac:dyDescent="0.3">
      <c r="A527" t="s">
        <v>683</v>
      </c>
      <c r="B527" t="s">
        <v>1780</v>
      </c>
      <c r="C527" t="s">
        <v>1241</v>
      </c>
      <c r="D527" t="str">
        <f t="shared" si="88"/>
        <v>Garwood borough, Union County</v>
      </c>
      <c r="E527" t="s">
        <v>1828</v>
      </c>
      <c r="F527" t="s">
        <v>1815</v>
      </c>
      <c r="G527" s="22">
        <f>COUNTIFS('Raw Data from UFBs'!$A$3:$A$3000,'Summary By Town'!$A527,'Raw Data from UFBs'!$E$3:$E$3000,'Summary By Town'!$G$2)</f>
        <v>1</v>
      </c>
      <c r="H527" s="5">
        <f>SUMIFS('Raw Data from UFBs'!F$3:F$3000,'Raw Data from UFBs'!$A$3:$A$3000,'Summary By Town'!$A527,'Raw Data from UFBs'!$E$3:$E$3000,'Summary By Town'!$G$2)</f>
        <v>47092</v>
      </c>
      <c r="I527" s="5">
        <f>SUMIFS('Raw Data from UFBs'!G$3:G$3000,'Raw Data from UFBs'!$A$3:$A$3000,'Summary By Town'!$A527,'Raw Data from UFBs'!$E$3:$E$3000,'Summary By Town'!$G$2)</f>
        <v>12888500</v>
      </c>
      <c r="J527" s="23">
        <f t="shared" si="89"/>
        <v>348492.6193391101</v>
      </c>
      <c r="K527" s="22">
        <f>COUNTIFS('Raw Data from UFBs'!$A$3:$A$3000,'Summary By Town'!$A527,'Raw Data from UFBs'!$E$3:$E$3000,'Summary By Town'!$K$2)</f>
        <v>1</v>
      </c>
      <c r="L527" s="5">
        <f>SUMIFS('Raw Data from UFBs'!F$3:F$3000,'Raw Data from UFBs'!$A$3:$A$3000,'Summary By Town'!$A527,'Raw Data from UFBs'!$E$3:$E$3000,'Summary By Town'!$K$2)</f>
        <v>544000</v>
      </c>
      <c r="M527" s="5">
        <f>SUMIFS('Raw Data from UFBs'!G$3:G$3000,'Raw Data from UFBs'!$A$3:$A$3000,'Summary By Town'!$A527,'Raw Data from UFBs'!$E$3:$E$3000,'Summary By Town'!$K$2)</f>
        <v>64323000</v>
      </c>
      <c r="N527" s="23">
        <f t="shared" si="90"/>
        <v>1739231.931857825</v>
      </c>
      <c r="O527" s="22">
        <f>COUNTIFS('Raw Data from UFBs'!$A$3:$A$3000,'Summary By Town'!$A527,'Raw Data from UFBs'!$E$3:$E$3000,'Summary By Town'!$O$2)</f>
        <v>0</v>
      </c>
      <c r="P527" s="5">
        <f>SUMIFS('Raw Data from UFBs'!F$3:F$3000,'Raw Data from UFBs'!$A$3:$A$3000,'Summary By Town'!$A527,'Raw Data from UFBs'!$E$3:$E$3000,'Summary By Town'!$O$2)</f>
        <v>0</v>
      </c>
      <c r="Q527" s="5">
        <f>SUMIFS('Raw Data from UFBs'!G$3:G$3000,'Raw Data from UFBs'!$A$3:$A$3000,'Summary By Town'!$A527,'Raw Data from UFBs'!$E$3:$E$3000,'Summary By Town'!$O$2)</f>
        <v>0</v>
      </c>
      <c r="R527" s="23">
        <f t="shared" si="91"/>
        <v>0</v>
      </c>
      <c r="S527" s="22">
        <f t="shared" si="92"/>
        <v>2</v>
      </c>
      <c r="T527" s="5">
        <f t="shared" si="93"/>
        <v>591092</v>
      </c>
      <c r="U527" s="5">
        <f t="shared" si="94"/>
        <v>77211500</v>
      </c>
      <c r="V527" s="23">
        <f t="shared" si="95"/>
        <v>2087724.5511969351</v>
      </c>
      <c r="W527" s="62">
        <v>871750536</v>
      </c>
      <c r="X527" s="63">
        <v>2.7039036298957217</v>
      </c>
      <c r="Y527" s="64">
        <v>0.35714369073452712</v>
      </c>
      <c r="Z527" s="5">
        <f t="shared" si="96"/>
        <v>534512.87300790451</v>
      </c>
      <c r="AA527" s="9">
        <f t="shared" si="97"/>
        <v>8.857063668040005E-2</v>
      </c>
      <c r="AB527" s="62">
        <v>9978418.4499999993</v>
      </c>
      <c r="AC527" s="7">
        <f t="shared" si="98"/>
        <v>5.356689295866366E-2</v>
      </c>
      <c r="AE527" s="6" t="s">
        <v>1243</v>
      </c>
      <c r="AF527" s="6" t="s">
        <v>1250</v>
      </c>
      <c r="AG527" s="6" t="s">
        <v>1857</v>
      </c>
      <c r="AH527" s="6" t="s">
        <v>1857</v>
      </c>
      <c r="AI527" s="6" t="s">
        <v>1857</v>
      </c>
      <c r="AJ527" s="6" t="s">
        <v>1857</v>
      </c>
      <c r="AK527" s="6" t="s">
        <v>1857</v>
      </c>
      <c r="AL527" s="6" t="s">
        <v>1857</v>
      </c>
      <c r="AM527" s="6" t="s">
        <v>1857</v>
      </c>
      <c r="AN527" s="6" t="s">
        <v>1857</v>
      </c>
      <c r="AO527" s="6" t="s">
        <v>1857</v>
      </c>
      <c r="AP527" s="6" t="s">
        <v>1857</v>
      </c>
      <c r="AQ527" s="6" t="s">
        <v>1857</v>
      </c>
      <c r="AR527" s="6" t="s">
        <v>1857</v>
      </c>
      <c r="AS527" s="6" t="s">
        <v>1857</v>
      </c>
      <c r="AT527" s="6" t="s">
        <v>1857</v>
      </c>
    </row>
    <row r="528" spans="1:46" ht="17.25" customHeight="1" x14ac:dyDescent="0.3">
      <c r="A528" t="s">
        <v>1244</v>
      </c>
      <c r="B528" t="s">
        <v>1781</v>
      </c>
      <c r="C528" t="s">
        <v>1241</v>
      </c>
      <c r="D528" t="str">
        <f t="shared" si="88"/>
        <v>Kenilworth borough, Union County</v>
      </c>
      <c r="E528" t="s">
        <v>1828</v>
      </c>
      <c r="F528" t="s">
        <v>1815</v>
      </c>
      <c r="G528" s="22">
        <f>COUNTIFS('Raw Data from UFBs'!$A$3:$A$3000,'Summary By Town'!$A528,'Raw Data from UFBs'!$E$3:$E$3000,'Summary By Town'!$G$2)</f>
        <v>0</v>
      </c>
      <c r="H528" s="5">
        <f>SUMIFS('Raw Data from UFBs'!F$3:F$3000,'Raw Data from UFBs'!$A$3:$A$3000,'Summary By Town'!$A528,'Raw Data from UFBs'!$E$3:$E$3000,'Summary By Town'!$G$2)</f>
        <v>0</v>
      </c>
      <c r="I528" s="5">
        <f>SUMIFS('Raw Data from UFBs'!G$3:G$3000,'Raw Data from UFBs'!$A$3:$A$3000,'Summary By Town'!$A528,'Raw Data from UFBs'!$E$3:$E$3000,'Summary By Town'!$G$2)</f>
        <v>0</v>
      </c>
      <c r="J528" s="23">
        <f t="shared" si="89"/>
        <v>0</v>
      </c>
      <c r="K528" s="22">
        <f>COUNTIFS('Raw Data from UFBs'!$A$3:$A$3000,'Summary By Town'!$A528,'Raw Data from UFBs'!$E$3:$E$3000,'Summary By Town'!$K$2)</f>
        <v>0</v>
      </c>
      <c r="L528" s="5">
        <f>SUMIFS('Raw Data from UFBs'!F$3:F$3000,'Raw Data from UFBs'!$A$3:$A$3000,'Summary By Town'!$A528,'Raw Data from UFBs'!$E$3:$E$3000,'Summary By Town'!$K$2)</f>
        <v>0</v>
      </c>
      <c r="M528" s="5">
        <f>SUMIFS('Raw Data from UFBs'!G$3:G$3000,'Raw Data from UFBs'!$A$3:$A$3000,'Summary By Town'!$A528,'Raw Data from UFBs'!$E$3:$E$3000,'Summary By Town'!$K$2)</f>
        <v>0</v>
      </c>
      <c r="N528" s="23">
        <f t="shared" si="90"/>
        <v>0</v>
      </c>
      <c r="O528" s="22">
        <f>COUNTIFS('Raw Data from UFBs'!$A$3:$A$3000,'Summary By Town'!$A528,'Raw Data from UFBs'!$E$3:$E$3000,'Summary By Town'!$O$2)</f>
        <v>0</v>
      </c>
      <c r="P528" s="5">
        <f>SUMIFS('Raw Data from UFBs'!F$3:F$3000,'Raw Data from UFBs'!$A$3:$A$3000,'Summary By Town'!$A528,'Raw Data from UFBs'!$E$3:$E$3000,'Summary By Town'!$O$2)</f>
        <v>0</v>
      </c>
      <c r="Q528" s="5">
        <f>SUMIFS('Raw Data from UFBs'!G$3:G$3000,'Raw Data from UFBs'!$A$3:$A$3000,'Summary By Town'!$A528,'Raw Data from UFBs'!$E$3:$E$3000,'Summary By Town'!$O$2)</f>
        <v>0</v>
      </c>
      <c r="R528" s="23">
        <f t="shared" si="91"/>
        <v>0</v>
      </c>
      <c r="S528" s="22">
        <f t="shared" si="92"/>
        <v>0</v>
      </c>
      <c r="T528" s="5">
        <f t="shared" si="93"/>
        <v>0</v>
      </c>
      <c r="U528" s="5">
        <f t="shared" si="94"/>
        <v>0</v>
      </c>
      <c r="V528" s="23">
        <f t="shared" si="95"/>
        <v>0</v>
      </c>
      <c r="W528" s="62">
        <v>885142324</v>
      </c>
      <c r="X528" s="63">
        <v>5.7440618716156955</v>
      </c>
      <c r="Y528" s="64">
        <v>0.32446039515646791</v>
      </c>
      <c r="Z528" s="5">
        <f t="shared" si="96"/>
        <v>0</v>
      </c>
      <c r="AA528" s="9">
        <f t="shared" si="97"/>
        <v>0</v>
      </c>
      <c r="AB528" s="62">
        <v>18766040.879999999</v>
      </c>
      <c r="AC528" s="7">
        <f t="shared" si="98"/>
        <v>0</v>
      </c>
      <c r="AE528" s="6" t="s">
        <v>1247</v>
      </c>
      <c r="AF528" s="6" t="s">
        <v>1243</v>
      </c>
      <c r="AG528" s="6" t="s">
        <v>1248</v>
      </c>
      <c r="AH528" s="6" t="s">
        <v>717</v>
      </c>
      <c r="AI528" s="6" t="s">
        <v>1857</v>
      </c>
      <c r="AJ528" s="6" t="s">
        <v>1857</v>
      </c>
      <c r="AK528" s="6" t="s">
        <v>1857</v>
      </c>
      <c r="AL528" s="6" t="s">
        <v>1857</v>
      </c>
      <c r="AM528" s="6" t="s">
        <v>1857</v>
      </c>
      <c r="AN528" s="6" t="s">
        <v>1857</v>
      </c>
      <c r="AO528" s="6" t="s">
        <v>1857</v>
      </c>
      <c r="AP528" s="6" t="s">
        <v>1857</v>
      </c>
      <c r="AQ528" s="6" t="s">
        <v>1857</v>
      </c>
      <c r="AR528" s="6" t="s">
        <v>1857</v>
      </c>
      <c r="AS528" s="6" t="s">
        <v>1857</v>
      </c>
      <c r="AT528" s="6" t="s">
        <v>1857</v>
      </c>
    </row>
    <row r="529" spans="1:46" ht="17.25" customHeight="1" x14ac:dyDescent="0.3">
      <c r="A529" t="s">
        <v>687</v>
      </c>
      <c r="B529" t="s">
        <v>1782</v>
      </c>
      <c r="C529" t="s">
        <v>1241</v>
      </c>
      <c r="D529" t="str">
        <f t="shared" si="88"/>
        <v>Linden city, Union County</v>
      </c>
      <c r="E529" t="s">
        <v>1828</v>
      </c>
      <c r="F529" t="s">
        <v>1819</v>
      </c>
      <c r="G529" s="22">
        <f>COUNTIFS('Raw Data from UFBs'!$A$3:$A$3000,'Summary By Town'!$A529,'Raw Data from UFBs'!$E$3:$E$3000,'Summary By Town'!$G$2)</f>
        <v>4</v>
      </c>
      <c r="H529" s="5">
        <f>SUMIFS('Raw Data from UFBs'!F$3:F$3000,'Raw Data from UFBs'!$A$3:$A$3000,'Summary By Town'!$A529,'Raw Data from UFBs'!$E$3:$E$3000,'Summary By Town'!$G$2)</f>
        <v>174959.93</v>
      </c>
      <c r="I529" s="5">
        <f>SUMIFS('Raw Data from UFBs'!G$3:G$3000,'Raw Data from UFBs'!$A$3:$A$3000,'Summary By Town'!$A529,'Raw Data from UFBs'!$E$3:$E$3000,'Summary By Town'!$G$2)</f>
        <v>10971100</v>
      </c>
      <c r="J529" s="23">
        <f t="shared" si="89"/>
        <v>754578.59120148933</v>
      </c>
      <c r="K529" s="22">
        <f>COUNTIFS('Raw Data from UFBs'!$A$3:$A$3000,'Summary By Town'!$A529,'Raw Data from UFBs'!$E$3:$E$3000,'Summary By Town'!$K$2)</f>
        <v>3</v>
      </c>
      <c r="L529" s="5">
        <f>SUMIFS('Raw Data from UFBs'!F$3:F$3000,'Raw Data from UFBs'!$A$3:$A$3000,'Summary By Town'!$A529,'Raw Data from UFBs'!$E$3:$E$3000,'Summary By Town'!$K$2)</f>
        <v>1717359</v>
      </c>
      <c r="M529" s="5">
        <f>SUMIFS('Raw Data from UFBs'!G$3:G$3000,'Raw Data from UFBs'!$A$3:$A$3000,'Summary By Town'!$A529,'Raw Data from UFBs'!$E$3:$E$3000,'Summary By Town'!$K$2)</f>
        <v>99369100</v>
      </c>
      <c r="N529" s="23">
        <f t="shared" si="90"/>
        <v>6834482.913013272</v>
      </c>
      <c r="O529" s="22">
        <f>COUNTIFS('Raw Data from UFBs'!$A$3:$A$3000,'Summary By Town'!$A529,'Raw Data from UFBs'!$E$3:$E$3000,'Summary By Town'!$O$2)</f>
        <v>19</v>
      </c>
      <c r="P529" s="5">
        <f>SUMIFS('Raw Data from UFBs'!F$3:F$3000,'Raw Data from UFBs'!$A$3:$A$3000,'Summary By Town'!$A529,'Raw Data from UFBs'!$E$3:$E$3000,'Summary By Town'!$O$2)</f>
        <v>1502524</v>
      </c>
      <c r="Q529" s="5">
        <f>SUMIFS('Raw Data from UFBs'!G$3:G$3000,'Raw Data from UFBs'!$A$3:$A$3000,'Summary By Town'!$A529,'Raw Data from UFBs'!$E$3:$E$3000,'Summary By Town'!$O$2)</f>
        <v>60247500</v>
      </c>
      <c r="R529" s="23">
        <f t="shared" si="91"/>
        <v>4143747.9991442724</v>
      </c>
      <c r="S529" s="22">
        <f t="shared" si="92"/>
        <v>26</v>
      </c>
      <c r="T529" s="5">
        <f t="shared" si="93"/>
        <v>3394842.93</v>
      </c>
      <c r="U529" s="5">
        <f t="shared" si="94"/>
        <v>170587700</v>
      </c>
      <c r="V529" s="23">
        <f t="shared" si="95"/>
        <v>11732809.503359035</v>
      </c>
      <c r="W529" s="62">
        <v>3316692400</v>
      </c>
      <c r="X529" s="63">
        <v>6.8778754290954351</v>
      </c>
      <c r="Y529" s="64">
        <v>0.33515120596924075</v>
      </c>
      <c r="Z529" s="5">
        <f t="shared" si="96"/>
        <v>2794479.5523924986</v>
      </c>
      <c r="AA529" s="9">
        <f t="shared" si="97"/>
        <v>5.1433078328276691E-2</v>
      </c>
      <c r="AB529" s="62">
        <v>117606602.48999999</v>
      </c>
      <c r="AC529" s="7">
        <f t="shared" si="98"/>
        <v>2.3761247185336478E-2</v>
      </c>
      <c r="AE529" s="6" t="s">
        <v>402</v>
      </c>
      <c r="AF529" s="6" t="s">
        <v>691</v>
      </c>
      <c r="AG529" s="6" t="s">
        <v>1251</v>
      </c>
      <c r="AH529" s="6" t="s">
        <v>1242</v>
      </c>
      <c r="AI529" s="6" t="s">
        <v>716</v>
      </c>
      <c r="AJ529" s="6" t="s">
        <v>1243</v>
      </c>
      <c r="AK529" s="6" t="s">
        <v>659</v>
      </c>
      <c r="AL529" s="6" t="s">
        <v>1105</v>
      </c>
      <c r="AM529" s="6" t="s">
        <v>1857</v>
      </c>
      <c r="AN529" s="6" t="s">
        <v>1857</v>
      </c>
      <c r="AO529" s="6" t="s">
        <v>1857</v>
      </c>
      <c r="AP529" s="6" t="s">
        <v>1857</v>
      </c>
      <c r="AQ529" s="6" t="s">
        <v>1857</v>
      </c>
      <c r="AR529" s="6" t="s">
        <v>1857</v>
      </c>
      <c r="AS529" s="6" t="s">
        <v>1857</v>
      </c>
      <c r="AT529" s="6" t="s">
        <v>1857</v>
      </c>
    </row>
    <row r="530" spans="1:46" ht="17.25" customHeight="1" x14ac:dyDescent="0.3">
      <c r="A530" t="s">
        <v>1245</v>
      </c>
      <c r="B530" t="s">
        <v>1783</v>
      </c>
      <c r="C530" t="s">
        <v>1241</v>
      </c>
      <c r="D530" t="str">
        <f t="shared" si="88"/>
        <v>Mountainside borough, Union County</v>
      </c>
      <c r="E530" t="s">
        <v>1828</v>
      </c>
      <c r="F530" t="s">
        <v>1815</v>
      </c>
      <c r="G530" s="22">
        <f>COUNTIFS('Raw Data from UFBs'!$A$3:$A$3000,'Summary By Town'!$A530,'Raw Data from UFBs'!$E$3:$E$3000,'Summary By Town'!$G$2)</f>
        <v>0</v>
      </c>
      <c r="H530" s="5">
        <f>SUMIFS('Raw Data from UFBs'!F$3:F$3000,'Raw Data from UFBs'!$A$3:$A$3000,'Summary By Town'!$A530,'Raw Data from UFBs'!$E$3:$E$3000,'Summary By Town'!$G$2)</f>
        <v>0</v>
      </c>
      <c r="I530" s="5">
        <f>SUMIFS('Raw Data from UFBs'!G$3:G$3000,'Raw Data from UFBs'!$A$3:$A$3000,'Summary By Town'!$A530,'Raw Data from UFBs'!$E$3:$E$3000,'Summary By Town'!$G$2)</f>
        <v>0</v>
      </c>
      <c r="J530" s="23">
        <f t="shared" si="89"/>
        <v>0</v>
      </c>
      <c r="K530" s="22">
        <f>COUNTIFS('Raw Data from UFBs'!$A$3:$A$3000,'Summary By Town'!$A530,'Raw Data from UFBs'!$E$3:$E$3000,'Summary By Town'!$K$2)</f>
        <v>0</v>
      </c>
      <c r="L530" s="5">
        <f>SUMIFS('Raw Data from UFBs'!F$3:F$3000,'Raw Data from UFBs'!$A$3:$A$3000,'Summary By Town'!$A530,'Raw Data from UFBs'!$E$3:$E$3000,'Summary By Town'!$K$2)</f>
        <v>0</v>
      </c>
      <c r="M530" s="5">
        <f>SUMIFS('Raw Data from UFBs'!G$3:G$3000,'Raw Data from UFBs'!$A$3:$A$3000,'Summary By Town'!$A530,'Raw Data from UFBs'!$E$3:$E$3000,'Summary By Town'!$K$2)</f>
        <v>0</v>
      </c>
      <c r="N530" s="23">
        <f t="shared" si="90"/>
        <v>0</v>
      </c>
      <c r="O530" s="22">
        <f>COUNTIFS('Raw Data from UFBs'!$A$3:$A$3000,'Summary By Town'!$A530,'Raw Data from UFBs'!$E$3:$E$3000,'Summary By Town'!$O$2)</f>
        <v>0</v>
      </c>
      <c r="P530" s="5">
        <f>SUMIFS('Raw Data from UFBs'!F$3:F$3000,'Raw Data from UFBs'!$A$3:$A$3000,'Summary By Town'!$A530,'Raw Data from UFBs'!$E$3:$E$3000,'Summary By Town'!$O$2)</f>
        <v>0</v>
      </c>
      <c r="Q530" s="5">
        <f>SUMIFS('Raw Data from UFBs'!G$3:G$3000,'Raw Data from UFBs'!$A$3:$A$3000,'Summary By Town'!$A530,'Raw Data from UFBs'!$E$3:$E$3000,'Summary By Town'!$O$2)</f>
        <v>0</v>
      </c>
      <c r="R530" s="23">
        <f t="shared" si="91"/>
        <v>0</v>
      </c>
      <c r="S530" s="22">
        <f t="shared" si="92"/>
        <v>0</v>
      </c>
      <c r="T530" s="5">
        <f t="shared" si="93"/>
        <v>0</v>
      </c>
      <c r="U530" s="5">
        <f t="shared" si="94"/>
        <v>0</v>
      </c>
      <c r="V530" s="23">
        <f t="shared" si="95"/>
        <v>0</v>
      </c>
      <c r="W530" s="62">
        <v>2468059619</v>
      </c>
      <c r="X530" s="63">
        <v>1.9877620350369491</v>
      </c>
      <c r="Y530" s="64">
        <v>0.26857224042527061</v>
      </c>
      <c r="Z530" s="5">
        <f t="shared" si="96"/>
        <v>0</v>
      </c>
      <c r="AA530" s="9">
        <f t="shared" si="97"/>
        <v>0</v>
      </c>
      <c r="AB530" s="62">
        <v>13790186.75</v>
      </c>
      <c r="AC530" s="7">
        <f t="shared" si="98"/>
        <v>0</v>
      </c>
      <c r="AE530" s="6" t="s">
        <v>694</v>
      </c>
      <c r="AF530" s="6" t="s">
        <v>1250</v>
      </c>
      <c r="AG530" s="6" t="s">
        <v>1240</v>
      </c>
      <c r="AH530" s="6" t="s">
        <v>1248</v>
      </c>
      <c r="AI530" s="6" t="s">
        <v>1249</v>
      </c>
      <c r="AJ530" s="6" t="s">
        <v>1857</v>
      </c>
      <c r="AK530" s="6" t="s">
        <v>1857</v>
      </c>
      <c r="AL530" s="6" t="s">
        <v>1857</v>
      </c>
      <c r="AM530" s="6" t="s">
        <v>1857</v>
      </c>
      <c r="AN530" s="6" t="s">
        <v>1857</v>
      </c>
      <c r="AO530" s="6" t="s">
        <v>1857</v>
      </c>
      <c r="AP530" s="6" t="s">
        <v>1857</v>
      </c>
      <c r="AQ530" s="6" t="s">
        <v>1857</v>
      </c>
      <c r="AR530" s="6" t="s">
        <v>1857</v>
      </c>
      <c r="AS530" s="6" t="s">
        <v>1857</v>
      </c>
      <c r="AT530" s="6" t="s">
        <v>1857</v>
      </c>
    </row>
    <row r="531" spans="1:46" ht="17.25" customHeight="1" x14ac:dyDescent="0.3">
      <c r="A531" t="s">
        <v>1246</v>
      </c>
      <c r="B531" t="s">
        <v>1784</v>
      </c>
      <c r="C531" t="s">
        <v>1241</v>
      </c>
      <c r="D531" t="str">
        <f t="shared" si="88"/>
        <v>New Providence borough, Union County</v>
      </c>
      <c r="E531" t="s">
        <v>1828</v>
      </c>
      <c r="F531" t="s">
        <v>1815</v>
      </c>
      <c r="G531" s="22">
        <f>COUNTIFS('Raw Data from UFBs'!$A$3:$A$3000,'Summary By Town'!$A531,'Raw Data from UFBs'!$E$3:$E$3000,'Summary By Town'!$G$2)</f>
        <v>0</v>
      </c>
      <c r="H531" s="5">
        <f>SUMIFS('Raw Data from UFBs'!F$3:F$3000,'Raw Data from UFBs'!$A$3:$A$3000,'Summary By Town'!$A531,'Raw Data from UFBs'!$E$3:$E$3000,'Summary By Town'!$G$2)</f>
        <v>0</v>
      </c>
      <c r="I531" s="5">
        <f>SUMIFS('Raw Data from UFBs'!G$3:G$3000,'Raw Data from UFBs'!$A$3:$A$3000,'Summary By Town'!$A531,'Raw Data from UFBs'!$E$3:$E$3000,'Summary By Town'!$G$2)</f>
        <v>0</v>
      </c>
      <c r="J531" s="23">
        <f t="shared" si="89"/>
        <v>0</v>
      </c>
      <c r="K531" s="22">
        <f>COUNTIFS('Raw Data from UFBs'!$A$3:$A$3000,'Summary By Town'!$A531,'Raw Data from UFBs'!$E$3:$E$3000,'Summary By Town'!$K$2)</f>
        <v>0</v>
      </c>
      <c r="L531" s="5">
        <f>SUMIFS('Raw Data from UFBs'!F$3:F$3000,'Raw Data from UFBs'!$A$3:$A$3000,'Summary By Town'!$A531,'Raw Data from UFBs'!$E$3:$E$3000,'Summary By Town'!$K$2)</f>
        <v>0</v>
      </c>
      <c r="M531" s="5">
        <f>SUMIFS('Raw Data from UFBs'!G$3:G$3000,'Raw Data from UFBs'!$A$3:$A$3000,'Summary By Town'!$A531,'Raw Data from UFBs'!$E$3:$E$3000,'Summary By Town'!$K$2)</f>
        <v>0</v>
      </c>
      <c r="N531" s="23">
        <f t="shared" si="90"/>
        <v>0</v>
      </c>
      <c r="O531" s="22">
        <f>COUNTIFS('Raw Data from UFBs'!$A$3:$A$3000,'Summary By Town'!$A531,'Raw Data from UFBs'!$E$3:$E$3000,'Summary By Town'!$O$2)</f>
        <v>0</v>
      </c>
      <c r="P531" s="5">
        <f>SUMIFS('Raw Data from UFBs'!F$3:F$3000,'Raw Data from UFBs'!$A$3:$A$3000,'Summary By Town'!$A531,'Raw Data from UFBs'!$E$3:$E$3000,'Summary By Town'!$O$2)</f>
        <v>0</v>
      </c>
      <c r="Q531" s="5">
        <f>SUMIFS('Raw Data from UFBs'!G$3:G$3000,'Raw Data from UFBs'!$A$3:$A$3000,'Summary By Town'!$A531,'Raw Data from UFBs'!$E$3:$E$3000,'Summary By Town'!$O$2)</f>
        <v>0</v>
      </c>
      <c r="R531" s="23">
        <f t="shared" si="91"/>
        <v>0</v>
      </c>
      <c r="S531" s="22">
        <f t="shared" si="92"/>
        <v>0</v>
      </c>
      <c r="T531" s="5">
        <f t="shared" si="93"/>
        <v>0</v>
      </c>
      <c r="U531" s="5">
        <f t="shared" si="94"/>
        <v>0</v>
      </c>
      <c r="V531" s="23">
        <f t="shared" si="95"/>
        <v>0</v>
      </c>
      <c r="W531" s="62">
        <v>1577285104</v>
      </c>
      <c r="X531" s="63">
        <v>5.006605253033201</v>
      </c>
      <c r="Y531" s="64">
        <v>0.22833800666407619</v>
      </c>
      <c r="Z531" s="5">
        <f t="shared" si="96"/>
        <v>0</v>
      </c>
      <c r="AA531" s="9">
        <f t="shared" si="97"/>
        <v>0</v>
      </c>
      <c r="AB531" s="62">
        <v>24873033.34</v>
      </c>
      <c r="AC531" s="7">
        <f t="shared" si="98"/>
        <v>0</v>
      </c>
      <c r="AE531" s="6" t="s">
        <v>1240</v>
      </c>
      <c r="AF531" s="6" t="s">
        <v>1138</v>
      </c>
      <c r="AG531" s="6" t="s">
        <v>1249</v>
      </c>
      <c r="AH531" s="6" t="s">
        <v>1857</v>
      </c>
      <c r="AI531" s="6" t="s">
        <v>1857</v>
      </c>
      <c r="AJ531" s="6" t="s">
        <v>1857</v>
      </c>
      <c r="AK531" s="6" t="s">
        <v>1857</v>
      </c>
      <c r="AL531" s="6" t="s">
        <v>1857</v>
      </c>
      <c r="AM531" s="6" t="s">
        <v>1857</v>
      </c>
      <c r="AN531" s="6" t="s">
        <v>1857</v>
      </c>
      <c r="AO531" s="6" t="s">
        <v>1857</v>
      </c>
      <c r="AP531" s="6" t="s">
        <v>1857</v>
      </c>
      <c r="AQ531" s="6" t="s">
        <v>1857</v>
      </c>
      <c r="AR531" s="6" t="s">
        <v>1857</v>
      </c>
      <c r="AS531" s="6" t="s">
        <v>1857</v>
      </c>
      <c r="AT531" s="6" t="s">
        <v>1857</v>
      </c>
    </row>
    <row r="532" spans="1:46" ht="17.25" customHeight="1" x14ac:dyDescent="0.3">
      <c r="A532" t="s">
        <v>689</v>
      </c>
      <c r="B532" t="s">
        <v>1785</v>
      </c>
      <c r="C532" t="s">
        <v>1241</v>
      </c>
      <c r="D532" t="str">
        <f t="shared" si="88"/>
        <v>Plainfield city, Union County</v>
      </c>
      <c r="E532" t="s">
        <v>1828</v>
      </c>
      <c r="F532" t="s">
        <v>1819</v>
      </c>
      <c r="G532" s="22">
        <f>COUNTIFS('Raw Data from UFBs'!$A$3:$A$3000,'Summary By Town'!$A532,'Raw Data from UFBs'!$E$3:$E$3000,'Summary By Town'!$G$2)</f>
        <v>6</v>
      </c>
      <c r="H532" s="5">
        <f>SUMIFS('Raw Data from UFBs'!F$3:F$3000,'Raw Data from UFBs'!$A$3:$A$3000,'Summary By Town'!$A532,'Raw Data from UFBs'!$E$3:$E$3000,'Summary By Town'!$G$2)</f>
        <v>1037675.24</v>
      </c>
      <c r="I532" s="5">
        <f>SUMIFS('Raw Data from UFBs'!G$3:G$3000,'Raw Data from UFBs'!$A$3:$A$3000,'Summary By Town'!$A532,'Raw Data from UFBs'!$E$3:$E$3000,'Summary By Town'!$G$2)</f>
        <v>26445800</v>
      </c>
      <c r="J532" s="23">
        <f t="shared" si="89"/>
        <v>2286480.1610174221</v>
      </c>
      <c r="K532" s="22">
        <f>COUNTIFS('Raw Data from UFBs'!$A$3:$A$3000,'Summary By Town'!$A532,'Raw Data from UFBs'!$E$3:$E$3000,'Summary By Town'!$K$2)</f>
        <v>11</v>
      </c>
      <c r="L532" s="5">
        <f>SUMIFS('Raw Data from UFBs'!F$3:F$3000,'Raw Data from UFBs'!$A$3:$A$3000,'Summary By Town'!$A532,'Raw Data from UFBs'!$E$3:$E$3000,'Summary By Town'!$K$2)</f>
        <v>1135422.3900000001</v>
      </c>
      <c r="M532" s="5">
        <f>SUMIFS('Raw Data from UFBs'!G$3:G$3000,'Raw Data from UFBs'!$A$3:$A$3000,'Summary By Town'!$A532,'Raw Data from UFBs'!$E$3:$E$3000,'Summary By Town'!$K$2)</f>
        <v>45588700</v>
      </c>
      <c r="N532" s="23">
        <f t="shared" si="90"/>
        <v>3941558.1346215638</v>
      </c>
      <c r="O532" s="22">
        <f>COUNTIFS('Raw Data from UFBs'!$A$3:$A$3000,'Summary By Town'!$A532,'Raw Data from UFBs'!$E$3:$E$3000,'Summary By Town'!$O$2)</f>
        <v>1</v>
      </c>
      <c r="P532" s="5">
        <f>SUMIFS('Raw Data from UFBs'!F$3:F$3000,'Raw Data from UFBs'!$A$3:$A$3000,'Summary By Town'!$A532,'Raw Data from UFBs'!$E$3:$E$3000,'Summary By Town'!$O$2)</f>
        <v>190371.96</v>
      </c>
      <c r="Q532" s="5">
        <f>SUMIFS('Raw Data from UFBs'!G$3:G$3000,'Raw Data from UFBs'!$A$3:$A$3000,'Summary By Town'!$A532,'Raw Data from UFBs'!$E$3:$E$3000,'Summary By Town'!$O$2)</f>
        <v>8525000</v>
      </c>
      <c r="R532" s="23">
        <f t="shared" si="91"/>
        <v>737063.85787813284</v>
      </c>
      <c r="S532" s="22">
        <f t="shared" si="92"/>
        <v>18</v>
      </c>
      <c r="T532" s="5">
        <f t="shared" si="93"/>
        <v>2363469.59</v>
      </c>
      <c r="U532" s="5">
        <f t="shared" si="94"/>
        <v>80559500</v>
      </c>
      <c r="V532" s="23">
        <f t="shared" si="95"/>
        <v>6965102.1535171196</v>
      </c>
      <c r="W532" s="62">
        <v>1457101389</v>
      </c>
      <c r="X532" s="63">
        <v>8.6459103563417337</v>
      </c>
      <c r="Y532" s="64">
        <v>0.59084986057783184</v>
      </c>
      <c r="Z532" s="5">
        <f t="shared" si="96"/>
        <v>2718873.9585845009</v>
      </c>
      <c r="AA532" s="9">
        <f t="shared" si="97"/>
        <v>5.5287504773629724E-2</v>
      </c>
      <c r="AB532" s="62">
        <v>100062084.90000001</v>
      </c>
      <c r="AC532" s="7">
        <f t="shared" si="98"/>
        <v>2.7171869957553732E-2</v>
      </c>
      <c r="AE532" s="6" t="s">
        <v>442</v>
      </c>
      <c r="AF532" s="6" t="s">
        <v>1102</v>
      </c>
      <c r="AG532" s="6" t="s">
        <v>463</v>
      </c>
      <c r="AH532" s="6" t="s">
        <v>412</v>
      </c>
      <c r="AI532" s="6" t="s">
        <v>1210</v>
      </c>
      <c r="AJ532" s="6" t="s">
        <v>1214</v>
      </c>
      <c r="AK532" s="6" t="s">
        <v>680</v>
      </c>
      <c r="AL532" s="6" t="s">
        <v>1217</v>
      </c>
      <c r="AM532" s="6" t="s">
        <v>694</v>
      </c>
      <c r="AN532" s="6" t="s">
        <v>1857</v>
      </c>
      <c r="AO532" s="6" t="s">
        <v>1857</v>
      </c>
      <c r="AP532" s="6" t="s">
        <v>1857</v>
      </c>
      <c r="AQ532" s="6" t="s">
        <v>1857</v>
      </c>
      <c r="AR532" s="6" t="s">
        <v>1857</v>
      </c>
      <c r="AS532" s="6" t="s">
        <v>1857</v>
      </c>
      <c r="AT532" s="6" t="s">
        <v>1857</v>
      </c>
    </row>
    <row r="533" spans="1:46" ht="17.25" customHeight="1" x14ac:dyDescent="0.3">
      <c r="A533" t="s">
        <v>691</v>
      </c>
      <c r="B533" t="s">
        <v>1786</v>
      </c>
      <c r="C533" t="s">
        <v>1241</v>
      </c>
      <c r="D533" t="str">
        <f t="shared" si="88"/>
        <v>Rahway city, Union County</v>
      </c>
      <c r="E533" t="s">
        <v>1828</v>
      </c>
      <c r="F533" t="s">
        <v>1819</v>
      </c>
      <c r="G533" s="22">
        <f>COUNTIFS('Raw Data from UFBs'!$A$3:$A$3000,'Summary By Town'!$A533,'Raw Data from UFBs'!$E$3:$E$3000,'Summary By Town'!$G$2)</f>
        <v>5</v>
      </c>
      <c r="H533" s="5">
        <f>SUMIFS('Raw Data from UFBs'!F$3:F$3000,'Raw Data from UFBs'!$A$3:$A$3000,'Summary By Town'!$A533,'Raw Data from UFBs'!$E$3:$E$3000,'Summary By Town'!$G$2)</f>
        <v>968780</v>
      </c>
      <c r="I533" s="5">
        <f>SUMIFS('Raw Data from UFBs'!G$3:G$3000,'Raw Data from UFBs'!$A$3:$A$3000,'Summary By Town'!$A533,'Raw Data from UFBs'!$E$3:$E$3000,'Summary By Town'!$G$2)</f>
        <v>32093400</v>
      </c>
      <c r="J533" s="23">
        <f t="shared" si="89"/>
        <v>2301624.8407765292</v>
      </c>
      <c r="K533" s="22">
        <f>COUNTIFS('Raw Data from UFBs'!$A$3:$A$3000,'Summary By Town'!$A533,'Raw Data from UFBs'!$E$3:$E$3000,'Summary By Town'!$K$2)</f>
        <v>0</v>
      </c>
      <c r="L533" s="5">
        <f>SUMIFS('Raw Data from UFBs'!F$3:F$3000,'Raw Data from UFBs'!$A$3:$A$3000,'Summary By Town'!$A533,'Raw Data from UFBs'!$E$3:$E$3000,'Summary By Town'!$K$2)</f>
        <v>0</v>
      </c>
      <c r="M533" s="5">
        <f>SUMIFS('Raw Data from UFBs'!G$3:G$3000,'Raw Data from UFBs'!$A$3:$A$3000,'Summary By Town'!$A533,'Raw Data from UFBs'!$E$3:$E$3000,'Summary By Town'!$K$2)</f>
        <v>0</v>
      </c>
      <c r="N533" s="23">
        <f t="shared" si="90"/>
        <v>0</v>
      </c>
      <c r="O533" s="22">
        <f>COUNTIFS('Raw Data from UFBs'!$A$3:$A$3000,'Summary By Town'!$A533,'Raw Data from UFBs'!$E$3:$E$3000,'Summary By Town'!$O$2)</f>
        <v>5</v>
      </c>
      <c r="P533" s="5">
        <f>SUMIFS('Raw Data from UFBs'!F$3:F$3000,'Raw Data from UFBs'!$A$3:$A$3000,'Summary By Town'!$A533,'Raw Data from UFBs'!$E$3:$E$3000,'Summary By Town'!$O$2)</f>
        <v>1092117</v>
      </c>
      <c r="Q533" s="5">
        <f>SUMIFS('Raw Data from UFBs'!G$3:G$3000,'Raw Data from UFBs'!$A$3:$A$3000,'Summary By Town'!$A533,'Raw Data from UFBs'!$E$3:$E$3000,'Summary By Town'!$O$2)</f>
        <v>43287600</v>
      </c>
      <c r="R533" s="23">
        <f t="shared" si="91"/>
        <v>3104433.1687386842</v>
      </c>
      <c r="S533" s="22">
        <f t="shared" si="92"/>
        <v>10</v>
      </c>
      <c r="T533" s="5">
        <f t="shared" si="93"/>
        <v>2060897</v>
      </c>
      <c r="U533" s="5">
        <f t="shared" si="94"/>
        <v>75381000</v>
      </c>
      <c r="V533" s="23">
        <f t="shared" si="95"/>
        <v>5406058.0095152128</v>
      </c>
      <c r="W533" s="62">
        <v>1903707857</v>
      </c>
      <c r="X533" s="63">
        <v>7.1716453874520285</v>
      </c>
      <c r="Y533" s="64">
        <v>0.39390027190431376</v>
      </c>
      <c r="Z533" s="5">
        <f t="shared" si="96"/>
        <v>1317659.8312117511</v>
      </c>
      <c r="AA533" s="9">
        <f t="shared" si="97"/>
        <v>3.9596936957958878E-2</v>
      </c>
      <c r="AB533" s="62">
        <v>63787382</v>
      </c>
      <c r="AC533" s="7">
        <f t="shared" si="98"/>
        <v>2.0657060846481379E-2</v>
      </c>
      <c r="AE533" s="6" t="s">
        <v>1242</v>
      </c>
      <c r="AF533" s="6" t="s">
        <v>687</v>
      </c>
      <c r="AG533" s="6" t="s">
        <v>1105</v>
      </c>
      <c r="AH533" s="6" t="s">
        <v>1857</v>
      </c>
      <c r="AI533" s="6" t="s">
        <v>1857</v>
      </c>
      <c r="AJ533" s="6" t="s">
        <v>1857</v>
      </c>
      <c r="AK533" s="6" t="s">
        <v>1857</v>
      </c>
      <c r="AL533" s="6" t="s">
        <v>1857</v>
      </c>
      <c r="AM533" s="6" t="s">
        <v>1857</v>
      </c>
      <c r="AN533" s="6" t="s">
        <v>1857</v>
      </c>
      <c r="AO533" s="6" t="s">
        <v>1857</v>
      </c>
      <c r="AP533" s="6" t="s">
        <v>1857</v>
      </c>
      <c r="AQ533" s="6" t="s">
        <v>1857</v>
      </c>
      <c r="AR533" s="6" t="s">
        <v>1857</v>
      </c>
      <c r="AS533" s="6" t="s">
        <v>1857</v>
      </c>
      <c r="AT533" s="6" t="s">
        <v>1857</v>
      </c>
    </row>
    <row r="534" spans="1:46" ht="17.25" customHeight="1" x14ac:dyDescent="0.3">
      <c r="A534" t="s">
        <v>716</v>
      </c>
      <c r="B534" t="s">
        <v>1787</v>
      </c>
      <c r="C534" t="s">
        <v>1241</v>
      </c>
      <c r="D534" t="str">
        <f t="shared" si="88"/>
        <v>Roselle borough, Union County</v>
      </c>
      <c r="E534" t="s">
        <v>1828</v>
      </c>
      <c r="F534" t="s">
        <v>1819</v>
      </c>
      <c r="G534" s="22">
        <f>COUNTIFS('Raw Data from UFBs'!$A$3:$A$3000,'Summary By Town'!$A534,'Raw Data from UFBs'!$E$3:$E$3000,'Summary By Town'!$G$2)</f>
        <v>2</v>
      </c>
      <c r="H534" s="5">
        <f>SUMIFS('Raw Data from UFBs'!F$3:F$3000,'Raw Data from UFBs'!$A$3:$A$3000,'Summary By Town'!$A534,'Raw Data from UFBs'!$E$3:$E$3000,'Summary By Town'!$G$2)</f>
        <v>138599</v>
      </c>
      <c r="I534" s="5">
        <f>SUMIFS('Raw Data from UFBs'!G$3:G$3000,'Raw Data from UFBs'!$A$3:$A$3000,'Summary By Town'!$A534,'Raw Data from UFBs'!$E$3:$E$3000,'Summary By Town'!$G$2)</f>
        <v>12723000</v>
      </c>
      <c r="J534" s="23">
        <f t="shared" si="89"/>
        <v>1078420.0163789964</v>
      </c>
      <c r="K534" s="22">
        <f>COUNTIFS('Raw Data from UFBs'!$A$3:$A$3000,'Summary By Town'!$A534,'Raw Data from UFBs'!$E$3:$E$3000,'Summary By Town'!$K$2)</f>
        <v>3</v>
      </c>
      <c r="L534" s="5">
        <f>SUMIFS('Raw Data from UFBs'!F$3:F$3000,'Raw Data from UFBs'!$A$3:$A$3000,'Summary By Town'!$A534,'Raw Data from UFBs'!$E$3:$E$3000,'Summary By Town'!$K$2)</f>
        <v>420645.16000000003</v>
      </c>
      <c r="M534" s="5">
        <f>SUMIFS('Raw Data from UFBs'!G$3:G$3000,'Raw Data from UFBs'!$A$3:$A$3000,'Summary By Town'!$A534,'Raw Data from UFBs'!$E$3:$E$3000,'Summary By Town'!$K$2)</f>
        <v>15840800</v>
      </c>
      <c r="N534" s="23">
        <f t="shared" si="90"/>
        <v>1342689.2867607016</v>
      </c>
      <c r="O534" s="22">
        <f>COUNTIFS('Raw Data from UFBs'!$A$3:$A$3000,'Summary By Town'!$A534,'Raw Data from UFBs'!$E$3:$E$3000,'Summary By Town'!$O$2)</f>
        <v>2</v>
      </c>
      <c r="P534" s="5">
        <f>SUMIFS('Raw Data from UFBs'!F$3:F$3000,'Raw Data from UFBs'!$A$3:$A$3000,'Summary By Town'!$A534,'Raw Data from UFBs'!$E$3:$E$3000,'Summary By Town'!$O$2)</f>
        <v>1820007.96</v>
      </c>
      <c r="Q534" s="5">
        <f>SUMIFS('Raw Data from UFBs'!G$3:G$3000,'Raw Data from UFBs'!$A$3:$A$3000,'Summary By Town'!$A534,'Raw Data from UFBs'!$E$3:$E$3000,'Summary By Town'!$O$2)</f>
        <v>46198800</v>
      </c>
      <c r="R534" s="23">
        <f t="shared" si="91"/>
        <v>3915877.595904266</v>
      </c>
      <c r="S534" s="22">
        <f t="shared" si="92"/>
        <v>7</v>
      </c>
      <c r="T534" s="5">
        <f t="shared" si="93"/>
        <v>2379252.12</v>
      </c>
      <c r="U534" s="5">
        <f t="shared" si="94"/>
        <v>74762600</v>
      </c>
      <c r="V534" s="23">
        <f t="shared" si="95"/>
        <v>6336986.8990439642</v>
      </c>
      <c r="W534" s="62">
        <v>998205815</v>
      </c>
      <c r="X534" s="63">
        <v>8.4761456918886768</v>
      </c>
      <c r="Y534" s="64">
        <v>0.50167353179688079</v>
      </c>
      <c r="Z534" s="5">
        <f t="shared" si="96"/>
        <v>1985490.7845183332</v>
      </c>
      <c r="AA534" s="9">
        <f t="shared" si="97"/>
        <v>7.4896979036332301E-2</v>
      </c>
      <c r="AB534" s="62">
        <v>53775937.910000004</v>
      </c>
      <c r="AC534" s="7">
        <f t="shared" si="98"/>
        <v>3.6921546358545568E-2</v>
      </c>
      <c r="AE534" s="6" t="s">
        <v>687</v>
      </c>
      <c r="AF534" s="6" t="s">
        <v>1247</v>
      </c>
      <c r="AG534" s="6" t="s">
        <v>1243</v>
      </c>
      <c r="AH534" s="6" t="s">
        <v>659</v>
      </c>
      <c r="AI534" s="6" t="s">
        <v>1857</v>
      </c>
      <c r="AJ534" s="6" t="s">
        <v>1857</v>
      </c>
      <c r="AK534" s="6" t="s">
        <v>1857</v>
      </c>
      <c r="AL534" s="6" t="s">
        <v>1857</v>
      </c>
      <c r="AM534" s="6" t="s">
        <v>1857</v>
      </c>
      <c r="AN534" s="6" t="s">
        <v>1857</v>
      </c>
      <c r="AO534" s="6" t="s">
        <v>1857</v>
      </c>
      <c r="AP534" s="6" t="s">
        <v>1857</v>
      </c>
      <c r="AQ534" s="6" t="s">
        <v>1857</v>
      </c>
      <c r="AR534" s="6" t="s">
        <v>1857</v>
      </c>
      <c r="AS534" s="6" t="s">
        <v>1857</v>
      </c>
      <c r="AT534" s="6" t="s">
        <v>1857</v>
      </c>
    </row>
    <row r="535" spans="1:46" ht="17.25" customHeight="1" x14ac:dyDescent="0.3">
      <c r="A535" t="s">
        <v>1247</v>
      </c>
      <c r="B535" t="s">
        <v>1788</v>
      </c>
      <c r="C535" t="s">
        <v>1241</v>
      </c>
      <c r="D535" t="str">
        <f t="shared" si="88"/>
        <v>Roselle Park borough, Union County</v>
      </c>
      <c r="E535" t="s">
        <v>1828</v>
      </c>
      <c r="F535" t="s">
        <v>1815</v>
      </c>
      <c r="G535" s="22">
        <f>COUNTIFS('Raw Data from UFBs'!$A$3:$A$3000,'Summary By Town'!$A535,'Raw Data from UFBs'!$E$3:$E$3000,'Summary By Town'!$G$2)</f>
        <v>0</v>
      </c>
      <c r="H535" s="5">
        <f>SUMIFS('Raw Data from UFBs'!F$3:F$3000,'Raw Data from UFBs'!$A$3:$A$3000,'Summary By Town'!$A535,'Raw Data from UFBs'!$E$3:$E$3000,'Summary By Town'!$G$2)</f>
        <v>0</v>
      </c>
      <c r="I535" s="5">
        <f>SUMIFS('Raw Data from UFBs'!G$3:G$3000,'Raw Data from UFBs'!$A$3:$A$3000,'Summary By Town'!$A535,'Raw Data from UFBs'!$E$3:$E$3000,'Summary By Town'!$G$2)</f>
        <v>0</v>
      </c>
      <c r="J535" s="23">
        <f t="shared" si="89"/>
        <v>0</v>
      </c>
      <c r="K535" s="22">
        <f>COUNTIFS('Raw Data from UFBs'!$A$3:$A$3000,'Summary By Town'!$A535,'Raw Data from UFBs'!$E$3:$E$3000,'Summary By Town'!$K$2)</f>
        <v>0</v>
      </c>
      <c r="L535" s="5">
        <f>SUMIFS('Raw Data from UFBs'!F$3:F$3000,'Raw Data from UFBs'!$A$3:$A$3000,'Summary By Town'!$A535,'Raw Data from UFBs'!$E$3:$E$3000,'Summary By Town'!$K$2)</f>
        <v>0</v>
      </c>
      <c r="M535" s="5">
        <f>SUMIFS('Raw Data from UFBs'!G$3:G$3000,'Raw Data from UFBs'!$A$3:$A$3000,'Summary By Town'!$A535,'Raw Data from UFBs'!$E$3:$E$3000,'Summary By Town'!$K$2)</f>
        <v>0</v>
      </c>
      <c r="N535" s="23">
        <f t="shared" si="90"/>
        <v>0</v>
      </c>
      <c r="O535" s="22">
        <f>COUNTIFS('Raw Data from UFBs'!$A$3:$A$3000,'Summary By Town'!$A535,'Raw Data from UFBs'!$E$3:$E$3000,'Summary By Town'!$O$2)</f>
        <v>1</v>
      </c>
      <c r="P535" s="5">
        <f>SUMIFS('Raw Data from UFBs'!F$3:F$3000,'Raw Data from UFBs'!$A$3:$A$3000,'Summary By Town'!$A535,'Raw Data from UFBs'!$E$3:$E$3000,'Summary By Town'!$O$2)</f>
        <v>335698.32</v>
      </c>
      <c r="Q535" s="5">
        <f>SUMIFS('Raw Data from UFBs'!G$3:G$3000,'Raw Data from UFBs'!$A$3:$A$3000,'Summary By Town'!$A535,'Raw Data from UFBs'!$E$3:$E$3000,'Summary By Town'!$O$2)</f>
        <v>25066000</v>
      </c>
      <c r="R535" s="23">
        <f t="shared" si="91"/>
        <v>1080660.554537226</v>
      </c>
      <c r="S535" s="22">
        <f t="shared" si="92"/>
        <v>1</v>
      </c>
      <c r="T535" s="5">
        <f t="shared" si="93"/>
        <v>335698.32</v>
      </c>
      <c r="U535" s="5">
        <f t="shared" si="94"/>
        <v>25066000</v>
      </c>
      <c r="V535" s="23">
        <f t="shared" si="95"/>
        <v>1080660.554537226</v>
      </c>
      <c r="W535" s="62">
        <v>1157676092</v>
      </c>
      <c r="X535" s="63">
        <v>4.3112604904541048</v>
      </c>
      <c r="Y535" s="64">
        <v>0.34034406027421382</v>
      </c>
      <c r="Z535" s="5">
        <f t="shared" si="96"/>
        <v>253543.47165335063</v>
      </c>
      <c r="AA535" s="9">
        <f t="shared" si="97"/>
        <v>2.1651997629748062E-2</v>
      </c>
      <c r="AB535" s="62">
        <v>20355254.289999999</v>
      </c>
      <c r="AC535" s="7">
        <f t="shared" si="98"/>
        <v>1.2455922585939389E-2</v>
      </c>
      <c r="AE535" s="6" t="s">
        <v>716</v>
      </c>
      <c r="AF535" s="6" t="s">
        <v>1243</v>
      </c>
      <c r="AG535" s="6" t="s">
        <v>1244</v>
      </c>
      <c r="AH535" s="6" t="s">
        <v>659</v>
      </c>
      <c r="AI535" s="6" t="s">
        <v>717</v>
      </c>
      <c r="AJ535" s="6" t="s">
        <v>1857</v>
      </c>
      <c r="AK535" s="6" t="s">
        <v>1857</v>
      </c>
      <c r="AL535" s="6" t="s">
        <v>1857</v>
      </c>
      <c r="AM535" s="6" t="s">
        <v>1857</v>
      </c>
      <c r="AN535" s="6" t="s">
        <v>1857</v>
      </c>
      <c r="AO535" s="6" t="s">
        <v>1857</v>
      </c>
      <c r="AP535" s="6" t="s">
        <v>1857</v>
      </c>
      <c r="AQ535" s="6" t="s">
        <v>1857</v>
      </c>
      <c r="AR535" s="6" t="s">
        <v>1857</v>
      </c>
      <c r="AS535" s="6" t="s">
        <v>1857</v>
      </c>
      <c r="AT535" s="6" t="s">
        <v>1857</v>
      </c>
    </row>
    <row r="536" spans="1:46" ht="17.25" customHeight="1" x14ac:dyDescent="0.3">
      <c r="A536" t="s">
        <v>1249</v>
      </c>
      <c r="B536" t="s">
        <v>1789</v>
      </c>
      <c r="C536" t="s">
        <v>1241</v>
      </c>
      <c r="D536" t="str">
        <f t="shared" si="88"/>
        <v>Summit city, Union County</v>
      </c>
      <c r="E536" t="s">
        <v>1828</v>
      </c>
      <c r="F536" t="s">
        <v>1815</v>
      </c>
      <c r="G536" s="22">
        <f>COUNTIFS('Raw Data from UFBs'!$A$3:$A$3000,'Summary By Town'!$A536,'Raw Data from UFBs'!$E$3:$E$3000,'Summary By Town'!$G$2)</f>
        <v>0</v>
      </c>
      <c r="H536" s="5">
        <f>SUMIFS('Raw Data from UFBs'!F$3:F$3000,'Raw Data from UFBs'!$A$3:$A$3000,'Summary By Town'!$A536,'Raw Data from UFBs'!$E$3:$E$3000,'Summary By Town'!$G$2)</f>
        <v>0</v>
      </c>
      <c r="I536" s="5">
        <f>SUMIFS('Raw Data from UFBs'!G$3:G$3000,'Raw Data from UFBs'!$A$3:$A$3000,'Summary By Town'!$A536,'Raw Data from UFBs'!$E$3:$E$3000,'Summary By Town'!$G$2)</f>
        <v>0</v>
      </c>
      <c r="J536" s="23">
        <f t="shared" si="89"/>
        <v>0</v>
      </c>
      <c r="K536" s="22">
        <f>COUNTIFS('Raw Data from UFBs'!$A$3:$A$3000,'Summary By Town'!$A536,'Raw Data from UFBs'!$E$3:$E$3000,'Summary By Town'!$K$2)</f>
        <v>0</v>
      </c>
      <c r="L536" s="5">
        <f>SUMIFS('Raw Data from UFBs'!F$3:F$3000,'Raw Data from UFBs'!$A$3:$A$3000,'Summary By Town'!$A536,'Raw Data from UFBs'!$E$3:$E$3000,'Summary By Town'!$K$2)</f>
        <v>0</v>
      </c>
      <c r="M536" s="5">
        <f>SUMIFS('Raw Data from UFBs'!G$3:G$3000,'Raw Data from UFBs'!$A$3:$A$3000,'Summary By Town'!$A536,'Raw Data from UFBs'!$E$3:$E$3000,'Summary By Town'!$K$2)</f>
        <v>0</v>
      </c>
      <c r="N536" s="23">
        <f t="shared" si="90"/>
        <v>0</v>
      </c>
      <c r="O536" s="22">
        <f>COUNTIFS('Raw Data from UFBs'!$A$3:$A$3000,'Summary By Town'!$A536,'Raw Data from UFBs'!$E$3:$E$3000,'Summary By Town'!$O$2)</f>
        <v>0</v>
      </c>
      <c r="P536" s="5">
        <f>SUMIFS('Raw Data from UFBs'!F$3:F$3000,'Raw Data from UFBs'!$A$3:$A$3000,'Summary By Town'!$A536,'Raw Data from UFBs'!$E$3:$E$3000,'Summary By Town'!$O$2)</f>
        <v>0</v>
      </c>
      <c r="Q536" s="5">
        <f>SUMIFS('Raw Data from UFBs'!G$3:G$3000,'Raw Data from UFBs'!$A$3:$A$3000,'Summary By Town'!$A536,'Raw Data from UFBs'!$E$3:$E$3000,'Summary By Town'!$O$2)</f>
        <v>0</v>
      </c>
      <c r="R536" s="23">
        <f t="shared" si="91"/>
        <v>0</v>
      </c>
      <c r="S536" s="22">
        <f t="shared" si="92"/>
        <v>0</v>
      </c>
      <c r="T536" s="5">
        <f t="shared" si="93"/>
        <v>0</v>
      </c>
      <c r="U536" s="5">
        <f t="shared" si="94"/>
        <v>0</v>
      </c>
      <c r="V536" s="23">
        <f t="shared" si="95"/>
        <v>0</v>
      </c>
      <c r="W536" s="62">
        <v>3745491389</v>
      </c>
      <c r="X536" s="63">
        <v>4.3267146543729575</v>
      </c>
      <c r="Y536" s="64">
        <v>0.22883514792067272</v>
      </c>
      <c r="Z536" s="5">
        <f t="shared" si="96"/>
        <v>0</v>
      </c>
      <c r="AA536" s="9">
        <f t="shared" si="97"/>
        <v>0</v>
      </c>
      <c r="AB536" s="62">
        <v>48763823.040000007</v>
      </c>
      <c r="AC536" s="7">
        <f t="shared" si="98"/>
        <v>0</v>
      </c>
      <c r="AE536" s="6" t="s">
        <v>1240</v>
      </c>
      <c r="AF536" s="6" t="s">
        <v>1245</v>
      </c>
      <c r="AG536" s="6" t="s">
        <v>1246</v>
      </c>
      <c r="AH536" s="6" t="s">
        <v>1137</v>
      </c>
      <c r="AI536" s="6" t="s">
        <v>1138</v>
      </c>
      <c r="AJ536" s="6" t="s">
        <v>1248</v>
      </c>
      <c r="AK536" s="6" t="s">
        <v>1044</v>
      </c>
      <c r="AL536" s="6" t="s">
        <v>1857</v>
      </c>
      <c r="AM536" s="6" t="s">
        <v>1857</v>
      </c>
      <c r="AN536" s="6" t="s">
        <v>1857</v>
      </c>
      <c r="AO536" s="6" t="s">
        <v>1857</v>
      </c>
      <c r="AP536" s="6" t="s">
        <v>1857</v>
      </c>
      <c r="AQ536" s="6" t="s">
        <v>1857</v>
      </c>
      <c r="AR536" s="6" t="s">
        <v>1857</v>
      </c>
      <c r="AS536" s="6" t="s">
        <v>1857</v>
      </c>
      <c r="AT536" s="6" t="s">
        <v>1857</v>
      </c>
    </row>
    <row r="537" spans="1:46" ht="17.25" customHeight="1" x14ac:dyDescent="0.3">
      <c r="A537" t="s">
        <v>1250</v>
      </c>
      <c r="B537" t="s">
        <v>1790</v>
      </c>
      <c r="C537" t="s">
        <v>1241</v>
      </c>
      <c r="D537" t="str">
        <f t="shared" si="88"/>
        <v>Westfield town, Union County</v>
      </c>
      <c r="E537" t="s">
        <v>1828</v>
      </c>
      <c r="F537" t="s">
        <v>1815</v>
      </c>
      <c r="G537" s="22">
        <f>COUNTIFS('Raw Data from UFBs'!$A$3:$A$3000,'Summary By Town'!$A537,'Raw Data from UFBs'!$E$3:$E$3000,'Summary By Town'!$G$2)</f>
        <v>0</v>
      </c>
      <c r="H537" s="5">
        <f>SUMIFS('Raw Data from UFBs'!F$3:F$3000,'Raw Data from UFBs'!$A$3:$A$3000,'Summary By Town'!$A537,'Raw Data from UFBs'!$E$3:$E$3000,'Summary By Town'!$G$2)</f>
        <v>0</v>
      </c>
      <c r="I537" s="5">
        <f>SUMIFS('Raw Data from UFBs'!G$3:G$3000,'Raw Data from UFBs'!$A$3:$A$3000,'Summary By Town'!$A537,'Raw Data from UFBs'!$E$3:$E$3000,'Summary By Town'!$G$2)</f>
        <v>0</v>
      </c>
      <c r="J537" s="23">
        <f t="shared" si="89"/>
        <v>0</v>
      </c>
      <c r="K537" s="22">
        <f>COUNTIFS('Raw Data from UFBs'!$A$3:$A$3000,'Summary By Town'!$A537,'Raw Data from UFBs'!$E$3:$E$3000,'Summary By Town'!$K$2)</f>
        <v>0</v>
      </c>
      <c r="L537" s="5">
        <f>SUMIFS('Raw Data from UFBs'!F$3:F$3000,'Raw Data from UFBs'!$A$3:$A$3000,'Summary By Town'!$A537,'Raw Data from UFBs'!$E$3:$E$3000,'Summary By Town'!$K$2)</f>
        <v>0</v>
      </c>
      <c r="M537" s="5">
        <f>SUMIFS('Raw Data from UFBs'!G$3:G$3000,'Raw Data from UFBs'!$A$3:$A$3000,'Summary By Town'!$A537,'Raw Data from UFBs'!$E$3:$E$3000,'Summary By Town'!$K$2)</f>
        <v>0</v>
      </c>
      <c r="N537" s="23">
        <f t="shared" si="90"/>
        <v>0</v>
      </c>
      <c r="O537" s="22">
        <f>COUNTIFS('Raw Data from UFBs'!$A$3:$A$3000,'Summary By Town'!$A537,'Raw Data from UFBs'!$E$3:$E$3000,'Summary By Town'!$O$2)</f>
        <v>0</v>
      </c>
      <c r="P537" s="5">
        <f>SUMIFS('Raw Data from UFBs'!F$3:F$3000,'Raw Data from UFBs'!$A$3:$A$3000,'Summary By Town'!$A537,'Raw Data from UFBs'!$E$3:$E$3000,'Summary By Town'!$O$2)</f>
        <v>0</v>
      </c>
      <c r="Q537" s="5">
        <f>SUMIFS('Raw Data from UFBs'!G$3:G$3000,'Raw Data from UFBs'!$A$3:$A$3000,'Summary By Town'!$A537,'Raw Data from UFBs'!$E$3:$E$3000,'Summary By Town'!$O$2)</f>
        <v>0</v>
      </c>
      <c r="R537" s="23">
        <f t="shared" si="91"/>
        <v>0</v>
      </c>
      <c r="S537" s="22">
        <f t="shared" si="92"/>
        <v>0</v>
      </c>
      <c r="T537" s="5">
        <f t="shared" si="93"/>
        <v>0</v>
      </c>
      <c r="U537" s="5">
        <f t="shared" si="94"/>
        <v>0</v>
      </c>
      <c r="V537" s="23">
        <f t="shared" si="95"/>
        <v>0</v>
      </c>
      <c r="W537" s="62">
        <v>9006345835</v>
      </c>
      <c r="X537" s="63">
        <v>2.2054345838840099</v>
      </c>
      <c r="Y537" s="64">
        <v>0.18255070996962769</v>
      </c>
      <c r="Z537" s="5">
        <f t="shared" si="96"/>
        <v>0</v>
      </c>
      <c r="AA537" s="9">
        <f t="shared" si="97"/>
        <v>0</v>
      </c>
      <c r="AB537" s="62">
        <v>51890452.549999997</v>
      </c>
      <c r="AC537" s="7">
        <f t="shared" si="98"/>
        <v>0</v>
      </c>
      <c r="AE537" s="6" t="s">
        <v>1242</v>
      </c>
      <c r="AF537" s="6" t="s">
        <v>683</v>
      </c>
      <c r="AG537" s="6" t="s">
        <v>1243</v>
      </c>
      <c r="AH537" s="6" t="s">
        <v>694</v>
      </c>
      <c r="AI537" s="6" t="s">
        <v>1245</v>
      </c>
      <c r="AJ537" s="6" t="s">
        <v>1248</v>
      </c>
      <c r="AK537" s="6" t="s">
        <v>1857</v>
      </c>
      <c r="AL537" s="6" t="s">
        <v>1857</v>
      </c>
      <c r="AM537" s="6" t="s">
        <v>1857</v>
      </c>
      <c r="AN537" s="6" t="s">
        <v>1857</v>
      </c>
      <c r="AO537" s="6" t="s">
        <v>1857</v>
      </c>
      <c r="AP537" s="6" t="s">
        <v>1857</v>
      </c>
      <c r="AQ537" s="6" t="s">
        <v>1857</v>
      </c>
      <c r="AR537" s="6" t="s">
        <v>1857</v>
      </c>
      <c r="AS537" s="6" t="s">
        <v>1857</v>
      </c>
      <c r="AT537" s="6" t="s">
        <v>1857</v>
      </c>
    </row>
    <row r="538" spans="1:46" ht="17.25" customHeight="1" x14ac:dyDescent="0.3">
      <c r="A538" t="s">
        <v>1240</v>
      </c>
      <c r="B538" t="s">
        <v>1791</v>
      </c>
      <c r="C538" t="s">
        <v>1241</v>
      </c>
      <c r="D538" t="str">
        <f t="shared" si="88"/>
        <v>Berkeley Heights township, Union County</v>
      </c>
      <c r="E538" t="s">
        <v>1828</v>
      </c>
      <c r="F538" t="s">
        <v>1815</v>
      </c>
      <c r="G538" s="22">
        <f>COUNTIFS('Raw Data from UFBs'!$A$3:$A$3000,'Summary By Town'!$A538,'Raw Data from UFBs'!$E$3:$E$3000,'Summary By Town'!$G$2)</f>
        <v>0</v>
      </c>
      <c r="H538" s="5">
        <f>SUMIFS('Raw Data from UFBs'!F$3:F$3000,'Raw Data from UFBs'!$A$3:$A$3000,'Summary By Town'!$A538,'Raw Data from UFBs'!$E$3:$E$3000,'Summary By Town'!$G$2)</f>
        <v>0</v>
      </c>
      <c r="I538" s="5">
        <f>SUMIFS('Raw Data from UFBs'!G$3:G$3000,'Raw Data from UFBs'!$A$3:$A$3000,'Summary By Town'!$A538,'Raw Data from UFBs'!$E$3:$E$3000,'Summary By Town'!$G$2)</f>
        <v>0</v>
      </c>
      <c r="J538" s="23">
        <f t="shared" si="89"/>
        <v>0</v>
      </c>
      <c r="K538" s="22">
        <f>COUNTIFS('Raw Data from UFBs'!$A$3:$A$3000,'Summary By Town'!$A538,'Raw Data from UFBs'!$E$3:$E$3000,'Summary By Town'!$K$2)</f>
        <v>0</v>
      </c>
      <c r="L538" s="5">
        <f>SUMIFS('Raw Data from UFBs'!F$3:F$3000,'Raw Data from UFBs'!$A$3:$A$3000,'Summary By Town'!$A538,'Raw Data from UFBs'!$E$3:$E$3000,'Summary By Town'!$K$2)</f>
        <v>0</v>
      </c>
      <c r="M538" s="5">
        <f>SUMIFS('Raw Data from UFBs'!G$3:G$3000,'Raw Data from UFBs'!$A$3:$A$3000,'Summary By Town'!$A538,'Raw Data from UFBs'!$E$3:$E$3000,'Summary By Town'!$K$2)</f>
        <v>0</v>
      </c>
      <c r="N538" s="23">
        <f t="shared" si="90"/>
        <v>0</v>
      </c>
      <c r="O538" s="22">
        <f>COUNTIFS('Raw Data from UFBs'!$A$3:$A$3000,'Summary By Town'!$A538,'Raw Data from UFBs'!$E$3:$E$3000,'Summary By Town'!$O$2)</f>
        <v>0</v>
      </c>
      <c r="P538" s="5">
        <f>SUMIFS('Raw Data from UFBs'!F$3:F$3000,'Raw Data from UFBs'!$A$3:$A$3000,'Summary By Town'!$A538,'Raw Data from UFBs'!$E$3:$E$3000,'Summary By Town'!$O$2)</f>
        <v>0</v>
      </c>
      <c r="Q538" s="5">
        <f>SUMIFS('Raw Data from UFBs'!G$3:G$3000,'Raw Data from UFBs'!$A$3:$A$3000,'Summary By Town'!$A538,'Raw Data from UFBs'!$E$3:$E$3000,'Summary By Town'!$O$2)</f>
        <v>0</v>
      </c>
      <c r="R538" s="23">
        <f t="shared" si="91"/>
        <v>0</v>
      </c>
      <c r="S538" s="22">
        <f t="shared" si="92"/>
        <v>0</v>
      </c>
      <c r="T538" s="5">
        <f t="shared" si="93"/>
        <v>0</v>
      </c>
      <c r="U538" s="5">
        <f t="shared" si="94"/>
        <v>0</v>
      </c>
      <c r="V538" s="23">
        <f t="shared" si="95"/>
        <v>0</v>
      </c>
      <c r="W538" s="62">
        <v>1981562655</v>
      </c>
      <c r="X538" s="63">
        <v>4.2246364306004285</v>
      </c>
      <c r="Y538" s="64">
        <v>0.20621389860135977</v>
      </c>
      <c r="Z538" s="5">
        <f t="shared" si="96"/>
        <v>0</v>
      </c>
      <c r="AA538" s="9">
        <f t="shared" si="97"/>
        <v>0</v>
      </c>
      <c r="AB538" s="62">
        <v>26441404.18</v>
      </c>
      <c r="AC538" s="7">
        <f t="shared" si="98"/>
        <v>0</v>
      </c>
      <c r="AE538" s="6" t="s">
        <v>1217</v>
      </c>
      <c r="AF538" s="6" t="s">
        <v>715</v>
      </c>
      <c r="AG538" s="6" t="s">
        <v>694</v>
      </c>
      <c r="AH538" s="6" t="s">
        <v>1245</v>
      </c>
      <c r="AI538" s="6" t="s">
        <v>1246</v>
      </c>
      <c r="AJ538" s="6" t="s">
        <v>1138</v>
      </c>
      <c r="AK538" s="6" t="s">
        <v>1249</v>
      </c>
      <c r="AL538" s="6" t="s">
        <v>1153</v>
      </c>
      <c r="AM538" s="6" t="s">
        <v>1857</v>
      </c>
      <c r="AN538" s="6" t="s">
        <v>1857</v>
      </c>
      <c r="AO538" s="6" t="s">
        <v>1857</v>
      </c>
      <c r="AP538" s="6" t="s">
        <v>1857</v>
      </c>
      <c r="AQ538" s="6" t="s">
        <v>1857</v>
      </c>
      <c r="AR538" s="6" t="s">
        <v>1857</v>
      </c>
      <c r="AS538" s="6" t="s">
        <v>1857</v>
      </c>
      <c r="AT538" s="6" t="s">
        <v>1857</v>
      </c>
    </row>
    <row r="539" spans="1:46" ht="17.25" customHeight="1" x14ac:dyDescent="0.3">
      <c r="A539" t="s">
        <v>1242</v>
      </c>
      <c r="B539" t="s">
        <v>1792</v>
      </c>
      <c r="C539" t="s">
        <v>1241</v>
      </c>
      <c r="D539" t="str">
        <f t="shared" si="88"/>
        <v>Clark township, Union County</v>
      </c>
      <c r="E539" t="s">
        <v>1828</v>
      </c>
      <c r="F539" t="s">
        <v>1815</v>
      </c>
      <c r="G539" s="22">
        <f>COUNTIFS('Raw Data from UFBs'!$A$3:$A$3000,'Summary By Town'!$A539,'Raw Data from UFBs'!$E$3:$E$3000,'Summary By Town'!$G$2)</f>
        <v>0</v>
      </c>
      <c r="H539" s="5">
        <f>SUMIFS('Raw Data from UFBs'!F$3:F$3000,'Raw Data from UFBs'!$A$3:$A$3000,'Summary By Town'!$A539,'Raw Data from UFBs'!$E$3:$E$3000,'Summary By Town'!$G$2)</f>
        <v>0</v>
      </c>
      <c r="I539" s="5">
        <f>SUMIFS('Raw Data from UFBs'!G$3:G$3000,'Raw Data from UFBs'!$A$3:$A$3000,'Summary By Town'!$A539,'Raw Data from UFBs'!$E$3:$E$3000,'Summary By Town'!$G$2)</f>
        <v>0</v>
      </c>
      <c r="J539" s="23">
        <f t="shared" si="89"/>
        <v>0</v>
      </c>
      <c r="K539" s="22">
        <f>COUNTIFS('Raw Data from UFBs'!$A$3:$A$3000,'Summary By Town'!$A539,'Raw Data from UFBs'!$E$3:$E$3000,'Summary By Town'!$K$2)</f>
        <v>0</v>
      </c>
      <c r="L539" s="5">
        <f>SUMIFS('Raw Data from UFBs'!F$3:F$3000,'Raw Data from UFBs'!$A$3:$A$3000,'Summary By Town'!$A539,'Raw Data from UFBs'!$E$3:$E$3000,'Summary By Town'!$K$2)</f>
        <v>0</v>
      </c>
      <c r="M539" s="5">
        <f>SUMIFS('Raw Data from UFBs'!G$3:G$3000,'Raw Data from UFBs'!$A$3:$A$3000,'Summary By Town'!$A539,'Raw Data from UFBs'!$E$3:$E$3000,'Summary By Town'!$K$2)</f>
        <v>0</v>
      </c>
      <c r="N539" s="23">
        <f t="shared" si="90"/>
        <v>0</v>
      </c>
      <c r="O539" s="22">
        <f>COUNTIFS('Raw Data from UFBs'!$A$3:$A$3000,'Summary By Town'!$A539,'Raw Data from UFBs'!$E$3:$E$3000,'Summary By Town'!$O$2)</f>
        <v>0</v>
      </c>
      <c r="P539" s="5">
        <f>SUMIFS('Raw Data from UFBs'!F$3:F$3000,'Raw Data from UFBs'!$A$3:$A$3000,'Summary By Town'!$A539,'Raw Data from UFBs'!$E$3:$E$3000,'Summary By Town'!$O$2)</f>
        <v>0</v>
      </c>
      <c r="Q539" s="5">
        <f>SUMIFS('Raw Data from UFBs'!G$3:G$3000,'Raw Data from UFBs'!$A$3:$A$3000,'Summary By Town'!$A539,'Raw Data from UFBs'!$E$3:$E$3000,'Summary By Town'!$O$2)</f>
        <v>0</v>
      </c>
      <c r="R539" s="23">
        <f t="shared" si="91"/>
        <v>0</v>
      </c>
      <c r="S539" s="22">
        <f t="shared" si="92"/>
        <v>0</v>
      </c>
      <c r="T539" s="5">
        <f t="shared" si="93"/>
        <v>0</v>
      </c>
      <c r="U539" s="5">
        <f t="shared" si="94"/>
        <v>0</v>
      </c>
      <c r="V539" s="23">
        <f t="shared" si="95"/>
        <v>0</v>
      </c>
      <c r="W539" s="62">
        <v>3580260015</v>
      </c>
      <c r="X539" s="63">
        <v>2.180970745102019</v>
      </c>
      <c r="Y539" s="64">
        <v>0.29804875712801487</v>
      </c>
      <c r="Z539" s="5">
        <f t="shared" si="96"/>
        <v>0</v>
      </c>
      <c r="AA539" s="9">
        <f t="shared" si="97"/>
        <v>0</v>
      </c>
      <c r="AB539" s="62">
        <v>27252539.59</v>
      </c>
      <c r="AC539" s="7">
        <f t="shared" si="98"/>
        <v>0</v>
      </c>
      <c r="AE539" s="6" t="s">
        <v>412</v>
      </c>
      <c r="AF539" s="6" t="s">
        <v>691</v>
      </c>
      <c r="AG539" s="6" t="s">
        <v>1251</v>
      </c>
      <c r="AH539" s="6" t="s">
        <v>687</v>
      </c>
      <c r="AI539" s="6" t="s">
        <v>1243</v>
      </c>
      <c r="AJ539" s="6" t="s">
        <v>694</v>
      </c>
      <c r="AK539" s="6" t="s">
        <v>1250</v>
      </c>
      <c r="AL539" s="6" t="s">
        <v>1105</v>
      </c>
      <c r="AM539" s="6" t="s">
        <v>1857</v>
      </c>
      <c r="AN539" s="6" t="s">
        <v>1857</v>
      </c>
      <c r="AO539" s="6" t="s">
        <v>1857</v>
      </c>
      <c r="AP539" s="6" t="s">
        <v>1857</v>
      </c>
      <c r="AQ539" s="6" t="s">
        <v>1857</v>
      </c>
      <c r="AR539" s="6" t="s">
        <v>1857</v>
      </c>
      <c r="AS539" s="6" t="s">
        <v>1857</v>
      </c>
      <c r="AT539" s="6" t="s">
        <v>1857</v>
      </c>
    </row>
    <row r="540" spans="1:46" ht="17.25" customHeight="1" x14ac:dyDescent="0.3">
      <c r="A540" t="s">
        <v>1243</v>
      </c>
      <c r="B540" t="s">
        <v>1793</v>
      </c>
      <c r="C540" t="s">
        <v>1241</v>
      </c>
      <c r="D540" t="str">
        <f t="shared" si="88"/>
        <v>Cranford township, Union County</v>
      </c>
      <c r="E540" t="s">
        <v>1828</v>
      </c>
      <c r="F540" t="s">
        <v>1815</v>
      </c>
      <c r="G540" s="22">
        <f>COUNTIFS('Raw Data from UFBs'!$A$3:$A$3000,'Summary By Town'!$A540,'Raw Data from UFBs'!$E$3:$E$3000,'Summary By Town'!$G$2)</f>
        <v>0</v>
      </c>
      <c r="H540" s="5">
        <f>SUMIFS('Raw Data from UFBs'!F$3:F$3000,'Raw Data from UFBs'!$A$3:$A$3000,'Summary By Town'!$A540,'Raw Data from UFBs'!$E$3:$E$3000,'Summary By Town'!$G$2)</f>
        <v>0</v>
      </c>
      <c r="I540" s="5">
        <f>SUMIFS('Raw Data from UFBs'!G$3:G$3000,'Raw Data from UFBs'!$A$3:$A$3000,'Summary By Town'!$A540,'Raw Data from UFBs'!$E$3:$E$3000,'Summary By Town'!$G$2)</f>
        <v>0</v>
      </c>
      <c r="J540" s="23">
        <f t="shared" si="89"/>
        <v>0</v>
      </c>
      <c r="K540" s="22">
        <f>COUNTIFS('Raw Data from UFBs'!$A$3:$A$3000,'Summary By Town'!$A540,'Raw Data from UFBs'!$E$3:$E$3000,'Summary By Town'!$K$2)</f>
        <v>0</v>
      </c>
      <c r="L540" s="5">
        <f>SUMIFS('Raw Data from UFBs'!F$3:F$3000,'Raw Data from UFBs'!$A$3:$A$3000,'Summary By Town'!$A540,'Raw Data from UFBs'!$E$3:$E$3000,'Summary By Town'!$K$2)</f>
        <v>0</v>
      </c>
      <c r="M540" s="5">
        <f>SUMIFS('Raw Data from UFBs'!G$3:G$3000,'Raw Data from UFBs'!$A$3:$A$3000,'Summary By Town'!$A540,'Raw Data from UFBs'!$E$3:$E$3000,'Summary By Town'!$K$2)</f>
        <v>0</v>
      </c>
      <c r="N540" s="23">
        <f t="shared" si="90"/>
        <v>0</v>
      </c>
      <c r="O540" s="22">
        <f>COUNTIFS('Raw Data from UFBs'!$A$3:$A$3000,'Summary By Town'!$A540,'Raw Data from UFBs'!$E$3:$E$3000,'Summary By Town'!$O$2)</f>
        <v>1</v>
      </c>
      <c r="P540" s="5">
        <f>SUMIFS('Raw Data from UFBs'!F$3:F$3000,'Raw Data from UFBs'!$A$3:$A$3000,'Summary By Town'!$A540,'Raw Data from UFBs'!$E$3:$E$3000,'Summary By Town'!$O$2)</f>
        <v>721690</v>
      </c>
      <c r="Q540" s="5">
        <f>SUMIFS('Raw Data from UFBs'!G$3:G$3000,'Raw Data from UFBs'!$A$3:$A$3000,'Summary By Town'!$A540,'Raw Data from UFBs'!$E$3:$E$3000,'Summary By Town'!$O$2)</f>
        <v>20791300</v>
      </c>
      <c r="R540" s="23">
        <f t="shared" si="91"/>
        <v>1385951.6720732404</v>
      </c>
      <c r="S540" s="22">
        <f t="shared" si="92"/>
        <v>1</v>
      </c>
      <c r="T540" s="5">
        <f t="shared" si="93"/>
        <v>721690</v>
      </c>
      <c r="U540" s="5">
        <f t="shared" si="94"/>
        <v>20791300</v>
      </c>
      <c r="V540" s="23">
        <f t="shared" si="95"/>
        <v>1385951.6720732404</v>
      </c>
      <c r="W540" s="62">
        <v>1925373216</v>
      </c>
      <c r="X540" s="63">
        <v>6.6660173826227336</v>
      </c>
      <c r="Y540" s="64">
        <v>0.24459066833610585</v>
      </c>
      <c r="Z540" s="5">
        <f t="shared" si="96"/>
        <v>162472.20632245304</v>
      </c>
      <c r="AA540" s="9">
        <f t="shared" si="97"/>
        <v>1.0798581712481867E-2</v>
      </c>
      <c r="AB540" s="62">
        <v>42270086.900000006</v>
      </c>
      <c r="AC540" s="7">
        <f t="shared" si="98"/>
        <v>3.8436686138549913E-3</v>
      </c>
      <c r="AE540" s="6" t="s">
        <v>1251</v>
      </c>
      <c r="AF540" s="6" t="s">
        <v>1242</v>
      </c>
      <c r="AG540" s="6" t="s">
        <v>687</v>
      </c>
      <c r="AH540" s="6" t="s">
        <v>683</v>
      </c>
      <c r="AI540" s="6" t="s">
        <v>716</v>
      </c>
      <c r="AJ540" s="6" t="s">
        <v>1247</v>
      </c>
      <c r="AK540" s="6" t="s">
        <v>1250</v>
      </c>
      <c r="AL540" s="6" t="s">
        <v>1244</v>
      </c>
      <c r="AM540" s="6" t="s">
        <v>1248</v>
      </c>
      <c r="AN540" s="6" t="s">
        <v>1857</v>
      </c>
      <c r="AO540" s="6" t="s">
        <v>1857</v>
      </c>
      <c r="AP540" s="6" t="s">
        <v>1857</v>
      </c>
      <c r="AQ540" s="6" t="s">
        <v>1857</v>
      </c>
      <c r="AR540" s="6" t="s">
        <v>1857</v>
      </c>
      <c r="AS540" s="6" t="s">
        <v>1857</v>
      </c>
      <c r="AT540" s="6" t="s">
        <v>1857</v>
      </c>
    </row>
    <row r="541" spans="1:46" ht="17.25" customHeight="1" x14ac:dyDescent="0.3">
      <c r="A541" t="s">
        <v>685</v>
      </c>
      <c r="B541" t="s">
        <v>1794</v>
      </c>
      <c r="C541" t="s">
        <v>1241</v>
      </c>
      <c r="D541" t="str">
        <f t="shared" si="88"/>
        <v>Hillside township, Union County</v>
      </c>
      <c r="E541" t="s">
        <v>1828</v>
      </c>
      <c r="F541" t="s">
        <v>1815</v>
      </c>
      <c r="G541" s="22">
        <f>COUNTIFS('Raw Data from UFBs'!$A$3:$A$3000,'Summary By Town'!$A541,'Raw Data from UFBs'!$E$3:$E$3000,'Summary By Town'!$G$2)</f>
        <v>0</v>
      </c>
      <c r="H541" s="5">
        <f>SUMIFS('Raw Data from UFBs'!F$3:F$3000,'Raw Data from UFBs'!$A$3:$A$3000,'Summary By Town'!$A541,'Raw Data from UFBs'!$E$3:$E$3000,'Summary By Town'!$G$2)</f>
        <v>0</v>
      </c>
      <c r="I541" s="5">
        <f>SUMIFS('Raw Data from UFBs'!G$3:G$3000,'Raw Data from UFBs'!$A$3:$A$3000,'Summary By Town'!$A541,'Raw Data from UFBs'!$E$3:$E$3000,'Summary By Town'!$G$2)</f>
        <v>0</v>
      </c>
      <c r="J541" s="23">
        <f t="shared" si="89"/>
        <v>0</v>
      </c>
      <c r="K541" s="22">
        <f>COUNTIFS('Raw Data from UFBs'!$A$3:$A$3000,'Summary By Town'!$A541,'Raw Data from UFBs'!$E$3:$E$3000,'Summary By Town'!$K$2)</f>
        <v>3</v>
      </c>
      <c r="L541" s="5">
        <f>SUMIFS('Raw Data from UFBs'!F$3:F$3000,'Raw Data from UFBs'!$A$3:$A$3000,'Summary By Town'!$A541,'Raw Data from UFBs'!$E$3:$E$3000,'Summary By Town'!$K$2)</f>
        <v>384148.30000000005</v>
      </c>
      <c r="M541" s="5">
        <f>SUMIFS('Raw Data from UFBs'!G$3:G$3000,'Raw Data from UFBs'!$A$3:$A$3000,'Summary By Town'!$A541,'Raw Data from UFBs'!$E$3:$E$3000,'Summary By Town'!$K$2)</f>
        <v>15897800</v>
      </c>
      <c r="N541" s="23">
        <f t="shared" si="90"/>
        <v>1273811.0615192305</v>
      </c>
      <c r="O541" s="22">
        <f>COUNTIFS('Raw Data from UFBs'!$A$3:$A$3000,'Summary By Town'!$A541,'Raw Data from UFBs'!$E$3:$E$3000,'Summary By Town'!$O$2)</f>
        <v>0</v>
      </c>
      <c r="P541" s="5">
        <f>SUMIFS('Raw Data from UFBs'!F$3:F$3000,'Raw Data from UFBs'!$A$3:$A$3000,'Summary By Town'!$A541,'Raw Data from UFBs'!$E$3:$E$3000,'Summary By Town'!$O$2)</f>
        <v>0</v>
      </c>
      <c r="Q541" s="5">
        <f>SUMIFS('Raw Data from UFBs'!G$3:G$3000,'Raw Data from UFBs'!$A$3:$A$3000,'Summary By Town'!$A541,'Raw Data from UFBs'!$E$3:$E$3000,'Summary By Town'!$O$2)</f>
        <v>0</v>
      </c>
      <c r="R541" s="23">
        <f t="shared" si="91"/>
        <v>0</v>
      </c>
      <c r="S541" s="22">
        <f t="shared" si="92"/>
        <v>3</v>
      </c>
      <c r="T541" s="5">
        <f t="shared" si="93"/>
        <v>384148.30000000005</v>
      </c>
      <c r="U541" s="5">
        <f t="shared" si="94"/>
        <v>15897800</v>
      </c>
      <c r="V541" s="23">
        <f t="shared" si="95"/>
        <v>1273811.0615192305</v>
      </c>
      <c r="W541" s="62">
        <v>1024394695</v>
      </c>
      <c r="X541" s="63">
        <v>8.0124989716767754</v>
      </c>
      <c r="Y541" s="64">
        <v>0.42150247499844384</v>
      </c>
      <c r="Z541" s="5">
        <f t="shared" si="96"/>
        <v>374995.05589430593</v>
      </c>
      <c r="AA541" s="9">
        <f t="shared" si="97"/>
        <v>1.5519213519550684E-2</v>
      </c>
      <c r="AB541" s="62">
        <v>49936200.780000001</v>
      </c>
      <c r="AC541" s="7">
        <f t="shared" si="98"/>
        <v>7.5094831011752817E-3</v>
      </c>
      <c r="AE541" s="6" t="s">
        <v>659</v>
      </c>
      <c r="AF541" s="6" t="s">
        <v>717</v>
      </c>
      <c r="AG541" s="6" t="s">
        <v>1042</v>
      </c>
      <c r="AH541" s="6" t="s">
        <v>1046</v>
      </c>
      <c r="AI541" s="6" t="s">
        <v>1857</v>
      </c>
      <c r="AJ541" s="6" t="s">
        <v>1857</v>
      </c>
      <c r="AK541" s="6" t="s">
        <v>1857</v>
      </c>
      <c r="AL541" s="6" t="s">
        <v>1857</v>
      </c>
      <c r="AM541" s="6" t="s">
        <v>1857</v>
      </c>
      <c r="AN541" s="6" t="s">
        <v>1857</v>
      </c>
      <c r="AO541" s="6" t="s">
        <v>1857</v>
      </c>
      <c r="AP541" s="6" t="s">
        <v>1857</v>
      </c>
      <c r="AQ541" s="6" t="s">
        <v>1857</v>
      </c>
      <c r="AR541" s="6" t="s">
        <v>1857</v>
      </c>
      <c r="AS541" s="6" t="s">
        <v>1857</v>
      </c>
      <c r="AT541" s="6" t="s">
        <v>1857</v>
      </c>
    </row>
    <row r="542" spans="1:46" ht="17.25" customHeight="1" x14ac:dyDescent="0.3">
      <c r="A542" t="s">
        <v>694</v>
      </c>
      <c r="B542" t="s">
        <v>1795</v>
      </c>
      <c r="C542" t="s">
        <v>1241</v>
      </c>
      <c r="D542" t="str">
        <f t="shared" si="88"/>
        <v>Scotch Plains township, Union County</v>
      </c>
      <c r="E542" t="s">
        <v>1828</v>
      </c>
      <c r="F542" t="s">
        <v>1815</v>
      </c>
      <c r="G542" s="22">
        <f>COUNTIFS('Raw Data from UFBs'!$A$3:$A$3000,'Summary By Town'!$A542,'Raw Data from UFBs'!$E$3:$E$3000,'Summary By Town'!$G$2)</f>
        <v>0</v>
      </c>
      <c r="H542" s="5">
        <f>SUMIFS('Raw Data from UFBs'!F$3:F$3000,'Raw Data from UFBs'!$A$3:$A$3000,'Summary By Town'!$A542,'Raw Data from UFBs'!$E$3:$E$3000,'Summary By Town'!$G$2)</f>
        <v>0</v>
      </c>
      <c r="I542" s="5">
        <f>SUMIFS('Raw Data from UFBs'!G$3:G$3000,'Raw Data from UFBs'!$A$3:$A$3000,'Summary By Town'!$A542,'Raw Data from UFBs'!$E$3:$E$3000,'Summary By Town'!$G$2)</f>
        <v>0</v>
      </c>
      <c r="J542" s="23">
        <f t="shared" si="89"/>
        <v>0</v>
      </c>
      <c r="K542" s="22">
        <f>COUNTIFS('Raw Data from UFBs'!$A$3:$A$3000,'Summary By Town'!$A542,'Raw Data from UFBs'!$E$3:$E$3000,'Summary By Town'!$K$2)</f>
        <v>0</v>
      </c>
      <c r="L542" s="5">
        <f>SUMIFS('Raw Data from UFBs'!F$3:F$3000,'Raw Data from UFBs'!$A$3:$A$3000,'Summary By Town'!$A542,'Raw Data from UFBs'!$E$3:$E$3000,'Summary By Town'!$K$2)</f>
        <v>0</v>
      </c>
      <c r="M542" s="5">
        <f>SUMIFS('Raw Data from UFBs'!G$3:G$3000,'Raw Data from UFBs'!$A$3:$A$3000,'Summary By Town'!$A542,'Raw Data from UFBs'!$E$3:$E$3000,'Summary By Town'!$K$2)</f>
        <v>0</v>
      </c>
      <c r="N542" s="23">
        <f t="shared" si="90"/>
        <v>0</v>
      </c>
      <c r="O542" s="22">
        <f>COUNTIFS('Raw Data from UFBs'!$A$3:$A$3000,'Summary By Town'!$A542,'Raw Data from UFBs'!$E$3:$E$3000,'Summary By Town'!$O$2)</f>
        <v>1</v>
      </c>
      <c r="P542" s="5">
        <f>SUMIFS('Raw Data from UFBs'!F$3:F$3000,'Raw Data from UFBs'!$A$3:$A$3000,'Summary By Town'!$A542,'Raw Data from UFBs'!$E$3:$E$3000,'Summary By Town'!$O$2)</f>
        <v>496569.18000000005</v>
      </c>
      <c r="Q542" s="5">
        <f>SUMIFS('Raw Data from UFBs'!G$3:G$3000,'Raw Data from UFBs'!$A$3:$A$3000,'Summary By Town'!$A542,'Raw Data from UFBs'!$E$3:$E$3000,'Summary By Town'!$O$2)</f>
        <v>7792500</v>
      </c>
      <c r="R542" s="23">
        <f t="shared" si="91"/>
        <v>889935.88408349594</v>
      </c>
      <c r="S542" s="22">
        <f t="shared" si="92"/>
        <v>1</v>
      </c>
      <c r="T542" s="5">
        <f t="shared" si="93"/>
        <v>496569.18000000005</v>
      </c>
      <c r="U542" s="5">
        <f t="shared" si="94"/>
        <v>7792500</v>
      </c>
      <c r="V542" s="23">
        <f t="shared" si="95"/>
        <v>889935.88408349594</v>
      </c>
      <c r="W542" s="62">
        <v>1249065066</v>
      </c>
      <c r="X542" s="63">
        <v>11.420415580153943</v>
      </c>
      <c r="Y542" s="64">
        <v>0.15916932965025304</v>
      </c>
      <c r="Z542" s="5">
        <f t="shared" si="96"/>
        <v>62611.914595699498</v>
      </c>
      <c r="AA542" s="9">
        <f t="shared" si="97"/>
        <v>6.2386661929107225E-3</v>
      </c>
      <c r="AB542" s="62">
        <v>28576439.989999998</v>
      </c>
      <c r="AC542" s="7">
        <f t="shared" si="98"/>
        <v>2.1910327044799781E-3</v>
      </c>
      <c r="AE542" s="6" t="s">
        <v>463</v>
      </c>
      <c r="AF542" s="6" t="s">
        <v>412</v>
      </c>
      <c r="AG542" s="6" t="s">
        <v>1242</v>
      </c>
      <c r="AH542" s="6" t="s">
        <v>689</v>
      </c>
      <c r="AI542" s="6" t="s">
        <v>680</v>
      </c>
      <c r="AJ542" s="6" t="s">
        <v>1217</v>
      </c>
      <c r="AK542" s="6" t="s">
        <v>1250</v>
      </c>
      <c r="AL542" s="6" t="s">
        <v>1240</v>
      </c>
      <c r="AM542" s="6" t="s">
        <v>1245</v>
      </c>
      <c r="AN542" s="6" t="s">
        <v>1857</v>
      </c>
      <c r="AO542" s="6" t="s">
        <v>1857</v>
      </c>
      <c r="AP542" s="6" t="s">
        <v>1857</v>
      </c>
      <c r="AQ542" s="6" t="s">
        <v>1857</v>
      </c>
      <c r="AR542" s="6" t="s">
        <v>1857</v>
      </c>
      <c r="AS542" s="6" t="s">
        <v>1857</v>
      </c>
      <c r="AT542" s="6" t="s">
        <v>1857</v>
      </c>
    </row>
    <row r="543" spans="1:46" ht="17.25" customHeight="1" x14ac:dyDescent="0.3">
      <c r="A543" t="s">
        <v>1248</v>
      </c>
      <c r="B543" t="s">
        <v>1397</v>
      </c>
      <c r="C543" t="s">
        <v>1241</v>
      </c>
      <c r="D543" t="str">
        <f t="shared" si="88"/>
        <v>Springfield township, Union County</v>
      </c>
      <c r="E543" t="s">
        <v>1828</v>
      </c>
      <c r="F543" t="s">
        <v>1815</v>
      </c>
      <c r="G543" s="22">
        <f>COUNTIFS('Raw Data from UFBs'!$A$3:$A$3000,'Summary By Town'!$A543,'Raw Data from UFBs'!$E$3:$E$3000,'Summary By Town'!$G$2)</f>
        <v>0</v>
      </c>
      <c r="H543" s="5">
        <f>SUMIFS('Raw Data from UFBs'!F$3:F$3000,'Raw Data from UFBs'!$A$3:$A$3000,'Summary By Town'!$A543,'Raw Data from UFBs'!$E$3:$E$3000,'Summary By Town'!$G$2)</f>
        <v>0</v>
      </c>
      <c r="I543" s="5">
        <f>SUMIFS('Raw Data from UFBs'!G$3:G$3000,'Raw Data from UFBs'!$A$3:$A$3000,'Summary By Town'!$A543,'Raw Data from UFBs'!$E$3:$E$3000,'Summary By Town'!$G$2)</f>
        <v>0</v>
      </c>
      <c r="J543" s="23">
        <f t="shared" si="89"/>
        <v>0</v>
      </c>
      <c r="K543" s="22">
        <f>COUNTIFS('Raw Data from UFBs'!$A$3:$A$3000,'Summary By Town'!$A543,'Raw Data from UFBs'!$E$3:$E$3000,'Summary By Town'!$K$2)</f>
        <v>0</v>
      </c>
      <c r="L543" s="5">
        <f>SUMIFS('Raw Data from UFBs'!F$3:F$3000,'Raw Data from UFBs'!$A$3:$A$3000,'Summary By Town'!$A543,'Raw Data from UFBs'!$E$3:$E$3000,'Summary By Town'!$K$2)</f>
        <v>0</v>
      </c>
      <c r="M543" s="5">
        <f>SUMIFS('Raw Data from UFBs'!G$3:G$3000,'Raw Data from UFBs'!$A$3:$A$3000,'Summary By Town'!$A543,'Raw Data from UFBs'!$E$3:$E$3000,'Summary By Town'!$K$2)</f>
        <v>0</v>
      </c>
      <c r="N543" s="23">
        <f t="shared" si="90"/>
        <v>0</v>
      </c>
      <c r="O543" s="22">
        <f>COUNTIFS('Raw Data from UFBs'!$A$3:$A$3000,'Summary By Town'!$A543,'Raw Data from UFBs'!$E$3:$E$3000,'Summary By Town'!$O$2)</f>
        <v>0</v>
      </c>
      <c r="P543" s="5">
        <f>SUMIFS('Raw Data from UFBs'!F$3:F$3000,'Raw Data from UFBs'!$A$3:$A$3000,'Summary By Town'!$A543,'Raw Data from UFBs'!$E$3:$E$3000,'Summary By Town'!$O$2)</f>
        <v>0</v>
      </c>
      <c r="Q543" s="5">
        <f>SUMIFS('Raw Data from UFBs'!G$3:G$3000,'Raw Data from UFBs'!$A$3:$A$3000,'Summary By Town'!$A543,'Raw Data from UFBs'!$E$3:$E$3000,'Summary By Town'!$O$2)</f>
        <v>0</v>
      </c>
      <c r="R543" s="23">
        <f t="shared" si="91"/>
        <v>0</v>
      </c>
      <c r="S543" s="22">
        <f t="shared" si="92"/>
        <v>0</v>
      </c>
      <c r="T543" s="5">
        <f t="shared" si="93"/>
        <v>0</v>
      </c>
      <c r="U543" s="5">
        <f t="shared" si="94"/>
        <v>0</v>
      </c>
      <c r="V543" s="23">
        <f t="shared" si="95"/>
        <v>0</v>
      </c>
      <c r="W543" s="62">
        <v>4067647983</v>
      </c>
      <c r="X543" s="63">
        <v>2.3352759311295705</v>
      </c>
      <c r="Y543" s="64">
        <v>0.3347474028098828</v>
      </c>
      <c r="Z543" s="5">
        <f t="shared" si="96"/>
        <v>0</v>
      </c>
      <c r="AA543" s="9">
        <f t="shared" si="97"/>
        <v>0</v>
      </c>
      <c r="AB543" s="62">
        <v>41482233.920000002</v>
      </c>
      <c r="AC543" s="7">
        <f t="shared" si="98"/>
        <v>0</v>
      </c>
      <c r="AE543" s="6" t="s">
        <v>1243</v>
      </c>
      <c r="AF543" s="6" t="s">
        <v>1250</v>
      </c>
      <c r="AG543" s="6" t="s">
        <v>1244</v>
      </c>
      <c r="AH543" s="6" t="s">
        <v>1245</v>
      </c>
      <c r="AI543" s="6" t="s">
        <v>717</v>
      </c>
      <c r="AJ543" s="6" t="s">
        <v>1249</v>
      </c>
      <c r="AK543" s="6" t="s">
        <v>1044</v>
      </c>
      <c r="AL543" s="6" t="s">
        <v>1857</v>
      </c>
      <c r="AM543" s="6" t="s">
        <v>1857</v>
      </c>
      <c r="AN543" s="6" t="s">
        <v>1857</v>
      </c>
      <c r="AO543" s="6" t="s">
        <v>1857</v>
      </c>
      <c r="AP543" s="6" t="s">
        <v>1857</v>
      </c>
      <c r="AQ543" s="6" t="s">
        <v>1857</v>
      </c>
      <c r="AR543" s="6" t="s">
        <v>1857</v>
      </c>
      <c r="AS543" s="6" t="s">
        <v>1857</v>
      </c>
      <c r="AT543" s="6" t="s">
        <v>1857</v>
      </c>
    </row>
    <row r="544" spans="1:46" ht="17.25" customHeight="1" x14ac:dyDescent="0.3">
      <c r="A544" t="s">
        <v>717</v>
      </c>
      <c r="B544" t="s">
        <v>1546</v>
      </c>
      <c r="C544" t="s">
        <v>1241</v>
      </c>
      <c r="D544" t="str">
        <f t="shared" si="88"/>
        <v>Union township, Union County</v>
      </c>
      <c r="E544" t="s">
        <v>1828</v>
      </c>
      <c r="F544" t="s">
        <v>1815</v>
      </c>
      <c r="G544" s="22">
        <f>COUNTIFS('Raw Data from UFBs'!$A$3:$A$3000,'Summary By Town'!$A544,'Raw Data from UFBs'!$E$3:$E$3000,'Summary By Town'!$G$2)</f>
        <v>0</v>
      </c>
      <c r="H544" s="5">
        <f>SUMIFS('Raw Data from UFBs'!F$3:F$3000,'Raw Data from UFBs'!$A$3:$A$3000,'Summary By Town'!$A544,'Raw Data from UFBs'!$E$3:$E$3000,'Summary By Town'!$G$2)</f>
        <v>0</v>
      </c>
      <c r="I544" s="5">
        <f>SUMIFS('Raw Data from UFBs'!G$3:G$3000,'Raw Data from UFBs'!$A$3:$A$3000,'Summary By Town'!$A544,'Raw Data from UFBs'!$E$3:$E$3000,'Summary By Town'!$G$2)</f>
        <v>0</v>
      </c>
      <c r="J544" s="23">
        <f t="shared" si="89"/>
        <v>0</v>
      </c>
      <c r="K544" s="22">
        <f>COUNTIFS('Raw Data from UFBs'!$A$3:$A$3000,'Summary By Town'!$A544,'Raw Data from UFBs'!$E$3:$E$3000,'Summary By Town'!$K$2)</f>
        <v>0</v>
      </c>
      <c r="L544" s="5">
        <f>SUMIFS('Raw Data from UFBs'!F$3:F$3000,'Raw Data from UFBs'!$A$3:$A$3000,'Summary By Town'!$A544,'Raw Data from UFBs'!$E$3:$E$3000,'Summary By Town'!$K$2)</f>
        <v>0</v>
      </c>
      <c r="M544" s="5">
        <f>SUMIFS('Raw Data from UFBs'!G$3:G$3000,'Raw Data from UFBs'!$A$3:$A$3000,'Summary By Town'!$A544,'Raw Data from UFBs'!$E$3:$E$3000,'Summary By Town'!$K$2)</f>
        <v>0</v>
      </c>
      <c r="N544" s="23">
        <f t="shared" si="90"/>
        <v>0</v>
      </c>
      <c r="O544" s="22">
        <f>COUNTIFS('Raw Data from UFBs'!$A$3:$A$3000,'Summary By Town'!$A544,'Raw Data from UFBs'!$E$3:$E$3000,'Summary By Town'!$O$2)</f>
        <v>6</v>
      </c>
      <c r="P544" s="5">
        <f>SUMIFS('Raw Data from UFBs'!F$3:F$3000,'Raw Data from UFBs'!$A$3:$A$3000,'Summary By Town'!$A544,'Raw Data from UFBs'!$E$3:$E$3000,'Summary By Town'!$O$2)</f>
        <v>0</v>
      </c>
      <c r="Q544" s="5">
        <f>SUMIFS('Raw Data from UFBs'!G$3:G$3000,'Raw Data from UFBs'!$A$3:$A$3000,'Summary By Town'!$A544,'Raw Data from UFBs'!$E$3:$E$3000,'Summary By Town'!$O$2)</f>
        <v>48007400</v>
      </c>
      <c r="R544" s="23">
        <f t="shared" si="91"/>
        <v>10402627.715366814</v>
      </c>
      <c r="S544" s="22">
        <f t="shared" si="92"/>
        <v>6</v>
      </c>
      <c r="T544" s="5">
        <f t="shared" si="93"/>
        <v>0</v>
      </c>
      <c r="U544" s="5">
        <f t="shared" si="94"/>
        <v>48007400</v>
      </c>
      <c r="V544" s="23">
        <f t="shared" si="95"/>
        <v>10402627.715366814</v>
      </c>
      <c r="W544" s="62">
        <v>1277969895</v>
      </c>
      <c r="X544" s="63">
        <v>21.668800466942209</v>
      </c>
      <c r="Y544" s="64">
        <v>0.36185418984696782</v>
      </c>
      <c r="Z544" s="5">
        <f t="shared" si="96"/>
        <v>3764234.4242236721</v>
      </c>
      <c r="AA544" s="9">
        <f t="shared" si="97"/>
        <v>3.75653606456825E-2</v>
      </c>
      <c r="AB544" s="62">
        <v>117344041.55000001</v>
      </c>
      <c r="AC544" s="7">
        <f t="shared" si="98"/>
        <v>3.2078615790813211E-2</v>
      </c>
      <c r="AE544" s="6" t="s">
        <v>1247</v>
      </c>
      <c r="AF544" s="6" t="s">
        <v>1244</v>
      </c>
      <c r="AG544" s="6" t="s">
        <v>659</v>
      </c>
      <c r="AH544" s="6" t="s">
        <v>1248</v>
      </c>
      <c r="AI544" s="6" t="s">
        <v>1043</v>
      </c>
      <c r="AJ544" s="6" t="s">
        <v>1044</v>
      </c>
      <c r="AK544" s="6" t="s">
        <v>685</v>
      </c>
      <c r="AL544" s="6" t="s">
        <v>1042</v>
      </c>
      <c r="AM544" s="6" t="s">
        <v>1857</v>
      </c>
      <c r="AN544" s="6" t="s">
        <v>1857</v>
      </c>
      <c r="AO544" s="6" t="s">
        <v>1857</v>
      </c>
      <c r="AP544" s="6" t="s">
        <v>1857</v>
      </c>
      <c r="AQ544" s="6" t="s">
        <v>1857</v>
      </c>
      <c r="AR544" s="6" t="s">
        <v>1857</v>
      </c>
      <c r="AS544" s="6" t="s">
        <v>1857</v>
      </c>
      <c r="AT544" s="6" t="s">
        <v>1857</v>
      </c>
    </row>
    <row r="545" spans="1:46" ht="17.25" customHeight="1" x14ac:dyDescent="0.3">
      <c r="A545" t="s">
        <v>1251</v>
      </c>
      <c r="B545" t="s">
        <v>1796</v>
      </c>
      <c r="C545" t="s">
        <v>1241</v>
      </c>
      <c r="D545" t="str">
        <f t="shared" si="88"/>
        <v>Winfield township, Union County</v>
      </c>
      <c r="E545" t="s">
        <v>1828</v>
      </c>
      <c r="F545" t="s">
        <v>1819</v>
      </c>
      <c r="G545" s="22">
        <f>COUNTIFS('Raw Data from UFBs'!$A$3:$A$3000,'Summary By Town'!$A545,'Raw Data from UFBs'!$E$3:$E$3000,'Summary By Town'!$G$2)</f>
        <v>0</v>
      </c>
      <c r="H545" s="5">
        <f>SUMIFS('Raw Data from UFBs'!F$3:F$3000,'Raw Data from UFBs'!$A$3:$A$3000,'Summary By Town'!$A545,'Raw Data from UFBs'!$E$3:$E$3000,'Summary By Town'!$G$2)</f>
        <v>0</v>
      </c>
      <c r="I545" s="5">
        <f>SUMIFS('Raw Data from UFBs'!G$3:G$3000,'Raw Data from UFBs'!$A$3:$A$3000,'Summary By Town'!$A545,'Raw Data from UFBs'!$E$3:$E$3000,'Summary By Town'!$G$2)</f>
        <v>0</v>
      </c>
      <c r="J545" s="23">
        <f t="shared" si="89"/>
        <v>0</v>
      </c>
      <c r="K545" s="22">
        <f>COUNTIFS('Raw Data from UFBs'!$A$3:$A$3000,'Summary By Town'!$A545,'Raw Data from UFBs'!$E$3:$E$3000,'Summary By Town'!$K$2)</f>
        <v>0</v>
      </c>
      <c r="L545" s="5">
        <f>SUMIFS('Raw Data from UFBs'!F$3:F$3000,'Raw Data from UFBs'!$A$3:$A$3000,'Summary By Town'!$A545,'Raw Data from UFBs'!$E$3:$E$3000,'Summary By Town'!$K$2)</f>
        <v>0</v>
      </c>
      <c r="M545" s="5">
        <f>SUMIFS('Raw Data from UFBs'!G$3:G$3000,'Raw Data from UFBs'!$A$3:$A$3000,'Summary By Town'!$A545,'Raw Data from UFBs'!$E$3:$E$3000,'Summary By Town'!$K$2)</f>
        <v>0</v>
      </c>
      <c r="N545" s="23">
        <f t="shared" si="90"/>
        <v>0</v>
      </c>
      <c r="O545" s="22">
        <f>COUNTIFS('Raw Data from UFBs'!$A$3:$A$3000,'Summary By Town'!$A545,'Raw Data from UFBs'!$E$3:$E$3000,'Summary By Town'!$O$2)</f>
        <v>0</v>
      </c>
      <c r="P545" s="5">
        <f>SUMIFS('Raw Data from UFBs'!F$3:F$3000,'Raw Data from UFBs'!$A$3:$A$3000,'Summary By Town'!$A545,'Raw Data from UFBs'!$E$3:$E$3000,'Summary By Town'!$O$2)</f>
        <v>0</v>
      </c>
      <c r="Q545" s="5">
        <f>SUMIFS('Raw Data from UFBs'!G$3:G$3000,'Raw Data from UFBs'!$A$3:$A$3000,'Summary By Town'!$A545,'Raw Data from UFBs'!$E$3:$E$3000,'Summary By Town'!$O$2)</f>
        <v>0</v>
      </c>
      <c r="R545" s="23">
        <f t="shared" si="91"/>
        <v>0</v>
      </c>
      <c r="S545" s="22">
        <f t="shared" si="92"/>
        <v>0</v>
      </c>
      <c r="T545" s="5">
        <f t="shared" si="93"/>
        <v>0</v>
      </c>
      <c r="U545" s="5">
        <f t="shared" si="94"/>
        <v>0</v>
      </c>
      <c r="V545" s="23">
        <f t="shared" si="95"/>
        <v>0</v>
      </c>
      <c r="W545" s="62">
        <v>23760500</v>
      </c>
      <c r="X545" s="63">
        <v>22.031487622761325</v>
      </c>
      <c r="Y545" s="64">
        <v>0.50084248281796373</v>
      </c>
      <c r="Z545" s="5">
        <f t="shared" si="96"/>
        <v>0</v>
      </c>
      <c r="AA545" s="9">
        <f t="shared" si="97"/>
        <v>0</v>
      </c>
      <c r="AB545" s="62">
        <v>2301181.12</v>
      </c>
      <c r="AC545" s="7">
        <f t="shared" si="98"/>
        <v>0</v>
      </c>
      <c r="AE545" s="6" t="s">
        <v>1242</v>
      </c>
      <c r="AF545" s="6" t="s">
        <v>687</v>
      </c>
      <c r="AG545" s="6" t="s">
        <v>1243</v>
      </c>
      <c r="AH545" s="6" t="s">
        <v>1857</v>
      </c>
      <c r="AI545" s="6" t="s">
        <v>1857</v>
      </c>
      <c r="AJ545" s="6" t="s">
        <v>1857</v>
      </c>
      <c r="AK545" s="6" t="s">
        <v>1857</v>
      </c>
      <c r="AL545" s="6" t="s">
        <v>1857</v>
      </c>
      <c r="AM545" s="6" t="s">
        <v>1857</v>
      </c>
      <c r="AN545" s="6" t="s">
        <v>1857</v>
      </c>
      <c r="AO545" s="6" t="s">
        <v>1857</v>
      </c>
      <c r="AP545" s="6" t="s">
        <v>1857</v>
      </c>
      <c r="AQ545" s="6" t="s">
        <v>1857</v>
      </c>
      <c r="AR545" s="6" t="s">
        <v>1857</v>
      </c>
      <c r="AS545" s="6" t="s">
        <v>1857</v>
      </c>
      <c r="AT545" s="6" t="s">
        <v>1857</v>
      </c>
    </row>
    <row r="546" spans="1:46" ht="17.25" customHeight="1" x14ac:dyDescent="0.3">
      <c r="A546" t="s">
        <v>1254</v>
      </c>
      <c r="B546" t="s">
        <v>1797</v>
      </c>
      <c r="C546" t="s">
        <v>1253</v>
      </c>
      <c r="D546" t="str">
        <f t="shared" si="88"/>
        <v>Alpha borough, Warren County</v>
      </c>
      <c r="E546" t="s">
        <v>1828</v>
      </c>
      <c r="F546" t="s">
        <v>1820</v>
      </c>
      <c r="G546" s="22">
        <f>COUNTIFS('Raw Data from UFBs'!$A$3:$A$3000,'Summary By Town'!$A546,'Raw Data from UFBs'!$E$3:$E$3000,'Summary By Town'!$G$2)</f>
        <v>0</v>
      </c>
      <c r="H546" s="5">
        <f>SUMIFS('Raw Data from UFBs'!F$3:F$3000,'Raw Data from UFBs'!$A$3:$A$3000,'Summary By Town'!$A546,'Raw Data from UFBs'!$E$3:$E$3000,'Summary By Town'!$G$2)</f>
        <v>0</v>
      </c>
      <c r="I546" s="5">
        <f>SUMIFS('Raw Data from UFBs'!G$3:G$3000,'Raw Data from UFBs'!$A$3:$A$3000,'Summary By Town'!$A546,'Raw Data from UFBs'!$E$3:$E$3000,'Summary By Town'!$G$2)</f>
        <v>0</v>
      </c>
      <c r="J546" s="23">
        <f t="shared" si="89"/>
        <v>0</v>
      </c>
      <c r="K546" s="22">
        <f>COUNTIFS('Raw Data from UFBs'!$A$3:$A$3000,'Summary By Town'!$A546,'Raw Data from UFBs'!$E$3:$E$3000,'Summary By Town'!$K$2)</f>
        <v>0</v>
      </c>
      <c r="L546" s="5">
        <f>SUMIFS('Raw Data from UFBs'!F$3:F$3000,'Raw Data from UFBs'!$A$3:$A$3000,'Summary By Town'!$A546,'Raw Data from UFBs'!$E$3:$E$3000,'Summary By Town'!$K$2)</f>
        <v>0</v>
      </c>
      <c r="M546" s="5">
        <f>SUMIFS('Raw Data from UFBs'!G$3:G$3000,'Raw Data from UFBs'!$A$3:$A$3000,'Summary By Town'!$A546,'Raw Data from UFBs'!$E$3:$E$3000,'Summary By Town'!$K$2)</f>
        <v>0</v>
      </c>
      <c r="N546" s="23">
        <f t="shared" si="90"/>
        <v>0</v>
      </c>
      <c r="O546" s="22">
        <f>COUNTIFS('Raw Data from UFBs'!$A$3:$A$3000,'Summary By Town'!$A546,'Raw Data from UFBs'!$E$3:$E$3000,'Summary By Town'!$O$2)</f>
        <v>0</v>
      </c>
      <c r="P546" s="5">
        <f>SUMIFS('Raw Data from UFBs'!F$3:F$3000,'Raw Data from UFBs'!$A$3:$A$3000,'Summary By Town'!$A546,'Raw Data from UFBs'!$E$3:$E$3000,'Summary By Town'!$O$2)</f>
        <v>0</v>
      </c>
      <c r="Q546" s="5">
        <f>SUMIFS('Raw Data from UFBs'!G$3:G$3000,'Raw Data from UFBs'!$A$3:$A$3000,'Summary By Town'!$A546,'Raw Data from UFBs'!$E$3:$E$3000,'Summary By Town'!$O$2)</f>
        <v>0</v>
      </c>
      <c r="R546" s="23">
        <f t="shared" si="91"/>
        <v>0</v>
      </c>
      <c r="S546" s="22">
        <f t="shared" si="92"/>
        <v>0</v>
      </c>
      <c r="T546" s="5">
        <f t="shared" si="93"/>
        <v>0</v>
      </c>
      <c r="U546" s="5">
        <f t="shared" si="94"/>
        <v>0</v>
      </c>
      <c r="V546" s="23">
        <f t="shared" si="95"/>
        <v>0</v>
      </c>
      <c r="W546" s="62">
        <v>241780846</v>
      </c>
      <c r="X546" s="63">
        <v>3.4552673679091885</v>
      </c>
      <c r="Y546" s="64">
        <v>0.25651450258382585</v>
      </c>
      <c r="Z546" s="5">
        <f t="shared" si="96"/>
        <v>0</v>
      </c>
      <c r="AA546" s="9">
        <f t="shared" si="97"/>
        <v>0</v>
      </c>
      <c r="AB546" s="62">
        <v>3223177.9699999997</v>
      </c>
      <c r="AC546" s="7">
        <f t="shared" si="98"/>
        <v>0</v>
      </c>
      <c r="AE546" s="6" t="s">
        <v>1266</v>
      </c>
      <c r="AF546" s="6" t="s">
        <v>1857</v>
      </c>
      <c r="AG546" s="6" t="s">
        <v>1857</v>
      </c>
      <c r="AH546" s="6" t="s">
        <v>1857</v>
      </c>
      <c r="AI546" s="6" t="s">
        <v>1857</v>
      </c>
      <c r="AJ546" s="6" t="s">
        <v>1857</v>
      </c>
      <c r="AK546" s="6" t="s">
        <v>1857</v>
      </c>
      <c r="AL546" s="6" t="s">
        <v>1857</v>
      </c>
      <c r="AM546" s="6" t="s">
        <v>1857</v>
      </c>
      <c r="AN546" s="6" t="s">
        <v>1857</v>
      </c>
      <c r="AO546" s="6" t="s">
        <v>1857</v>
      </c>
      <c r="AP546" s="6" t="s">
        <v>1857</v>
      </c>
      <c r="AQ546" s="6" t="s">
        <v>1857</v>
      </c>
      <c r="AR546" s="6" t="s">
        <v>1857</v>
      </c>
      <c r="AS546" s="6" t="s">
        <v>1857</v>
      </c>
      <c r="AT546" s="6" t="s">
        <v>1857</v>
      </c>
    </row>
    <row r="547" spans="1:46" ht="17.25" customHeight="1" x14ac:dyDescent="0.3">
      <c r="A547" t="s">
        <v>1255</v>
      </c>
      <c r="B547" t="s">
        <v>1798</v>
      </c>
      <c r="C547" t="s">
        <v>1253</v>
      </c>
      <c r="D547" t="str">
        <f t="shared" si="88"/>
        <v>Belvidere town, Warren County</v>
      </c>
      <c r="E547" t="s">
        <v>1828</v>
      </c>
      <c r="F547" t="s">
        <v>1820</v>
      </c>
      <c r="G547" s="22">
        <f>COUNTIFS('Raw Data from UFBs'!$A$3:$A$3000,'Summary By Town'!$A547,'Raw Data from UFBs'!$E$3:$E$3000,'Summary By Town'!$G$2)</f>
        <v>0</v>
      </c>
      <c r="H547" s="5">
        <f>SUMIFS('Raw Data from UFBs'!F$3:F$3000,'Raw Data from UFBs'!$A$3:$A$3000,'Summary By Town'!$A547,'Raw Data from UFBs'!$E$3:$E$3000,'Summary By Town'!$G$2)</f>
        <v>0</v>
      </c>
      <c r="I547" s="5">
        <f>SUMIFS('Raw Data from UFBs'!G$3:G$3000,'Raw Data from UFBs'!$A$3:$A$3000,'Summary By Town'!$A547,'Raw Data from UFBs'!$E$3:$E$3000,'Summary By Town'!$G$2)</f>
        <v>0</v>
      </c>
      <c r="J547" s="23">
        <f t="shared" si="89"/>
        <v>0</v>
      </c>
      <c r="K547" s="22">
        <f>COUNTIFS('Raw Data from UFBs'!$A$3:$A$3000,'Summary By Town'!$A547,'Raw Data from UFBs'!$E$3:$E$3000,'Summary By Town'!$K$2)</f>
        <v>0</v>
      </c>
      <c r="L547" s="5">
        <f>SUMIFS('Raw Data from UFBs'!F$3:F$3000,'Raw Data from UFBs'!$A$3:$A$3000,'Summary By Town'!$A547,'Raw Data from UFBs'!$E$3:$E$3000,'Summary By Town'!$K$2)</f>
        <v>0</v>
      </c>
      <c r="M547" s="5">
        <f>SUMIFS('Raw Data from UFBs'!G$3:G$3000,'Raw Data from UFBs'!$A$3:$A$3000,'Summary By Town'!$A547,'Raw Data from UFBs'!$E$3:$E$3000,'Summary By Town'!$K$2)</f>
        <v>0</v>
      </c>
      <c r="N547" s="23">
        <f t="shared" si="90"/>
        <v>0</v>
      </c>
      <c r="O547" s="22">
        <f>COUNTIFS('Raw Data from UFBs'!$A$3:$A$3000,'Summary By Town'!$A547,'Raw Data from UFBs'!$E$3:$E$3000,'Summary By Town'!$O$2)</f>
        <v>0</v>
      </c>
      <c r="P547" s="5">
        <f>SUMIFS('Raw Data from UFBs'!F$3:F$3000,'Raw Data from UFBs'!$A$3:$A$3000,'Summary By Town'!$A547,'Raw Data from UFBs'!$E$3:$E$3000,'Summary By Town'!$O$2)</f>
        <v>0</v>
      </c>
      <c r="Q547" s="5">
        <f>SUMIFS('Raw Data from UFBs'!G$3:G$3000,'Raw Data from UFBs'!$A$3:$A$3000,'Summary By Town'!$A547,'Raw Data from UFBs'!$E$3:$E$3000,'Summary By Town'!$O$2)</f>
        <v>0</v>
      </c>
      <c r="R547" s="23">
        <f t="shared" si="91"/>
        <v>0</v>
      </c>
      <c r="S547" s="22">
        <f t="shared" si="92"/>
        <v>0</v>
      </c>
      <c r="T547" s="5">
        <f t="shared" si="93"/>
        <v>0</v>
      </c>
      <c r="U547" s="5">
        <f t="shared" si="94"/>
        <v>0</v>
      </c>
      <c r="V547" s="23">
        <f t="shared" si="95"/>
        <v>0</v>
      </c>
      <c r="W547" s="62">
        <v>319020650</v>
      </c>
      <c r="X547" s="63">
        <v>3.0771368862799569</v>
      </c>
      <c r="Y547" s="64">
        <v>0.28366062691929655</v>
      </c>
      <c r="Z547" s="5">
        <f t="shared" si="96"/>
        <v>0</v>
      </c>
      <c r="AA547" s="9">
        <f t="shared" si="97"/>
        <v>0</v>
      </c>
      <c r="AB547" s="62">
        <v>3891411.67</v>
      </c>
      <c r="AC547" s="7">
        <f t="shared" si="98"/>
        <v>0</v>
      </c>
      <c r="AE547" s="6" t="s">
        <v>1269</v>
      </c>
      <c r="AF547" s="6" t="s">
        <v>1857</v>
      </c>
      <c r="AG547" s="6" t="s">
        <v>1857</v>
      </c>
      <c r="AH547" s="6" t="s">
        <v>1857</v>
      </c>
      <c r="AI547" s="6" t="s">
        <v>1857</v>
      </c>
      <c r="AJ547" s="6" t="s">
        <v>1857</v>
      </c>
      <c r="AK547" s="6" t="s">
        <v>1857</v>
      </c>
      <c r="AL547" s="6" t="s">
        <v>1857</v>
      </c>
      <c r="AM547" s="6" t="s">
        <v>1857</v>
      </c>
      <c r="AN547" s="6" t="s">
        <v>1857</v>
      </c>
      <c r="AO547" s="6" t="s">
        <v>1857</v>
      </c>
      <c r="AP547" s="6" t="s">
        <v>1857</v>
      </c>
      <c r="AQ547" s="6" t="s">
        <v>1857</v>
      </c>
      <c r="AR547" s="6" t="s">
        <v>1857</v>
      </c>
      <c r="AS547" s="6" t="s">
        <v>1857</v>
      </c>
      <c r="AT547" s="6" t="s">
        <v>1857</v>
      </c>
    </row>
    <row r="548" spans="1:46" ht="17.25" customHeight="1" x14ac:dyDescent="0.3">
      <c r="A548" t="s">
        <v>698</v>
      </c>
      <c r="B548" t="s">
        <v>1799</v>
      </c>
      <c r="C548" t="s">
        <v>1253</v>
      </c>
      <c r="D548" t="str">
        <f t="shared" si="88"/>
        <v>Hackettstown town, Warren County</v>
      </c>
      <c r="E548" t="s">
        <v>1828</v>
      </c>
      <c r="F548" t="s">
        <v>1815</v>
      </c>
      <c r="G548" s="22">
        <f>COUNTIFS('Raw Data from UFBs'!$A$3:$A$3000,'Summary By Town'!$A548,'Raw Data from UFBs'!$E$3:$E$3000,'Summary By Town'!$G$2)</f>
        <v>0</v>
      </c>
      <c r="H548" s="5">
        <f>SUMIFS('Raw Data from UFBs'!F$3:F$3000,'Raw Data from UFBs'!$A$3:$A$3000,'Summary By Town'!$A548,'Raw Data from UFBs'!$E$3:$E$3000,'Summary By Town'!$G$2)</f>
        <v>0</v>
      </c>
      <c r="I548" s="5">
        <f>SUMIFS('Raw Data from UFBs'!G$3:G$3000,'Raw Data from UFBs'!$A$3:$A$3000,'Summary By Town'!$A548,'Raw Data from UFBs'!$E$3:$E$3000,'Summary By Town'!$G$2)</f>
        <v>0</v>
      </c>
      <c r="J548" s="23">
        <f t="shared" si="89"/>
        <v>0</v>
      </c>
      <c r="K548" s="22">
        <f>COUNTIFS('Raw Data from UFBs'!$A$3:$A$3000,'Summary By Town'!$A548,'Raw Data from UFBs'!$E$3:$E$3000,'Summary By Town'!$K$2)</f>
        <v>0</v>
      </c>
      <c r="L548" s="5">
        <f>SUMIFS('Raw Data from UFBs'!F$3:F$3000,'Raw Data from UFBs'!$A$3:$A$3000,'Summary By Town'!$A548,'Raw Data from UFBs'!$E$3:$E$3000,'Summary By Town'!$K$2)</f>
        <v>0</v>
      </c>
      <c r="M548" s="5">
        <f>SUMIFS('Raw Data from UFBs'!G$3:G$3000,'Raw Data from UFBs'!$A$3:$A$3000,'Summary By Town'!$A548,'Raw Data from UFBs'!$E$3:$E$3000,'Summary By Town'!$K$2)</f>
        <v>0</v>
      </c>
      <c r="N548" s="23">
        <f t="shared" si="90"/>
        <v>0</v>
      </c>
      <c r="O548" s="22">
        <f>COUNTIFS('Raw Data from UFBs'!$A$3:$A$3000,'Summary By Town'!$A548,'Raw Data from UFBs'!$E$3:$E$3000,'Summary By Town'!$O$2)</f>
        <v>4</v>
      </c>
      <c r="P548" s="5">
        <f>SUMIFS('Raw Data from UFBs'!F$3:F$3000,'Raw Data from UFBs'!$A$3:$A$3000,'Summary By Town'!$A548,'Raw Data from UFBs'!$E$3:$E$3000,'Summary By Town'!$O$2)</f>
        <v>55585.599999999999</v>
      </c>
      <c r="Q548" s="5">
        <f>SUMIFS('Raw Data from UFBs'!G$3:G$3000,'Raw Data from UFBs'!$A$3:$A$3000,'Summary By Town'!$A548,'Raw Data from UFBs'!$E$3:$E$3000,'Summary By Town'!$O$2)</f>
        <v>7410200</v>
      </c>
      <c r="R548" s="23">
        <f t="shared" si="91"/>
        <v>250009.68789193651</v>
      </c>
      <c r="S548" s="22">
        <f t="shared" si="92"/>
        <v>4</v>
      </c>
      <c r="T548" s="5">
        <f t="shared" si="93"/>
        <v>55585.599999999999</v>
      </c>
      <c r="U548" s="5">
        <f t="shared" si="94"/>
        <v>7410200</v>
      </c>
      <c r="V548" s="23">
        <f t="shared" si="95"/>
        <v>250009.68789193651</v>
      </c>
      <c r="W548" s="62">
        <v>1185855800</v>
      </c>
      <c r="X548" s="63">
        <v>3.3738588417578002</v>
      </c>
      <c r="Y548" s="64">
        <v>0.21527754657792289</v>
      </c>
      <c r="Z548" s="5">
        <f t="shared" si="96"/>
        <v>41855.140637026532</v>
      </c>
      <c r="AA548" s="9">
        <f t="shared" si="97"/>
        <v>6.2488204721012457E-3</v>
      </c>
      <c r="AB548" s="62">
        <v>11188972.789999999</v>
      </c>
      <c r="AC548" s="7">
        <f t="shared" si="98"/>
        <v>3.7407491663965817E-3</v>
      </c>
      <c r="AE548" s="6" t="s">
        <v>579</v>
      </c>
      <c r="AF548" s="6" t="s">
        <v>1264</v>
      </c>
      <c r="AG548" s="6" t="s">
        <v>701</v>
      </c>
      <c r="AH548" s="6" t="s">
        <v>1252</v>
      </c>
      <c r="AI548" s="6" t="s">
        <v>1160</v>
      </c>
      <c r="AJ548" s="6" t="s">
        <v>1857</v>
      </c>
      <c r="AK548" s="6" t="s">
        <v>1857</v>
      </c>
      <c r="AL548" s="6" t="s">
        <v>1857</v>
      </c>
      <c r="AM548" s="6" t="s">
        <v>1857</v>
      </c>
      <c r="AN548" s="6" t="s">
        <v>1857</v>
      </c>
      <c r="AO548" s="6" t="s">
        <v>1857</v>
      </c>
      <c r="AP548" s="6" t="s">
        <v>1857</v>
      </c>
      <c r="AQ548" s="6" t="s">
        <v>1857</v>
      </c>
      <c r="AR548" s="6" t="s">
        <v>1857</v>
      </c>
      <c r="AS548" s="6" t="s">
        <v>1857</v>
      </c>
      <c r="AT548" s="6" t="s">
        <v>1857</v>
      </c>
    </row>
    <row r="549" spans="1:46" ht="17.25" customHeight="1" x14ac:dyDescent="0.3">
      <c r="A549" t="s">
        <v>705</v>
      </c>
      <c r="B549" t="s">
        <v>1800</v>
      </c>
      <c r="C549" t="s">
        <v>1253</v>
      </c>
      <c r="D549" t="str">
        <f t="shared" si="88"/>
        <v>Phillipsburg town, Warren County</v>
      </c>
      <c r="E549" t="s">
        <v>1828</v>
      </c>
      <c r="F549" t="s">
        <v>1819</v>
      </c>
      <c r="G549" s="22">
        <f>COUNTIFS('Raw Data from UFBs'!$A$3:$A$3000,'Summary By Town'!$A549,'Raw Data from UFBs'!$E$3:$E$3000,'Summary By Town'!$G$2)</f>
        <v>1</v>
      </c>
      <c r="H549" s="5">
        <f>SUMIFS('Raw Data from UFBs'!F$3:F$3000,'Raw Data from UFBs'!$A$3:$A$3000,'Summary By Town'!$A549,'Raw Data from UFBs'!$E$3:$E$3000,'Summary By Town'!$G$2)</f>
        <v>6954.76</v>
      </c>
      <c r="I549" s="5">
        <f>SUMIFS('Raw Data from UFBs'!G$3:G$3000,'Raw Data from UFBs'!$A$3:$A$3000,'Summary By Town'!$A549,'Raw Data from UFBs'!$E$3:$E$3000,'Summary By Town'!$G$2)</f>
        <v>808200</v>
      </c>
      <c r="J549" s="23">
        <f t="shared" si="89"/>
        <v>33910.792849937148</v>
      </c>
      <c r="K549" s="22">
        <f>COUNTIFS('Raw Data from UFBs'!$A$3:$A$3000,'Summary By Town'!$A549,'Raw Data from UFBs'!$E$3:$E$3000,'Summary By Town'!$K$2)</f>
        <v>3</v>
      </c>
      <c r="L549" s="5">
        <f>SUMIFS('Raw Data from UFBs'!F$3:F$3000,'Raw Data from UFBs'!$A$3:$A$3000,'Summary By Town'!$A549,'Raw Data from UFBs'!$E$3:$E$3000,'Summary By Town'!$K$2)</f>
        <v>286429.36</v>
      </c>
      <c r="M549" s="5">
        <f>SUMIFS('Raw Data from UFBs'!G$3:G$3000,'Raw Data from UFBs'!$A$3:$A$3000,'Summary By Town'!$A549,'Raw Data from UFBs'!$E$3:$E$3000,'Summary By Town'!$K$2)</f>
        <v>6794700</v>
      </c>
      <c r="N549" s="23">
        <f t="shared" si="90"/>
        <v>285094.85792807216</v>
      </c>
      <c r="O549" s="22">
        <f>COUNTIFS('Raw Data from UFBs'!$A$3:$A$3000,'Summary By Town'!$A549,'Raw Data from UFBs'!$E$3:$E$3000,'Summary By Town'!$O$2)</f>
        <v>0</v>
      </c>
      <c r="P549" s="5">
        <f>SUMIFS('Raw Data from UFBs'!F$3:F$3000,'Raw Data from UFBs'!$A$3:$A$3000,'Summary By Town'!$A549,'Raw Data from UFBs'!$E$3:$E$3000,'Summary By Town'!$O$2)</f>
        <v>0</v>
      </c>
      <c r="Q549" s="5">
        <f>SUMIFS('Raw Data from UFBs'!G$3:G$3000,'Raw Data from UFBs'!$A$3:$A$3000,'Summary By Town'!$A549,'Raw Data from UFBs'!$E$3:$E$3000,'Summary By Town'!$O$2)</f>
        <v>0</v>
      </c>
      <c r="R549" s="23">
        <f t="shared" si="91"/>
        <v>0</v>
      </c>
      <c r="S549" s="22">
        <f t="shared" si="92"/>
        <v>4</v>
      </c>
      <c r="T549" s="5">
        <f t="shared" si="93"/>
        <v>293384.12</v>
      </c>
      <c r="U549" s="5">
        <f t="shared" si="94"/>
        <v>7602900</v>
      </c>
      <c r="V549" s="23">
        <f t="shared" si="95"/>
        <v>319005.65077800932</v>
      </c>
      <c r="W549" s="62">
        <v>1068185778</v>
      </c>
      <c r="X549" s="63">
        <v>4.1958417285247647</v>
      </c>
      <c r="Y549" s="64">
        <v>0.38304376011517371</v>
      </c>
      <c r="Z549" s="5">
        <f t="shared" si="96"/>
        <v>9814.1674891153452</v>
      </c>
      <c r="AA549" s="9">
        <f t="shared" si="97"/>
        <v>7.1175821253070459E-3</v>
      </c>
      <c r="AB549" s="62">
        <v>20910793.440000001</v>
      </c>
      <c r="AC549" s="7">
        <f t="shared" si="98"/>
        <v>4.6933501195329798E-4</v>
      </c>
      <c r="AE549" s="6" t="s">
        <v>1266</v>
      </c>
      <c r="AF549" s="6" t="s">
        <v>703</v>
      </c>
      <c r="AG549" s="6" t="s">
        <v>1857</v>
      </c>
      <c r="AH549" s="6" t="s">
        <v>1857</v>
      </c>
      <c r="AI549" s="6" t="s">
        <v>1857</v>
      </c>
      <c r="AJ549" s="6" t="s">
        <v>1857</v>
      </c>
      <c r="AK549" s="6" t="s">
        <v>1857</v>
      </c>
      <c r="AL549" s="6" t="s">
        <v>1857</v>
      </c>
      <c r="AM549" s="6" t="s">
        <v>1857</v>
      </c>
      <c r="AN549" s="6" t="s">
        <v>1857</v>
      </c>
      <c r="AO549" s="6" t="s">
        <v>1857</v>
      </c>
      <c r="AP549" s="6" t="s">
        <v>1857</v>
      </c>
      <c r="AQ549" s="6" t="s">
        <v>1857</v>
      </c>
      <c r="AR549" s="6" t="s">
        <v>1857</v>
      </c>
      <c r="AS549" s="6" t="s">
        <v>1857</v>
      </c>
      <c r="AT549" s="6" t="s">
        <v>1857</v>
      </c>
    </row>
    <row r="550" spans="1:46" ht="17.25" customHeight="1" x14ac:dyDescent="0.3">
      <c r="A550" t="s">
        <v>1267</v>
      </c>
      <c r="B550" t="s">
        <v>1801</v>
      </c>
      <c r="C550" t="s">
        <v>1253</v>
      </c>
      <c r="D550" t="str">
        <f t="shared" si="88"/>
        <v>Washington borough, Warren County</v>
      </c>
      <c r="E550" t="s">
        <v>1828</v>
      </c>
      <c r="F550" t="s">
        <v>1820</v>
      </c>
      <c r="G550" s="22">
        <f>COUNTIFS('Raw Data from UFBs'!$A$3:$A$3000,'Summary By Town'!$A550,'Raw Data from UFBs'!$E$3:$E$3000,'Summary By Town'!$G$2)</f>
        <v>0</v>
      </c>
      <c r="H550" s="5">
        <f>SUMIFS('Raw Data from UFBs'!F$3:F$3000,'Raw Data from UFBs'!$A$3:$A$3000,'Summary By Town'!$A550,'Raw Data from UFBs'!$E$3:$E$3000,'Summary By Town'!$G$2)</f>
        <v>0</v>
      </c>
      <c r="I550" s="5">
        <f>SUMIFS('Raw Data from UFBs'!G$3:G$3000,'Raw Data from UFBs'!$A$3:$A$3000,'Summary By Town'!$A550,'Raw Data from UFBs'!$E$3:$E$3000,'Summary By Town'!$G$2)</f>
        <v>0</v>
      </c>
      <c r="J550" s="23">
        <f t="shared" si="89"/>
        <v>0</v>
      </c>
      <c r="K550" s="22">
        <f>COUNTIFS('Raw Data from UFBs'!$A$3:$A$3000,'Summary By Town'!$A550,'Raw Data from UFBs'!$E$3:$E$3000,'Summary By Town'!$K$2)</f>
        <v>0</v>
      </c>
      <c r="L550" s="5">
        <f>SUMIFS('Raw Data from UFBs'!F$3:F$3000,'Raw Data from UFBs'!$A$3:$A$3000,'Summary By Town'!$A550,'Raw Data from UFBs'!$E$3:$E$3000,'Summary By Town'!$K$2)</f>
        <v>0</v>
      </c>
      <c r="M550" s="5">
        <f>SUMIFS('Raw Data from UFBs'!G$3:G$3000,'Raw Data from UFBs'!$A$3:$A$3000,'Summary By Town'!$A550,'Raw Data from UFBs'!$E$3:$E$3000,'Summary By Town'!$K$2)</f>
        <v>0</v>
      </c>
      <c r="N550" s="23">
        <f t="shared" si="90"/>
        <v>0</v>
      </c>
      <c r="O550" s="22">
        <f>COUNTIFS('Raw Data from UFBs'!$A$3:$A$3000,'Summary By Town'!$A550,'Raw Data from UFBs'!$E$3:$E$3000,'Summary By Town'!$O$2)</f>
        <v>0</v>
      </c>
      <c r="P550" s="5">
        <f>SUMIFS('Raw Data from UFBs'!F$3:F$3000,'Raw Data from UFBs'!$A$3:$A$3000,'Summary By Town'!$A550,'Raw Data from UFBs'!$E$3:$E$3000,'Summary By Town'!$O$2)</f>
        <v>0</v>
      </c>
      <c r="Q550" s="5">
        <f>SUMIFS('Raw Data from UFBs'!G$3:G$3000,'Raw Data from UFBs'!$A$3:$A$3000,'Summary By Town'!$A550,'Raw Data from UFBs'!$E$3:$E$3000,'Summary By Town'!$O$2)</f>
        <v>0</v>
      </c>
      <c r="R550" s="23">
        <f t="shared" si="91"/>
        <v>0</v>
      </c>
      <c r="S550" s="22">
        <f t="shared" si="92"/>
        <v>0</v>
      </c>
      <c r="T550" s="5">
        <f t="shared" si="93"/>
        <v>0</v>
      </c>
      <c r="U550" s="5">
        <f t="shared" si="94"/>
        <v>0</v>
      </c>
      <c r="V550" s="23">
        <f t="shared" si="95"/>
        <v>0</v>
      </c>
      <c r="W550" s="62">
        <v>400515097</v>
      </c>
      <c r="X550" s="63">
        <v>5.1664878420264095</v>
      </c>
      <c r="Y550" s="64">
        <v>0.27775788970613335</v>
      </c>
      <c r="Z550" s="5">
        <f t="shared" si="96"/>
        <v>0</v>
      </c>
      <c r="AA550" s="9">
        <f t="shared" si="97"/>
        <v>0</v>
      </c>
      <c r="AB550" s="62">
        <v>8625940.8000000007</v>
      </c>
      <c r="AC550" s="7">
        <f t="shared" si="98"/>
        <v>0</v>
      </c>
      <c r="AE550" s="6" t="s">
        <v>1268</v>
      </c>
      <c r="AF550" s="6" t="s">
        <v>1857</v>
      </c>
      <c r="AG550" s="6" t="s">
        <v>1857</v>
      </c>
      <c r="AH550" s="6" t="s">
        <v>1857</v>
      </c>
      <c r="AI550" s="6" t="s">
        <v>1857</v>
      </c>
      <c r="AJ550" s="6" t="s">
        <v>1857</v>
      </c>
      <c r="AK550" s="6" t="s">
        <v>1857</v>
      </c>
      <c r="AL550" s="6" t="s">
        <v>1857</v>
      </c>
      <c r="AM550" s="6" t="s">
        <v>1857</v>
      </c>
      <c r="AN550" s="6" t="s">
        <v>1857</v>
      </c>
      <c r="AO550" s="6" t="s">
        <v>1857</v>
      </c>
      <c r="AP550" s="6" t="s">
        <v>1857</v>
      </c>
      <c r="AQ550" s="6" t="s">
        <v>1857</v>
      </c>
      <c r="AR550" s="6" t="s">
        <v>1857</v>
      </c>
      <c r="AS550" s="6" t="s">
        <v>1857</v>
      </c>
      <c r="AT550" s="6" t="s">
        <v>1857</v>
      </c>
    </row>
    <row r="551" spans="1:46" ht="17.25" customHeight="1" x14ac:dyDescent="0.3">
      <c r="A551" t="s">
        <v>1252</v>
      </c>
      <c r="B551" t="s">
        <v>1802</v>
      </c>
      <c r="C551" t="s">
        <v>1253</v>
      </c>
      <c r="D551" t="str">
        <f t="shared" si="88"/>
        <v>Allamuchy township, Warren County</v>
      </c>
      <c r="E551" t="s">
        <v>1828</v>
      </c>
      <c r="F551" t="s">
        <v>1818</v>
      </c>
      <c r="G551" s="22">
        <f>COUNTIFS('Raw Data from UFBs'!$A$3:$A$3000,'Summary By Town'!$A551,'Raw Data from UFBs'!$E$3:$E$3000,'Summary By Town'!$G$2)</f>
        <v>0</v>
      </c>
      <c r="H551" s="5">
        <f>SUMIFS('Raw Data from UFBs'!F$3:F$3000,'Raw Data from UFBs'!$A$3:$A$3000,'Summary By Town'!$A551,'Raw Data from UFBs'!$E$3:$E$3000,'Summary By Town'!$G$2)</f>
        <v>0</v>
      </c>
      <c r="I551" s="5">
        <f>SUMIFS('Raw Data from UFBs'!G$3:G$3000,'Raw Data from UFBs'!$A$3:$A$3000,'Summary By Town'!$A551,'Raw Data from UFBs'!$E$3:$E$3000,'Summary By Town'!$G$2)</f>
        <v>0</v>
      </c>
      <c r="J551" s="23">
        <f t="shared" si="89"/>
        <v>0</v>
      </c>
      <c r="K551" s="22">
        <f>COUNTIFS('Raw Data from UFBs'!$A$3:$A$3000,'Summary By Town'!$A551,'Raw Data from UFBs'!$E$3:$E$3000,'Summary By Town'!$K$2)</f>
        <v>0</v>
      </c>
      <c r="L551" s="5">
        <f>SUMIFS('Raw Data from UFBs'!F$3:F$3000,'Raw Data from UFBs'!$A$3:$A$3000,'Summary By Town'!$A551,'Raw Data from UFBs'!$E$3:$E$3000,'Summary By Town'!$K$2)</f>
        <v>0</v>
      </c>
      <c r="M551" s="5">
        <f>SUMIFS('Raw Data from UFBs'!G$3:G$3000,'Raw Data from UFBs'!$A$3:$A$3000,'Summary By Town'!$A551,'Raw Data from UFBs'!$E$3:$E$3000,'Summary By Town'!$K$2)</f>
        <v>0</v>
      </c>
      <c r="N551" s="23">
        <f t="shared" si="90"/>
        <v>0</v>
      </c>
      <c r="O551" s="22">
        <f>COUNTIFS('Raw Data from UFBs'!$A$3:$A$3000,'Summary By Town'!$A551,'Raw Data from UFBs'!$E$3:$E$3000,'Summary By Town'!$O$2)</f>
        <v>0</v>
      </c>
      <c r="P551" s="5">
        <f>SUMIFS('Raw Data from UFBs'!F$3:F$3000,'Raw Data from UFBs'!$A$3:$A$3000,'Summary By Town'!$A551,'Raw Data from UFBs'!$E$3:$E$3000,'Summary By Town'!$O$2)</f>
        <v>0</v>
      </c>
      <c r="Q551" s="5">
        <f>SUMIFS('Raw Data from UFBs'!G$3:G$3000,'Raw Data from UFBs'!$A$3:$A$3000,'Summary By Town'!$A551,'Raw Data from UFBs'!$E$3:$E$3000,'Summary By Town'!$O$2)</f>
        <v>0</v>
      </c>
      <c r="R551" s="23">
        <f t="shared" si="91"/>
        <v>0</v>
      </c>
      <c r="S551" s="22">
        <f t="shared" si="92"/>
        <v>0</v>
      </c>
      <c r="T551" s="5">
        <f t="shared" si="93"/>
        <v>0</v>
      </c>
      <c r="U551" s="5">
        <f t="shared" si="94"/>
        <v>0</v>
      </c>
      <c r="V551" s="23">
        <f t="shared" si="95"/>
        <v>0</v>
      </c>
      <c r="W551" s="62">
        <v>656057408</v>
      </c>
      <c r="X551" s="63">
        <v>3.0952935825241155</v>
      </c>
      <c r="Y551" s="64">
        <v>0.14595750772219554</v>
      </c>
      <c r="Z551" s="5">
        <f t="shared" si="96"/>
        <v>0</v>
      </c>
      <c r="AA551" s="9">
        <f t="shared" si="97"/>
        <v>0</v>
      </c>
      <c r="AB551" s="62">
        <v>4174820.88</v>
      </c>
      <c r="AC551" s="7">
        <f t="shared" si="98"/>
        <v>0</v>
      </c>
      <c r="AE551" s="6" t="s">
        <v>579</v>
      </c>
      <c r="AF551" s="6" t="s">
        <v>698</v>
      </c>
      <c r="AG551" s="6" t="s">
        <v>1222</v>
      </c>
      <c r="AH551" s="6" t="s">
        <v>701</v>
      </c>
      <c r="AI551" s="6" t="s">
        <v>1225</v>
      </c>
      <c r="AJ551" s="6" t="s">
        <v>718</v>
      </c>
      <c r="AK551" s="6" t="s">
        <v>1857</v>
      </c>
      <c r="AL551" s="6" t="s">
        <v>1857</v>
      </c>
      <c r="AM551" s="6" t="s">
        <v>1857</v>
      </c>
      <c r="AN551" s="6" t="s">
        <v>1857</v>
      </c>
      <c r="AO551" s="6" t="s">
        <v>1857</v>
      </c>
      <c r="AP551" s="6" t="s">
        <v>1857</v>
      </c>
      <c r="AQ551" s="6" t="s">
        <v>1857</v>
      </c>
      <c r="AR551" s="6" t="s">
        <v>1857</v>
      </c>
      <c r="AS551" s="6" t="s">
        <v>1857</v>
      </c>
      <c r="AT551" s="6" t="s">
        <v>1857</v>
      </c>
    </row>
    <row r="552" spans="1:46" ht="17.25" customHeight="1" x14ac:dyDescent="0.3">
      <c r="A552" t="s">
        <v>1256</v>
      </c>
      <c r="B552" t="s">
        <v>1803</v>
      </c>
      <c r="C552" t="s">
        <v>1253</v>
      </c>
      <c r="D552" t="str">
        <f t="shared" si="88"/>
        <v>Blairstown township, Warren County</v>
      </c>
      <c r="E552" t="s">
        <v>1828</v>
      </c>
      <c r="F552" t="s">
        <v>1818</v>
      </c>
      <c r="G552" s="22">
        <f>COUNTIFS('Raw Data from UFBs'!$A$3:$A$3000,'Summary By Town'!$A552,'Raw Data from UFBs'!$E$3:$E$3000,'Summary By Town'!$G$2)</f>
        <v>0</v>
      </c>
      <c r="H552" s="5">
        <f>SUMIFS('Raw Data from UFBs'!F$3:F$3000,'Raw Data from UFBs'!$A$3:$A$3000,'Summary By Town'!$A552,'Raw Data from UFBs'!$E$3:$E$3000,'Summary By Town'!$G$2)</f>
        <v>0</v>
      </c>
      <c r="I552" s="5">
        <f>SUMIFS('Raw Data from UFBs'!G$3:G$3000,'Raw Data from UFBs'!$A$3:$A$3000,'Summary By Town'!$A552,'Raw Data from UFBs'!$E$3:$E$3000,'Summary By Town'!$G$2)</f>
        <v>0</v>
      </c>
      <c r="J552" s="23">
        <f t="shared" si="89"/>
        <v>0</v>
      </c>
      <c r="K552" s="22">
        <f>COUNTIFS('Raw Data from UFBs'!$A$3:$A$3000,'Summary By Town'!$A552,'Raw Data from UFBs'!$E$3:$E$3000,'Summary By Town'!$K$2)</f>
        <v>0</v>
      </c>
      <c r="L552" s="5">
        <f>SUMIFS('Raw Data from UFBs'!F$3:F$3000,'Raw Data from UFBs'!$A$3:$A$3000,'Summary By Town'!$A552,'Raw Data from UFBs'!$E$3:$E$3000,'Summary By Town'!$K$2)</f>
        <v>0</v>
      </c>
      <c r="M552" s="5">
        <f>SUMIFS('Raw Data from UFBs'!G$3:G$3000,'Raw Data from UFBs'!$A$3:$A$3000,'Summary By Town'!$A552,'Raw Data from UFBs'!$E$3:$E$3000,'Summary By Town'!$K$2)</f>
        <v>0</v>
      </c>
      <c r="N552" s="23">
        <f t="shared" si="90"/>
        <v>0</v>
      </c>
      <c r="O552" s="22">
        <f>COUNTIFS('Raw Data from UFBs'!$A$3:$A$3000,'Summary By Town'!$A552,'Raw Data from UFBs'!$E$3:$E$3000,'Summary By Town'!$O$2)</f>
        <v>0</v>
      </c>
      <c r="P552" s="5">
        <f>SUMIFS('Raw Data from UFBs'!F$3:F$3000,'Raw Data from UFBs'!$A$3:$A$3000,'Summary By Town'!$A552,'Raw Data from UFBs'!$E$3:$E$3000,'Summary By Town'!$O$2)</f>
        <v>0</v>
      </c>
      <c r="Q552" s="5">
        <f>SUMIFS('Raw Data from UFBs'!G$3:G$3000,'Raw Data from UFBs'!$A$3:$A$3000,'Summary By Town'!$A552,'Raw Data from UFBs'!$E$3:$E$3000,'Summary By Town'!$O$2)</f>
        <v>0</v>
      </c>
      <c r="R552" s="23">
        <f t="shared" si="91"/>
        <v>0</v>
      </c>
      <c r="S552" s="22">
        <f t="shared" si="92"/>
        <v>0</v>
      </c>
      <c r="T552" s="5">
        <f t="shared" si="93"/>
        <v>0</v>
      </c>
      <c r="U552" s="5">
        <f t="shared" si="94"/>
        <v>0</v>
      </c>
      <c r="V552" s="23">
        <f t="shared" si="95"/>
        <v>0</v>
      </c>
      <c r="W552" s="62">
        <v>806648936</v>
      </c>
      <c r="X552" s="63">
        <v>2.8812694066875051</v>
      </c>
      <c r="Y552" s="64">
        <v>9.4767878204420231E-2</v>
      </c>
      <c r="Z552" s="5">
        <f t="shared" si="96"/>
        <v>0</v>
      </c>
      <c r="AA552" s="9">
        <f t="shared" si="97"/>
        <v>0</v>
      </c>
      <c r="AB552" s="62">
        <v>5911125.8899999997</v>
      </c>
      <c r="AC552" s="7">
        <f t="shared" si="98"/>
        <v>0</v>
      </c>
      <c r="AE552" s="6" t="s">
        <v>1261</v>
      </c>
      <c r="AF552" s="6" t="s">
        <v>1262</v>
      </c>
      <c r="AG552" s="6" t="s">
        <v>718</v>
      </c>
      <c r="AH552" s="6" t="s">
        <v>1259</v>
      </c>
      <c r="AI552" s="6" t="s">
        <v>1857</v>
      </c>
      <c r="AJ552" s="6" t="s">
        <v>1857</v>
      </c>
      <c r="AK552" s="6" t="s">
        <v>1857</v>
      </c>
      <c r="AL552" s="6" t="s">
        <v>1857</v>
      </c>
      <c r="AM552" s="6" t="s">
        <v>1857</v>
      </c>
      <c r="AN552" s="6" t="s">
        <v>1857</v>
      </c>
      <c r="AO552" s="6" t="s">
        <v>1857</v>
      </c>
      <c r="AP552" s="6" t="s">
        <v>1857</v>
      </c>
      <c r="AQ552" s="6" t="s">
        <v>1857</v>
      </c>
      <c r="AR552" s="6" t="s">
        <v>1857</v>
      </c>
      <c r="AS552" s="6" t="s">
        <v>1857</v>
      </c>
      <c r="AT552" s="6" t="s">
        <v>1857</v>
      </c>
    </row>
    <row r="553" spans="1:46" ht="17.25" customHeight="1" x14ac:dyDescent="0.3">
      <c r="A553" t="s">
        <v>1257</v>
      </c>
      <c r="B553" t="s">
        <v>1503</v>
      </c>
      <c r="C553" t="s">
        <v>1253</v>
      </c>
      <c r="D553" t="str">
        <f t="shared" si="88"/>
        <v>Franklin township, Warren County</v>
      </c>
      <c r="E553" t="s">
        <v>1828</v>
      </c>
      <c r="F553" t="s">
        <v>1818</v>
      </c>
      <c r="G553" s="22">
        <f>COUNTIFS('Raw Data from UFBs'!$A$3:$A$3000,'Summary By Town'!$A553,'Raw Data from UFBs'!$E$3:$E$3000,'Summary By Town'!$G$2)</f>
        <v>0</v>
      </c>
      <c r="H553" s="5">
        <f>SUMIFS('Raw Data from UFBs'!F$3:F$3000,'Raw Data from UFBs'!$A$3:$A$3000,'Summary By Town'!$A553,'Raw Data from UFBs'!$E$3:$E$3000,'Summary By Town'!$G$2)</f>
        <v>0</v>
      </c>
      <c r="I553" s="5">
        <f>SUMIFS('Raw Data from UFBs'!G$3:G$3000,'Raw Data from UFBs'!$A$3:$A$3000,'Summary By Town'!$A553,'Raw Data from UFBs'!$E$3:$E$3000,'Summary By Town'!$G$2)</f>
        <v>0</v>
      </c>
      <c r="J553" s="23">
        <f t="shared" si="89"/>
        <v>0</v>
      </c>
      <c r="K553" s="22">
        <f>COUNTIFS('Raw Data from UFBs'!$A$3:$A$3000,'Summary By Town'!$A553,'Raw Data from UFBs'!$E$3:$E$3000,'Summary By Town'!$K$2)</f>
        <v>0</v>
      </c>
      <c r="L553" s="5">
        <f>SUMIFS('Raw Data from UFBs'!F$3:F$3000,'Raw Data from UFBs'!$A$3:$A$3000,'Summary By Town'!$A553,'Raw Data from UFBs'!$E$3:$E$3000,'Summary By Town'!$K$2)</f>
        <v>0</v>
      </c>
      <c r="M553" s="5">
        <f>SUMIFS('Raw Data from UFBs'!G$3:G$3000,'Raw Data from UFBs'!$A$3:$A$3000,'Summary By Town'!$A553,'Raw Data from UFBs'!$E$3:$E$3000,'Summary By Town'!$K$2)</f>
        <v>0</v>
      </c>
      <c r="N553" s="23">
        <f t="shared" si="90"/>
        <v>0</v>
      </c>
      <c r="O553" s="22">
        <f>COUNTIFS('Raw Data from UFBs'!$A$3:$A$3000,'Summary By Town'!$A553,'Raw Data from UFBs'!$E$3:$E$3000,'Summary By Town'!$O$2)</f>
        <v>0</v>
      </c>
      <c r="P553" s="5">
        <f>SUMIFS('Raw Data from UFBs'!F$3:F$3000,'Raw Data from UFBs'!$A$3:$A$3000,'Summary By Town'!$A553,'Raw Data from UFBs'!$E$3:$E$3000,'Summary By Town'!$O$2)</f>
        <v>0</v>
      </c>
      <c r="Q553" s="5">
        <f>SUMIFS('Raw Data from UFBs'!G$3:G$3000,'Raw Data from UFBs'!$A$3:$A$3000,'Summary By Town'!$A553,'Raw Data from UFBs'!$E$3:$E$3000,'Summary By Town'!$O$2)</f>
        <v>0</v>
      </c>
      <c r="R553" s="23">
        <f t="shared" si="91"/>
        <v>0</v>
      </c>
      <c r="S553" s="22">
        <f t="shared" si="92"/>
        <v>0</v>
      </c>
      <c r="T553" s="5">
        <f t="shared" si="93"/>
        <v>0</v>
      </c>
      <c r="U553" s="5">
        <f t="shared" si="94"/>
        <v>0</v>
      </c>
      <c r="V553" s="23">
        <f t="shared" si="95"/>
        <v>0</v>
      </c>
      <c r="W553" s="62">
        <v>455527192</v>
      </c>
      <c r="X553" s="63">
        <v>3.1733173563290737</v>
      </c>
      <c r="Y553" s="64">
        <v>0.10438570729604063</v>
      </c>
      <c r="Z553" s="5">
        <f t="shared" si="96"/>
        <v>0</v>
      </c>
      <c r="AA553" s="9">
        <f t="shared" si="97"/>
        <v>0</v>
      </c>
      <c r="AB553" s="62">
        <v>2712543.68</v>
      </c>
      <c r="AC553" s="7">
        <f t="shared" si="98"/>
        <v>0</v>
      </c>
      <c r="AE553" s="6" t="s">
        <v>1073</v>
      </c>
      <c r="AF553" s="6" t="s">
        <v>1072</v>
      </c>
      <c r="AG553" s="6" t="s">
        <v>1258</v>
      </c>
      <c r="AH553" s="6" t="s">
        <v>703</v>
      </c>
      <c r="AI553" s="6" t="s">
        <v>1260</v>
      </c>
      <c r="AJ553" s="6" t="s">
        <v>1268</v>
      </c>
      <c r="AK553" s="6" t="s">
        <v>1269</v>
      </c>
      <c r="AL553" s="6" t="s">
        <v>1857</v>
      </c>
      <c r="AM553" s="6" t="s">
        <v>1857</v>
      </c>
      <c r="AN553" s="6" t="s">
        <v>1857</v>
      </c>
      <c r="AO553" s="6" t="s">
        <v>1857</v>
      </c>
      <c r="AP553" s="6" t="s">
        <v>1857</v>
      </c>
      <c r="AQ553" s="6" t="s">
        <v>1857</v>
      </c>
      <c r="AR553" s="6" t="s">
        <v>1857</v>
      </c>
      <c r="AS553" s="6" t="s">
        <v>1857</v>
      </c>
      <c r="AT553" s="6" t="s">
        <v>1857</v>
      </c>
    </row>
    <row r="554" spans="1:46" ht="17.25" customHeight="1" x14ac:dyDescent="0.3">
      <c r="A554" t="s">
        <v>718</v>
      </c>
      <c r="B554" t="s">
        <v>1804</v>
      </c>
      <c r="C554" t="s">
        <v>1253</v>
      </c>
      <c r="D554" t="str">
        <f t="shared" si="88"/>
        <v>Frelinghuysen township, Warren County</v>
      </c>
      <c r="E554" t="s">
        <v>1828</v>
      </c>
      <c r="F554" t="s">
        <v>1818</v>
      </c>
      <c r="G554" s="22">
        <f>COUNTIFS('Raw Data from UFBs'!$A$3:$A$3000,'Summary By Town'!$A554,'Raw Data from UFBs'!$E$3:$E$3000,'Summary By Town'!$G$2)</f>
        <v>0</v>
      </c>
      <c r="H554" s="5">
        <f>SUMIFS('Raw Data from UFBs'!F$3:F$3000,'Raw Data from UFBs'!$A$3:$A$3000,'Summary By Town'!$A554,'Raw Data from UFBs'!$E$3:$E$3000,'Summary By Town'!$G$2)</f>
        <v>0</v>
      </c>
      <c r="I554" s="5">
        <f>SUMIFS('Raw Data from UFBs'!G$3:G$3000,'Raw Data from UFBs'!$A$3:$A$3000,'Summary By Town'!$A554,'Raw Data from UFBs'!$E$3:$E$3000,'Summary By Town'!$G$2)</f>
        <v>0</v>
      </c>
      <c r="J554" s="23">
        <f t="shared" si="89"/>
        <v>0</v>
      </c>
      <c r="K554" s="22">
        <f>COUNTIFS('Raw Data from UFBs'!$A$3:$A$3000,'Summary By Town'!$A554,'Raw Data from UFBs'!$E$3:$E$3000,'Summary By Town'!$K$2)</f>
        <v>0</v>
      </c>
      <c r="L554" s="5">
        <f>SUMIFS('Raw Data from UFBs'!F$3:F$3000,'Raw Data from UFBs'!$A$3:$A$3000,'Summary By Town'!$A554,'Raw Data from UFBs'!$E$3:$E$3000,'Summary By Town'!$K$2)</f>
        <v>0</v>
      </c>
      <c r="M554" s="5">
        <f>SUMIFS('Raw Data from UFBs'!G$3:G$3000,'Raw Data from UFBs'!$A$3:$A$3000,'Summary By Town'!$A554,'Raw Data from UFBs'!$E$3:$E$3000,'Summary By Town'!$K$2)</f>
        <v>0</v>
      </c>
      <c r="N554" s="23">
        <f t="shared" si="90"/>
        <v>0</v>
      </c>
      <c r="O554" s="22">
        <f>COUNTIFS('Raw Data from UFBs'!$A$3:$A$3000,'Summary By Town'!$A554,'Raw Data from UFBs'!$E$3:$E$3000,'Summary By Town'!$O$2)</f>
        <v>0</v>
      </c>
      <c r="P554" s="5">
        <f>SUMIFS('Raw Data from UFBs'!F$3:F$3000,'Raw Data from UFBs'!$A$3:$A$3000,'Summary By Town'!$A554,'Raw Data from UFBs'!$E$3:$E$3000,'Summary By Town'!$O$2)</f>
        <v>0</v>
      </c>
      <c r="Q554" s="5">
        <f>SUMIFS('Raw Data from UFBs'!G$3:G$3000,'Raw Data from UFBs'!$A$3:$A$3000,'Summary By Town'!$A554,'Raw Data from UFBs'!$E$3:$E$3000,'Summary By Town'!$O$2)</f>
        <v>0</v>
      </c>
      <c r="R554" s="23">
        <f t="shared" si="91"/>
        <v>0</v>
      </c>
      <c r="S554" s="22">
        <f t="shared" si="92"/>
        <v>0</v>
      </c>
      <c r="T554" s="5">
        <f t="shared" si="93"/>
        <v>0</v>
      </c>
      <c r="U554" s="5">
        <f t="shared" si="94"/>
        <v>0</v>
      </c>
      <c r="V554" s="23">
        <f t="shared" si="95"/>
        <v>0</v>
      </c>
      <c r="W554" s="62">
        <v>324870205</v>
      </c>
      <c r="X554" s="63">
        <v>2.7010684460657792</v>
      </c>
      <c r="Y554" s="64">
        <v>0.12699589279716564</v>
      </c>
      <c r="Z554" s="5">
        <f>(V554-T554)*Y554</f>
        <v>0</v>
      </c>
      <c r="AA554" s="9">
        <f t="shared" si="97"/>
        <v>0</v>
      </c>
      <c r="AB554" s="62">
        <v>1870127</v>
      </c>
      <c r="AC554" s="7">
        <f t="shared" si="98"/>
        <v>0</v>
      </c>
      <c r="AE554" s="6" t="s">
        <v>1263</v>
      </c>
      <c r="AF554" s="6" t="s">
        <v>701</v>
      </c>
      <c r="AG554" s="6" t="s">
        <v>1261</v>
      </c>
      <c r="AH554" s="6" t="s">
        <v>1252</v>
      </c>
      <c r="AI554" s="6" t="s">
        <v>1225</v>
      </c>
      <c r="AJ554" s="6" t="s">
        <v>1256</v>
      </c>
      <c r="AK554" s="6" t="s">
        <v>1224</v>
      </c>
      <c r="AL554" s="6" t="s">
        <v>1259</v>
      </c>
      <c r="AM554" s="6" t="s">
        <v>1235</v>
      </c>
      <c r="AN554" s="6" t="s">
        <v>1857</v>
      </c>
      <c r="AO554" s="6" t="s">
        <v>1857</v>
      </c>
      <c r="AP554" s="6" t="s">
        <v>1857</v>
      </c>
      <c r="AQ554" s="6" t="s">
        <v>1857</v>
      </c>
      <c r="AR554" s="6" t="s">
        <v>1857</v>
      </c>
      <c r="AS554" s="6" t="s">
        <v>1857</v>
      </c>
      <c r="AT554" s="6" t="s">
        <v>1857</v>
      </c>
    </row>
    <row r="555" spans="1:46" ht="17.25" customHeight="1" x14ac:dyDescent="0.3">
      <c r="A555" t="s">
        <v>1258</v>
      </c>
      <c r="B555" t="s">
        <v>1462</v>
      </c>
      <c r="C555" t="s">
        <v>1253</v>
      </c>
      <c r="D555" t="str">
        <f t="shared" si="88"/>
        <v>Greenwich township, Warren County</v>
      </c>
      <c r="E555" t="s">
        <v>1828</v>
      </c>
      <c r="F555" t="s">
        <v>1818</v>
      </c>
      <c r="G555" s="22">
        <f>COUNTIFS('Raw Data from UFBs'!$A$3:$A$3000,'Summary By Town'!$A555,'Raw Data from UFBs'!$E$3:$E$3000,'Summary By Town'!$G$2)</f>
        <v>0</v>
      </c>
      <c r="H555" s="5">
        <f>SUMIFS('Raw Data from UFBs'!F$3:F$3000,'Raw Data from UFBs'!$A$3:$A$3000,'Summary By Town'!$A555,'Raw Data from UFBs'!$E$3:$E$3000,'Summary By Town'!$G$2)</f>
        <v>0</v>
      </c>
      <c r="I555" s="5">
        <f>SUMIFS('Raw Data from UFBs'!G$3:G$3000,'Raw Data from UFBs'!$A$3:$A$3000,'Summary By Town'!$A555,'Raw Data from UFBs'!$E$3:$E$3000,'Summary By Town'!$G$2)</f>
        <v>0</v>
      </c>
      <c r="J555" s="23">
        <f t="shared" si="89"/>
        <v>0</v>
      </c>
      <c r="K555" s="22">
        <f>COUNTIFS('Raw Data from UFBs'!$A$3:$A$3000,'Summary By Town'!$A555,'Raw Data from UFBs'!$E$3:$E$3000,'Summary By Town'!$K$2)</f>
        <v>0</v>
      </c>
      <c r="L555" s="5">
        <f>SUMIFS('Raw Data from UFBs'!F$3:F$3000,'Raw Data from UFBs'!$A$3:$A$3000,'Summary By Town'!$A555,'Raw Data from UFBs'!$E$3:$E$3000,'Summary By Town'!$K$2)</f>
        <v>0</v>
      </c>
      <c r="M555" s="5">
        <f>SUMIFS('Raw Data from UFBs'!G$3:G$3000,'Raw Data from UFBs'!$A$3:$A$3000,'Summary By Town'!$A555,'Raw Data from UFBs'!$E$3:$E$3000,'Summary By Town'!$K$2)</f>
        <v>0</v>
      </c>
      <c r="N555" s="23">
        <f t="shared" si="90"/>
        <v>0</v>
      </c>
      <c r="O555" s="22">
        <f>COUNTIFS('Raw Data from UFBs'!$A$3:$A$3000,'Summary By Town'!$A555,'Raw Data from UFBs'!$E$3:$E$3000,'Summary By Town'!$O$2)</f>
        <v>0</v>
      </c>
      <c r="P555" s="5">
        <f>SUMIFS('Raw Data from UFBs'!F$3:F$3000,'Raw Data from UFBs'!$A$3:$A$3000,'Summary By Town'!$A555,'Raw Data from UFBs'!$E$3:$E$3000,'Summary By Town'!$O$2)</f>
        <v>0</v>
      </c>
      <c r="Q555" s="5">
        <f>SUMIFS('Raw Data from UFBs'!G$3:G$3000,'Raw Data from UFBs'!$A$3:$A$3000,'Summary By Town'!$A555,'Raw Data from UFBs'!$E$3:$E$3000,'Summary By Town'!$O$2)</f>
        <v>0</v>
      </c>
      <c r="R555" s="23">
        <f t="shared" si="91"/>
        <v>0</v>
      </c>
      <c r="S555" s="22">
        <f t="shared" si="92"/>
        <v>0</v>
      </c>
      <c r="T555" s="5">
        <f t="shared" si="93"/>
        <v>0</v>
      </c>
      <c r="U555" s="5">
        <f t="shared" si="94"/>
        <v>0</v>
      </c>
      <c r="V555" s="23">
        <f t="shared" si="95"/>
        <v>0</v>
      </c>
      <c r="W555" s="62">
        <v>611487180</v>
      </c>
      <c r="X555" s="63">
        <v>3.600420364749044</v>
      </c>
      <c r="Y555" s="64">
        <v>0.19882065023757678</v>
      </c>
      <c r="Z555" s="5">
        <f t="shared" si="96"/>
        <v>0</v>
      </c>
      <c r="AA555" s="9">
        <f t="shared" si="97"/>
        <v>0</v>
      </c>
      <c r="AB555" s="62">
        <v>6972105.6799999997</v>
      </c>
      <c r="AC555" s="7">
        <f t="shared" si="98"/>
        <v>0</v>
      </c>
      <c r="AE555" s="6" t="s">
        <v>1073</v>
      </c>
      <c r="AF555" s="6" t="s">
        <v>1266</v>
      </c>
      <c r="AG555" s="6" t="s">
        <v>703</v>
      </c>
      <c r="AH555" s="6" t="s">
        <v>1257</v>
      </c>
      <c r="AI555" s="6" t="s">
        <v>1857</v>
      </c>
      <c r="AJ555" s="6" t="s">
        <v>1857</v>
      </c>
      <c r="AK555" s="6" t="s">
        <v>1857</v>
      </c>
      <c r="AL555" s="6" t="s">
        <v>1857</v>
      </c>
      <c r="AM555" s="6" t="s">
        <v>1857</v>
      </c>
      <c r="AN555" s="6" t="s">
        <v>1857</v>
      </c>
      <c r="AO555" s="6" t="s">
        <v>1857</v>
      </c>
      <c r="AP555" s="6" t="s">
        <v>1857</v>
      </c>
      <c r="AQ555" s="6" t="s">
        <v>1857</v>
      </c>
      <c r="AR555" s="6" t="s">
        <v>1857</v>
      </c>
      <c r="AS555" s="6" t="s">
        <v>1857</v>
      </c>
      <c r="AT555" s="6" t="s">
        <v>1857</v>
      </c>
    </row>
    <row r="556" spans="1:46" ht="17.25" customHeight="1" x14ac:dyDescent="0.3">
      <c r="A556" t="s">
        <v>1259</v>
      </c>
      <c r="B556" t="s">
        <v>1805</v>
      </c>
      <c r="C556" t="s">
        <v>1253</v>
      </c>
      <c r="D556" t="str">
        <f t="shared" si="88"/>
        <v>Hardwick township, Warren County</v>
      </c>
      <c r="E556" t="s">
        <v>1828</v>
      </c>
      <c r="F556" t="s">
        <v>1818</v>
      </c>
      <c r="G556" s="22">
        <f>COUNTIFS('Raw Data from UFBs'!$A$3:$A$3000,'Summary By Town'!$A556,'Raw Data from UFBs'!$E$3:$E$3000,'Summary By Town'!$G$2)</f>
        <v>0</v>
      </c>
      <c r="H556" s="5">
        <f>SUMIFS('Raw Data from UFBs'!F$3:F$3000,'Raw Data from UFBs'!$A$3:$A$3000,'Summary By Town'!$A556,'Raw Data from UFBs'!$E$3:$E$3000,'Summary By Town'!$G$2)</f>
        <v>0</v>
      </c>
      <c r="I556" s="5">
        <f>SUMIFS('Raw Data from UFBs'!G$3:G$3000,'Raw Data from UFBs'!$A$3:$A$3000,'Summary By Town'!$A556,'Raw Data from UFBs'!$E$3:$E$3000,'Summary By Town'!$G$2)</f>
        <v>0</v>
      </c>
      <c r="J556" s="23">
        <f t="shared" si="89"/>
        <v>0</v>
      </c>
      <c r="K556" s="22">
        <f>COUNTIFS('Raw Data from UFBs'!$A$3:$A$3000,'Summary By Town'!$A556,'Raw Data from UFBs'!$E$3:$E$3000,'Summary By Town'!$K$2)</f>
        <v>0</v>
      </c>
      <c r="L556" s="5">
        <f>SUMIFS('Raw Data from UFBs'!F$3:F$3000,'Raw Data from UFBs'!$A$3:$A$3000,'Summary By Town'!$A556,'Raw Data from UFBs'!$E$3:$E$3000,'Summary By Town'!$K$2)</f>
        <v>0</v>
      </c>
      <c r="M556" s="5">
        <f>SUMIFS('Raw Data from UFBs'!G$3:G$3000,'Raw Data from UFBs'!$A$3:$A$3000,'Summary By Town'!$A556,'Raw Data from UFBs'!$E$3:$E$3000,'Summary By Town'!$K$2)</f>
        <v>0</v>
      </c>
      <c r="N556" s="23">
        <f t="shared" si="90"/>
        <v>0</v>
      </c>
      <c r="O556" s="22">
        <f>COUNTIFS('Raw Data from UFBs'!$A$3:$A$3000,'Summary By Town'!$A556,'Raw Data from UFBs'!$E$3:$E$3000,'Summary By Town'!$O$2)</f>
        <v>0</v>
      </c>
      <c r="P556" s="5">
        <f>SUMIFS('Raw Data from UFBs'!F$3:F$3000,'Raw Data from UFBs'!$A$3:$A$3000,'Summary By Town'!$A556,'Raw Data from UFBs'!$E$3:$E$3000,'Summary By Town'!$O$2)</f>
        <v>0</v>
      </c>
      <c r="Q556" s="5">
        <f>SUMIFS('Raw Data from UFBs'!G$3:G$3000,'Raw Data from UFBs'!$A$3:$A$3000,'Summary By Town'!$A556,'Raw Data from UFBs'!$E$3:$E$3000,'Summary By Town'!$O$2)</f>
        <v>0</v>
      </c>
      <c r="R556" s="23">
        <f t="shared" si="91"/>
        <v>0</v>
      </c>
      <c r="S556" s="22">
        <f t="shared" si="92"/>
        <v>0</v>
      </c>
      <c r="T556" s="5">
        <f t="shared" si="93"/>
        <v>0</v>
      </c>
      <c r="U556" s="5">
        <f t="shared" si="94"/>
        <v>0</v>
      </c>
      <c r="V556" s="23">
        <f t="shared" si="95"/>
        <v>0</v>
      </c>
      <c r="W556" s="62">
        <v>231410764</v>
      </c>
      <c r="X556" s="63">
        <v>3.5064751164940242</v>
      </c>
      <c r="Y556" s="64">
        <v>0.16516362958581765</v>
      </c>
      <c r="Z556" s="5">
        <f t="shared" si="96"/>
        <v>0</v>
      </c>
      <c r="AA556" s="9">
        <f t="shared" si="97"/>
        <v>0</v>
      </c>
      <c r="AB556" s="62">
        <v>1549689.9</v>
      </c>
      <c r="AC556" s="7">
        <f t="shared" si="98"/>
        <v>0</v>
      </c>
      <c r="AE556" s="6" t="s">
        <v>1262</v>
      </c>
      <c r="AF556" s="6" t="s">
        <v>718</v>
      </c>
      <c r="AG556" s="6" t="s">
        <v>1256</v>
      </c>
      <c r="AH556" s="6" t="s">
        <v>1238</v>
      </c>
      <c r="AI556" s="6" t="s">
        <v>1235</v>
      </c>
      <c r="AJ556" s="6" t="s">
        <v>1857</v>
      </c>
      <c r="AK556" s="6" t="s">
        <v>1857</v>
      </c>
      <c r="AL556" s="6" t="s">
        <v>1857</v>
      </c>
      <c r="AM556" s="6" t="s">
        <v>1857</v>
      </c>
      <c r="AN556" s="6" t="s">
        <v>1857</v>
      </c>
      <c r="AO556" s="6" t="s">
        <v>1857</v>
      </c>
      <c r="AP556" s="6" t="s">
        <v>1857</v>
      </c>
      <c r="AQ556" s="6" t="s">
        <v>1857</v>
      </c>
      <c r="AR556" s="6" t="s">
        <v>1857</v>
      </c>
      <c r="AS556" s="6" t="s">
        <v>1857</v>
      </c>
      <c r="AT556" s="6" t="s">
        <v>1857</v>
      </c>
    </row>
    <row r="557" spans="1:46" ht="17.25" customHeight="1" x14ac:dyDescent="0.3">
      <c r="A557" t="s">
        <v>1260</v>
      </c>
      <c r="B557" t="s">
        <v>1806</v>
      </c>
      <c r="C557" t="s">
        <v>1253</v>
      </c>
      <c r="D557" t="str">
        <f t="shared" si="88"/>
        <v>Harmony township, Warren County</v>
      </c>
      <c r="E557" t="s">
        <v>1828</v>
      </c>
      <c r="F557" t="s">
        <v>1818</v>
      </c>
      <c r="G557" s="22">
        <f>COUNTIFS('Raw Data from UFBs'!$A$3:$A$3000,'Summary By Town'!$A557,'Raw Data from UFBs'!$E$3:$E$3000,'Summary By Town'!$G$2)</f>
        <v>0</v>
      </c>
      <c r="H557" s="5">
        <f>SUMIFS('Raw Data from UFBs'!F$3:F$3000,'Raw Data from UFBs'!$A$3:$A$3000,'Summary By Town'!$A557,'Raw Data from UFBs'!$E$3:$E$3000,'Summary By Town'!$G$2)</f>
        <v>0</v>
      </c>
      <c r="I557" s="5">
        <f>SUMIFS('Raw Data from UFBs'!G$3:G$3000,'Raw Data from UFBs'!$A$3:$A$3000,'Summary By Town'!$A557,'Raw Data from UFBs'!$E$3:$E$3000,'Summary By Town'!$G$2)</f>
        <v>0</v>
      </c>
      <c r="J557" s="23">
        <f t="shared" si="89"/>
        <v>0</v>
      </c>
      <c r="K557" s="22">
        <f>COUNTIFS('Raw Data from UFBs'!$A$3:$A$3000,'Summary By Town'!$A557,'Raw Data from UFBs'!$E$3:$E$3000,'Summary By Town'!$K$2)</f>
        <v>0</v>
      </c>
      <c r="L557" s="5">
        <f>SUMIFS('Raw Data from UFBs'!F$3:F$3000,'Raw Data from UFBs'!$A$3:$A$3000,'Summary By Town'!$A557,'Raw Data from UFBs'!$E$3:$E$3000,'Summary By Town'!$K$2)</f>
        <v>0</v>
      </c>
      <c r="M557" s="5">
        <f>SUMIFS('Raw Data from UFBs'!G$3:G$3000,'Raw Data from UFBs'!$A$3:$A$3000,'Summary By Town'!$A557,'Raw Data from UFBs'!$E$3:$E$3000,'Summary By Town'!$K$2)</f>
        <v>0</v>
      </c>
      <c r="N557" s="23">
        <f t="shared" si="90"/>
        <v>0</v>
      </c>
      <c r="O557" s="22">
        <f>COUNTIFS('Raw Data from UFBs'!$A$3:$A$3000,'Summary By Town'!$A557,'Raw Data from UFBs'!$E$3:$E$3000,'Summary By Town'!$O$2)</f>
        <v>0</v>
      </c>
      <c r="P557" s="5">
        <f>SUMIFS('Raw Data from UFBs'!F$3:F$3000,'Raw Data from UFBs'!$A$3:$A$3000,'Summary By Town'!$A557,'Raw Data from UFBs'!$E$3:$E$3000,'Summary By Town'!$O$2)</f>
        <v>0</v>
      </c>
      <c r="Q557" s="5">
        <f>SUMIFS('Raw Data from UFBs'!G$3:G$3000,'Raw Data from UFBs'!$A$3:$A$3000,'Summary By Town'!$A557,'Raw Data from UFBs'!$E$3:$E$3000,'Summary By Town'!$O$2)</f>
        <v>0</v>
      </c>
      <c r="R557" s="23">
        <f t="shared" si="91"/>
        <v>0</v>
      </c>
      <c r="S557" s="22">
        <f t="shared" si="92"/>
        <v>0</v>
      </c>
      <c r="T557" s="5">
        <f t="shared" si="93"/>
        <v>0</v>
      </c>
      <c r="U557" s="5">
        <f t="shared" si="94"/>
        <v>0</v>
      </c>
      <c r="V557" s="23">
        <f t="shared" si="95"/>
        <v>0</v>
      </c>
      <c r="W557" s="62">
        <v>507830206</v>
      </c>
      <c r="X557" s="63">
        <v>2.5765832633358743</v>
      </c>
      <c r="Y557" s="64">
        <v>0.12059787730959008</v>
      </c>
      <c r="Z557" s="5">
        <f t="shared" si="96"/>
        <v>0</v>
      </c>
      <c r="AA557" s="9">
        <f t="shared" si="97"/>
        <v>0</v>
      </c>
      <c r="AB557" s="62">
        <v>3296390.57</v>
      </c>
      <c r="AC557" s="7">
        <f t="shared" si="98"/>
        <v>0</v>
      </c>
      <c r="AE557" s="6" t="s">
        <v>703</v>
      </c>
      <c r="AF557" s="6" t="s">
        <v>1257</v>
      </c>
      <c r="AG557" s="6" t="s">
        <v>1268</v>
      </c>
      <c r="AH557" s="6" t="s">
        <v>1269</v>
      </c>
      <c r="AI557" s="6" t="s">
        <v>1857</v>
      </c>
      <c r="AJ557" s="6" t="s">
        <v>1857</v>
      </c>
      <c r="AK557" s="6" t="s">
        <v>1857</v>
      </c>
      <c r="AL557" s="6" t="s">
        <v>1857</v>
      </c>
      <c r="AM557" s="6" t="s">
        <v>1857</v>
      </c>
      <c r="AN557" s="6" t="s">
        <v>1857</v>
      </c>
      <c r="AO557" s="6" t="s">
        <v>1857</v>
      </c>
      <c r="AP557" s="6" t="s">
        <v>1857</v>
      </c>
      <c r="AQ557" s="6" t="s">
        <v>1857</v>
      </c>
      <c r="AR557" s="6" t="s">
        <v>1857</v>
      </c>
      <c r="AS557" s="6" t="s">
        <v>1857</v>
      </c>
      <c r="AT557" s="6" t="s">
        <v>1857</v>
      </c>
    </row>
    <row r="558" spans="1:46" ht="17.25" customHeight="1" x14ac:dyDescent="0.3">
      <c r="A558" t="s">
        <v>1261</v>
      </c>
      <c r="B558" t="s">
        <v>1807</v>
      </c>
      <c r="C558" t="s">
        <v>1253</v>
      </c>
      <c r="D558" t="str">
        <f t="shared" si="88"/>
        <v>Hope township, Warren County</v>
      </c>
      <c r="E558" t="s">
        <v>1828</v>
      </c>
      <c r="F558" t="s">
        <v>1818</v>
      </c>
      <c r="G558" s="22">
        <f>COUNTIFS('Raw Data from UFBs'!$A$3:$A$3000,'Summary By Town'!$A558,'Raw Data from UFBs'!$E$3:$E$3000,'Summary By Town'!$G$2)</f>
        <v>0</v>
      </c>
      <c r="H558" s="5">
        <f>SUMIFS('Raw Data from UFBs'!F$3:F$3000,'Raw Data from UFBs'!$A$3:$A$3000,'Summary By Town'!$A558,'Raw Data from UFBs'!$E$3:$E$3000,'Summary By Town'!$G$2)</f>
        <v>0</v>
      </c>
      <c r="I558" s="5">
        <f>SUMIFS('Raw Data from UFBs'!G$3:G$3000,'Raw Data from UFBs'!$A$3:$A$3000,'Summary By Town'!$A558,'Raw Data from UFBs'!$E$3:$E$3000,'Summary By Town'!$G$2)</f>
        <v>0</v>
      </c>
      <c r="J558" s="23">
        <f t="shared" si="89"/>
        <v>0</v>
      </c>
      <c r="K558" s="22">
        <f>COUNTIFS('Raw Data from UFBs'!$A$3:$A$3000,'Summary By Town'!$A558,'Raw Data from UFBs'!$E$3:$E$3000,'Summary By Town'!$K$2)</f>
        <v>0</v>
      </c>
      <c r="L558" s="5">
        <f>SUMIFS('Raw Data from UFBs'!F$3:F$3000,'Raw Data from UFBs'!$A$3:$A$3000,'Summary By Town'!$A558,'Raw Data from UFBs'!$E$3:$E$3000,'Summary By Town'!$K$2)</f>
        <v>0</v>
      </c>
      <c r="M558" s="5">
        <f>SUMIFS('Raw Data from UFBs'!G$3:G$3000,'Raw Data from UFBs'!$A$3:$A$3000,'Summary By Town'!$A558,'Raw Data from UFBs'!$E$3:$E$3000,'Summary By Town'!$K$2)</f>
        <v>0</v>
      </c>
      <c r="N558" s="23">
        <f t="shared" si="90"/>
        <v>0</v>
      </c>
      <c r="O558" s="22">
        <f>COUNTIFS('Raw Data from UFBs'!$A$3:$A$3000,'Summary By Town'!$A558,'Raw Data from UFBs'!$E$3:$E$3000,'Summary By Town'!$O$2)</f>
        <v>0</v>
      </c>
      <c r="P558" s="5">
        <f>SUMIFS('Raw Data from UFBs'!F$3:F$3000,'Raw Data from UFBs'!$A$3:$A$3000,'Summary By Town'!$A558,'Raw Data from UFBs'!$E$3:$E$3000,'Summary By Town'!$O$2)</f>
        <v>0</v>
      </c>
      <c r="Q558" s="5">
        <f>SUMIFS('Raw Data from UFBs'!G$3:G$3000,'Raw Data from UFBs'!$A$3:$A$3000,'Summary By Town'!$A558,'Raw Data from UFBs'!$E$3:$E$3000,'Summary By Town'!$O$2)</f>
        <v>0</v>
      </c>
      <c r="R558" s="23">
        <f t="shared" si="91"/>
        <v>0</v>
      </c>
      <c r="S558" s="22">
        <f t="shared" si="92"/>
        <v>0</v>
      </c>
      <c r="T558" s="5">
        <f t="shared" si="93"/>
        <v>0</v>
      </c>
      <c r="U558" s="5">
        <f t="shared" si="94"/>
        <v>0</v>
      </c>
      <c r="V558" s="23">
        <f t="shared" si="95"/>
        <v>0</v>
      </c>
      <c r="W558" s="62">
        <v>241278350</v>
      </c>
      <c r="X558" s="63">
        <v>3.193464957145943</v>
      </c>
      <c r="Y558" s="64">
        <v>0.12967717170929749</v>
      </c>
      <c r="Z558" s="5">
        <f t="shared" si="96"/>
        <v>0</v>
      </c>
      <c r="AA558" s="9">
        <f t="shared" si="97"/>
        <v>0</v>
      </c>
      <c r="AB558" s="62">
        <v>1731775</v>
      </c>
      <c r="AC558" s="7">
        <f t="shared" si="98"/>
        <v>0</v>
      </c>
      <c r="AE558" s="6" t="s">
        <v>1269</v>
      </c>
      <c r="AF558" s="6" t="s">
        <v>1263</v>
      </c>
      <c r="AG558" s="6" t="s">
        <v>701</v>
      </c>
      <c r="AH558" s="6" t="s">
        <v>1262</v>
      </c>
      <c r="AI558" s="6" t="s">
        <v>718</v>
      </c>
      <c r="AJ558" s="6" t="s">
        <v>1256</v>
      </c>
      <c r="AK558" s="6" t="s">
        <v>1857</v>
      </c>
      <c r="AL558" s="6" t="s">
        <v>1857</v>
      </c>
      <c r="AM558" s="6" t="s">
        <v>1857</v>
      </c>
      <c r="AN558" s="6" t="s">
        <v>1857</v>
      </c>
      <c r="AO558" s="6" t="s">
        <v>1857</v>
      </c>
      <c r="AP558" s="6" t="s">
        <v>1857</v>
      </c>
      <c r="AQ558" s="6" t="s">
        <v>1857</v>
      </c>
      <c r="AR558" s="6" t="s">
        <v>1857</v>
      </c>
      <c r="AS558" s="6" t="s">
        <v>1857</v>
      </c>
      <c r="AT558" s="6" t="s">
        <v>1857</v>
      </c>
    </row>
    <row r="559" spans="1:46" ht="17.25" customHeight="1" x14ac:dyDescent="0.3">
      <c r="A559" t="s">
        <v>701</v>
      </c>
      <c r="B559" t="s">
        <v>1808</v>
      </c>
      <c r="C559" t="s">
        <v>1253</v>
      </c>
      <c r="D559" t="str">
        <f t="shared" si="88"/>
        <v>Independence township, Warren County</v>
      </c>
      <c r="E559" t="s">
        <v>1828</v>
      </c>
      <c r="F559" t="s">
        <v>1818</v>
      </c>
      <c r="G559" s="22">
        <f>COUNTIFS('Raw Data from UFBs'!$A$3:$A$3000,'Summary By Town'!$A559,'Raw Data from UFBs'!$E$3:$E$3000,'Summary By Town'!$G$2)</f>
        <v>0</v>
      </c>
      <c r="H559" s="5">
        <f>SUMIFS('Raw Data from UFBs'!F$3:F$3000,'Raw Data from UFBs'!$A$3:$A$3000,'Summary By Town'!$A559,'Raw Data from UFBs'!$E$3:$E$3000,'Summary By Town'!$G$2)</f>
        <v>0</v>
      </c>
      <c r="I559" s="5">
        <f>SUMIFS('Raw Data from UFBs'!G$3:G$3000,'Raw Data from UFBs'!$A$3:$A$3000,'Summary By Town'!$A559,'Raw Data from UFBs'!$E$3:$E$3000,'Summary By Town'!$G$2)</f>
        <v>0</v>
      </c>
      <c r="J559" s="23">
        <f t="shared" si="89"/>
        <v>0</v>
      </c>
      <c r="K559" s="22">
        <f>COUNTIFS('Raw Data from UFBs'!$A$3:$A$3000,'Summary By Town'!$A559,'Raw Data from UFBs'!$E$3:$E$3000,'Summary By Town'!$K$2)</f>
        <v>0</v>
      </c>
      <c r="L559" s="5">
        <f>SUMIFS('Raw Data from UFBs'!F$3:F$3000,'Raw Data from UFBs'!$A$3:$A$3000,'Summary By Town'!$A559,'Raw Data from UFBs'!$E$3:$E$3000,'Summary By Town'!$K$2)</f>
        <v>0</v>
      </c>
      <c r="M559" s="5">
        <f>SUMIFS('Raw Data from UFBs'!G$3:G$3000,'Raw Data from UFBs'!$A$3:$A$3000,'Summary By Town'!$A559,'Raw Data from UFBs'!$E$3:$E$3000,'Summary By Town'!$K$2)</f>
        <v>0</v>
      </c>
      <c r="N559" s="23">
        <f t="shared" si="90"/>
        <v>0</v>
      </c>
      <c r="O559" s="22">
        <f>COUNTIFS('Raw Data from UFBs'!$A$3:$A$3000,'Summary By Town'!$A559,'Raw Data from UFBs'!$E$3:$E$3000,'Summary By Town'!$O$2)</f>
        <v>1</v>
      </c>
      <c r="P559" s="5">
        <f>SUMIFS('Raw Data from UFBs'!F$3:F$3000,'Raw Data from UFBs'!$A$3:$A$3000,'Summary By Town'!$A559,'Raw Data from UFBs'!$E$3:$E$3000,'Summary By Town'!$O$2)</f>
        <v>62167.74</v>
      </c>
      <c r="Q559" s="5">
        <f>SUMIFS('Raw Data from UFBs'!G$3:G$3000,'Raw Data from UFBs'!$A$3:$A$3000,'Summary By Town'!$A559,'Raw Data from UFBs'!$E$3:$E$3000,'Summary By Town'!$O$2)</f>
        <v>2600100</v>
      </c>
      <c r="R559" s="23">
        <f t="shared" si="91"/>
        <v>93406.68529244262</v>
      </c>
      <c r="S559" s="22">
        <f t="shared" si="92"/>
        <v>1</v>
      </c>
      <c r="T559" s="5">
        <f t="shared" si="93"/>
        <v>62167.74</v>
      </c>
      <c r="U559" s="5">
        <f t="shared" si="94"/>
        <v>2600100</v>
      </c>
      <c r="V559" s="23">
        <f t="shared" si="95"/>
        <v>93406.68529244262</v>
      </c>
      <c r="W559" s="62">
        <v>541567800</v>
      </c>
      <c r="X559" s="63">
        <v>3.5924266486843823</v>
      </c>
      <c r="Y559" s="64">
        <v>0.16855083754583147</v>
      </c>
      <c r="Z559" s="5">
        <f t="shared" si="96"/>
        <v>5265.3503930896131</v>
      </c>
      <c r="AA559" s="9">
        <f t="shared" si="97"/>
        <v>4.8010609197961917E-3</v>
      </c>
      <c r="AB559" s="62">
        <v>5238707.96</v>
      </c>
      <c r="AC559" s="7">
        <f t="shared" si="98"/>
        <v>1.0050856877865766E-3</v>
      </c>
      <c r="AE559" s="6" t="s">
        <v>1264</v>
      </c>
      <c r="AF559" s="6" t="s">
        <v>698</v>
      </c>
      <c r="AG559" s="6" t="s">
        <v>1263</v>
      </c>
      <c r="AH559" s="6" t="s">
        <v>1261</v>
      </c>
      <c r="AI559" s="6" t="s">
        <v>1252</v>
      </c>
      <c r="AJ559" s="6" t="s">
        <v>718</v>
      </c>
      <c r="AK559" s="6" t="s">
        <v>1857</v>
      </c>
      <c r="AL559" s="6" t="s">
        <v>1857</v>
      </c>
      <c r="AM559" s="6" t="s">
        <v>1857</v>
      </c>
      <c r="AN559" s="6" t="s">
        <v>1857</v>
      </c>
      <c r="AO559" s="6" t="s">
        <v>1857</v>
      </c>
      <c r="AP559" s="6" t="s">
        <v>1857</v>
      </c>
      <c r="AQ559" s="6" t="s">
        <v>1857</v>
      </c>
      <c r="AR559" s="6" t="s">
        <v>1857</v>
      </c>
      <c r="AS559" s="6" t="s">
        <v>1857</v>
      </c>
      <c r="AT559" s="6" t="s">
        <v>1857</v>
      </c>
    </row>
    <row r="560" spans="1:46" ht="17.25" customHeight="1" x14ac:dyDescent="0.3">
      <c r="A560" t="s">
        <v>1262</v>
      </c>
      <c r="B560" t="s">
        <v>1809</v>
      </c>
      <c r="C560" t="s">
        <v>1253</v>
      </c>
      <c r="D560" t="str">
        <f t="shared" si="88"/>
        <v>Knowlton township, Warren County</v>
      </c>
      <c r="E560" t="s">
        <v>1828</v>
      </c>
      <c r="F560" t="s">
        <v>1818</v>
      </c>
      <c r="G560" s="22">
        <f>COUNTIFS('Raw Data from UFBs'!$A$3:$A$3000,'Summary By Town'!$A560,'Raw Data from UFBs'!$E$3:$E$3000,'Summary By Town'!$G$2)</f>
        <v>0</v>
      </c>
      <c r="H560" s="5">
        <f>SUMIFS('Raw Data from UFBs'!F$3:F$3000,'Raw Data from UFBs'!$A$3:$A$3000,'Summary By Town'!$A560,'Raw Data from UFBs'!$E$3:$E$3000,'Summary By Town'!$G$2)</f>
        <v>0</v>
      </c>
      <c r="I560" s="5">
        <f>SUMIFS('Raw Data from UFBs'!G$3:G$3000,'Raw Data from UFBs'!$A$3:$A$3000,'Summary By Town'!$A560,'Raw Data from UFBs'!$E$3:$E$3000,'Summary By Town'!$G$2)</f>
        <v>0</v>
      </c>
      <c r="J560" s="23">
        <f t="shared" si="89"/>
        <v>0</v>
      </c>
      <c r="K560" s="22">
        <f>COUNTIFS('Raw Data from UFBs'!$A$3:$A$3000,'Summary By Town'!$A560,'Raw Data from UFBs'!$E$3:$E$3000,'Summary By Town'!$K$2)</f>
        <v>0</v>
      </c>
      <c r="L560" s="5">
        <f>SUMIFS('Raw Data from UFBs'!F$3:F$3000,'Raw Data from UFBs'!$A$3:$A$3000,'Summary By Town'!$A560,'Raw Data from UFBs'!$E$3:$E$3000,'Summary By Town'!$K$2)</f>
        <v>0</v>
      </c>
      <c r="M560" s="5">
        <f>SUMIFS('Raw Data from UFBs'!G$3:G$3000,'Raw Data from UFBs'!$A$3:$A$3000,'Summary By Town'!$A560,'Raw Data from UFBs'!$E$3:$E$3000,'Summary By Town'!$K$2)</f>
        <v>0</v>
      </c>
      <c r="N560" s="23">
        <f t="shared" si="90"/>
        <v>0</v>
      </c>
      <c r="O560" s="22">
        <f>COUNTIFS('Raw Data from UFBs'!$A$3:$A$3000,'Summary By Town'!$A560,'Raw Data from UFBs'!$E$3:$E$3000,'Summary By Town'!$O$2)</f>
        <v>0</v>
      </c>
      <c r="P560" s="5">
        <f>SUMIFS('Raw Data from UFBs'!F$3:F$3000,'Raw Data from UFBs'!$A$3:$A$3000,'Summary By Town'!$A560,'Raw Data from UFBs'!$E$3:$E$3000,'Summary By Town'!$O$2)</f>
        <v>0</v>
      </c>
      <c r="Q560" s="5">
        <f>SUMIFS('Raw Data from UFBs'!G$3:G$3000,'Raw Data from UFBs'!$A$3:$A$3000,'Summary By Town'!$A560,'Raw Data from UFBs'!$E$3:$E$3000,'Summary By Town'!$O$2)</f>
        <v>0</v>
      </c>
      <c r="R560" s="23">
        <f t="shared" si="91"/>
        <v>0</v>
      </c>
      <c r="S560" s="22">
        <f t="shared" si="92"/>
        <v>0</v>
      </c>
      <c r="T560" s="5">
        <f t="shared" si="93"/>
        <v>0</v>
      </c>
      <c r="U560" s="5">
        <f t="shared" si="94"/>
        <v>0</v>
      </c>
      <c r="V560" s="23">
        <f t="shared" si="95"/>
        <v>0</v>
      </c>
      <c r="W560" s="62">
        <v>288964464</v>
      </c>
      <c r="X560" s="63">
        <v>3.8963253424416302</v>
      </c>
      <c r="Y560" s="64">
        <v>0.11855718134882838</v>
      </c>
      <c r="Z560" s="5">
        <f t="shared" si="96"/>
        <v>0</v>
      </c>
      <c r="AA560" s="9">
        <f t="shared" si="97"/>
        <v>0</v>
      </c>
      <c r="AB560" s="62">
        <v>2457456.9000000004</v>
      </c>
      <c r="AC560" s="7">
        <f t="shared" si="98"/>
        <v>0</v>
      </c>
      <c r="AE560" s="6" t="s">
        <v>1269</v>
      </c>
      <c r="AF560" s="6" t="s">
        <v>1261</v>
      </c>
      <c r="AG560" s="6" t="s">
        <v>1256</v>
      </c>
      <c r="AH560" s="6" t="s">
        <v>1259</v>
      </c>
      <c r="AI560" s="6" t="s">
        <v>1857</v>
      </c>
      <c r="AJ560" s="6" t="s">
        <v>1857</v>
      </c>
      <c r="AK560" s="6" t="s">
        <v>1857</v>
      </c>
      <c r="AL560" s="6" t="s">
        <v>1857</v>
      </c>
      <c r="AM560" s="6" t="s">
        <v>1857</v>
      </c>
      <c r="AN560" s="6" t="s">
        <v>1857</v>
      </c>
      <c r="AO560" s="6" t="s">
        <v>1857</v>
      </c>
      <c r="AP560" s="6" t="s">
        <v>1857</v>
      </c>
      <c r="AQ560" s="6" t="s">
        <v>1857</v>
      </c>
      <c r="AR560" s="6" t="s">
        <v>1857</v>
      </c>
      <c r="AS560" s="6" t="s">
        <v>1857</v>
      </c>
      <c r="AT560" s="6" t="s">
        <v>1857</v>
      </c>
    </row>
    <row r="561" spans="1:46" ht="17.25" customHeight="1" x14ac:dyDescent="0.3">
      <c r="A561" t="s">
        <v>1263</v>
      </c>
      <c r="B561" t="s">
        <v>1810</v>
      </c>
      <c r="C561" t="s">
        <v>1253</v>
      </c>
      <c r="D561" t="str">
        <f t="shared" si="88"/>
        <v>Liberty township, Warren County</v>
      </c>
      <c r="E561" t="s">
        <v>1828</v>
      </c>
      <c r="F561" t="s">
        <v>1818</v>
      </c>
      <c r="G561" s="22">
        <f>COUNTIFS('Raw Data from UFBs'!$A$3:$A$3000,'Summary By Town'!$A561,'Raw Data from UFBs'!$E$3:$E$3000,'Summary By Town'!$G$2)</f>
        <v>0</v>
      </c>
      <c r="H561" s="5">
        <f>SUMIFS('Raw Data from UFBs'!F$3:F$3000,'Raw Data from UFBs'!$A$3:$A$3000,'Summary By Town'!$A561,'Raw Data from UFBs'!$E$3:$E$3000,'Summary By Town'!$G$2)</f>
        <v>0</v>
      </c>
      <c r="I561" s="5">
        <f>SUMIFS('Raw Data from UFBs'!G$3:G$3000,'Raw Data from UFBs'!$A$3:$A$3000,'Summary By Town'!$A561,'Raw Data from UFBs'!$E$3:$E$3000,'Summary By Town'!$G$2)</f>
        <v>0</v>
      </c>
      <c r="J561" s="23">
        <f t="shared" si="89"/>
        <v>0</v>
      </c>
      <c r="K561" s="22">
        <f>COUNTIFS('Raw Data from UFBs'!$A$3:$A$3000,'Summary By Town'!$A561,'Raw Data from UFBs'!$E$3:$E$3000,'Summary By Town'!$K$2)</f>
        <v>0</v>
      </c>
      <c r="L561" s="5">
        <f>SUMIFS('Raw Data from UFBs'!F$3:F$3000,'Raw Data from UFBs'!$A$3:$A$3000,'Summary By Town'!$A561,'Raw Data from UFBs'!$E$3:$E$3000,'Summary By Town'!$K$2)</f>
        <v>0</v>
      </c>
      <c r="M561" s="5">
        <f>SUMIFS('Raw Data from UFBs'!G$3:G$3000,'Raw Data from UFBs'!$A$3:$A$3000,'Summary By Town'!$A561,'Raw Data from UFBs'!$E$3:$E$3000,'Summary By Town'!$K$2)</f>
        <v>0</v>
      </c>
      <c r="N561" s="23">
        <f t="shared" si="90"/>
        <v>0</v>
      </c>
      <c r="O561" s="22">
        <f>COUNTIFS('Raw Data from UFBs'!$A$3:$A$3000,'Summary By Town'!$A561,'Raw Data from UFBs'!$E$3:$E$3000,'Summary By Town'!$O$2)</f>
        <v>0</v>
      </c>
      <c r="P561" s="5">
        <f>SUMIFS('Raw Data from UFBs'!F$3:F$3000,'Raw Data from UFBs'!$A$3:$A$3000,'Summary By Town'!$A561,'Raw Data from UFBs'!$E$3:$E$3000,'Summary By Town'!$O$2)</f>
        <v>0</v>
      </c>
      <c r="Q561" s="5">
        <f>SUMIFS('Raw Data from UFBs'!G$3:G$3000,'Raw Data from UFBs'!$A$3:$A$3000,'Summary By Town'!$A561,'Raw Data from UFBs'!$E$3:$E$3000,'Summary By Town'!$O$2)</f>
        <v>0</v>
      </c>
      <c r="R561" s="23">
        <f t="shared" si="91"/>
        <v>0</v>
      </c>
      <c r="S561" s="22">
        <f t="shared" si="92"/>
        <v>0</v>
      </c>
      <c r="T561" s="5">
        <f t="shared" si="93"/>
        <v>0</v>
      </c>
      <c r="U561" s="5">
        <f t="shared" si="94"/>
        <v>0</v>
      </c>
      <c r="V561" s="23">
        <f t="shared" si="95"/>
        <v>0</v>
      </c>
      <c r="W561" s="62">
        <v>290274836</v>
      </c>
      <c r="X561" s="63">
        <v>3.2917226401733615</v>
      </c>
      <c r="Y561" s="64">
        <v>0.11719016805131065</v>
      </c>
      <c r="Z561" s="5">
        <f t="shared" si="96"/>
        <v>0</v>
      </c>
      <c r="AA561" s="9">
        <f t="shared" si="97"/>
        <v>0</v>
      </c>
      <c r="AB561" s="62">
        <v>2110344.77</v>
      </c>
      <c r="AC561" s="7">
        <f t="shared" si="98"/>
        <v>0</v>
      </c>
      <c r="AE561" s="6" t="s">
        <v>1265</v>
      </c>
      <c r="AF561" s="6" t="s">
        <v>1264</v>
      </c>
      <c r="AG561" s="6" t="s">
        <v>1269</v>
      </c>
      <c r="AH561" s="6" t="s">
        <v>701</v>
      </c>
      <c r="AI561" s="6" t="s">
        <v>1261</v>
      </c>
      <c r="AJ561" s="6" t="s">
        <v>718</v>
      </c>
      <c r="AK561" s="6" t="s">
        <v>1857</v>
      </c>
      <c r="AL561" s="6" t="s">
        <v>1857</v>
      </c>
      <c r="AM561" s="6" t="s">
        <v>1857</v>
      </c>
      <c r="AN561" s="6" t="s">
        <v>1857</v>
      </c>
      <c r="AO561" s="6" t="s">
        <v>1857</v>
      </c>
      <c r="AP561" s="6" t="s">
        <v>1857</v>
      </c>
      <c r="AQ561" s="6" t="s">
        <v>1857</v>
      </c>
      <c r="AR561" s="6" t="s">
        <v>1857</v>
      </c>
      <c r="AS561" s="6" t="s">
        <v>1857</v>
      </c>
      <c r="AT561" s="6" t="s">
        <v>1857</v>
      </c>
    </row>
    <row r="562" spans="1:46" ht="17.25" customHeight="1" x14ac:dyDescent="0.3">
      <c r="A562" t="s">
        <v>703</v>
      </c>
      <c r="B562" t="s">
        <v>1811</v>
      </c>
      <c r="C562" t="s">
        <v>1253</v>
      </c>
      <c r="D562" t="str">
        <f t="shared" si="88"/>
        <v>Lopatcong township, Warren County</v>
      </c>
      <c r="E562" t="s">
        <v>1828</v>
      </c>
      <c r="F562" t="s">
        <v>1817</v>
      </c>
      <c r="G562" s="22">
        <f>COUNTIFS('Raw Data from UFBs'!$A$3:$A$3000,'Summary By Town'!$A562,'Raw Data from UFBs'!$E$3:$E$3000,'Summary By Town'!$G$2)</f>
        <v>1</v>
      </c>
      <c r="H562" s="5">
        <f>SUMIFS('Raw Data from UFBs'!F$3:F$3000,'Raw Data from UFBs'!$A$3:$A$3000,'Summary By Town'!$A562,'Raw Data from UFBs'!$E$3:$E$3000,'Summary By Town'!$G$2)</f>
        <v>53547.9</v>
      </c>
      <c r="I562" s="5">
        <f>SUMIFS('Raw Data from UFBs'!G$3:G$3000,'Raw Data from UFBs'!$A$3:$A$3000,'Summary By Town'!$A562,'Raw Data from UFBs'!$E$3:$E$3000,'Summary By Town'!$G$2)</f>
        <v>5159700</v>
      </c>
      <c r="J562" s="23">
        <f t="shared" si="89"/>
        <v>147512.6494671457</v>
      </c>
      <c r="K562" s="22">
        <f>COUNTIFS('Raw Data from UFBs'!$A$3:$A$3000,'Summary By Town'!$A562,'Raw Data from UFBs'!$E$3:$E$3000,'Summary By Town'!$K$2)</f>
        <v>0</v>
      </c>
      <c r="L562" s="5">
        <f>SUMIFS('Raw Data from UFBs'!F$3:F$3000,'Raw Data from UFBs'!$A$3:$A$3000,'Summary By Town'!$A562,'Raw Data from UFBs'!$E$3:$E$3000,'Summary By Town'!$K$2)</f>
        <v>0</v>
      </c>
      <c r="M562" s="5">
        <f>SUMIFS('Raw Data from UFBs'!G$3:G$3000,'Raw Data from UFBs'!$A$3:$A$3000,'Summary By Town'!$A562,'Raw Data from UFBs'!$E$3:$E$3000,'Summary By Town'!$K$2)</f>
        <v>0</v>
      </c>
      <c r="N562" s="23">
        <f t="shared" si="90"/>
        <v>0</v>
      </c>
      <c r="O562" s="22">
        <f>COUNTIFS('Raw Data from UFBs'!$A$3:$A$3000,'Summary By Town'!$A562,'Raw Data from UFBs'!$E$3:$E$3000,'Summary By Town'!$O$2)</f>
        <v>0</v>
      </c>
      <c r="P562" s="5">
        <f>SUMIFS('Raw Data from UFBs'!F$3:F$3000,'Raw Data from UFBs'!$A$3:$A$3000,'Summary By Town'!$A562,'Raw Data from UFBs'!$E$3:$E$3000,'Summary By Town'!$O$2)</f>
        <v>0</v>
      </c>
      <c r="Q562" s="5">
        <f>SUMIFS('Raw Data from UFBs'!G$3:G$3000,'Raw Data from UFBs'!$A$3:$A$3000,'Summary By Town'!$A562,'Raw Data from UFBs'!$E$3:$E$3000,'Summary By Town'!$O$2)</f>
        <v>0</v>
      </c>
      <c r="R562" s="23">
        <f t="shared" si="91"/>
        <v>0</v>
      </c>
      <c r="S562" s="22">
        <f t="shared" si="92"/>
        <v>1</v>
      </c>
      <c r="T562" s="5">
        <f t="shared" si="93"/>
        <v>53547.9</v>
      </c>
      <c r="U562" s="5">
        <f t="shared" si="94"/>
        <v>5159700</v>
      </c>
      <c r="V562" s="23">
        <f t="shared" si="95"/>
        <v>147512.6494671457</v>
      </c>
      <c r="W562" s="62">
        <v>1228286283</v>
      </c>
      <c r="X562" s="63">
        <v>2.8589384938493656</v>
      </c>
      <c r="Y562" s="64">
        <v>0.21419482285584385</v>
      </c>
      <c r="Z562" s="5">
        <f t="shared" si="96"/>
        <v>20126.762866809022</v>
      </c>
      <c r="AA562" s="9">
        <f t="shared" si="97"/>
        <v>4.2007307835416089E-3</v>
      </c>
      <c r="AB562" s="62">
        <v>11190070.51</v>
      </c>
      <c r="AC562" s="7">
        <f t="shared" si="98"/>
        <v>1.7986269924593194E-3</v>
      </c>
      <c r="AE562" s="6" t="s">
        <v>1266</v>
      </c>
      <c r="AF562" s="6" t="s">
        <v>705</v>
      </c>
      <c r="AG562" s="6" t="s">
        <v>1258</v>
      </c>
      <c r="AH562" s="6" t="s">
        <v>1257</v>
      </c>
      <c r="AI562" s="6" t="s">
        <v>1260</v>
      </c>
      <c r="AJ562" s="6" t="s">
        <v>1857</v>
      </c>
      <c r="AK562" s="6" t="s">
        <v>1857</v>
      </c>
      <c r="AL562" s="6" t="s">
        <v>1857</v>
      </c>
      <c r="AM562" s="6" t="s">
        <v>1857</v>
      </c>
      <c r="AN562" s="6" t="s">
        <v>1857</v>
      </c>
      <c r="AO562" s="6" t="s">
        <v>1857</v>
      </c>
      <c r="AP562" s="6" t="s">
        <v>1857</v>
      </c>
      <c r="AQ562" s="6" t="s">
        <v>1857</v>
      </c>
      <c r="AR562" s="6" t="s">
        <v>1857</v>
      </c>
      <c r="AS562" s="6" t="s">
        <v>1857</v>
      </c>
      <c r="AT562" s="6" t="s">
        <v>1857</v>
      </c>
    </row>
    <row r="563" spans="1:46" ht="17.25" customHeight="1" x14ac:dyDescent="0.3">
      <c r="A563" t="s">
        <v>1264</v>
      </c>
      <c r="B563" t="s">
        <v>1385</v>
      </c>
      <c r="C563" t="s">
        <v>1253</v>
      </c>
      <c r="D563" t="str">
        <f t="shared" si="88"/>
        <v>Mansfield township, Warren County</v>
      </c>
      <c r="E563" t="s">
        <v>1828</v>
      </c>
      <c r="F563" t="s">
        <v>1818</v>
      </c>
      <c r="G563" s="22">
        <f>COUNTIFS('Raw Data from UFBs'!$A$3:$A$3000,'Summary By Town'!$A563,'Raw Data from UFBs'!$E$3:$E$3000,'Summary By Town'!$G$2)</f>
        <v>0</v>
      </c>
      <c r="H563" s="5">
        <f>SUMIFS('Raw Data from UFBs'!F$3:F$3000,'Raw Data from UFBs'!$A$3:$A$3000,'Summary By Town'!$A563,'Raw Data from UFBs'!$E$3:$E$3000,'Summary By Town'!$G$2)</f>
        <v>0</v>
      </c>
      <c r="I563" s="5">
        <f>SUMIFS('Raw Data from UFBs'!G$3:G$3000,'Raw Data from UFBs'!$A$3:$A$3000,'Summary By Town'!$A563,'Raw Data from UFBs'!$E$3:$E$3000,'Summary By Town'!$G$2)</f>
        <v>0</v>
      </c>
      <c r="J563" s="23">
        <f t="shared" si="89"/>
        <v>0</v>
      </c>
      <c r="K563" s="22">
        <f>COUNTIFS('Raw Data from UFBs'!$A$3:$A$3000,'Summary By Town'!$A563,'Raw Data from UFBs'!$E$3:$E$3000,'Summary By Town'!$K$2)</f>
        <v>0</v>
      </c>
      <c r="L563" s="5">
        <f>SUMIFS('Raw Data from UFBs'!F$3:F$3000,'Raw Data from UFBs'!$A$3:$A$3000,'Summary By Town'!$A563,'Raw Data from UFBs'!$E$3:$E$3000,'Summary By Town'!$K$2)</f>
        <v>0</v>
      </c>
      <c r="M563" s="5">
        <f>SUMIFS('Raw Data from UFBs'!G$3:G$3000,'Raw Data from UFBs'!$A$3:$A$3000,'Summary By Town'!$A563,'Raw Data from UFBs'!$E$3:$E$3000,'Summary By Town'!$K$2)</f>
        <v>0</v>
      </c>
      <c r="N563" s="23">
        <f t="shared" si="90"/>
        <v>0</v>
      </c>
      <c r="O563" s="22">
        <f>COUNTIFS('Raw Data from UFBs'!$A$3:$A$3000,'Summary By Town'!$A563,'Raw Data from UFBs'!$E$3:$E$3000,'Summary By Town'!$O$2)</f>
        <v>0</v>
      </c>
      <c r="P563" s="5">
        <f>SUMIFS('Raw Data from UFBs'!F$3:F$3000,'Raw Data from UFBs'!$A$3:$A$3000,'Summary By Town'!$A563,'Raw Data from UFBs'!$E$3:$E$3000,'Summary By Town'!$O$2)</f>
        <v>0</v>
      </c>
      <c r="Q563" s="5">
        <f>SUMIFS('Raw Data from UFBs'!G$3:G$3000,'Raw Data from UFBs'!$A$3:$A$3000,'Summary By Town'!$A563,'Raw Data from UFBs'!$E$3:$E$3000,'Summary By Town'!$O$2)</f>
        <v>0</v>
      </c>
      <c r="R563" s="23">
        <f t="shared" si="91"/>
        <v>0</v>
      </c>
      <c r="S563" s="22">
        <f t="shared" si="92"/>
        <v>0</v>
      </c>
      <c r="T563" s="5">
        <f t="shared" si="93"/>
        <v>0</v>
      </c>
      <c r="U563" s="5">
        <f t="shared" si="94"/>
        <v>0</v>
      </c>
      <c r="V563" s="23">
        <f t="shared" si="95"/>
        <v>0</v>
      </c>
      <c r="W563" s="62">
        <v>773824250</v>
      </c>
      <c r="X563" s="63">
        <v>3.5511653694290199</v>
      </c>
      <c r="Y563" s="64">
        <v>0.19624268099360517</v>
      </c>
      <c r="Z563" s="5">
        <f t="shared" si="96"/>
        <v>0</v>
      </c>
      <c r="AA563" s="9">
        <f t="shared" si="97"/>
        <v>0</v>
      </c>
      <c r="AB563" s="62">
        <v>8351780.0600000005</v>
      </c>
      <c r="AC563" s="7">
        <f t="shared" si="98"/>
        <v>0</v>
      </c>
      <c r="AE563" s="6" t="s">
        <v>1087</v>
      </c>
      <c r="AF563" s="6" t="s">
        <v>1268</v>
      </c>
      <c r="AG563" s="6" t="s">
        <v>1265</v>
      </c>
      <c r="AH563" s="6" t="s">
        <v>1269</v>
      </c>
      <c r="AI563" s="6" t="s">
        <v>698</v>
      </c>
      <c r="AJ563" s="6" t="s">
        <v>1263</v>
      </c>
      <c r="AK563" s="6" t="s">
        <v>701</v>
      </c>
      <c r="AL563" s="6" t="s">
        <v>1160</v>
      </c>
      <c r="AM563" s="6" t="s">
        <v>1857</v>
      </c>
      <c r="AN563" s="6" t="s">
        <v>1857</v>
      </c>
      <c r="AO563" s="6" t="s">
        <v>1857</v>
      </c>
      <c r="AP563" s="6" t="s">
        <v>1857</v>
      </c>
      <c r="AQ563" s="6" t="s">
        <v>1857</v>
      </c>
      <c r="AR563" s="6" t="s">
        <v>1857</v>
      </c>
      <c r="AS563" s="6" t="s">
        <v>1857</v>
      </c>
      <c r="AT563" s="6" t="s">
        <v>1857</v>
      </c>
    </row>
    <row r="564" spans="1:46" ht="17.25" customHeight="1" x14ac:dyDescent="0.3">
      <c r="A564" t="s">
        <v>1265</v>
      </c>
      <c r="B564" t="s">
        <v>1812</v>
      </c>
      <c r="C564" t="s">
        <v>1253</v>
      </c>
      <c r="D564" t="str">
        <f t="shared" si="88"/>
        <v>Oxford township, Warren County</v>
      </c>
      <c r="E564" t="s">
        <v>1828</v>
      </c>
      <c r="F564" t="s">
        <v>1818</v>
      </c>
      <c r="G564" s="22">
        <f>COUNTIFS('Raw Data from UFBs'!$A$3:$A$3000,'Summary By Town'!$A564,'Raw Data from UFBs'!$E$3:$E$3000,'Summary By Town'!$G$2)</f>
        <v>0</v>
      </c>
      <c r="H564" s="5">
        <f>SUMIFS('Raw Data from UFBs'!F$3:F$3000,'Raw Data from UFBs'!$A$3:$A$3000,'Summary By Town'!$A564,'Raw Data from UFBs'!$E$3:$E$3000,'Summary By Town'!$G$2)</f>
        <v>0</v>
      </c>
      <c r="I564" s="5">
        <f>SUMIFS('Raw Data from UFBs'!G$3:G$3000,'Raw Data from UFBs'!$A$3:$A$3000,'Summary By Town'!$A564,'Raw Data from UFBs'!$E$3:$E$3000,'Summary By Town'!$G$2)</f>
        <v>0</v>
      </c>
      <c r="J564" s="23">
        <f t="shared" si="89"/>
        <v>0</v>
      </c>
      <c r="K564" s="22">
        <f>COUNTIFS('Raw Data from UFBs'!$A$3:$A$3000,'Summary By Town'!$A564,'Raw Data from UFBs'!$E$3:$E$3000,'Summary By Town'!$K$2)</f>
        <v>0</v>
      </c>
      <c r="L564" s="5">
        <f>SUMIFS('Raw Data from UFBs'!F$3:F$3000,'Raw Data from UFBs'!$A$3:$A$3000,'Summary By Town'!$A564,'Raw Data from UFBs'!$E$3:$E$3000,'Summary By Town'!$K$2)</f>
        <v>0</v>
      </c>
      <c r="M564" s="5">
        <f>SUMIFS('Raw Data from UFBs'!G$3:G$3000,'Raw Data from UFBs'!$A$3:$A$3000,'Summary By Town'!$A564,'Raw Data from UFBs'!$E$3:$E$3000,'Summary By Town'!$K$2)</f>
        <v>0</v>
      </c>
      <c r="N564" s="23">
        <f t="shared" si="90"/>
        <v>0</v>
      </c>
      <c r="O564" s="22">
        <f>COUNTIFS('Raw Data from UFBs'!$A$3:$A$3000,'Summary By Town'!$A564,'Raw Data from UFBs'!$E$3:$E$3000,'Summary By Town'!$O$2)</f>
        <v>0</v>
      </c>
      <c r="P564" s="5">
        <f>SUMIFS('Raw Data from UFBs'!F$3:F$3000,'Raw Data from UFBs'!$A$3:$A$3000,'Summary By Town'!$A564,'Raw Data from UFBs'!$E$3:$E$3000,'Summary By Town'!$O$2)</f>
        <v>0</v>
      </c>
      <c r="Q564" s="5">
        <f>SUMIFS('Raw Data from UFBs'!G$3:G$3000,'Raw Data from UFBs'!$A$3:$A$3000,'Summary By Town'!$A564,'Raw Data from UFBs'!$E$3:$E$3000,'Summary By Town'!$O$2)</f>
        <v>0</v>
      </c>
      <c r="R564" s="23">
        <f t="shared" si="91"/>
        <v>0</v>
      </c>
      <c r="S564" s="22">
        <f t="shared" si="92"/>
        <v>0</v>
      </c>
      <c r="T564" s="5">
        <f t="shared" si="93"/>
        <v>0</v>
      </c>
      <c r="U564" s="5">
        <f t="shared" si="94"/>
        <v>0</v>
      </c>
      <c r="V564" s="23">
        <f t="shared" si="95"/>
        <v>0</v>
      </c>
      <c r="W564" s="62">
        <v>199697735</v>
      </c>
      <c r="X564" s="63">
        <v>4.4620921207175961</v>
      </c>
      <c r="Y564" s="64">
        <v>0.14488245456910689</v>
      </c>
      <c r="Z564" s="5">
        <f t="shared" si="96"/>
        <v>0</v>
      </c>
      <c r="AA564" s="9">
        <f t="shared" si="97"/>
        <v>0</v>
      </c>
      <c r="AB564" s="62">
        <v>2837809.94</v>
      </c>
      <c r="AC564" s="7">
        <f t="shared" si="98"/>
        <v>0</v>
      </c>
      <c r="AE564" s="6" t="s">
        <v>1268</v>
      </c>
      <c r="AF564" s="6" t="s">
        <v>1264</v>
      </c>
      <c r="AG564" s="6" t="s">
        <v>1269</v>
      </c>
      <c r="AH564" s="6" t="s">
        <v>1263</v>
      </c>
      <c r="AI564" s="6" t="s">
        <v>1857</v>
      </c>
      <c r="AJ564" s="6" t="s">
        <v>1857</v>
      </c>
      <c r="AK564" s="6" t="s">
        <v>1857</v>
      </c>
      <c r="AL564" s="6" t="s">
        <v>1857</v>
      </c>
      <c r="AM564" s="6" t="s">
        <v>1857</v>
      </c>
      <c r="AN564" s="6" t="s">
        <v>1857</v>
      </c>
      <c r="AO564" s="6" t="s">
        <v>1857</v>
      </c>
      <c r="AP564" s="6" t="s">
        <v>1857</v>
      </c>
      <c r="AQ564" s="6" t="s">
        <v>1857</v>
      </c>
      <c r="AR564" s="6" t="s">
        <v>1857</v>
      </c>
      <c r="AS564" s="6" t="s">
        <v>1857</v>
      </c>
      <c r="AT564" s="6" t="s">
        <v>1857</v>
      </c>
    </row>
    <row r="565" spans="1:46" ht="17.25" customHeight="1" x14ac:dyDescent="0.3">
      <c r="A565" t="s">
        <v>1266</v>
      </c>
      <c r="B565" t="s">
        <v>1813</v>
      </c>
      <c r="C565" t="s">
        <v>1253</v>
      </c>
      <c r="D565" t="str">
        <f t="shared" si="88"/>
        <v>Pohatcong township, Warren County</v>
      </c>
      <c r="E565" t="s">
        <v>1828</v>
      </c>
      <c r="F565" t="s">
        <v>1818</v>
      </c>
      <c r="G565" s="22">
        <f>COUNTIFS('Raw Data from UFBs'!$A$3:$A$3000,'Summary By Town'!$A565,'Raw Data from UFBs'!$E$3:$E$3000,'Summary By Town'!$G$2)</f>
        <v>0</v>
      </c>
      <c r="H565" s="5">
        <f>SUMIFS('Raw Data from UFBs'!F$3:F$3000,'Raw Data from UFBs'!$A$3:$A$3000,'Summary By Town'!$A565,'Raw Data from UFBs'!$E$3:$E$3000,'Summary By Town'!$G$2)</f>
        <v>0</v>
      </c>
      <c r="I565" s="5">
        <f>SUMIFS('Raw Data from UFBs'!G$3:G$3000,'Raw Data from UFBs'!$A$3:$A$3000,'Summary By Town'!$A565,'Raw Data from UFBs'!$E$3:$E$3000,'Summary By Town'!$G$2)</f>
        <v>0</v>
      </c>
      <c r="J565" s="23">
        <f t="shared" si="89"/>
        <v>0</v>
      </c>
      <c r="K565" s="22">
        <f>COUNTIFS('Raw Data from UFBs'!$A$3:$A$3000,'Summary By Town'!$A565,'Raw Data from UFBs'!$E$3:$E$3000,'Summary By Town'!$K$2)</f>
        <v>0</v>
      </c>
      <c r="L565" s="5">
        <f>SUMIFS('Raw Data from UFBs'!F$3:F$3000,'Raw Data from UFBs'!$A$3:$A$3000,'Summary By Town'!$A565,'Raw Data from UFBs'!$E$3:$E$3000,'Summary By Town'!$K$2)</f>
        <v>0</v>
      </c>
      <c r="M565" s="5">
        <f>SUMIFS('Raw Data from UFBs'!G$3:G$3000,'Raw Data from UFBs'!$A$3:$A$3000,'Summary By Town'!$A565,'Raw Data from UFBs'!$E$3:$E$3000,'Summary By Town'!$K$2)</f>
        <v>0</v>
      </c>
      <c r="N565" s="23">
        <f t="shared" si="90"/>
        <v>0</v>
      </c>
      <c r="O565" s="22">
        <f>COUNTIFS('Raw Data from UFBs'!$A$3:$A$3000,'Summary By Town'!$A565,'Raw Data from UFBs'!$E$3:$E$3000,'Summary By Town'!$O$2)</f>
        <v>0</v>
      </c>
      <c r="P565" s="5">
        <f>SUMIFS('Raw Data from UFBs'!F$3:F$3000,'Raw Data from UFBs'!$A$3:$A$3000,'Summary By Town'!$A565,'Raw Data from UFBs'!$E$3:$E$3000,'Summary By Town'!$O$2)</f>
        <v>0</v>
      </c>
      <c r="Q565" s="5">
        <f>SUMIFS('Raw Data from UFBs'!G$3:G$3000,'Raw Data from UFBs'!$A$3:$A$3000,'Summary By Town'!$A565,'Raw Data from UFBs'!$E$3:$E$3000,'Summary By Town'!$O$2)</f>
        <v>0</v>
      </c>
      <c r="R565" s="23">
        <f t="shared" si="91"/>
        <v>0</v>
      </c>
      <c r="S565" s="22">
        <f t="shared" si="92"/>
        <v>0</v>
      </c>
      <c r="T565" s="5">
        <f t="shared" si="93"/>
        <v>0</v>
      </c>
      <c r="U565" s="5">
        <f t="shared" si="94"/>
        <v>0</v>
      </c>
      <c r="V565" s="23">
        <f t="shared" si="95"/>
        <v>0</v>
      </c>
      <c r="W565" s="62">
        <v>375398340</v>
      </c>
      <c r="X565" s="63">
        <v>4.2974460601096132</v>
      </c>
      <c r="Y565" s="64">
        <v>0.36423650717779493</v>
      </c>
      <c r="Z565" s="5">
        <f t="shared" si="96"/>
        <v>0</v>
      </c>
      <c r="AA565" s="9">
        <f t="shared" si="97"/>
        <v>0</v>
      </c>
      <c r="AB565" s="62">
        <v>7238302.3000000007</v>
      </c>
      <c r="AC565" s="7">
        <f t="shared" si="98"/>
        <v>0</v>
      </c>
      <c r="AE565" s="6" t="s">
        <v>1084</v>
      </c>
      <c r="AF565" s="6" t="s">
        <v>1073</v>
      </c>
      <c r="AG565" s="6" t="s">
        <v>1254</v>
      </c>
      <c r="AH565" s="6" t="s">
        <v>1072</v>
      </c>
      <c r="AI565" s="6" t="s">
        <v>705</v>
      </c>
      <c r="AJ565" s="6" t="s">
        <v>1258</v>
      </c>
      <c r="AK565" s="6" t="s">
        <v>703</v>
      </c>
      <c r="AL565" s="6" t="s">
        <v>1857</v>
      </c>
      <c r="AM565" s="6" t="s">
        <v>1857</v>
      </c>
      <c r="AN565" s="6" t="s">
        <v>1857</v>
      </c>
      <c r="AO565" s="6" t="s">
        <v>1857</v>
      </c>
      <c r="AP565" s="6" t="s">
        <v>1857</v>
      </c>
      <c r="AQ565" s="6" t="s">
        <v>1857</v>
      </c>
      <c r="AR565" s="6" t="s">
        <v>1857</v>
      </c>
      <c r="AS565" s="6" t="s">
        <v>1857</v>
      </c>
      <c r="AT565" s="6" t="s">
        <v>1857</v>
      </c>
    </row>
    <row r="566" spans="1:46" ht="17.25" customHeight="1" x14ac:dyDescent="0.3">
      <c r="A566" t="s">
        <v>1268</v>
      </c>
      <c r="B566" t="s">
        <v>1361</v>
      </c>
      <c r="C566" t="s">
        <v>1253</v>
      </c>
      <c r="D566" t="str">
        <f t="shared" si="88"/>
        <v>Washington township, Warren County</v>
      </c>
      <c r="E566" t="s">
        <v>1828</v>
      </c>
      <c r="F566" t="s">
        <v>1818</v>
      </c>
      <c r="G566" s="22">
        <f>COUNTIFS('Raw Data from UFBs'!$A$3:$A$3000,'Summary By Town'!$A566,'Raw Data from UFBs'!$E$3:$E$3000,'Summary By Town'!$G$2)</f>
        <v>0</v>
      </c>
      <c r="H566" s="5">
        <f>SUMIFS('Raw Data from UFBs'!F$3:F$3000,'Raw Data from UFBs'!$A$3:$A$3000,'Summary By Town'!$A566,'Raw Data from UFBs'!$E$3:$E$3000,'Summary By Town'!$G$2)</f>
        <v>0</v>
      </c>
      <c r="I566" s="5">
        <f>SUMIFS('Raw Data from UFBs'!G$3:G$3000,'Raw Data from UFBs'!$A$3:$A$3000,'Summary By Town'!$A566,'Raw Data from UFBs'!$E$3:$E$3000,'Summary By Town'!$G$2)</f>
        <v>0</v>
      </c>
      <c r="J566" s="23">
        <f t="shared" si="89"/>
        <v>0</v>
      </c>
      <c r="K566" s="22">
        <f>COUNTIFS('Raw Data from UFBs'!$A$3:$A$3000,'Summary By Town'!$A566,'Raw Data from UFBs'!$E$3:$E$3000,'Summary By Town'!$K$2)</f>
        <v>0</v>
      </c>
      <c r="L566" s="5">
        <f>SUMIFS('Raw Data from UFBs'!F$3:F$3000,'Raw Data from UFBs'!$A$3:$A$3000,'Summary By Town'!$A566,'Raw Data from UFBs'!$E$3:$E$3000,'Summary By Town'!$K$2)</f>
        <v>0</v>
      </c>
      <c r="M566" s="5">
        <f>SUMIFS('Raw Data from UFBs'!G$3:G$3000,'Raw Data from UFBs'!$A$3:$A$3000,'Summary By Town'!$A566,'Raw Data from UFBs'!$E$3:$E$3000,'Summary By Town'!$K$2)</f>
        <v>0</v>
      </c>
      <c r="N566" s="23">
        <f t="shared" si="90"/>
        <v>0</v>
      </c>
      <c r="O566" s="22">
        <f>COUNTIFS('Raw Data from UFBs'!$A$3:$A$3000,'Summary By Town'!$A566,'Raw Data from UFBs'!$E$3:$E$3000,'Summary By Town'!$O$2)</f>
        <v>1</v>
      </c>
      <c r="P566" s="5">
        <f>SUMIFS('Raw Data from UFBs'!F$3:F$3000,'Raw Data from UFBs'!$A$3:$A$3000,'Summary By Town'!$A566,'Raw Data from UFBs'!$E$3:$E$3000,'Summary By Town'!$O$2)</f>
        <v>1075288</v>
      </c>
      <c r="Q566" s="5">
        <f>SUMIFS('Raw Data from UFBs'!G$3:G$3000,'Raw Data from UFBs'!$A$3:$A$3000,'Summary By Town'!$A566,'Raw Data from UFBs'!$E$3:$E$3000,'Summary By Town'!$O$2)</f>
        <v>51908273</v>
      </c>
      <c r="R566" s="23">
        <f t="shared" si="91"/>
        <v>2048403.236729579</v>
      </c>
      <c r="S566" s="22">
        <f t="shared" si="92"/>
        <v>1</v>
      </c>
      <c r="T566" s="5">
        <f t="shared" si="93"/>
        <v>1075288</v>
      </c>
      <c r="U566" s="5">
        <f t="shared" si="94"/>
        <v>51908273</v>
      </c>
      <c r="V566" s="23">
        <f t="shared" si="95"/>
        <v>2048403.236729579</v>
      </c>
      <c r="W566" s="62">
        <v>803063687</v>
      </c>
      <c r="X566" s="63">
        <v>3.9461980111139106</v>
      </c>
      <c r="Y566" s="64">
        <v>0.20221481184719897</v>
      </c>
      <c r="Z566" s="5">
        <f t="shared" si="96"/>
        <v>196778.3145009143</v>
      </c>
      <c r="AA566" s="9">
        <f t="shared" si="97"/>
        <v>6.4637803751173728E-2</v>
      </c>
      <c r="AB566" s="62">
        <v>12108635.719999999</v>
      </c>
      <c r="AC566" s="7">
        <f t="shared" si="98"/>
        <v>1.6251072296765263E-2</v>
      </c>
      <c r="AE566" s="6" t="s">
        <v>1072</v>
      </c>
      <c r="AF566" s="6" t="s">
        <v>1082</v>
      </c>
      <c r="AG566" s="6" t="s">
        <v>1257</v>
      </c>
      <c r="AH566" s="6" t="s">
        <v>1267</v>
      </c>
      <c r="AI566" s="6" t="s">
        <v>1087</v>
      </c>
      <c r="AJ566" s="6" t="s">
        <v>1260</v>
      </c>
      <c r="AK566" s="6" t="s">
        <v>1265</v>
      </c>
      <c r="AL566" s="6" t="s">
        <v>1264</v>
      </c>
      <c r="AM566" s="6" t="s">
        <v>1269</v>
      </c>
      <c r="AN566" s="6" t="s">
        <v>1857</v>
      </c>
      <c r="AO566" s="6" t="s">
        <v>1857</v>
      </c>
      <c r="AP566" s="6" t="s">
        <v>1857</v>
      </c>
      <c r="AQ566" s="6" t="s">
        <v>1857</v>
      </c>
      <c r="AR566" s="6" t="s">
        <v>1857</v>
      </c>
      <c r="AS566" s="6" t="s">
        <v>1857</v>
      </c>
      <c r="AT566" s="6" t="s">
        <v>1857</v>
      </c>
    </row>
    <row r="567" spans="1:46" ht="17.25" customHeight="1" thickBot="1" x14ac:dyDescent="0.35">
      <c r="A567" t="s">
        <v>1269</v>
      </c>
      <c r="B567" t="s">
        <v>1814</v>
      </c>
      <c r="C567" t="s">
        <v>1253</v>
      </c>
      <c r="D567" t="str">
        <f t="shared" si="88"/>
        <v>White township, Warren County</v>
      </c>
      <c r="E567" t="s">
        <v>1828</v>
      </c>
      <c r="F567" t="s">
        <v>1818</v>
      </c>
      <c r="G567" s="24">
        <f>COUNTIFS('Raw Data from UFBs'!$A$3:$A$3000,'Summary By Town'!$A567,'Raw Data from UFBs'!$E$3:$E$3000,'Summary By Town'!$G$2)</f>
        <v>0</v>
      </c>
      <c r="H567" s="25">
        <f>SUMIFS('Raw Data from UFBs'!F$3:F$3000,'Raw Data from UFBs'!$A$3:$A$3000,'Summary By Town'!$A567,'Raw Data from UFBs'!$E$3:$E$3000,'Summary By Town'!$G$2)</f>
        <v>0</v>
      </c>
      <c r="I567" s="25">
        <f>SUMIFS('Raw Data from UFBs'!G$3:G$3000,'Raw Data from UFBs'!$A$3:$A$3000,'Summary By Town'!$A567,'Raw Data from UFBs'!$E$3:$E$3000,'Summary By Town'!$G$2)</f>
        <v>0</v>
      </c>
      <c r="J567" s="26">
        <f t="shared" si="89"/>
        <v>0</v>
      </c>
      <c r="K567" s="24">
        <f>COUNTIFS('Raw Data from UFBs'!$A$3:$A$3000,'Summary By Town'!$A567,'Raw Data from UFBs'!$E$3:$E$3000,'Summary By Town'!$K$2)</f>
        <v>0</v>
      </c>
      <c r="L567" s="25">
        <f>SUMIFS('Raw Data from UFBs'!F$3:F$3000,'Raw Data from UFBs'!$A$3:$A$3000,'Summary By Town'!$A567,'Raw Data from UFBs'!$E$3:$E$3000,'Summary By Town'!$K$2)</f>
        <v>0</v>
      </c>
      <c r="M567" s="25">
        <f>SUMIFS('Raw Data from UFBs'!G$3:G$3000,'Raw Data from UFBs'!$A$3:$A$3000,'Summary By Town'!$A567,'Raw Data from UFBs'!$E$3:$E$3000,'Summary By Town'!$K$2)</f>
        <v>0</v>
      </c>
      <c r="N567" s="26">
        <f t="shared" si="90"/>
        <v>0</v>
      </c>
      <c r="O567" s="24">
        <f>COUNTIFS('Raw Data from UFBs'!$A$3:$A$3000,'Summary By Town'!$A567,'Raw Data from UFBs'!$E$3:$E$3000,'Summary By Town'!$O$2)</f>
        <v>0</v>
      </c>
      <c r="P567" s="25">
        <f>SUMIFS('Raw Data from UFBs'!F$3:F$3000,'Raw Data from UFBs'!$A$3:$A$3000,'Summary By Town'!$A567,'Raw Data from UFBs'!$E$3:$E$3000,'Summary By Town'!$O$2)</f>
        <v>0</v>
      </c>
      <c r="Q567" s="25">
        <f>SUMIFS('Raw Data from UFBs'!G$3:G$3000,'Raw Data from UFBs'!$A$3:$A$3000,'Summary By Town'!$A567,'Raw Data from UFBs'!$E$3:$E$3000,'Summary By Town'!$O$2)</f>
        <v>0</v>
      </c>
      <c r="R567" s="26">
        <f t="shared" si="91"/>
        <v>0</v>
      </c>
      <c r="S567" s="24">
        <f t="shared" si="92"/>
        <v>0</v>
      </c>
      <c r="T567" s="25">
        <f t="shared" si="93"/>
        <v>0</v>
      </c>
      <c r="U567" s="25">
        <f t="shared" si="94"/>
        <v>0</v>
      </c>
      <c r="V567" s="26">
        <f t="shared" si="95"/>
        <v>0</v>
      </c>
      <c r="W567" s="62">
        <v>613707501</v>
      </c>
      <c r="X567" s="63">
        <v>2.4001242835642103</v>
      </c>
      <c r="Y567" s="64">
        <v>7.3741772488088622E-2</v>
      </c>
      <c r="Z567" s="5">
        <f t="shared" si="96"/>
        <v>0</v>
      </c>
      <c r="AA567" s="9">
        <f t="shared" si="97"/>
        <v>0</v>
      </c>
      <c r="AB567" s="62">
        <v>3231978.15</v>
      </c>
      <c r="AC567" s="7">
        <f t="shared" si="98"/>
        <v>0</v>
      </c>
      <c r="AE567" s="6" t="s">
        <v>1257</v>
      </c>
      <c r="AF567" s="6" t="s">
        <v>1260</v>
      </c>
      <c r="AG567" s="6" t="s">
        <v>1268</v>
      </c>
      <c r="AH567" s="6" t="s">
        <v>1265</v>
      </c>
      <c r="AI567" s="6" t="s">
        <v>1255</v>
      </c>
      <c r="AJ567" s="6" t="s">
        <v>1264</v>
      </c>
      <c r="AK567" s="6" t="s">
        <v>1263</v>
      </c>
      <c r="AL567" s="6" t="s">
        <v>1261</v>
      </c>
      <c r="AM567" s="6" t="s">
        <v>1262</v>
      </c>
      <c r="AN567" s="6" t="s">
        <v>1857</v>
      </c>
      <c r="AO567" s="6" t="s">
        <v>1857</v>
      </c>
      <c r="AP567" s="6" t="s">
        <v>1857</v>
      </c>
      <c r="AQ567" s="6" t="s">
        <v>1857</v>
      </c>
      <c r="AR567" s="6" t="s">
        <v>1857</v>
      </c>
      <c r="AS567" s="6" t="s">
        <v>1857</v>
      </c>
      <c r="AT567" s="6" t="s">
        <v>1857</v>
      </c>
    </row>
    <row r="568" spans="1:46" ht="17.25" customHeight="1" x14ac:dyDescent="0.3"/>
    <row r="569" spans="1:46" x14ac:dyDescent="0.3">
      <c r="F569" s="1" t="s">
        <v>1825</v>
      </c>
      <c r="G569" s="19">
        <f t="shared" ref="G569:AC569" si="99">AVERAGEIF(G4:G567,"&gt;0",G4:G567)</f>
        <v>7.8920454545454541</v>
      </c>
      <c r="H569" s="10">
        <f t="shared" si="99"/>
        <v>396522.04326219502</v>
      </c>
      <c r="I569" s="10">
        <f t="shared" si="99"/>
        <v>35541840.135520533</v>
      </c>
      <c r="J569" s="10">
        <f t="shared" si="99"/>
        <v>1156408.5299990743</v>
      </c>
      <c r="K569" s="19">
        <f t="shared" si="99"/>
        <v>4.42</v>
      </c>
      <c r="L569" s="10">
        <f t="shared" si="99"/>
        <v>1462817.890994681</v>
      </c>
      <c r="M569" s="10">
        <f t="shared" si="99"/>
        <v>125491295.49484536</v>
      </c>
      <c r="N569" s="10">
        <f t="shared" si="99"/>
        <v>3387344.4552139314</v>
      </c>
      <c r="O569" s="19">
        <f t="shared" si="99"/>
        <v>7.0583333333333336</v>
      </c>
      <c r="P569" s="10">
        <f t="shared" si="99"/>
        <v>2000459.6320535706</v>
      </c>
      <c r="Q569" s="10">
        <f t="shared" si="99"/>
        <v>100600241.1161207</v>
      </c>
      <c r="R569" s="10">
        <f t="shared" si="99"/>
        <v>3062475.7896524132</v>
      </c>
      <c r="S569" s="19">
        <f t="shared" si="99"/>
        <v>10.3</v>
      </c>
      <c r="T569" s="10">
        <f t="shared" si="99"/>
        <v>1762751.9654483462</v>
      </c>
      <c r="U569" s="10">
        <f t="shared" si="99"/>
        <v>117934961.16448635</v>
      </c>
      <c r="V569" s="10">
        <f t="shared" si="99"/>
        <v>3475282.9563593371</v>
      </c>
      <c r="W569" s="10">
        <f t="shared" si="99"/>
        <v>2559862924.6932626</v>
      </c>
      <c r="X569" s="11">
        <f t="shared" si="99"/>
        <v>3.1794534216442845</v>
      </c>
      <c r="Y569" s="12">
        <f t="shared" si="99"/>
        <v>0.28408396714991663</v>
      </c>
      <c r="Z569" s="10">
        <f t="shared" si="99"/>
        <v>839515.37272526184</v>
      </c>
      <c r="AA569" s="13">
        <f t="shared" si="99"/>
        <v>3.1818293392063379E-2</v>
      </c>
      <c r="AB569" s="10">
        <f t="shared" si="99"/>
        <v>29020805.916099254</v>
      </c>
      <c r="AC569" s="12">
        <f t="shared" si="99"/>
        <v>1.602799939424529E-2</v>
      </c>
    </row>
    <row r="570" spans="1:46" x14ac:dyDescent="0.3">
      <c r="F570" s="1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X570" s="8"/>
      <c r="Y570" s="7"/>
      <c r="Z570" s="5"/>
      <c r="AA570" s="9"/>
      <c r="AB570" s="5"/>
      <c r="AC570" s="7"/>
    </row>
    <row r="571" spans="1:46" x14ac:dyDescent="0.3">
      <c r="F571" s="16" t="s">
        <v>1815</v>
      </c>
      <c r="G571" s="18">
        <f t="shared" ref="G571:P576" si="100">AVERAGEIFS(G$4:G$567,G$4:G$567,"&gt;0",$F$4:$F$567,$F571)</f>
        <v>2.66</v>
      </c>
      <c r="H571" s="5">
        <f t="shared" si="100"/>
        <v>182351.2642553192</v>
      </c>
      <c r="I571" s="5">
        <f t="shared" si="100"/>
        <v>22415781.878115267</v>
      </c>
      <c r="J571" s="5">
        <f t="shared" si="100"/>
        <v>720905.01284647605</v>
      </c>
      <c r="K571" s="18">
        <f t="shared" si="100"/>
        <v>3.1481481481481484</v>
      </c>
      <c r="L571" s="5">
        <f t="shared" si="100"/>
        <v>1231241.2781481482</v>
      </c>
      <c r="M571" s="5">
        <f t="shared" si="100"/>
        <v>47801602.759999998</v>
      </c>
      <c r="N571" s="5">
        <f t="shared" si="100"/>
        <v>2280043.882640372</v>
      </c>
      <c r="O571" s="18">
        <f t="shared" si="100"/>
        <v>2.9375</v>
      </c>
      <c r="P571" s="5">
        <f t="shared" si="100"/>
        <v>469568.89090909099</v>
      </c>
      <c r="Q571" s="5">
        <f t="shared" ref="Q571:AC576" si="101">AVERAGEIFS(Q$4:Q$567,Q$4:Q$567,"&gt;0",$F$4:$F$567,$F571)</f>
        <v>34360089.191489361</v>
      </c>
      <c r="R571" s="5">
        <f t="shared" si="101"/>
        <v>1294214.1472607884</v>
      </c>
      <c r="S571" s="18">
        <f t="shared" si="101"/>
        <v>3.7010309278350517</v>
      </c>
      <c r="T571" s="5">
        <f t="shared" si="101"/>
        <v>694167.27922222228</v>
      </c>
      <c r="U571" s="5">
        <f t="shared" si="101"/>
        <v>41339593.522867367</v>
      </c>
      <c r="V571" s="5">
        <f t="shared" si="101"/>
        <v>1621623.4319563536</v>
      </c>
      <c r="W571" s="5">
        <f t="shared" si="101"/>
        <v>2282901357.7884617</v>
      </c>
      <c r="X571" s="8">
        <f t="shared" si="101"/>
        <v>3.1459993892180433</v>
      </c>
      <c r="Y571" s="7">
        <f t="shared" si="101"/>
        <v>0.29744045880732561</v>
      </c>
      <c r="Z571" s="5">
        <f t="shared" si="101"/>
        <v>330169.67541024945</v>
      </c>
      <c r="AA571" s="9">
        <f t="shared" si="101"/>
        <v>2.3491860222194634E-2</v>
      </c>
      <c r="AB571" s="5">
        <f t="shared" si="101"/>
        <v>22263029.144278862</v>
      </c>
      <c r="AC571" s="7">
        <f t="shared" si="101"/>
        <v>1.234458750311586E-2</v>
      </c>
    </row>
    <row r="572" spans="1:46" x14ac:dyDescent="0.3">
      <c r="F572" s="16" t="s">
        <v>1816</v>
      </c>
      <c r="G572" s="18">
        <f t="shared" si="100"/>
        <v>119</v>
      </c>
      <c r="H572" s="5">
        <f t="shared" si="100"/>
        <v>2492557.5233333311</v>
      </c>
      <c r="I572" s="5">
        <f t="shared" si="100"/>
        <v>218272585.7142857</v>
      </c>
      <c r="J572" s="5">
        <f t="shared" si="100"/>
        <v>6760034.6757358033</v>
      </c>
      <c r="K572" s="18">
        <f t="shared" si="100"/>
        <v>11.2</v>
      </c>
      <c r="L572" s="5">
        <f t="shared" si="100"/>
        <v>1988245.5953749998</v>
      </c>
      <c r="M572" s="5">
        <f t="shared" si="100"/>
        <v>154732730</v>
      </c>
      <c r="N572" s="5">
        <f t="shared" si="100"/>
        <v>4446028.2101429086</v>
      </c>
      <c r="O572" s="18">
        <f t="shared" si="100"/>
        <v>58.142857142857146</v>
      </c>
      <c r="P572" s="5">
        <f t="shared" si="100"/>
        <v>8955330.4016666617</v>
      </c>
      <c r="Q572" s="5">
        <f t="shared" si="101"/>
        <v>568649738.14285719</v>
      </c>
      <c r="R572" s="5">
        <f t="shared" si="101"/>
        <v>13982372.189721929</v>
      </c>
      <c r="S572" s="18">
        <f t="shared" si="101"/>
        <v>135.19999999999999</v>
      </c>
      <c r="T572" s="5">
        <f t="shared" si="101"/>
        <v>10574161.539124994</v>
      </c>
      <c r="U572" s="5">
        <f t="shared" si="101"/>
        <v>705578356.70000005</v>
      </c>
      <c r="V572" s="5">
        <f t="shared" si="101"/>
        <v>18965713.015963323</v>
      </c>
      <c r="W572" s="5">
        <f t="shared" si="101"/>
        <v>13036794381.90909</v>
      </c>
      <c r="X572" s="8">
        <f t="shared" si="101"/>
        <v>3.2167469101497583</v>
      </c>
      <c r="Y572" s="7">
        <f t="shared" si="101"/>
        <v>0.4561078681700621</v>
      </c>
      <c r="Z572" s="5">
        <f t="shared" si="101"/>
        <v>5425517.6914767353</v>
      </c>
      <c r="AA572" s="9">
        <f t="shared" si="101"/>
        <v>5.0707978505777664E-2</v>
      </c>
      <c r="AB572" s="5">
        <f t="shared" si="101"/>
        <v>243902185.66454545</v>
      </c>
      <c r="AC572" s="7">
        <f t="shared" si="101"/>
        <v>2.564300023899883E-2</v>
      </c>
    </row>
    <row r="573" spans="1:46" x14ac:dyDescent="0.3">
      <c r="F573" s="16" t="s">
        <v>1817</v>
      </c>
      <c r="G573" s="18">
        <f t="shared" si="100"/>
        <v>2.8947368421052633</v>
      </c>
      <c r="H573" s="5">
        <f t="shared" si="100"/>
        <v>214932.53450000001</v>
      </c>
      <c r="I573" s="5">
        <f t="shared" si="100"/>
        <v>18676178.37837838</v>
      </c>
      <c r="J573" s="5">
        <f t="shared" si="100"/>
        <v>533129.0330422112</v>
      </c>
      <c r="K573" s="18">
        <f t="shared" si="100"/>
        <v>3.8947368421052633</v>
      </c>
      <c r="L573" s="5">
        <f t="shared" si="100"/>
        <v>1247154.5499999998</v>
      </c>
      <c r="M573" s="5">
        <f t="shared" si="100"/>
        <v>79119519.722222224</v>
      </c>
      <c r="N573" s="5">
        <f t="shared" si="100"/>
        <v>2186139.7137794974</v>
      </c>
      <c r="O573" s="18">
        <f t="shared" si="100"/>
        <v>1.5714285714285714</v>
      </c>
      <c r="P573" s="5">
        <f t="shared" si="100"/>
        <v>4160893.9761538459</v>
      </c>
      <c r="Q573" s="5">
        <f t="shared" si="101"/>
        <v>37475811.704166666</v>
      </c>
      <c r="R573" s="5">
        <f t="shared" si="101"/>
        <v>795406.91776144085</v>
      </c>
      <c r="S573" s="18">
        <f t="shared" si="101"/>
        <v>4.4782608695652177</v>
      </c>
      <c r="T573" s="5">
        <f t="shared" si="101"/>
        <v>1959952.9030697681</v>
      </c>
      <c r="U573" s="5">
        <f t="shared" si="101"/>
        <v>56997326.56555555</v>
      </c>
      <c r="V573" s="5">
        <f t="shared" si="101"/>
        <v>1524914.9351940008</v>
      </c>
      <c r="W573" s="5">
        <f t="shared" si="101"/>
        <v>4333339379.6714287</v>
      </c>
      <c r="X573" s="8">
        <f t="shared" si="101"/>
        <v>2.7539486973596148</v>
      </c>
      <c r="Y573" s="7">
        <f t="shared" si="101"/>
        <v>0.23206952885079266</v>
      </c>
      <c r="Z573" s="5">
        <f t="shared" si="101"/>
        <v>200186.45158364862</v>
      </c>
      <c r="AA573" s="9">
        <f t="shared" si="101"/>
        <v>1.9229883973563303E-2</v>
      </c>
      <c r="AB573" s="5">
        <f t="shared" si="101"/>
        <v>33185520.19771428</v>
      </c>
      <c r="AC573" s="7">
        <f t="shared" si="101"/>
        <v>8.6938018251454963E-3</v>
      </c>
    </row>
    <row r="574" spans="1:46" x14ac:dyDescent="0.3">
      <c r="F574" s="16" t="s">
        <v>1818</v>
      </c>
      <c r="G574" s="18">
        <f t="shared" si="100"/>
        <v>2.2272727272727271</v>
      </c>
      <c r="H574" s="5">
        <f t="shared" si="100"/>
        <v>101117.4961111111</v>
      </c>
      <c r="I574" s="5">
        <f t="shared" si="100"/>
        <v>14191977.272727273</v>
      </c>
      <c r="J574" s="5">
        <f t="shared" si="100"/>
        <v>416035.12535479647</v>
      </c>
      <c r="K574" s="18">
        <f t="shared" si="100"/>
        <v>2.5555555555555554</v>
      </c>
      <c r="L574" s="5">
        <f t="shared" si="100"/>
        <v>469815.58142857143</v>
      </c>
      <c r="M574" s="5">
        <f t="shared" si="100"/>
        <v>38038251</v>
      </c>
      <c r="N574" s="5">
        <f t="shared" si="100"/>
        <v>1153954.4563911727</v>
      </c>
      <c r="O574" s="18">
        <f t="shared" si="100"/>
        <v>1.2</v>
      </c>
      <c r="P574" s="5">
        <f t="shared" si="100"/>
        <v>299215.78100000002</v>
      </c>
      <c r="Q574" s="5">
        <f t="shared" si="101"/>
        <v>29070830.333333332</v>
      </c>
      <c r="R574" s="5">
        <f t="shared" si="101"/>
        <v>897787.99566958449</v>
      </c>
      <c r="S574" s="18">
        <f t="shared" si="101"/>
        <v>2.625</v>
      </c>
      <c r="T574" s="5">
        <f t="shared" si="101"/>
        <v>289320.77892857144</v>
      </c>
      <c r="U574" s="5">
        <f t="shared" si="101"/>
        <v>29555007.483870968</v>
      </c>
      <c r="V574" s="5">
        <f t="shared" si="101"/>
        <v>890917.8976242689</v>
      </c>
      <c r="W574" s="5">
        <f t="shared" si="101"/>
        <v>1200514032.5307693</v>
      </c>
      <c r="X574" s="8">
        <f t="shared" si="101"/>
        <v>2.9142112307708179</v>
      </c>
      <c r="Y574" s="7">
        <f t="shared" si="101"/>
        <v>0.18380219787435242</v>
      </c>
      <c r="Z574" s="5">
        <f t="shared" si="101"/>
        <v>132623.93880589903</v>
      </c>
      <c r="AA574" s="9">
        <f t="shared" si="101"/>
        <v>2.1399315776741066E-2</v>
      </c>
      <c r="AB574" s="5">
        <f t="shared" si="101"/>
        <v>10564385.953769235</v>
      </c>
      <c r="AC574" s="7">
        <f t="shared" si="101"/>
        <v>7.8447488788474344E-3</v>
      </c>
    </row>
    <row r="575" spans="1:46" x14ac:dyDescent="0.3">
      <c r="F575" s="16" t="s">
        <v>1819</v>
      </c>
      <c r="G575" s="18">
        <f t="shared" si="100"/>
        <v>4.8039215686274508</v>
      </c>
      <c r="H575" s="5">
        <f t="shared" si="100"/>
        <v>619934.98026530619</v>
      </c>
      <c r="I575" s="5">
        <f t="shared" si="100"/>
        <v>48263993.463200003</v>
      </c>
      <c r="J575" s="5">
        <f t="shared" si="100"/>
        <v>1691730.6586352238</v>
      </c>
      <c r="K575" s="18">
        <f t="shared" si="100"/>
        <v>4.3235294117647056</v>
      </c>
      <c r="L575" s="5">
        <f t="shared" si="100"/>
        <v>1879079.8942575757</v>
      </c>
      <c r="M575" s="5">
        <f t="shared" si="100"/>
        <v>225048970</v>
      </c>
      <c r="N575" s="5">
        <f t="shared" si="100"/>
        <v>5200882.9974847259</v>
      </c>
      <c r="O575" s="18">
        <f t="shared" si="100"/>
        <v>6.5</v>
      </c>
      <c r="P575" s="5">
        <f t="shared" si="100"/>
        <v>2426165.2644736837</v>
      </c>
      <c r="Q575" s="5">
        <f t="shared" si="101"/>
        <v>130393062.42550001</v>
      </c>
      <c r="R575" s="5">
        <f t="shared" si="101"/>
        <v>4307721.8276423011</v>
      </c>
      <c r="S575" s="18">
        <f t="shared" si="101"/>
        <v>9.7313432835820901</v>
      </c>
      <c r="T575" s="5">
        <f t="shared" si="101"/>
        <v>2839703.5475923088</v>
      </c>
      <c r="U575" s="5">
        <f t="shared" si="101"/>
        <v>231524047.73000002</v>
      </c>
      <c r="V575" s="5">
        <f t="shared" si="101"/>
        <v>6571597.3932111235</v>
      </c>
      <c r="W575" s="5">
        <f t="shared" si="101"/>
        <v>3047872852.5428572</v>
      </c>
      <c r="X575" s="8">
        <f t="shared" si="101"/>
        <v>3.9340890248505471</v>
      </c>
      <c r="Y575" s="7">
        <f t="shared" si="101"/>
        <v>0.38750369629177117</v>
      </c>
      <c r="Z575" s="5">
        <f t="shared" si="101"/>
        <v>1703068.7417358193</v>
      </c>
      <c r="AA575" s="9">
        <f t="shared" si="101"/>
        <v>5.2639734740030288E-2</v>
      </c>
      <c r="AB575" s="5">
        <f t="shared" si="101"/>
        <v>47681549.631619044</v>
      </c>
      <c r="AC575" s="7">
        <f t="shared" si="101"/>
        <v>2.7013589073745022E-2</v>
      </c>
    </row>
    <row r="576" spans="1:46" x14ac:dyDescent="0.3">
      <c r="F576" s="16" t="s">
        <v>1820</v>
      </c>
      <c r="G576" s="18">
        <f t="shared" si="100"/>
        <v>2.375</v>
      </c>
      <c r="H576" s="5">
        <f t="shared" si="100"/>
        <v>196157.54125000001</v>
      </c>
      <c r="I576" s="5">
        <f t="shared" si="100"/>
        <v>11611137.5</v>
      </c>
      <c r="J576" s="5">
        <f t="shared" si="100"/>
        <v>439187.98761636228</v>
      </c>
      <c r="K576" s="18">
        <f t="shared" si="100"/>
        <v>1</v>
      </c>
      <c r="L576" s="5">
        <f t="shared" si="100"/>
        <v>608275</v>
      </c>
      <c r="M576" s="5">
        <f t="shared" si="100"/>
        <v>12127700</v>
      </c>
      <c r="N576" s="5">
        <f t="shared" si="100"/>
        <v>544906.1182806046</v>
      </c>
      <c r="O576" s="18">
        <f t="shared" si="100"/>
        <v>5</v>
      </c>
      <c r="P576" s="5">
        <f t="shared" si="100"/>
        <v>380405.63</v>
      </c>
      <c r="Q576" s="5">
        <f t="shared" si="101"/>
        <v>147085900</v>
      </c>
      <c r="R576" s="5">
        <f t="shared" si="101"/>
        <v>6608673.2705137152</v>
      </c>
      <c r="S576" s="18">
        <f t="shared" si="101"/>
        <v>3.125</v>
      </c>
      <c r="T576" s="5">
        <f t="shared" si="101"/>
        <v>319742.62</v>
      </c>
      <c r="U576" s="5">
        <f t="shared" si="101"/>
        <v>31512837.5</v>
      </c>
      <c r="V576" s="5">
        <f t="shared" si="101"/>
        <v>1333385.4112156522</v>
      </c>
      <c r="W576" s="5">
        <f t="shared" si="101"/>
        <v>1152180964.575</v>
      </c>
      <c r="X576" s="8">
        <f t="shared" si="101"/>
        <v>2.9689106103422072</v>
      </c>
      <c r="Y576" s="7">
        <f t="shared" si="101"/>
        <v>0.30526673322686432</v>
      </c>
      <c r="Z576" s="5">
        <f t="shared" si="101"/>
        <v>495626.38905949751</v>
      </c>
      <c r="AA576" s="9">
        <f t="shared" si="101"/>
        <v>4.5448226863588667E-2</v>
      </c>
      <c r="AB576" s="5">
        <f t="shared" si="101"/>
        <v>8779528.3302500006</v>
      </c>
      <c r="AC576" s="7">
        <f t="shared" si="101"/>
        <v>3.3758283789875242E-2</v>
      </c>
    </row>
    <row r="577" spans="6:29" x14ac:dyDescent="0.3">
      <c r="F577" s="16"/>
      <c r="G577" s="18"/>
      <c r="K577" s="18"/>
      <c r="O577" s="18"/>
      <c r="S577" s="18"/>
    </row>
    <row r="578" spans="6:29" x14ac:dyDescent="0.3">
      <c r="F578" s="16" t="s">
        <v>1828</v>
      </c>
      <c r="G578" s="18">
        <f t="shared" ref="G578:P580" si="102">AVERAGEIFS(G$4:G$567,G$4:G$567,"&gt;0",$E$4:$E$567,$F578)</f>
        <v>15.25</v>
      </c>
      <c r="H578" s="5">
        <f t="shared" si="102"/>
        <v>626212.01886440674</v>
      </c>
      <c r="I578" s="5">
        <f t="shared" si="102"/>
        <v>55971248.275862068</v>
      </c>
      <c r="J578" s="5">
        <f t="shared" si="102"/>
        <v>1830160.7348623176</v>
      </c>
      <c r="K578" s="18">
        <f t="shared" si="102"/>
        <v>4.125</v>
      </c>
      <c r="L578" s="5">
        <f t="shared" si="102"/>
        <v>2042062.8623333334</v>
      </c>
      <c r="M578" s="5">
        <f t="shared" si="102"/>
        <v>246312377.5</v>
      </c>
      <c r="N578" s="5">
        <f t="shared" si="102"/>
        <v>5703380.9674179815</v>
      </c>
      <c r="O578" s="18">
        <f t="shared" si="102"/>
        <v>10.59375</v>
      </c>
      <c r="P578" s="5">
        <f t="shared" si="102"/>
        <v>2350544.6813559318</v>
      </c>
      <c r="Q578" s="5">
        <f t="shared" ref="Q578:AC580" si="103">AVERAGEIFS(Q$4:Q$567,Q$4:Q$567,"&gt;0",$E$4:$E$567,$F578)</f>
        <v>136361434.01587301</v>
      </c>
      <c r="R578" s="5">
        <f t="shared" si="103"/>
        <v>4359303.705475878</v>
      </c>
      <c r="S578" s="18">
        <f t="shared" si="103"/>
        <v>17.424242424242426</v>
      </c>
      <c r="T578" s="5">
        <f t="shared" si="103"/>
        <v>2520112.0338617023</v>
      </c>
      <c r="U578" s="5">
        <f t="shared" si="103"/>
        <v>203289678.58762887</v>
      </c>
      <c r="V578" s="5">
        <f t="shared" si="103"/>
        <v>5807151.0002512392</v>
      </c>
      <c r="W578" s="5">
        <f t="shared" si="103"/>
        <v>2911866830.3672566</v>
      </c>
      <c r="X578" s="8">
        <f t="shared" si="103"/>
        <v>3.4870286662700969</v>
      </c>
      <c r="Y578" s="7">
        <f t="shared" si="103"/>
        <v>0.29719337603325641</v>
      </c>
      <c r="Z578" s="5">
        <f t="shared" si="103"/>
        <v>1514289.8119923254</v>
      </c>
      <c r="AA578" s="9">
        <f t="shared" si="103"/>
        <v>3.8178969697370467E-2</v>
      </c>
      <c r="AB578" s="5">
        <f t="shared" si="103"/>
        <v>39325680.798318565</v>
      </c>
      <c r="AC578" s="7">
        <f t="shared" si="103"/>
        <v>2.243097805135854E-2</v>
      </c>
    </row>
    <row r="579" spans="6:29" x14ac:dyDescent="0.3">
      <c r="F579" s="16" t="s">
        <v>1829</v>
      </c>
      <c r="G579" s="18">
        <f t="shared" si="102"/>
        <v>4.6862745098039218</v>
      </c>
      <c r="H579" s="5">
        <f t="shared" si="102"/>
        <v>253871.14448888891</v>
      </c>
      <c r="I579" s="5">
        <f t="shared" si="102"/>
        <v>26862931.823200002</v>
      </c>
      <c r="J579" s="5">
        <f t="shared" si="102"/>
        <v>795793.09765412018</v>
      </c>
      <c r="K579" s="18">
        <f t="shared" si="102"/>
        <v>4.384615384615385</v>
      </c>
      <c r="L579" s="5">
        <f t="shared" si="102"/>
        <v>1835855.2372200002</v>
      </c>
      <c r="M579" s="5">
        <f t="shared" si="102"/>
        <v>85629869.230769232</v>
      </c>
      <c r="N579" s="5">
        <f t="shared" si="102"/>
        <v>3095523.1834050622</v>
      </c>
      <c r="O579" s="18">
        <f t="shared" si="102"/>
        <v>3.8125</v>
      </c>
      <c r="P579" s="5">
        <f t="shared" si="102"/>
        <v>929405.55206896574</v>
      </c>
      <c r="Q579" s="5">
        <f t="shared" si="103"/>
        <v>81431303.129677415</v>
      </c>
      <c r="R579" s="5">
        <f t="shared" si="103"/>
        <v>1952270.3445482473</v>
      </c>
      <c r="S579" s="18">
        <f t="shared" si="103"/>
        <v>6.6901408450704229</v>
      </c>
      <c r="T579" s="5">
        <f t="shared" si="103"/>
        <v>1316770.9912890627</v>
      </c>
      <c r="U579" s="5">
        <f t="shared" si="103"/>
        <v>85829487.157464787</v>
      </c>
      <c r="V579" s="5">
        <f t="shared" si="103"/>
        <v>2546389.2722849748</v>
      </c>
      <c r="W579" s="5">
        <f t="shared" si="103"/>
        <v>3070684277.8686132</v>
      </c>
      <c r="X579" s="8">
        <f t="shared" si="103"/>
        <v>2.6915564057886829</v>
      </c>
      <c r="Y579" s="7">
        <f t="shared" si="103"/>
        <v>0.27263229574826892</v>
      </c>
      <c r="Z579" s="5">
        <f t="shared" si="103"/>
        <v>509551.50661117141</v>
      </c>
      <c r="AA579" s="9">
        <f t="shared" si="103"/>
        <v>2.5210267635660689E-2</v>
      </c>
      <c r="AB579" s="5">
        <f t="shared" si="103"/>
        <v>26275431.384598549</v>
      </c>
      <c r="AC579" s="7">
        <f t="shared" si="103"/>
        <v>1.1547003880793881E-2</v>
      </c>
    </row>
    <row r="580" spans="6:29" x14ac:dyDescent="0.3">
      <c r="F580" s="16" t="s">
        <v>1830</v>
      </c>
      <c r="G580" s="18">
        <f t="shared" si="102"/>
        <v>3.6153846153846154</v>
      </c>
      <c r="H580" s="5">
        <f t="shared" si="102"/>
        <v>277648.40800000011</v>
      </c>
      <c r="I580" s="5">
        <f t="shared" si="102"/>
        <v>23808086.12733645</v>
      </c>
      <c r="J580" s="5">
        <f t="shared" si="102"/>
        <v>827551.40086125734</v>
      </c>
      <c r="K580" s="18">
        <f t="shared" si="102"/>
        <v>4.666666666666667</v>
      </c>
      <c r="L580" s="5">
        <f t="shared" si="102"/>
        <v>778118.3321282051</v>
      </c>
      <c r="M580" s="5">
        <f t="shared" si="102"/>
        <v>52930332.897435896</v>
      </c>
      <c r="N580" s="5">
        <f t="shared" si="102"/>
        <v>1681554.3187139533</v>
      </c>
      <c r="O580" s="18">
        <f t="shared" si="102"/>
        <v>1.9583333333333333</v>
      </c>
      <c r="P580" s="5">
        <f t="shared" si="102"/>
        <v>2434024.2324999999</v>
      </c>
      <c r="Q580" s="5">
        <f t="shared" si="103"/>
        <v>25203964.975000001</v>
      </c>
      <c r="R580" s="5">
        <f t="shared" si="103"/>
        <v>913212.61244108714</v>
      </c>
      <c r="S580" s="18">
        <f t="shared" si="103"/>
        <v>5.3111111111111109</v>
      </c>
      <c r="T580" s="5">
        <f t="shared" si="103"/>
        <v>1255025.0120595237</v>
      </c>
      <c r="U580" s="5">
        <f t="shared" si="103"/>
        <v>48168461.913948052</v>
      </c>
      <c r="V580" s="5">
        <f t="shared" si="103"/>
        <v>1612030.0646356815</v>
      </c>
      <c r="W580" s="5">
        <f t="shared" si="103"/>
        <v>1815905670.6268656</v>
      </c>
      <c r="X580" s="8">
        <f t="shared" si="103"/>
        <v>3.1661692718272825</v>
      </c>
      <c r="Y580" s="7">
        <f t="shared" si="103"/>
        <v>0.27714558515632021</v>
      </c>
      <c r="Z580" s="5">
        <f t="shared" si="103"/>
        <v>356738.86642036756</v>
      </c>
      <c r="AA580" s="9">
        <f t="shared" si="103"/>
        <v>3.0099505334968118E-2</v>
      </c>
      <c r="AB580" s="5">
        <f t="shared" si="103"/>
        <v>19305455.604825888</v>
      </c>
      <c r="AC580" s="7">
        <f t="shared" si="103"/>
        <v>1.2577482147508414E-2</v>
      </c>
    </row>
    <row r="582" spans="6:29" x14ac:dyDescent="0.3">
      <c r="F582" s="16" t="s">
        <v>921</v>
      </c>
      <c r="G582" s="18">
        <f t="shared" ref="G582:V591" si="104">IFERROR(AVERAGEIFS(G$4:G$567,G$4:G$567,"&gt;0",$C$4:$C$567,$F582),"--")</f>
        <v>5.5</v>
      </c>
      <c r="H582" s="5">
        <f t="shared" si="104"/>
        <v>510132.68600000005</v>
      </c>
      <c r="I582" s="5">
        <f t="shared" si="104"/>
        <v>38416333.333333336</v>
      </c>
      <c r="J582" s="5">
        <f t="shared" si="104"/>
        <v>1477121.5460819926</v>
      </c>
      <c r="K582" s="18">
        <f t="shared" si="104"/>
        <v>5.5</v>
      </c>
      <c r="L582" s="5">
        <f t="shared" si="104"/>
        <v>1009700.5566666666</v>
      </c>
      <c r="M582" s="5">
        <f t="shared" si="104"/>
        <v>40360525</v>
      </c>
      <c r="N582" s="5">
        <f t="shared" si="104"/>
        <v>1379328.1049235233</v>
      </c>
      <c r="O582" s="18">
        <f t="shared" si="104"/>
        <v>1</v>
      </c>
      <c r="P582" s="5">
        <f t="shared" si="104"/>
        <v>129039.32</v>
      </c>
      <c r="Q582" s="5">
        <f t="shared" si="104"/>
        <v>31106500</v>
      </c>
      <c r="R582" s="5">
        <f t="shared" si="104"/>
        <v>1104704.7602872092</v>
      </c>
      <c r="S582" s="18">
        <f t="shared" si="104"/>
        <v>6.333333333333333</v>
      </c>
      <c r="T582" s="5">
        <f t="shared" si="104"/>
        <v>833977.67714285722</v>
      </c>
      <c r="U582" s="5">
        <f t="shared" si="104"/>
        <v>50461455.555555552</v>
      </c>
      <c r="V582" s="5">
        <f t="shared" si="104"/>
        <v>1843272.35741783</v>
      </c>
      <c r="W582" s="5">
        <f t="shared" ref="W582:AC591" si="105">AVERAGEIFS(W$4:W$567,W$4:W$567,"&gt;0",$C$4:$C$567,$F582)</f>
        <v>1736379491.0869565</v>
      </c>
      <c r="X582" s="8">
        <f t="shared" si="105"/>
        <v>3.0819156285477045</v>
      </c>
      <c r="Y582" s="7">
        <f t="shared" si="105"/>
        <v>0.30087471129991439</v>
      </c>
      <c r="Z582" s="5">
        <f t="shared" si="105"/>
        <v>509733.84795780212</v>
      </c>
      <c r="AA582" s="9">
        <f t="shared" si="105"/>
        <v>1.6267177443397358E-2</v>
      </c>
      <c r="AB582" s="5">
        <f t="shared" si="105"/>
        <v>26267625.663913041</v>
      </c>
      <c r="AC582" s="7">
        <f t="shared" si="105"/>
        <v>9.6111112656798239E-3</v>
      </c>
    </row>
    <row r="583" spans="6:29" x14ac:dyDescent="0.3">
      <c r="F583" s="16" t="s">
        <v>936</v>
      </c>
      <c r="G583" s="18">
        <f t="shared" si="104"/>
        <v>1.8235294117647058</v>
      </c>
      <c r="H583" s="5">
        <f t="shared" si="104"/>
        <v>208504.74000000002</v>
      </c>
      <c r="I583" s="5">
        <f t="shared" si="104"/>
        <v>17753381.25</v>
      </c>
      <c r="J583" s="5">
        <f t="shared" si="104"/>
        <v>502632.51451176708</v>
      </c>
      <c r="K583" s="18">
        <f t="shared" si="104"/>
        <v>4.5</v>
      </c>
      <c r="L583" s="5">
        <f t="shared" si="104"/>
        <v>2825034.4666666668</v>
      </c>
      <c r="M583" s="5">
        <f t="shared" si="104"/>
        <v>903347700</v>
      </c>
      <c r="N583" s="5">
        <f t="shared" si="104"/>
        <v>15909981.779029379</v>
      </c>
      <c r="O583" s="18">
        <f t="shared" si="104"/>
        <v>1.375</v>
      </c>
      <c r="P583" s="5">
        <f t="shared" si="104"/>
        <v>274827.36187500006</v>
      </c>
      <c r="Q583" s="5">
        <f t="shared" si="104"/>
        <v>21373062.5</v>
      </c>
      <c r="R583" s="5">
        <f t="shared" si="104"/>
        <v>613365.90898620314</v>
      </c>
      <c r="S583" s="18">
        <f t="shared" si="104"/>
        <v>2.5806451612903225</v>
      </c>
      <c r="T583" s="5">
        <f t="shared" si="104"/>
        <v>802968.55387096782</v>
      </c>
      <c r="U583" s="5">
        <f t="shared" si="104"/>
        <v>201536976.66666666</v>
      </c>
      <c r="V583" s="5">
        <f t="shared" si="104"/>
        <v>3777195.5150047932</v>
      </c>
      <c r="W583" s="5">
        <f t="shared" si="105"/>
        <v>2945862583.0857143</v>
      </c>
      <c r="X583" s="8">
        <f t="shared" si="105"/>
        <v>2.5541683175577452</v>
      </c>
      <c r="Y583" s="7">
        <f t="shared" si="105"/>
        <v>0.31726095518815861</v>
      </c>
      <c r="Z583" s="5">
        <f t="shared" si="105"/>
        <v>951779.78793555195</v>
      </c>
      <c r="AA583" s="9">
        <f t="shared" si="105"/>
        <v>3.911349916989653E-2</v>
      </c>
      <c r="AB583" s="5">
        <f t="shared" si="105"/>
        <v>27026106.878857151</v>
      </c>
      <c r="AC583" s="7">
        <f t="shared" si="105"/>
        <v>3.2920446692146124E-2</v>
      </c>
    </row>
    <row r="584" spans="6:29" x14ac:dyDescent="0.3">
      <c r="F584" s="16" t="s">
        <v>977</v>
      </c>
      <c r="G584" s="18">
        <f t="shared" si="104"/>
        <v>2.6428571428571428</v>
      </c>
      <c r="H584" s="5">
        <f t="shared" si="104"/>
        <v>275479.61923076928</v>
      </c>
      <c r="I584" s="5">
        <f t="shared" si="104"/>
        <v>17966507.142857142</v>
      </c>
      <c r="J584" s="5">
        <f t="shared" si="104"/>
        <v>549132.4715047403</v>
      </c>
      <c r="K584" s="18">
        <f t="shared" si="104"/>
        <v>2.5714285714285716</v>
      </c>
      <c r="L584" s="5">
        <f t="shared" si="104"/>
        <v>541339.1721428571</v>
      </c>
      <c r="M584" s="5">
        <f t="shared" si="104"/>
        <v>40570698.214285716</v>
      </c>
      <c r="N584" s="5">
        <f t="shared" si="104"/>
        <v>1202156.21152747</v>
      </c>
      <c r="O584" s="18">
        <f t="shared" si="104"/>
        <v>1.8333333333333333</v>
      </c>
      <c r="P584" s="5">
        <f t="shared" si="104"/>
        <v>227997.17500000002</v>
      </c>
      <c r="Q584" s="5">
        <f t="shared" si="104"/>
        <v>16855033.333333332</v>
      </c>
      <c r="R584" s="5">
        <f t="shared" si="104"/>
        <v>504072.25436675554</v>
      </c>
      <c r="S584" s="18">
        <f t="shared" si="104"/>
        <v>4</v>
      </c>
      <c r="T584" s="5">
        <f t="shared" si="104"/>
        <v>626398.32549999992</v>
      </c>
      <c r="U584" s="5">
        <f t="shared" si="104"/>
        <v>43840527.380952381</v>
      </c>
      <c r="V584" s="5">
        <f t="shared" si="104"/>
        <v>1311546.4327929271</v>
      </c>
      <c r="W584" s="5">
        <f t="shared" si="105"/>
        <v>1336812099.8</v>
      </c>
      <c r="X584" s="8">
        <f t="shared" si="105"/>
        <v>3.1569136229458836</v>
      </c>
      <c r="Y584" s="7">
        <f t="shared" si="105"/>
        <v>0.2287245601220784</v>
      </c>
      <c r="Z584" s="5">
        <f t="shared" si="105"/>
        <v>171588.29425480904</v>
      </c>
      <c r="AA584" s="9">
        <f t="shared" si="105"/>
        <v>3.0424583747120686E-2</v>
      </c>
      <c r="AB584" s="5">
        <f t="shared" si="105"/>
        <v>12926227.478999998</v>
      </c>
      <c r="AC584" s="7">
        <f t="shared" si="105"/>
        <v>1.190111436376993E-2</v>
      </c>
    </row>
    <row r="585" spans="6:29" x14ac:dyDescent="0.3">
      <c r="F585" s="16" t="s">
        <v>997</v>
      </c>
      <c r="G585" s="18">
        <f t="shared" si="104"/>
        <v>4.2777777777777777</v>
      </c>
      <c r="H585" s="5">
        <f t="shared" si="104"/>
        <v>322394.81058823538</v>
      </c>
      <c r="I585" s="5">
        <f t="shared" si="104"/>
        <v>26602995.119418487</v>
      </c>
      <c r="J585" s="5">
        <f t="shared" si="104"/>
        <v>1014448.2313125437</v>
      </c>
      <c r="K585" s="18">
        <f t="shared" si="104"/>
        <v>3</v>
      </c>
      <c r="L585" s="5">
        <f t="shared" si="104"/>
        <v>499878.32428571431</v>
      </c>
      <c r="M585" s="5">
        <f t="shared" si="104"/>
        <v>70481366.666666672</v>
      </c>
      <c r="N585" s="5">
        <f t="shared" si="104"/>
        <v>2453481.2761269878</v>
      </c>
      <c r="O585" s="18">
        <f t="shared" si="104"/>
        <v>2.5714285714285716</v>
      </c>
      <c r="P585" s="5">
        <f t="shared" si="104"/>
        <v>847627.59142857126</v>
      </c>
      <c r="Q585" s="5">
        <f t="shared" si="104"/>
        <v>41986600</v>
      </c>
      <c r="R585" s="5">
        <f t="shared" si="104"/>
        <v>1681529.8627764652</v>
      </c>
      <c r="S585" s="18">
        <f t="shared" si="104"/>
        <v>4.958333333333333</v>
      </c>
      <c r="T585" s="5">
        <f t="shared" si="104"/>
        <v>648402.31260869571</v>
      </c>
      <c r="U585" s="5">
        <f t="shared" si="104"/>
        <v>54347650.552251488</v>
      </c>
      <c r="V585" s="5">
        <f t="shared" si="104"/>
        <v>2034166.5845374076</v>
      </c>
      <c r="W585" s="5">
        <f t="shared" si="105"/>
        <v>1282443662.4444444</v>
      </c>
      <c r="X585" s="8">
        <f t="shared" si="105"/>
        <v>4.3808896931402197</v>
      </c>
      <c r="Y585" s="7">
        <f t="shared" si="105"/>
        <v>0.32454453476111955</v>
      </c>
      <c r="Z585" s="5">
        <f t="shared" si="105"/>
        <v>516958.9210955826</v>
      </c>
      <c r="AA585" s="9">
        <f t="shared" si="105"/>
        <v>2.8610502297418305E-2</v>
      </c>
      <c r="AB585" s="5">
        <f t="shared" si="105"/>
        <v>21971608.54277778</v>
      </c>
      <c r="AC585" s="7">
        <f t="shared" si="105"/>
        <v>1.1118302629664933E-2</v>
      </c>
    </row>
    <row r="586" spans="6:29" x14ac:dyDescent="0.3">
      <c r="F586" s="16" t="s">
        <v>1013</v>
      </c>
      <c r="G586" s="18">
        <f t="shared" si="104"/>
        <v>2.25</v>
      </c>
      <c r="H586" s="5">
        <f t="shared" si="104"/>
        <v>136830.28249999997</v>
      </c>
      <c r="I586" s="5">
        <f t="shared" si="104"/>
        <v>19256350</v>
      </c>
      <c r="J586" s="5">
        <f t="shared" si="104"/>
        <v>379336.61709484347</v>
      </c>
      <c r="K586" s="18" t="str">
        <f t="shared" si="104"/>
        <v>--</v>
      </c>
      <c r="L586" s="5" t="str">
        <f t="shared" si="104"/>
        <v>--</v>
      </c>
      <c r="M586" s="5" t="str">
        <f t="shared" si="104"/>
        <v>--</v>
      </c>
      <c r="N586" s="5" t="str">
        <f t="shared" si="104"/>
        <v>--</v>
      </c>
      <c r="O586" s="18" t="str">
        <f t="shared" si="104"/>
        <v>--</v>
      </c>
      <c r="P586" s="5" t="str">
        <f t="shared" si="104"/>
        <v>--</v>
      </c>
      <c r="Q586" s="5" t="str">
        <f t="shared" si="104"/>
        <v>--</v>
      </c>
      <c r="R586" s="5" t="str">
        <f t="shared" si="104"/>
        <v>--</v>
      </c>
      <c r="S586" s="18">
        <f t="shared" si="104"/>
        <v>2.25</v>
      </c>
      <c r="T586" s="5">
        <f t="shared" si="104"/>
        <v>136830.28249999997</v>
      </c>
      <c r="U586" s="5">
        <f t="shared" si="104"/>
        <v>19256350</v>
      </c>
      <c r="V586" s="5">
        <f t="shared" si="104"/>
        <v>379336.61709484347</v>
      </c>
      <c r="W586" s="5">
        <f t="shared" si="105"/>
        <v>3480883584</v>
      </c>
      <c r="X586" s="8">
        <f t="shared" si="105"/>
        <v>1.487173578671197</v>
      </c>
      <c r="Y586" s="7">
        <f t="shared" si="105"/>
        <v>0.38322232029830638</v>
      </c>
      <c r="Z586" s="5">
        <f t="shared" si="105"/>
        <v>129765.228535755</v>
      </c>
      <c r="AA586" s="9">
        <f t="shared" si="105"/>
        <v>6.9123129096656634E-3</v>
      </c>
      <c r="AB586" s="5">
        <f t="shared" si="105"/>
        <v>24469279.459375001</v>
      </c>
      <c r="AC586" s="7">
        <f t="shared" si="105"/>
        <v>4.1365010941559763E-3</v>
      </c>
    </row>
    <row r="587" spans="6:29" x14ac:dyDescent="0.3">
      <c r="F587" s="16" t="s">
        <v>1027</v>
      </c>
      <c r="G587" s="18">
        <f t="shared" si="104"/>
        <v>3.3333333333333335</v>
      </c>
      <c r="H587" s="5">
        <f t="shared" si="104"/>
        <v>420222.89999999997</v>
      </c>
      <c r="I587" s="5">
        <f t="shared" si="104"/>
        <v>22224000</v>
      </c>
      <c r="J587" s="5">
        <f t="shared" si="104"/>
        <v>1034789.3977061681</v>
      </c>
      <c r="K587" s="18">
        <f t="shared" si="104"/>
        <v>17</v>
      </c>
      <c r="L587" s="5">
        <f t="shared" si="104"/>
        <v>807033.90649999981</v>
      </c>
      <c r="M587" s="5">
        <f t="shared" si="104"/>
        <v>58267933.333333336</v>
      </c>
      <c r="N587" s="5">
        <f t="shared" si="104"/>
        <v>1991504.0565594425</v>
      </c>
      <c r="O587" s="18">
        <f t="shared" si="104"/>
        <v>2</v>
      </c>
      <c r="P587" s="5">
        <f t="shared" si="104"/>
        <v>153744.64000000001</v>
      </c>
      <c r="Q587" s="5">
        <f t="shared" si="104"/>
        <v>4798800</v>
      </c>
      <c r="R587" s="5">
        <f t="shared" si="104"/>
        <v>214924.03601396887</v>
      </c>
      <c r="S587" s="18">
        <f t="shared" si="104"/>
        <v>11.166666666666666</v>
      </c>
      <c r="T587" s="5">
        <f t="shared" si="104"/>
        <v>583149.50659999985</v>
      </c>
      <c r="U587" s="5">
        <f t="shared" si="104"/>
        <v>42645366.666666664</v>
      </c>
      <c r="V587" s="5">
        <f t="shared" si="104"/>
        <v>1620608.74513979</v>
      </c>
      <c r="W587" s="5">
        <f t="shared" si="105"/>
        <v>796966772.71428573</v>
      </c>
      <c r="X587" s="8">
        <f t="shared" si="105"/>
        <v>3.2838579557774898</v>
      </c>
      <c r="Y587" s="7">
        <f t="shared" si="105"/>
        <v>0.19529553584829956</v>
      </c>
      <c r="Z587" s="5">
        <f t="shared" si="105"/>
        <v>514360.39573779842</v>
      </c>
      <c r="AA587" s="9">
        <f t="shared" si="105"/>
        <v>2.3824348100584369E-2</v>
      </c>
      <c r="AB587" s="5">
        <f t="shared" si="105"/>
        <v>13127029.796428567</v>
      </c>
      <c r="AC587" s="7">
        <f t="shared" si="105"/>
        <v>1.3472334980530298E-2</v>
      </c>
    </row>
    <row r="588" spans="6:29" x14ac:dyDescent="0.3">
      <c r="F588" s="16" t="s">
        <v>1037</v>
      </c>
      <c r="G588" s="18">
        <f t="shared" si="104"/>
        <v>80.222222222222229</v>
      </c>
      <c r="H588" s="5">
        <f t="shared" si="104"/>
        <v>1007436.8188888873</v>
      </c>
      <c r="I588" s="5">
        <f t="shared" si="104"/>
        <v>89515712.5</v>
      </c>
      <c r="J588" s="5">
        <f t="shared" si="104"/>
        <v>3477104.7327016406</v>
      </c>
      <c r="K588" s="18">
        <f t="shared" si="104"/>
        <v>2.5714285714285716</v>
      </c>
      <c r="L588" s="5">
        <f t="shared" si="104"/>
        <v>876478.06142857135</v>
      </c>
      <c r="M588" s="5">
        <f t="shared" si="104"/>
        <v>34955928.571428575</v>
      </c>
      <c r="N588" s="5">
        <f t="shared" si="104"/>
        <v>1137218.7164636846</v>
      </c>
      <c r="O588" s="18">
        <f t="shared" si="104"/>
        <v>34.5</v>
      </c>
      <c r="P588" s="5">
        <f t="shared" si="104"/>
        <v>3810635.3479999984</v>
      </c>
      <c r="Q588" s="5">
        <f t="shared" si="104"/>
        <v>109223483.33333333</v>
      </c>
      <c r="R588" s="5">
        <f t="shared" si="104"/>
        <v>3793398.6153542083</v>
      </c>
      <c r="S588" s="18">
        <f t="shared" si="104"/>
        <v>67.882352941176464</v>
      </c>
      <c r="T588" s="5">
        <f t="shared" si="104"/>
        <v>3553908.751999998</v>
      </c>
      <c r="U588" s="5">
        <f t="shared" si="104"/>
        <v>141968687.5</v>
      </c>
      <c r="V588" s="5">
        <f t="shared" si="104"/>
        <v>5081134.5163193392</v>
      </c>
      <c r="W588" s="5">
        <f t="shared" si="105"/>
        <v>5138653037.090909</v>
      </c>
      <c r="X588" s="8">
        <f t="shared" si="105"/>
        <v>3.1602226600517658</v>
      </c>
      <c r="Y588" s="7">
        <f t="shared" si="105"/>
        <v>0.34739431018548</v>
      </c>
      <c r="Z588" s="5">
        <f t="shared" si="105"/>
        <v>1096529.9039079042</v>
      </c>
      <c r="AA588" s="9">
        <f t="shared" si="105"/>
        <v>2.6314351805773711E-2</v>
      </c>
      <c r="AB588" s="5">
        <f t="shared" si="105"/>
        <v>91368391.649090916</v>
      </c>
      <c r="AC588" s="7">
        <f t="shared" si="105"/>
        <v>1.4732342499918975E-2</v>
      </c>
    </row>
    <row r="589" spans="6:29" x14ac:dyDescent="0.3">
      <c r="F589" s="16" t="s">
        <v>1051</v>
      </c>
      <c r="G589" s="18">
        <f t="shared" si="104"/>
        <v>3.5</v>
      </c>
      <c r="H589" s="5">
        <f t="shared" si="104"/>
        <v>185465.39857142858</v>
      </c>
      <c r="I589" s="5">
        <f t="shared" si="104"/>
        <v>20275700</v>
      </c>
      <c r="J589" s="5">
        <f t="shared" si="104"/>
        <v>757093.11448345555</v>
      </c>
      <c r="K589" s="18">
        <f t="shared" si="104"/>
        <v>4.5714285714285712</v>
      </c>
      <c r="L589" s="5">
        <f t="shared" si="104"/>
        <v>1492542.8800000004</v>
      </c>
      <c r="M589" s="5">
        <f t="shared" si="104"/>
        <v>65273224.833333336</v>
      </c>
      <c r="N589" s="5">
        <f t="shared" si="104"/>
        <v>2281907.7439088877</v>
      </c>
      <c r="O589" s="18">
        <f t="shared" si="104"/>
        <v>1.3333333333333333</v>
      </c>
      <c r="P589" s="5">
        <f t="shared" si="104"/>
        <v>16397619.826666668</v>
      </c>
      <c r="Q589" s="5">
        <f t="shared" si="104"/>
        <v>21765314.725000001</v>
      </c>
      <c r="R589" s="5">
        <f t="shared" si="104"/>
        <v>876148.4004237398</v>
      </c>
      <c r="S589" s="18">
        <f t="shared" si="104"/>
        <v>6.4</v>
      </c>
      <c r="T589" s="5">
        <f t="shared" si="104"/>
        <v>6770990.8255555555</v>
      </c>
      <c r="U589" s="5">
        <f t="shared" si="104"/>
        <v>64122208.716666669</v>
      </c>
      <c r="V589" s="5">
        <f t="shared" si="104"/>
        <v>2304821.6739649987</v>
      </c>
      <c r="W589" s="5">
        <f t="shared" si="105"/>
        <v>1358115516.3333333</v>
      </c>
      <c r="X589" s="8">
        <f t="shared" si="105"/>
        <v>3.6594888905841896</v>
      </c>
      <c r="Y589" s="7">
        <f t="shared" si="105"/>
        <v>0.24601218234291633</v>
      </c>
      <c r="Z589" s="5">
        <f t="shared" si="105"/>
        <v>423080.40681784315</v>
      </c>
      <c r="AA589" s="9">
        <f t="shared" si="105"/>
        <v>4.4577276884239271E-2</v>
      </c>
      <c r="AB589" s="5">
        <f t="shared" si="105"/>
        <v>15690540.198333336</v>
      </c>
      <c r="AC589" s="7">
        <f t="shared" si="105"/>
        <v>2.0028771591568403E-2</v>
      </c>
    </row>
    <row r="590" spans="6:29" x14ac:dyDescent="0.3">
      <c r="F590" s="16" t="s">
        <v>1065</v>
      </c>
      <c r="G590" s="18">
        <f t="shared" si="104"/>
        <v>8.125</v>
      </c>
      <c r="H590" s="5">
        <f t="shared" si="104"/>
        <v>1868732.4403750002</v>
      </c>
      <c r="I590" s="5">
        <f t="shared" si="104"/>
        <v>203219750</v>
      </c>
      <c r="J590" s="5">
        <f t="shared" si="104"/>
        <v>4349923.6563451942</v>
      </c>
      <c r="K590" s="18">
        <f t="shared" si="104"/>
        <v>5.2</v>
      </c>
      <c r="L590" s="5">
        <f t="shared" si="104"/>
        <v>3983799.5219999999</v>
      </c>
      <c r="M590" s="5">
        <f t="shared" si="104"/>
        <v>339067020</v>
      </c>
      <c r="N590" s="5">
        <f t="shared" si="104"/>
        <v>6691664.0314194737</v>
      </c>
      <c r="O590" s="18">
        <f t="shared" si="104"/>
        <v>12.333333333333334</v>
      </c>
      <c r="P590" s="5">
        <f t="shared" si="104"/>
        <v>9132217.2222222202</v>
      </c>
      <c r="Q590" s="5">
        <f t="shared" si="104"/>
        <v>675263957.77777779</v>
      </c>
      <c r="R590" s="5">
        <f t="shared" si="104"/>
        <v>18729798.61363573</v>
      </c>
      <c r="S590" s="18">
        <f t="shared" si="104"/>
        <v>22.444444444444443</v>
      </c>
      <c r="T590" s="5">
        <f t="shared" si="104"/>
        <v>13006534.681444444</v>
      </c>
      <c r="U590" s="5">
        <f t="shared" si="104"/>
        <v>1044274302.2222222</v>
      </c>
      <c r="V590" s="5">
        <f t="shared" si="104"/>
        <v>26313988.547842283</v>
      </c>
      <c r="W590" s="5">
        <f t="shared" si="105"/>
        <v>9672235558.833334</v>
      </c>
      <c r="X590" s="8">
        <f t="shared" si="105"/>
        <v>4.07246043454521</v>
      </c>
      <c r="Y590" s="7">
        <f t="shared" si="105"/>
        <v>0.46846984913606321</v>
      </c>
      <c r="Z590" s="5">
        <f t="shared" si="105"/>
        <v>7312017.3780348608</v>
      </c>
      <c r="AA590" s="9">
        <f t="shared" si="105"/>
        <v>0.11712910505283161</v>
      </c>
      <c r="AB590" s="5">
        <f t="shared" si="105"/>
        <v>131290620.95333332</v>
      </c>
      <c r="AC590" s="7">
        <f t="shared" si="105"/>
        <v>4.2946762887362801E-2</v>
      </c>
    </row>
    <row r="591" spans="6:29" x14ac:dyDescent="0.3">
      <c r="F591" s="16" t="s">
        <v>1071</v>
      </c>
      <c r="G591" s="18">
        <f t="shared" si="104"/>
        <v>1.6666666666666667</v>
      </c>
      <c r="H591" s="5">
        <f t="shared" si="104"/>
        <v>66153.006666666668</v>
      </c>
      <c r="I591" s="5">
        <f t="shared" si="104"/>
        <v>12169100</v>
      </c>
      <c r="J591" s="5">
        <f t="shared" si="104"/>
        <v>314852.79606469348</v>
      </c>
      <c r="K591" s="18" t="str">
        <f t="shared" si="104"/>
        <v>--</v>
      </c>
      <c r="L591" s="5" t="str">
        <f t="shared" si="104"/>
        <v>--</v>
      </c>
      <c r="M591" s="5" t="str">
        <f t="shared" si="104"/>
        <v>--</v>
      </c>
      <c r="N591" s="5" t="str">
        <f t="shared" si="104"/>
        <v>--</v>
      </c>
      <c r="O591" s="18">
        <f t="shared" si="104"/>
        <v>2</v>
      </c>
      <c r="P591" s="5">
        <f t="shared" si="104"/>
        <v>15183.39</v>
      </c>
      <c r="Q591" s="5">
        <f t="shared" si="104"/>
        <v>3969500</v>
      </c>
      <c r="R591" s="5">
        <f t="shared" si="104"/>
        <v>103151.02367512378</v>
      </c>
      <c r="S591" s="18">
        <f t="shared" si="104"/>
        <v>1.75</v>
      </c>
      <c r="T591" s="5">
        <f t="shared" si="104"/>
        <v>53410.602499999994</v>
      </c>
      <c r="U591" s="5">
        <f t="shared" si="104"/>
        <v>10119200</v>
      </c>
      <c r="V591" s="5">
        <f t="shared" si="104"/>
        <v>261927.35296730106</v>
      </c>
      <c r="W591" s="5">
        <f t="shared" si="105"/>
        <v>919446529.46153843</v>
      </c>
      <c r="X591" s="8">
        <f t="shared" si="105"/>
        <v>2.947037628609483</v>
      </c>
      <c r="Y591" s="7">
        <f t="shared" si="105"/>
        <v>0.1842150765325849</v>
      </c>
      <c r="Z591" s="5">
        <f t="shared" si="105"/>
        <v>38020.018089197067</v>
      </c>
      <c r="AA591" s="9">
        <f t="shared" si="105"/>
        <v>6.0258690501899465E-3</v>
      </c>
      <c r="AB591" s="5">
        <f t="shared" si="105"/>
        <v>6141203.5396153843</v>
      </c>
      <c r="AC591" s="7">
        <f t="shared" si="105"/>
        <v>3.203334877531226E-3</v>
      </c>
    </row>
    <row r="592" spans="6:29" x14ac:dyDescent="0.3">
      <c r="F592" s="16" t="s">
        <v>1095</v>
      </c>
      <c r="G592" s="18">
        <f t="shared" ref="G592:V602" si="106">IFERROR(AVERAGEIFS(G$4:G$567,G$4:G$567,"&gt;0",$C$4:$C$567,$F592),"--")</f>
        <v>12.375</v>
      </c>
      <c r="H592" s="5">
        <f t="shared" si="106"/>
        <v>214670.55285714284</v>
      </c>
      <c r="I592" s="5">
        <f t="shared" si="106"/>
        <v>40539625</v>
      </c>
      <c r="J592" s="5">
        <f t="shared" si="106"/>
        <v>1732508.9049777791</v>
      </c>
      <c r="K592" s="18">
        <f t="shared" si="106"/>
        <v>3.8</v>
      </c>
      <c r="L592" s="5">
        <f t="shared" si="106"/>
        <v>920585.63500000001</v>
      </c>
      <c r="M592" s="5">
        <f t="shared" si="106"/>
        <v>48557080</v>
      </c>
      <c r="N592" s="5">
        <f t="shared" si="106"/>
        <v>1677553.8127644784</v>
      </c>
      <c r="O592" s="18">
        <f t="shared" si="106"/>
        <v>2.5</v>
      </c>
      <c r="P592" s="5">
        <f t="shared" si="106"/>
        <v>481787</v>
      </c>
      <c r="Q592" s="5">
        <f t="shared" si="106"/>
        <v>94067875</v>
      </c>
      <c r="R592" s="5">
        <f t="shared" si="106"/>
        <v>2568795.447675786</v>
      </c>
      <c r="S592" s="18">
        <f t="shared" si="106"/>
        <v>14.222222222222221</v>
      </c>
      <c r="T592" s="5">
        <f t="shared" si="106"/>
        <v>828799.67625000002</v>
      </c>
      <c r="U592" s="5">
        <f t="shared" si="106"/>
        <v>104819322.22222222</v>
      </c>
      <c r="V592" s="5">
        <f t="shared" si="106"/>
        <v>3613669.1215941967</v>
      </c>
      <c r="W592" s="5">
        <f t="shared" ref="W592:AC602" si="107">AVERAGEIFS(W$4:W$567,W$4:W$567,"&gt;0",$C$4:$C$567,$F592)</f>
        <v>4529426738.75</v>
      </c>
      <c r="X592" s="8">
        <f t="shared" si="107"/>
        <v>3.4668638364421693</v>
      </c>
      <c r="Y592" s="7">
        <f t="shared" si="107"/>
        <v>0.26141730206871794</v>
      </c>
      <c r="Z592" s="5">
        <f t="shared" si="107"/>
        <v>1090690.5022985283</v>
      </c>
      <c r="AA592" s="9">
        <f t="shared" si="107"/>
        <v>1.9853461813122801E-2</v>
      </c>
      <c r="AB592" s="5">
        <f t="shared" si="107"/>
        <v>63150557.835000008</v>
      </c>
      <c r="AC592" s="7">
        <f t="shared" si="107"/>
        <v>1.1309024377946418E-2</v>
      </c>
    </row>
    <row r="593" spans="6:29" x14ac:dyDescent="0.3">
      <c r="F593" s="16" t="s">
        <v>1100</v>
      </c>
      <c r="G593" s="18">
        <f t="shared" si="106"/>
        <v>4</v>
      </c>
      <c r="H593" s="5">
        <f t="shared" si="106"/>
        <v>375045.53</v>
      </c>
      <c r="I593" s="5">
        <f t="shared" si="106"/>
        <v>21517665.584285714</v>
      </c>
      <c r="J593" s="5">
        <f t="shared" si="106"/>
        <v>882335.13366234291</v>
      </c>
      <c r="K593" s="18">
        <f t="shared" si="106"/>
        <v>5.9230769230769234</v>
      </c>
      <c r="L593" s="5">
        <f t="shared" si="106"/>
        <v>2907219.737730769</v>
      </c>
      <c r="M593" s="5">
        <f t="shared" si="106"/>
        <v>122195661.53846154</v>
      </c>
      <c r="N593" s="5">
        <f t="shared" si="106"/>
        <v>5056072.6158629786</v>
      </c>
      <c r="O593" s="18">
        <f t="shared" si="106"/>
        <v>4.4285714285714288</v>
      </c>
      <c r="P593" s="5">
        <f t="shared" si="106"/>
        <v>1407871.0366666664</v>
      </c>
      <c r="Q593" s="5">
        <f t="shared" si="106"/>
        <v>102684723.85714285</v>
      </c>
      <c r="R593" s="5">
        <f t="shared" si="106"/>
        <v>3163275.6867164425</v>
      </c>
      <c r="S593" s="18">
        <f t="shared" si="106"/>
        <v>7.6363636363636367</v>
      </c>
      <c r="T593" s="5">
        <f t="shared" si="106"/>
        <v>2690351.3000263157</v>
      </c>
      <c r="U593" s="5">
        <f t="shared" si="106"/>
        <v>118571999.32636365</v>
      </c>
      <c r="V593" s="5">
        <f t="shared" si="106"/>
        <v>4555662.0765684824</v>
      </c>
      <c r="W593" s="5">
        <f t="shared" si="107"/>
        <v>3415122964.52</v>
      </c>
      <c r="X593" s="8">
        <f t="shared" si="107"/>
        <v>4.6011743882118221</v>
      </c>
      <c r="Y593" s="7">
        <f t="shared" si="107"/>
        <v>0.29230253275368107</v>
      </c>
      <c r="Z593" s="5">
        <f t="shared" si="107"/>
        <v>835116.17786362674</v>
      </c>
      <c r="AA593" s="9">
        <f t="shared" si="107"/>
        <v>3.4708372295729789E-2</v>
      </c>
      <c r="AB593" s="5">
        <f t="shared" si="107"/>
        <v>45855812.603600003</v>
      </c>
      <c r="AC593" s="7">
        <f t="shared" si="107"/>
        <v>1.8709188393007802E-2</v>
      </c>
    </row>
    <row r="594" spans="6:29" x14ac:dyDescent="0.3">
      <c r="F594" s="16" t="s">
        <v>1107</v>
      </c>
      <c r="G594" s="18">
        <f t="shared" si="106"/>
        <v>3.3157894736842106</v>
      </c>
      <c r="H594" s="5">
        <f t="shared" si="106"/>
        <v>243415.81776470589</v>
      </c>
      <c r="I594" s="5">
        <f t="shared" si="106"/>
        <v>32140442.105263159</v>
      </c>
      <c r="J594" s="5">
        <f t="shared" si="106"/>
        <v>585380.54938303609</v>
      </c>
      <c r="K594" s="18">
        <f t="shared" si="106"/>
        <v>2.6666666666666665</v>
      </c>
      <c r="L594" s="5">
        <f t="shared" si="106"/>
        <v>722457.52333333343</v>
      </c>
      <c r="M594" s="5">
        <f t="shared" si="106"/>
        <v>63951016.666666664</v>
      </c>
      <c r="N594" s="5">
        <f t="shared" si="106"/>
        <v>1019570.4764193107</v>
      </c>
      <c r="O594" s="18">
        <f t="shared" si="106"/>
        <v>4</v>
      </c>
      <c r="P594" s="5">
        <f t="shared" si="106"/>
        <v>900443.13153846143</v>
      </c>
      <c r="Q594" s="5">
        <f t="shared" si="106"/>
        <v>84703215.384615391</v>
      </c>
      <c r="R594" s="5">
        <f t="shared" si="106"/>
        <v>1421758.5009772445</v>
      </c>
      <c r="S594" s="18">
        <f t="shared" si="106"/>
        <v>5.4</v>
      </c>
      <c r="T594" s="5">
        <f t="shared" si="106"/>
        <v>877329.33704347827</v>
      </c>
      <c r="U594" s="5">
        <f t="shared" si="106"/>
        <v>83820652</v>
      </c>
      <c r="V594" s="5">
        <f t="shared" si="106"/>
        <v>1428900.552379909</v>
      </c>
      <c r="W594" s="5">
        <f t="shared" si="107"/>
        <v>3440707968.5471697</v>
      </c>
      <c r="X594" s="8">
        <f t="shared" si="107"/>
        <v>1.6260307465711321</v>
      </c>
      <c r="Y594" s="7">
        <f t="shared" si="107"/>
        <v>0.31790340767785152</v>
      </c>
      <c r="Z594" s="5">
        <f t="shared" si="107"/>
        <v>227072.17078754629</v>
      </c>
      <c r="AA594" s="9">
        <f t="shared" si="107"/>
        <v>2.0908077094900123E-2</v>
      </c>
      <c r="AB594" s="5">
        <f t="shared" si="107"/>
        <v>20378276.949811321</v>
      </c>
      <c r="AC594" s="7">
        <f t="shared" si="107"/>
        <v>7.1835880798755908E-3</v>
      </c>
    </row>
    <row r="595" spans="6:29" x14ac:dyDescent="0.3">
      <c r="F595" s="16" t="s">
        <v>1136</v>
      </c>
      <c r="G595" s="18">
        <f t="shared" si="106"/>
        <v>1.2</v>
      </c>
      <c r="H595" s="5">
        <f t="shared" si="106"/>
        <v>90368.022000000012</v>
      </c>
      <c r="I595" s="5">
        <f t="shared" si="106"/>
        <v>9124020</v>
      </c>
      <c r="J595" s="5">
        <f t="shared" si="106"/>
        <v>255380.05436161306</v>
      </c>
      <c r="K595" s="18">
        <f t="shared" si="106"/>
        <v>1</v>
      </c>
      <c r="L595" s="5">
        <f t="shared" si="106"/>
        <v>666780</v>
      </c>
      <c r="M595" s="5">
        <f t="shared" si="106"/>
        <v>24758900</v>
      </c>
      <c r="N595" s="5">
        <f t="shared" si="106"/>
        <v>819773.35338392726</v>
      </c>
      <c r="O595" s="18">
        <f t="shared" si="106"/>
        <v>2.75</v>
      </c>
      <c r="P595" s="5">
        <f t="shared" si="106"/>
        <v>611902.40571428568</v>
      </c>
      <c r="Q595" s="5">
        <f t="shared" si="106"/>
        <v>46552221.428571425</v>
      </c>
      <c r="R595" s="5">
        <f t="shared" si="106"/>
        <v>1248322.4835165299</v>
      </c>
      <c r="S595" s="18">
        <f t="shared" si="106"/>
        <v>2.3333333333333335</v>
      </c>
      <c r="T595" s="5">
        <f t="shared" si="106"/>
        <v>418126.93285714276</v>
      </c>
      <c r="U595" s="5">
        <f t="shared" si="106"/>
        <v>29457643.333333332</v>
      </c>
      <c r="V595" s="5">
        <f t="shared" si="106"/>
        <v>807455.41877438454</v>
      </c>
      <c r="W595" s="5">
        <f t="shared" si="107"/>
        <v>2608184708.4102564</v>
      </c>
      <c r="X595" s="8">
        <f t="shared" si="107"/>
        <v>2.5312801208752287</v>
      </c>
      <c r="Y595" s="7">
        <f t="shared" si="107"/>
        <v>0.26681065202795556</v>
      </c>
      <c r="Z595" s="5">
        <f t="shared" si="107"/>
        <v>141997.08562314502</v>
      </c>
      <c r="AA595" s="9">
        <f t="shared" si="107"/>
        <v>1.3459231069941598E-2</v>
      </c>
      <c r="AB595" s="5">
        <f t="shared" si="107"/>
        <v>26910503.412051283</v>
      </c>
      <c r="AC595" s="7">
        <f t="shared" si="107"/>
        <v>3.8599733639639103E-3</v>
      </c>
    </row>
    <row r="596" spans="6:29" x14ac:dyDescent="0.3">
      <c r="F596" s="16" t="s">
        <v>1162</v>
      </c>
      <c r="G596" s="18">
        <f t="shared" si="106"/>
        <v>4.2857142857142856</v>
      </c>
      <c r="H596" s="5">
        <f t="shared" si="106"/>
        <v>205222.35285714289</v>
      </c>
      <c r="I596" s="5">
        <f t="shared" si="106"/>
        <v>30529200</v>
      </c>
      <c r="J596" s="5">
        <f t="shared" si="106"/>
        <v>660275.57967440609</v>
      </c>
      <c r="K596" s="18">
        <f t="shared" si="106"/>
        <v>7.333333333333333</v>
      </c>
      <c r="L596" s="5">
        <f t="shared" si="106"/>
        <v>896162.69999999984</v>
      </c>
      <c r="M596" s="5">
        <f t="shared" si="106"/>
        <v>64224086.333333336</v>
      </c>
      <c r="N596" s="5">
        <f t="shared" si="106"/>
        <v>1492899.4711626414</v>
      </c>
      <c r="O596" s="18">
        <f t="shared" si="106"/>
        <v>2</v>
      </c>
      <c r="P596" s="5">
        <f t="shared" si="106"/>
        <v>401011.1166666667</v>
      </c>
      <c r="Q596" s="5">
        <f t="shared" si="106"/>
        <v>19655400</v>
      </c>
      <c r="R596" s="5">
        <f t="shared" si="106"/>
        <v>344528.23930215894</v>
      </c>
      <c r="S596" s="18">
        <f t="shared" si="106"/>
        <v>5.8</v>
      </c>
      <c r="T596" s="5">
        <f t="shared" si="106"/>
        <v>532807.79200000002</v>
      </c>
      <c r="U596" s="5">
        <f t="shared" si="106"/>
        <v>49520828.777777776</v>
      </c>
      <c r="V596" s="5">
        <f t="shared" si="106"/>
        <v>1087742.6610903428</v>
      </c>
      <c r="W596" s="5">
        <f t="shared" si="107"/>
        <v>3629862760.878788</v>
      </c>
      <c r="X596" s="8">
        <f t="shared" si="107"/>
        <v>2.0076117174460597</v>
      </c>
      <c r="Y596" s="7">
        <f t="shared" si="107"/>
        <v>0.31267023838982755</v>
      </c>
      <c r="Z596" s="5">
        <f t="shared" si="107"/>
        <v>172824.32916870312</v>
      </c>
      <c r="AA596" s="9">
        <f t="shared" si="107"/>
        <v>1.0283171695085422E-2</v>
      </c>
      <c r="AB596" s="5">
        <f t="shared" si="107"/>
        <v>28184216.676666666</v>
      </c>
      <c r="AC596" s="7">
        <f t="shared" si="107"/>
        <v>4.3652443285788958E-3</v>
      </c>
    </row>
    <row r="597" spans="6:29" x14ac:dyDescent="0.3">
      <c r="F597" s="16" t="s">
        <v>1185</v>
      </c>
      <c r="G597" s="18">
        <f t="shared" si="106"/>
        <v>5.833333333333333</v>
      </c>
      <c r="H597" s="5">
        <f t="shared" si="106"/>
        <v>838687.12599999993</v>
      </c>
      <c r="I597" s="5">
        <f t="shared" si="106"/>
        <v>64100916.666666664</v>
      </c>
      <c r="J597" s="5">
        <f t="shared" si="106"/>
        <v>3218313.4163189572</v>
      </c>
      <c r="K597" s="18">
        <f t="shared" si="106"/>
        <v>3.6</v>
      </c>
      <c r="L597" s="5">
        <f t="shared" si="106"/>
        <v>953071.09666666668</v>
      </c>
      <c r="M597" s="5">
        <f t="shared" si="106"/>
        <v>34392710</v>
      </c>
      <c r="N597" s="5">
        <f t="shared" si="106"/>
        <v>1669961.8896028055</v>
      </c>
      <c r="O597" s="18">
        <f t="shared" si="106"/>
        <v>10.6</v>
      </c>
      <c r="P597" s="5">
        <f t="shared" si="106"/>
        <v>143741.32</v>
      </c>
      <c r="Q597" s="5">
        <f t="shared" si="106"/>
        <v>9232840</v>
      </c>
      <c r="R597" s="5">
        <f t="shared" si="106"/>
        <v>466898.05669328663</v>
      </c>
      <c r="S597" s="18">
        <f t="shared" si="106"/>
        <v>13.25</v>
      </c>
      <c r="T597" s="5">
        <f t="shared" si="106"/>
        <v>1089659.1714285712</v>
      </c>
      <c r="U597" s="5">
        <f t="shared" si="106"/>
        <v>75341656.25</v>
      </c>
      <c r="V597" s="5">
        <f t="shared" si="106"/>
        <v>3749272.5286742756</v>
      </c>
      <c r="W597" s="5">
        <f t="shared" si="107"/>
        <v>2739750237.9375</v>
      </c>
      <c r="X597" s="8">
        <f t="shared" si="107"/>
        <v>4.173812331755113</v>
      </c>
      <c r="Y597" s="7">
        <f t="shared" si="107"/>
        <v>0.31539085131860817</v>
      </c>
      <c r="Z597" s="5">
        <f t="shared" si="107"/>
        <v>1521338.4722134215</v>
      </c>
      <c r="AA597" s="9">
        <f t="shared" si="107"/>
        <v>1.3394526843193717E-2</v>
      </c>
      <c r="AB597" s="5">
        <f t="shared" si="107"/>
        <v>53637459.448124997</v>
      </c>
      <c r="AC597" s="7">
        <f t="shared" si="107"/>
        <v>9.0945989576080803E-3</v>
      </c>
    </row>
    <row r="598" spans="6:29" x14ac:dyDescent="0.3">
      <c r="F598" s="16" t="s">
        <v>1198</v>
      </c>
      <c r="G598" s="18">
        <f t="shared" si="106"/>
        <v>2.2000000000000002</v>
      </c>
      <c r="H598" s="5">
        <f t="shared" si="106"/>
        <v>184742.606</v>
      </c>
      <c r="I598" s="5">
        <f t="shared" si="106"/>
        <v>12700560</v>
      </c>
      <c r="J598" s="5">
        <f t="shared" si="106"/>
        <v>721868.41866669222</v>
      </c>
      <c r="K598" s="18">
        <f t="shared" si="106"/>
        <v>3</v>
      </c>
      <c r="L598" s="5">
        <f t="shared" si="106"/>
        <v>496420.1766666667</v>
      </c>
      <c r="M598" s="5">
        <f t="shared" si="106"/>
        <v>50949166.666666664</v>
      </c>
      <c r="N598" s="5">
        <f t="shared" si="106"/>
        <v>1455858.1151279986</v>
      </c>
      <c r="O598" s="18" t="str">
        <f t="shared" si="106"/>
        <v>--</v>
      </c>
      <c r="P598" s="5" t="str">
        <f t="shared" si="106"/>
        <v>--</v>
      </c>
      <c r="Q598" s="5" t="str">
        <f t="shared" si="106"/>
        <v>--</v>
      </c>
      <c r="R598" s="5" t="str">
        <f t="shared" si="106"/>
        <v>--</v>
      </c>
      <c r="S598" s="18">
        <f t="shared" si="106"/>
        <v>3.3333333333333335</v>
      </c>
      <c r="T598" s="5">
        <f t="shared" si="106"/>
        <v>402162.26</v>
      </c>
      <c r="U598" s="5">
        <f t="shared" si="106"/>
        <v>36058383.333333336</v>
      </c>
      <c r="V598" s="5">
        <f t="shared" si="106"/>
        <v>1329486.0731195763</v>
      </c>
      <c r="W598" s="5">
        <f t="shared" si="107"/>
        <v>412529333.19999999</v>
      </c>
      <c r="X598" s="8">
        <f t="shared" si="107"/>
        <v>3.84531210802926</v>
      </c>
      <c r="Y598" s="7">
        <f t="shared" si="107"/>
        <v>0.18142050859320885</v>
      </c>
      <c r="Z598" s="5">
        <f t="shared" si="107"/>
        <v>265158.19135754358</v>
      </c>
      <c r="AA598" s="9">
        <f t="shared" si="107"/>
        <v>8.4911029187975592E-2</v>
      </c>
      <c r="AB598" s="5">
        <f t="shared" si="107"/>
        <v>5751678.4006666681</v>
      </c>
      <c r="AC598" s="7">
        <f t="shared" si="107"/>
        <v>3.5248525276291812E-2</v>
      </c>
    </row>
    <row r="599" spans="6:29" x14ac:dyDescent="0.3">
      <c r="F599" s="16" t="s">
        <v>512</v>
      </c>
      <c r="G599" s="18">
        <f t="shared" si="106"/>
        <v>2</v>
      </c>
      <c r="H599" s="5">
        <f t="shared" si="106"/>
        <v>141877.56399999995</v>
      </c>
      <c r="I599" s="5">
        <f t="shared" si="106"/>
        <v>11734428.83</v>
      </c>
      <c r="J599" s="5">
        <f t="shared" si="106"/>
        <v>251683.82418986844</v>
      </c>
      <c r="K599" s="18">
        <f t="shared" si="106"/>
        <v>1</v>
      </c>
      <c r="L599" s="5">
        <f t="shared" si="106"/>
        <v>42718.33</v>
      </c>
      <c r="M599" s="5">
        <f t="shared" si="106"/>
        <v>5670750</v>
      </c>
      <c r="N599" s="5">
        <f t="shared" si="106"/>
        <v>124733.41998732023</v>
      </c>
      <c r="O599" s="18">
        <f t="shared" si="106"/>
        <v>3.8333333333333335</v>
      </c>
      <c r="P599" s="5">
        <f t="shared" si="106"/>
        <v>889871.61499999987</v>
      </c>
      <c r="Q599" s="5">
        <f t="shared" si="106"/>
        <v>54032421.669999994</v>
      </c>
      <c r="R599" s="5">
        <f t="shared" si="106"/>
        <v>1586042.9244830206</v>
      </c>
      <c r="S599" s="18">
        <f t="shared" si="106"/>
        <v>3.3636363636363638</v>
      </c>
      <c r="T599" s="5">
        <f t="shared" si="106"/>
        <v>613405.41700000013</v>
      </c>
      <c r="U599" s="5">
        <f t="shared" si="106"/>
        <v>36903873</v>
      </c>
      <c r="V599" s="5">
        <f t="shared" si="106"/>
        <v>1025075.2120010889</v>
      </c>
      <c r="W599" s="5">
        <f t="shared" si="107"/>
        <v>3556638999.5714288</v>
      </c>
      <c r="X599" s="8">
        <f t="shared" si="107"/>
        <v>2.3480425684919721</v>
      </c>
      <c r="Y599" s="7">
        <f t="shared" si="107"/>
        <v>0.25083718938442268</v>
      </c>
      <c r="Z599" s="5">
        <f t="shared" si="107"/>
        <v>141155.66866552149</v>
      </c>
      <c r="AA599" s="9">
        <f t="shared" si="107"/>
        <v>2.7350750157680501E-2</v>
      </c>
      <c r="AB599" s="5">
        <f t="shared" si="107"/>
        <v>21705339.05761905</v>
      </c>
      <c r="AC599" s="7">
        <f t="shared" si="107"/>
        <v>1.0093921901124519E-2</v>
      </c>
    </row>
    <row r="600" spans="6:29" x14ac:dyDescent="0.3">
      <c r="F600" s="16" t="s">
        <v>1219</v>
      </c>
      <c r="G600" s="18">
        <f t="shared" si="106"/>
        <v>4</v>
      </c>
      <c r="H600" s="5">
        <f t="shared" si="106"/>
        <v>255454.30000000002</v>
      </c>
      <c r="I600" s="5">
        <f t="shared" si="106"/>
        <v>12892250</v>
      </c>
      <c r="J600" s="5">
        <f t="shared" si="106"/>
        <v>560591.9343377226</v>
      </c>
      <c r="K600" s="18">
        <f t="shared" si="106"/>
        <v>1</v>
      </c>
      <c r="L600" s="5">
        <f t="shared" si="106"/>
        <v>608275</v>
      </c>
      <c r="M600" s="5">
        <f t="shared" si="106"/>
        <v>12127700</v>
      </c>
      <c r="N600" s="5">
        <f t="shared" si="106"/>
        <v>544906.1182806046</v>
      </c>
      <c r="O600" s="18">
        <f t="shared" si="106"/>
        <v>5</v>
      </c>
      <c r="P600" s="5">
        <f t="shared" si="106"/>
        <v>380405.63</v>
      </c>
      <c r="Q600" s="5">
        <f t="shared" si="106"/>
        <v>147085900</v>
      </c>
      <c r="R600" s="5">
        <f t="shared" si="106"/>
        <v>6608673.2705137152</v>
      </c>
      <c r="S600" s="18">
        <f t="shared" si="106"/>
        <v>7</v>
      </c>
      <c r="T600" s="5">
        <f t="shared" si="106"/>
        <v>749794.61499999999</v>
      </c>
      <c r="U600" s="5">
        <f t="shared" si="106"/>
        <v>92499050</v>
      </c>
      <c r="V600" s="5">
        <f t="shared" si="106"/>
        <v>4137381.6287348825</v>
      </c>
      <c r="W600" s="5">
        <f t="shared" si="107"/>
        <v>805360691.20833337</v>
      </c>
      <c r="X600" s="8">
        <f t="shared" si="107"/>
        <v>3.2840777554335596</v>
      </c>
      <c r="Y600" s="7">
        <f t="shared" si="107"/>
        <v>0.20582012005025824</v>
      </c>
      <c r="Z600" s="5">
        <f t="shared" si="107"/>
        <v>1167866.572556003</v>
      </c>
      <c r="AA600" s="9">
        <f t="shared" si="107"/>
        <v>0.10045712192180924</v>
      </c>
      <c r="AB600" s="5">
        <f t="shared" si="107"/>
        <v>8381461.9941666657</v>
      </c>
      <c r="AC600" s="7">
        <f t="shared" si="107"/>
        <v>7.1020578629654246E-2</v>
      </c>
    </row>
    <row r="601" spans="6:29" x14ac:dyDescent="0.3">
      <c r="F601" s="16" t="s">
        <v>1241</v>
      </c>
      <c r="G601" s="18">
        <f t="shared" si="106"/>
        <v>6.666666666666667</v>
      </c>
      <c r="H601" s="5">
        <f t="shared" si="106"/>
        <v>619435.08833333338</v>
      </c>
      <c r="I601" s="5">
        <f t="shared" si="106"/>
        <v>18799416.666666668</v>
      </c>
      <c r="J601" s="5">
        <f t="shared" si="106"/>
        <v>2054114.4874881755</v>
      </c>
      <c r="K601" s="18">
        <f t="shared" si="106"/>
        <v>6.333333333333333</v>
      </c>
      <c r="L601" s="5">
        <f t="shared" si="106"/>
        <v>2306106.23</v>
      </c>
      <c r="M601" s="5">
        <f t="shared" si="106"/>
        <v>51039738.333333336</v>
      </c>
      <c r="N601" s="5">
        <f t="shared" si="106"/>
        <v>5938310.8888748912</v>
      </c>
      <c r="O601" s="18">
        <f t="shared" si="106"/>
        <v>4.5</v>
      </c>
      <c r="P601" s="5">
        <f t="shared" si="106"/>
        <v>839651.20444444439</v>
      </c>
      <c r="Q601" s="5">
        <f t="shared" si="106"/>
        <v>27970970</v>
      </c>
      <c r="R601" s="5">
        <f t="shared" si="106"/>
        <v>3066006.7445719177</v>
      </c>
      <c r="S601" s="18">
        <f t="shared" si="106"/>
        <v>10.25</v>
      </c>
      <c r="T601" s="5">
        <f t="shared" si="106"/>
        <v>2282737.1590909092</v>
      </c>
      <c r="U601" s="5">
        <f t="shared" si="106"/>
        <v>58228719.166666664</v>
      </c>
      <c r="V601" s="5">
        <f t="shared" si="106"/>
        <v>6551218.3086581314</v>
      </c>
      <c r="W601" s="5">
        <f t="shared" si="107"/>
        <v>2176438666.3333335</v>
      </c>
      <c r="X601" s="8">
        <f t="shared" si="107"/>
        <v>8.1081219204659636</v>
      </c>
      <c r="Y601" s="7">
        <f t="shared" si="107"/>
        <v>0.33846504960058027</v>
      </c>
      <c r="Z601" s="5">
        <f t="shared" si="107"/>
        <v>2345954.3308271607</v>
      </c>
      <c r="AA601" s="9">
        <f t="shared" si="107"/>
        <v>3.8149882374163592E-2</v>
      </c>
      <c r="AB601" s="5">
        <f t="shared" si="107"/>
        <v>55737917.976190455</v>
      </c>
      <c r="AC601" s="7">
        <f t="shared" si="107"/>
        <v>2.3588613329662337E-2</v>
      </c>
    </row>
    <row r="602" spans="6:29" x14ac:dyDescent="0.3">
      <c r="F602" s="16" t="s">
        <v>1253</v>
      </c>
      <c r="G602" s="18">
        <f t="shared" si="106"/>
        <v>1</v>
      </c>
      <c r="H602" s="5">
        <f t="shared" si="106"/>
        <v>30251.33</v>
      </c>
      <c r="I602" s="5">
        <f t="shared" si="106"/>
        <v>2983950</v>
      </c>
      <c r="J602" s="5">
        <f t="shared" si="106"/>
        <v>90711.721158541419</v>
      </c>
      <c r="K602" s="18">
        <f t="shared" si="106"/>
        <v>3</v>
      </c>
      <c r="L602" s="5">
        <f t="shared" si="106"/>
        <v>286429.36</v>
      </c>
      <c r="M602" s="5">
        <f t="shared" si="106"/>
        <v>6794700</v>
      </c>
      <c r="N602" s="5">
        <f t="shared" si="106"/>
        <v>285094.85792807216</v>
      </c>
      <c r="O602" s="18">
        <f t="shared" si="106"/>
        <v>2</v>
      </c>
      <c r="P602" s="5">
        <f t="shared" si="106"/>
        <v>397680.44666666671</v>
      </c>
      <c r="Q602" s="5">
        <f t="shared" si="106"/>
        <v>20639524.333333332</v>
      </c>
      <c r="R602" s="5">
        <f t="shared" si="106"/>
        <v>797273.20330465271</v>
      </c>
      <c r="S602" s="18">
        <f t="shared" si="106"/>
        <v>2.2000000000000002</v>
      </c>
      <c r="T602" s="5">
        <f t="shared" si="106"/>
        <v>307994.67199999996</v>
      </c>
      <c r="U602" s="5">
        <f t="shared" si="106"/>
        <v>14936234.6</v>
      </c>
      <c r="V602" s="5">
        <f t="shared" si="106"/>
        <v>571667.58203182265</v>
      </c>
      <c r="W602" s="5">
        <f t="shared" si="107"/>
        <v>552966059.4545455</v>
      </c>
      <c r="X602" s="8">
        <f t="shared" si="107"/>
        <v>3.4678601877232977</v>
      </c>
      <c r="Y602" s="7">
        <f t="shared" si="107"/>
        <v>0.18647417625645754</v>
      </c>
      <c r="Z602" s="5">
        <f t="shared" si="107"/>
        <v>54767.947177390961</v>
      </c>
      <c r="AA602" s="9">
        <f t="shared" si="107"/>
        <v>1.7401199610383965E-2</v>
      </c>
      <c r="AB602" s="5">
        <f t="shared" si="107"/>
        <v>5946543.7081818189</v>
      </c>
      <c r="AC602" s="7">
        <f t="shared" si="107"/>
        <v>4.6529738310722071E-3</v>
      </c>
    </row>
    <row r="604" spans="6:29" x14ac:dyDescent="0.3">
      <c r="F604" s="1" t="s">
        <v>1827</v>
      </c>
      <c r="G604" s="10">
        <f t="shared" ref="G604:W604" si="108">SUM(G4:G567)</f>
        <v>1389</v>
      </c>
      <c r="H604" s="10">
        <f t="shared" si="108"/>
        <v>65029615.094999984</v>
      </c>
      <c r="I604" s="10">
        <f t="shared" si="108"/>
        <v>6113196503.3095322</v>
      </c>
      <c r="J604" s="10">
        <f t="shared" si="108"/>
        <v>198902267.15984076</v>
      </c>
      <c r="K604" s="10">
        <f t="shared" si="108"/>
        <v>442</v>
      </c>
      <c r="L604" s="10">
        <f t="shared" si="108"/>
        <v>137504881.75350001</v>
      </c>
      <c r="M604" s="10">
        <f t="shared" si="108"/>
        <v>12172655663</v>
      </c>
      <c r="N604" s="10">
        <f t="shared" si="108"/>
        <v>328572412.15575135</v>
      </c>
      <c r="O604" s="10">
        <f t="shared" si="108"/>
        <v>847</v>
      </c>
      <c r="P604" s="10">
        <f t="shared" si="108"/>
        <v>224051478.7899999</v>
      </c>
      <c r="Q604" s="10">
        <f t="shared" si="108"/>
        <v>11669627969.470001</v>
      </c>
      <c r="R604" s="10">
        <f t="shared" si="108"/>
        <v>355247191.59967995</v>
      </c>
      <c r="S604" s="10">
        <f t="shared" si="108"/>
        <v>2678</v>
      </c>
      <c r="T604" s="10">
        <f t="shared" si="108"/>
        <v>426585975.6384998</v>
      </c>
      <c r="U604" s="10">
        <f t="shared" si="108"/>
        <v>29955480135.779533</v>
      </c>
      <c r="V604" s="10">
        <f t="shared" si="108"/>
        <v>882721870.91527164</v>
      </c>
      <c r="W604" s="10">
        <f t="shared" si="108"/>
        <v>1443762689527</v>
      </c>
      <c r="X604" s="11"/>
      <c r="Y604" s="12"/>
      <c r="Z604" s="10">
        <f>SUM(Z4:Z567)</f>
        <v>176472501.03815284</v>
      </c>
      <c r="AA604" s="13"/>
      <c r="AB604" s="10">
        <f>SUM(AB4:AB567)</f>
        <v>16367734536.679979</v>
      </c>
      <c r="AC604" s="12"/>
    </row>
    <row r="606" spans="6:29" x14ac:dyDescent="0.3">
      <c r="F606" s="16" t="s">
        <v>1815</v>
      </c>
      <c r="G606" s="5">
        <f t="shared" ref="G606:P611" si="109">SUMIFS(G$4:G$567,G$4:G$567,"&gt;0",$F$4:$F$567,$F606)</f>
        <v>133</v>
      </c>
      <c r="H606" s="5">
        <f t="shared" si="109"/>
        <v>8570509.4200000018</v>
      </c>
      <c r="I606" s="5">
        <f t="shared" si="109"/>
        <v>1075957530.1495328</v>
      </c>
      <c r="J606" s="5">
        <f t="shared" si="109"/>
        <v>34603440.616630852</v>
      </c>
      <c r="K606" s="5">
        <f t="shared" si="109"/>
        <v>85</v>
      </c>
      <c r="L606" s="5">
        <f t="shared" si="109"/>
        <v>33243514.510000002</v>
      </c>
      <c r="M606" s="5">
        <f t="shared" si="109"/>
        <v>1195040069</v>
      </c>
      <c r="N606" s="5">
        <f t="shared" si="109"/>
        <v>57001097.066009305</v>
      </c>
      <c r="O606" s="5">
        <f t="shared" si="109"/>
        <v>141</v>
      </c>
      <c r="P606" s="5">
        <f t="shared" si="109"/>
        <v>20661031.200000003</v>
      </c>
      <c r="Q606" s="5">
        <f t="shared" ref="Q606:W611" si="110">SUMIFS(Q$4:Q$567,Q$4:Q$567,"&gt;0",$F$4:$F$567,$F606)</f>
        <v>1614924192</v>
      </c>
      <c r="R606" s="5">
        <f t="shared" si="110"/>
        <v>60828064.921257056</v>
      </c>
      <c r="S606" s="5">
        <f t="shared" si="110"/>
        <v>359</v>
      </c>
      <c r="T606" s="5">
        <f t="shared" si="110"/>
        <v>62475055.13000001</v>
      </c>
      <c r="U606" s="5">
        <f t="shared" si="110"/>
        <v>3885921791.1495328</v>
      </c>
      <c r="V606" s="5">
        <f t="shared" si="110"/>
        <v>152432602.60389724</v>
      </c>
      <c r="W606" s="5">
        <f t="shared" si="110"/>
        <v>474843482420</v>
      </c>
      <c r="X606" s="8"/>
      <c r="Y606" s="7"/>
      <c r="Z606" s="5">
        <f t="shared" ref="Z606:Z611" si="111">SUMIFS(Z$4:Z$567,Z$4:Z$567,"&gt;0",$F$4:$F$567,$F606)</f>
        <v>29385101.111512203</v>
      </c>
      <c r="AA606" s="9">
        <f t="shared" ref="AA606:AA637" si="112">T606/W606</f>
        <v>1.3156978550405942E-4</v>
      </c>
      <c r="AB606" s="5">
        <f t="shared" ref="AB606:AB611" si="113">SUMIFS(AB$4:AB$567,AB$4:AB$567,"&gt;0",$F$4:$F$567,$F606)</f>
        <v>4630710062.0100031</v>
      </c>
      <c r="AC606" s="7">
        <f t="shared" ref="AC606:AC611" si="114">Z606/AB606</f>
        <v>6.3457009223240645E-3</v>
      </c>
    </row>
    <row r="607" spans="6:29" x14ac:dyDescent="0.3">
      <c r="F607" s="16" t="s">
        <v>1816</v>
      </c>
      <c r="G607" s="5">
        <f t="shared" si="109"/>
        <v>833</v>
      </c>
      <c r="H607" s="5">
        <f t="shared" si="109"/>
        <v>14955345.139999988</v>
      </c>
      <c r="I607" s="5">
        <f t="shared" si="109"/>
        <v>1527908100</v>
      </c>
      <c r="J607" s="5">
        <f t="shared" si="109"/>
        <v>47320242.730150625</v>
      </c>
      <c r="K607" s="5">
        <f t="shared" si="109"/>
        <v>112</v>
      </c>
      <c r="L607" s="5">
        <f t="shared" si="109"/>
        <v>15905964.762999998</v>
      </c>
      <c r="M607" s="5">
        <f t="shared" si="109"/>
        <v>1547327300</v>
      </c>
      <c r="N607" s="5">
        <f t="shared" si="109"/>
        <v>44460282.10142909</v>
      </c>
      <c r="O607" s="5">
        <f t="shared" si="109"/>
        <v>407</v>
      </c>
      <c r="P607" s="5">
        <f t="shared" si="109"/>
        <v>53731982.409999974</v>
      </c>
      <c r="Q607" s="5">
        <f t="shared" si="110"/>
        <v>3980548167</v>
      </c>
      <c r="R607" s="5">
        <f t="shared" si="110"/>
        <v>97876605.328053504</v>
      </c>
      <c r="S607" s="5">
        <f t="shared" si="110"/>
        <v>1352</v>
      </c>
      <c r="T607" s="5">
        <f t="shared" si="110"/>
        <v>84593292.312999949</v>
      </c>
      <c r="U607" s="5">
        <f t="shared" si="110"/>
        <v>7055783567</v>
      </c>
      <c r="V607" s="5">
        <f t="shared" si="110"/>
        <v>189657130.15963322</v>
      </c>
      <c r="W607" s="5">
        <f t="shared" si="110"/>
        <v>143404738201</v>
      </c>
      <c r="X607" s="8"/>
      <c r="Y607" s="7"/>
      <c r="Z607" s="5">
        <f t="shared" si="111"/>
        <v>48829659.223290615</v>
      </c>
      <c r="AA607" s="9">
        <f t="shared" si="112"/>
        <v>5.8989189181763075E-4</v>
      </c>
      <c r="AB607" s="5">
        <f t="shared" si="113"/>
        <v>2682924042.3099999</v>
      </c>
      <c r="AC607" s="7">
        <f t="shared" si="114"/>
        <v>1.8200164616381846E-2</v>
      </c>
    </row>
    <row r="608" spans="6:29" x14ac:dyDescent="0.3">
      <c r="F608" s="16" t="s">
        <v>1817</v>
      </c>
      <c r="G608" s="5">
        <f t="shared" si="109"/>
        <v>110</v>
      </c>
      <c r="H608" s="5">
        <f t="shared" si="109"/>
        <v>7737571.2420000006</v>
      </c>
      <c r="I608" s="5">
        <f t="shared" si="109"/>
        <v>691018600</v>
      </c>
      <c r="J608" s="5">
        <f t="shared" si="109"/>
        <v>19725774.222561814</v>
      </c>
      <c r="K608" s="5">
        <f t="shared" si="109"/>
        <v>74</v>
      </c>
      <c r="L608" s="5">
        <f t="shared" si="109"/>
        <v>22448781.899999999</v>
      </c>
      <c r="M608" s="5">
        <f t="shared" si="109"/>
        <v>1424151355</v>
      </c>
      <c r="N608" s="5">
        <f t="shared" si="109"/>
        <v>39350514.848030955</v>
      </c>
      <c r="O608" s="5">
        <f t="shared" si="109"/>
        <v>22</v>
      </c>
      <c r="P608" s="5">
        <f t="shared" si="109"/>
        <v>54091621.689999998</v>
      </c>
      <c r="Q608" s="5">
        <f t="shared" si="110"/>
        <v>449709740.44999999</v>
      </c>
      <c r="R608" s="5">
        <f t="shared" si="110"/>
        <v>9544883.0131372903</v>
      </c>
      <c r="S608" s="5">
        <f t="shared" si="110"/>
        <v>206</v>
      </c>
      <c r="T608" s="5">
        <f t="shared" si="110"/>
        <v>84277974.832000032</v>
      </c>
      <c r="U608" s="5">
        <f t="shared" si="110"/>
        <v>2564879695.4499998</v>
      </c>
      <c r="V608" s="5">
        <f t="shared" si="110"/>
        <v>68621172.083730042</v>
      </c>
      <c r="W608" s="5">
        <f t="shared" si="110"/>
        <v>303333756577</v>
      </c>
      <c r="X608" s="8"/>
      <c r="Y608" s="7"/>
      <c r="Z608" s="5">
        <f t="shared" si="111"/>
        <v>8207644.5149295935</v>
      </c>
      <c r="AA608" s="9">
        <f t="shared" si="112"/>
        <v>2.7783908979680746E-4</v>
      </c>
      <c r="AB608" s="5">
        <f t="shared" si="113"/>
        <v>2322986413.8399997</v>
      </c>
      <c r="AC608" s="7">
        <f t="shared" si="114"/>
        <v>3.5332296676509581E-3</v>
      </c>
    </row>
    <row r="609" spans="6:29" x14ac:dyDescent="0.3">
      <c r="F609" s="16" t="s">
        <v>1818</v>
      </c>
      <c r="G609" s="5">
        <f t="shared" si="109"/>
        <v>49</v>
      </c>
      <c r="H609" s="5">
        <f t="shared" si="109"/>
        <v>1820114.93</v>
      </c>
      <c r="I609" s="5">
        <f t="shared" si="109"/>
        <v>312223500</v>
      </c>
      <c r="J609" s="5">
        <f t="shared" si="109"/>
        <v>9152772.7578055225</v>
      </c>
      <c r="K609" s="5">
        <f t="shared" si="109"/>
        <v>23</v>
      </c>
      <c r="L609" s="5">
        <f t="shared" si="109"/>
        <v>3288709.07</v>
      </c>
      <c r="M609" s="5">
        <f t="shared" si="109"/>
        <v>342344259</v>
      </c>
      <c r="N609" s="5">
        <f t="shared" si="109"/>
        <v>10385590.107520554</v>
      </c>
      <c r="O609" s="5">
        <f t="shared" si="109"/>
        <v>12</v>
      </c>
      <c r="P609" s="5">
        <f t="shared" si="109"/>
        <v>2992157.81</v>
      </c>
      <c r="Q609" s="5">
        <f t="shared" si="110"/>
        <v>261637473</v>
      </c>
      <c r="R609" s="5">
        <f t="shared" si="110"/>
        <v>8080091.9610262606</v>
      </c>
      <c r="S609" s="5">
        <f t="shared" si="110"/>
        <v>84</v>
      </c>
      <c r="T609" s="5">
        <f t="shared" si="110"/>
        <v>8100981.8099999996</v>
      </c>
      <c r="U609" s="5">
        <f t="shared" si="110"/>
        <v>916205232</v>
      </c>
      <c r="V609" s="5">
        <f t="shared" si="110"/>
        <v>27618454.826352336</v>
      </c>
      <c r="W609" s="5">
        <f t="shared" si="110"/>
        <v>156066824229</v>
      </c>
      <c r="X609" s="8"/>
      <c r="Y609" s="7"/>
      <c r="Z609" s="5">
        <f t="shared" si="111"/>
        <v>3978718.1641769707</v>
      </c>
      <c r="AA609" s="9">
        <f t="shared" si="112"/>
        <v>5.1907135613352812E-5</v>
      </c>
      <c r="AB609" s="5">
        <f t="shared" si="113"/>
        <v>1373370173.9900005</v>
      </c>
      <c r="AC609" s="7">
        <f t="shared" si="114"/>
        <v>2.8970471614493789E-3</v>
      </c>
    </row>
    <row r="610" spans="6:29" x14ac:dyDescent="0.3">
      <c r="F610" s="16" t="s">
        <v>1819</v>
      </c>
      <c r="G610" s="5">
        <f t="shared" si="109"/>
        <v>245</v>
      </c>
      <c r="H610" s="5">
        <f t="shared" si="109"/>
        <v>30376814.033000004</v>
      </c>
      <c r="I610" s="5">
        <f t="shared" si="109"/>
        <v>2413199673.1600003</v>
      </c>
      <c r="J610" s="5">
        <f t="shared" si="109"/>
        <v>84586532.93176119</v>
      </c>
      <c r="K610" s="5">
        <f t="shared" si="109"/>
        <v>147</v>
      </c>
      <c r="L610" s="5">
        <f t="shared" si="109"/>
        <v>62009636.510499999</v>
      </c>
      <c r="M610" s="5">
        <f t="shared" si="109"/>
        <v>7651664980</v>
      </c>
      <c r="N610" s="5">
        <f t="shared" si="109"/>
        <v>176830021.91448069</v>
      </c>
      <c r="O610" s="5">
        <f t="shared" si="109"/>
        <v>260</v>
      </c>
      <c r="P610" s="5">
        <f t="shared" si="109"/>
        <v>92194280.049999982</v>
      </c>
      <c r="Q610" s="5">
        <f t="shared" si="110"/>
        <v>5215722497.0200005</v>
      </c>
      <c r="R610" s="5">
        <f t="shared" si="110"/>
        <v>172308873.10569203</v>
      </c>
      <c r="S610" s="5">
        <f t="shared" si="110"/>
        <v>652</v>
      </c>
      <c r="T610" s="5">
        <f t="shared" si="110"/>
        <v>184580730.59350008</v>
      </c>
      <c r="U610" s="5">
        <f t="shared" si="110"/>
        <v>15280587150.18</v>
      </c>
      <c r="V610" s="5">
        <f t="shared" si="110"/>
        <v>433725427.95193416</v>
      </c>
      <c r="W610" s="5">
        <f t="shared" si="110"/>
        <v>320026649517</v>
      </c>
      <c r="X610" s="8"/>
      <c r="Y610" s="7"/>
      <c r="Z610" s="5">
        <f t="shared" si="111"/>
        <v>105590261.9876208</v>
      </c>
      <c r="AA610" s="9">
        <f t="shared" si="112"/>
        <v>5.7676675011933669E-4</v>
      </c>
      <c r="AB610" s="5">
        <f t="shared" si="113"/>
        <v>5006562711.3199997</v>
      </c>
      <c r="AC610" s="7">
        <f t="shared" si="114"/>
        <v>2.1090370395017287E-2</v>
      </c>
    </row>
    <row r="611" spans="6:29" x14ac:dyDescent="0.3">
      <c r="F611" s="16" t="s">
        <v>1820</v>
      </c>
      <c r="G611" s="5">
        <f t="shared" si="109"/>
        <v>19</v>
      </c>
      <c r="H611" s="5">
        <f t="shared" si="109"/>
        <v>1569260.33</v>
      </c>
      <c r="I611" s="5">
        <f t="shared" si="109"/>
        <v>92889100</v>
      </c>
      <c r="J611" s="5">
        <f t="shared" si="109"/>
        <v>3513503.9009308983</v>
      </c>
      <c r="K611" s="5">
        <f t="shared" si="109"/>
        <v>1</v>
      </c>
      <c r="L611" s="5">
        <f t="shared" si="109"/>
        <v>608275</v>
      </c>
      <c r="M611" s="5">
        <f t="shared" si="109"/>
        <v>12127700</v>
      </c>
      <c r="N611" s="5">
        <f t="shared" si="109"/>
        <v>544906.1182806046</v>
      </c>
      <c r="O611" s="5">
        <f t="shared" si="109"/>
        <v>5</v>
      </c>
      <c r="P611" s="5">
        <f t="shared" si="109"/>
        <v>380405.63</v>
      </c>
      <c r="Q611" s="5">
        <f t="shared" si="110"/>
        <v>147085900</v>
      </c>
      <c r="R611" s="5">
        <f t="shared" si="110"/>
        <v>6608673.2705137152</v>
      </c>
      <c r="S611" s="5">
        <f t="shared" si="110"/>
        <v>25</v>
      </c>
      <c r="T611" s="5">
        <f t="shared" si="110"/>
        <v>2557940.96</v>
      </c>
      <c r="U611" s="5">
        <f t="shared" si="110"/>
        <v>252102700</v>
      </c>
      <c r="V611" s="5">
        <f t="shared" si="110"/>
        <v>10667083.289725218</v>
      </c>
      <c r="W611" s="5">
        <f t="shared" si="110"/>
        <v>46087238583</v>
      </c>
      <c r="X611" s="8"/>
      <c r="Y611" s="7"/>
      <c r="Z611" s="5">
        <f t="shared" si="111"/>
        <v>2973758.3343569851</v>
      </c>
      <c r="AA611" s="9">
        <f t="shared" si="112"/>
        <v>5.5502152844183129E-5</v>
      </c>
      <c r="AB611" s="5">
        <f t="shared" si="113"/>
        <v>351181133.21000004</v>
      </c>
      <c r="AC611" s="7">
        <f t="shared" si="114"/>
        <v>8.4678761275558921E-3</v>
      </c>
    </row>
    <row r="612" spans="6:29" x14ac:dyDescent="0.3">
      <c r="F612" s="16"/>
      <c r="AA612" s="9"/>
    </row>
    <row r="613" spans="6:29" x14ac:dyDescent="0.3">
      <c r="F613" s="16" t="s">
        <v>1828</v>
      </c>
      <c r="G613" s="5">
        <f t="shared" ref="G613:P615" si="115">SUMIFS(G$4:G$567,G$4:G$567,"&gt;0",$E$4:$E$567,$F613)</f>
        <v>915</v>
      </c>
      <c r="H613" s="5">
        <f t="shared" si="115"/>
        <v>36946509.112999998</v>
      </c>
      <c r="I613" s="5">
        <f t="shared" si="115"/>
        <v>3246332400</v>
      </c>
      <c r="J613" s="5">
        <f t="shared" si="115"/>
        <v>106149322.62201442</v>
      </c>
      <c r="K613" s="5">
        <f t="shared" si="115"/>
        <v>132</v>
      </c>
      <c r="L613" s="5">
        <f t="shared" si="115"/>
        <v>61261885.869999997</v>
      </c>
      <c r="M613" s="5">
        <f t="shared" si="115"/>
        <v>7881996080</v>
      </c>
      <c r="N613" s="5">
        <f t="shared" si="115"/>
        <v>182508190.95737541</v>
      </c>
      <c r="O613" s="5">
        <f t="shared" si="115"/>
        <v>678</v>
      </c>
      <c r="P613" s="5">
        <f t="shared" si="115"/>
        <v>138682136.19999999</v>
      </c>
      <c r="Q613" s="5">
        <f t="shared" ref="Q613:W615" si="116">SUMIFS(Q$4:Q$567,Q$4:Q$567,"&gt;0",$E$4:$E$567,$F613)</f>
        <v>8590770343</v>
      </c>
      <c r="R613" s="5">
        <f t="shared" si="116"/>
        <v>274636133.44498032</v>
      </c>
      <c r="S613" s="5">
        <f t="shared" si="116"/>
        <v>1725</v>
      </c>
      <c r="T613" s="5">
        <f t="shared" si="116"/>
        <v>236890531.183</v>
      </c>
      <c r="U613" s="5">
        <f t="shared" si="116"/>
        <v>19719098823</v>
      </c>
      <c r="V613" s="5">
        <f t="shared" si="116"/>
        <v>563293647.02437019</v>
      </c>
      <c r="W613" s="5">
        <f t="shared" si="116"/>
        <v>658081903663</v>
      </c>
      <c r="X613" s="8"/>
      <c r="Y613" s="7"/>
      <c r="Z613" s="5">
        <f>SUMIFS(Z$4:Z$567,Z$4:Z$567,"&gt;0",$E$4:$E$567,$F613)</f>
        <v>136286083.07930928</v>
      </c>
      <c r="AA613" s="9">
        <f t="shared" si="112"/>
        <v>3.5997119790777638E-4</v>
      </c>
      <c r="AB613" s="5">
        <f>SUMIFS(AB$4:AB$567,AB$4:AB$567,"&gt;0",$E$4:$E$567,$F613)</f>
        <v>8887603860.4199963</v>
      </c>
      <c r="AC613" s="7">
        <f t="shared" ref="AC613:AC637" si="117">Z613/AB613</f>
        <v>1.5334401174904401E-2</v>
      </c>
    </row>
    <row r="614" spans="6:29" x14ac:dyDescent="0.3">
      <c r="F614" s="16" t="s">
        <v>1829</v>
      </c>
      <c r="G614" s="5">
        <f t="shared" si="115"/>
        <v>239</v>
      </c>
      <c r="H614" s="5">
        <f t="shared" si="115"/>
        <v>11424201.502</v>
      </c>
      <c r="I614" s="5">
        <f t="shared" si="115"/>
        <v>1343146591.1600001</v>
      </c>
      <c r="J614" s="5">
        <f t="shared" si="115"/>
        <v>39789654.882706009</v>
      </c>
      <c r="K614" s="5">
        <f t="shared" si="115"/>
        <v>114</v>
      </c>
      <c r="L614" s="5">
        <f t="shared" si="115"/>
        <v>45896380.930500008</v>
      </c>
      <c r="M614" s="5">
        <f t="shared" si="115"/>
        <v>2226376600</v>
      </c>
      <c r="N614" s="5">
        <f t="shared" si="115"/>
        <v>80483602.768531621</v>
      </c>
      <c r="O614" s="5">
        <f t="shared" si="115"/>
        <v>122</v>
      </c>
      <c r="P614" s="5">
        <f t="shared" si="115"/>
        <v>26952761.010000005</v>
      </c>
      <c r="Q614" s="5">
        <f t="shared" si="116"/>
        <v>2524370397.02</v>
      </c>
      <c r="R614" s="5">
        <f t="shared" si="116"/>
        <v>60520380.680995665</v>
      </c>
      <c r="S614" s="5">
        <f t="shared" si="116"/>
        <v>475</v>
      </c>
      <c r="T614" s="5">
        <f t="shared" si="116"/>
        <v>84273343.44250001</v>
      </c>
      <c r="U614" s="5">
        <f t="shared" si="116"/>
        <v>6093893588.1800003</v>
      </c>
      <c r="V614" s="5">
        <f t="shared" si="116"/>
        <v>180793638.33223322</v>
      </c>
      <c r="W614" s="5">
        <f t="shared" si="116"/>
        <v>420683746068</v>
      </c>
      <c r="X614" s="8"/>
      <c r="Y614" s="7"/>
      <c r="Z614" s="5">
        <f>SUMIFS(Z$4:Z$567,Z$4:Z$567,"&gt;0",$E$4:$E$567,$F614)</f>
        <v>34139950.942948483</v>
      </c>
      <c r="AA614" s="9">
        <f t="shared" si="112"/>
        <v>2.0032469576059621E-4</v>
      </c>
      <c r="AB614" s="5">
        <f>SUMIFS(AB$4:AB$567,AB$4:AB$567,"&gt;0",$E$4:$E$567,$F614)</f>
        <v>3599734099.6900015</v>
      </c>
      <c r="AC614" s="7">
        <f t="shared" si="117"/>
        <v>9.4840202074615767E-3</v>
      </c>
    </row>
    <row r="615" spans="6:29" x14ac:dyDescent="0.3">
      <c r="F615" s="16" t="s">
        <v>1830</v>
      </c>
      <c r="G615" s="5">
        <f t="shared" si="115"/>
        <v>235</v>
      </c>
      <c r="H615" s="5">
        <f t="shared" si="115"/>
        <v>16658904.480000006</v>
      </c>
      <c r="I615" s="5">
        <f t="shared" si="115"/>
        <v>1523717512.1495328</v>
      </c>
      <c r="J615" s="5">
        <f t="shared" si="115"/>
        <v>52963289.65512047</v>
      </c>
      <c r="K615" s="5">
        <f t="shared" si="115"/>
        <v>196</v>
      </c>
      <c r="L615" s="5">
        <f t="shared" si="115"/>
        <v>30346614.952999998</v>
      </c>
      <c r="M615" s="5">
        <f t="shared" si="115"/>
        <v>2064282983</v>
      </c>
      <c r="N615" s="5">
        <f t="shared" si="115"/>
        <v>65580618.429844178</v>
      </c>
      <c r="O615" s="5">
        <f t="shared" si="115"/>
        <v>47</v>
      </c>
      <c r="P615" s="5">
        <f t="shared" si="115"/>
        <v>58416581.579999998</v>
      </c>
      <c r="Q615" s="5">
        <f t="shared" si="116"/>
        <v>554487229.45000005</v>
      </c>
      <c r="R615" s="5">
        <f t="shared" si="116"/>
        <v>20090677.473703917</v>
      </c>
      <c r="S615" s="5">
        <f t="shared" si="116"/>
        <v>478</v>
      </c>
      <c r="T615" s="5">
        <f t="shared" si="116"/>
        <v>105422101.013</v>
      </c>
      <c r="U615" s="5">
        <f t="shared" si="116"/>
        <v>4142487724.5995326</v>
      </c>
      <c r="V615" s="5">
        <f t="shared" si="116"/>
        <v>138634585.55866861</v>
      </c>
      <c r="W615" s="5">
        <f t="shared" si="116"/>
        <v>364997039796</v>
      </c>
      <c r="X615" s="8"/>
      <c r="Y615" s="7"/>
      <c r="Z615" s="5">
        <f>SUMIFS(Z$4:Z$567,Z$4:Z$567,"&gt;0",$E$4:$E$567,$F615)</f>
        <v>28539109.313629404</v>
      </c>
      <c r="AA615" s="9">
        <f t="shared" si="112"/>
        <v>2.8883001646238371E-4</v>
      </c>
      <c r="AB615" s="5">
        <f>SUMIFS(AB$4:AB$567,AB$4:AB$567,"&gt;0",$E$4:$E$567,$F615)</f>
        <v>3880396576.5700035</v>
      </c>
      <c r="AC615" s="7">
        <f t="shared" si="117"/>
        <v>7.3546888186505821E-3</v>
      </c>
    </row>
    <row r="617" spans="6:29" x14ac:dyDescent="0.3">
      <c r="F617" s="16" t="s">
        <v>921</v>
      </c>
      <c r="G617" s="5">
        <f t="shared" ref="G617:P626" si="118">SUMIFS(G$4:G$567,G$4:G$567,"&gt;0",$C$4:$C$567,$F617)</f>
        <v>33</v>
      </c>
      <c r="H617" s="5">
        <f t="shared" si="118"/>
        <v>2550663.4300000002</v>
      </c>
      <c r="I617" s="5">
        <f t="shared" si="118"/>
        <v>230498000</v>
      </c>
      <c r="J617" s="5">
        <f t="shared" si="118"/>
        <v>8862729.2764919549</v>
      </c>
      <c r="K617" s="5">
        <f t="shared" si="118"/>
        <v>22</v>
      </c>
      <c r="L617" s="5">
        <f t="shared" si="118"/>
        <v>3029101.67</v>
      </c>
      <c r="M617" s="5">
        <f t="shared" si="118"/>
        <v>161442100</v>
      </c>
      <c r="N617" s="5">
        <f t="shared" si="118"/>
        <v>5517312.4196940931</v>
      </c>
      <c r="O617" s="5">
        <f t="shared" si="118"/>
        <v>2</v>
      </c>
      <c r="P617" s="5">
        <f t="shared" si="118"/>
        <v>258078.64</v>
      </c>
      <c r="Q617" s="5">
        <f t="shared" ref="Q617:W626" si="119">SUMIFS(Q$4:Q$567,Q$4:Q$567,"&gt;0",$C$4:$C$567,$F617)</f>
        <v>62213000</v>
      </c>
      <c r="R617" s="5">
        <f t="shared" si="119"/>
        <v>2209409.5205744184</v>
      </c>
      <c r="S617" s="5">
        <f t="shared" si="119"/>
        <v>57</v>
      </c>
      <c r="T617" s="5">
        <f t="shared" si="119"/>
        <v>5837843.7400000002</v>
      </c>
      <c r="U617" s="5">
        <f t="shared" si="119"/>
        <v>454153100</v>
      </c>
      <c r="V617" s="5">
        <f t="shared" si="119"/>
        <v>16589451.21676047</v>
      </c>
      <c r="W617" s="5">
        <f t="shared" si="119"/>
        <v>39936728295</v>
      </c>
      <c r="Z617" s="5">
        <f t="shared" ref="Z617:Z637" si="120">SUMIFS(Z$4:Z$567,Z$4:Z$567,"&gt;0",$C$4:$C$567,$F617)</f>
        <v>4587604.631620219</v>
      </c>
      <c r="AA617" s="9">
        <f t="shared" si="112"/>
        <v>1.4617731569991642E-4</v>
      </c>
      <c r="AB617" s="5">
        <f t="shared" ref="AB617:AB637" si="121">SUMIFS(AB$4:AB$567,AB$4:AB$567,"&gt;0",$C$4:$C$567,$F617)</f>
        <v>604155390.26999998</v>
      </c>
      <c r="AC617" s="7">
        <f t="shared" si="117"/>
        <v>7.593418358098231E-3</v>
      </c>
    </row>
    <row r="618" spans="6:29" x14ac:dyDescent="0.3">
      <c r="F618" s="16" t="s">
        <v>936</v>
      </c>
      <c r="G618" s="5">
        <f t="shared" si="118"/>
        <v>31</v>
      </c>
      <c r="H618" s="5">
        <f t="shared" si="118"/>
        <v>3544580.5800000005</v>
      </c>
      <c r="I618" s="5">
        <f t="shared" si="118"/>
        <v>284054100</v>
      </c>
      <c r="J618" s="5">
        <f t="shared" si="118"/>
        <v>8042120.2321882732</v>
      </c>
      <c r="K618" s="5">
        <f t="shared" si="118"/>
        <v>27</v>
      </c>
      <c r="L618" s="5">
        <f t="shared" si="118"/>
        <v>16950206.800000001</v>
      </c>
      <c r="M618" s="5">
        <f t="shared" si="118"/>
        <v>5420086200</v>
      </c>
      <c r="N618" s="5">
        <f t="shared" si="118"/>
        <v>95459890.674176276</v>
      </c>
      <c r="O618" s="5">
        <f t="shared" si="118"/>
        <v>22</v>
      </c>
      <c r="P618" s="5">
        <f t="shared" si="118"/>
        <v>4397237.790000001</v>
      </c>
      <c r="Q618" s="5">
        <f t="shared" si="119"/>
        <v>341969000</v>
      </c>
      <c r="R618" s="5">
        <f t="shared" si="119"/>
        <v>9813854.5437792502</v>
      </c>
      <c r="S618" s="5">
        <f t="shared" si="119"/>
        <v>80</v>
      </c>
      <c r="T618" s="5">
        <f t="shared" si="119"/>
        <v>24892025.170000002</v>
      </c>
      <c r="U618" s="5">
        <f t="shared" si="119"/>
        <v>6046109300</v>
      </c>
      <c r="V618" s="5">
        <f t="shared" si="119"/>
        <v>113315865.4501438</v>
      </c>
      <c r="W618" s="5">
        <f t="shared" si="119"/>
        <v>206210380816</v>
      </c>
      <c r="Z618" s="5">
        <f t="shared" si="120"/>
        <v>27601613.850131005</v>
      </c>
      <c r="AA618" s="9">
        <f t="shared" si="112"/>
        <v>1.2071179477725213E-4</v>
      </c>
      <c r="AB618" s="5">
        <f t="shared" si="121"/>
        <v>1891827481.5200005</v>
      </c>
      <c r="AC618" s="7">
        <f t="shared" si="117"/>
        <v>1.4589921184543908E-2</v>
      </c>
    </row>
    <row r="619" spans="6:29" x14ac:dyDescent="0.3">
      <c r="F619" s="16" t="s">
        <v>977</v>
      </c>
      <c r="G619" s="5">
        <f t="shared" si="118"/>
        <v>37</v>
      </c>
      <c r="H619" s="5">
        <f t="shared" si="118"/>
        <v>3581235.0500000007</v>
      </c>
      <c r="I619" s="5">
        <f t="shared" si="118"/>
        <v>251531100</v>
      </c>
      <c r="J619" s="5">
        <f t="shared" si="118"/>
        <v>7687854.6010663649</v>
      </c>
      <c r="K619" s="5">
        <f t="shared" si="118"/>
        <v>36</v>
      </c>
      <c r="L619" s="5">
        <f t="shared" si="118"/>
        <v>7578748.4100000001</v>
      </c>
      <c r="M619" s="5">
        <f t="shared" si="118"/>
        <v>567989775</v>
      </c>
      <c r="N619" s="5">
        <f t="shared" si="118"/>
        <v>16830186.96138458</v>
      </c>
      <c r="O619" s="5">
        <f t="shared" si="118"/>
        <v>11</v>
      </c>
      <c r="P619" s="5">
        <f t="shared" si="118"/>
        <v>1367983.05</v>
      </c>
      <c r="Q619" s="5">
        <f t="shared" si="119"/>
        <v>101130200</v>
      </c>
      <c r="R619" s="5">
        <f t="shared" si="119"/>
        <v>3024433.5262005334</v>
      </c>
      <c r="S619" s="5">
        <f t="shared" si="119"/>
        <v>84</v>
      </c>
      <c r="T619" s="5">
        <f t="shared" si="119"/>
        <v>12527966.509999998</v>
      </c>
      <c r="U619" s="5">
        <f t="shared" si="119"/>
        <v>920651075</v>
      </c>
      <c r="V619" s="5">
        <f t="shared" si="119"/>
        <v>27542475.088651471</v>
      </c>
      <c r="W619" s="5">
        <f t="shared" si="119"/>
        <v>53472483992</v>
      </c>
      <c r="Z619" s="5">
        <f t="shared" si="120"/>
        <v>3260177.5908413716</v>
      </c>
      <c r="AA619" s="9">
        <f t="shared" si="112"/>
        <v>2.3428809688127267E-4</v>
      </c>
      <c r="AB619" s="5">
        <f t="shared" si="121"/>
        <v>517049099.15999991</v>
      </c>
      <c r="AC619" s="7">
        <f t="shared" si="117"/>
        <v>6.3053539714852409E-3</v>
      </c>
    </row>
    <row r="620" spans="6:29" x14ac:dyDescent="0.3">
      <c r="F620" s="16" t="s">
        <v>997</v>
      </c>
      <c r="G620" s="5">
        <f t="shared" si="118"/>
        <v>77</v>
      </c>
      <c r="H620" s="5">
        <f t="shared" si="118"/>
        <v>5480711.7800000012</v>
      </c>
      <c r="I620" s="5">
        <f t="shared" si="118"/>
        <v>478853912.14953274</v>
      </c>
      <c r="J620" s="5">
        <f t="shared" si="118"/>
        <v>18260068.163625788</v>
      </c>
      <c r="K620" s="5">
        <f t="shared" si="118"/>
        <v>24</v>
      </c>
      <c r="L620" s="5">
        <f t="shared" si="118"/>
        <v>3499148.27</v>
      </c>
      <c r="M620" s="5">
        <f t="shared" si="118"/>
        <v>422888200</v>
      </c>
      <c r="N620" s="5">
        <f t="shared" si="118"/>
        <v>14720887.656761928</v>
      </c>
      <c r="O620" s="5">
        <f t="shared" si="118"/>
        <v>18</v>
      </c>
      <c r="P620" s="5">
        <f t="shared" si="118"/>
        <v>5933393.1399999987</v>
      </c>
      <c r="Q620" s="5">
        <f t="shared" si="119"/>
        <v>293906200</v>
      </c>
      <c r="R620" s="5">
        <f t="shared" si="119"/>
        <v>11770709.039435256</v>
      </c>
      <c r="S620" s="5">
        <f t="shared" si="119"/>
        <v>119</v>
      </c>
      <c r="T620" s="5">
        <f t="shared" si="119"/>
        <v>14913253.190000001</v>
      </c>
      <c r="U620" s="5">
        <f t="shared" si="119"/>
        <v>1195648312.1495328</v>
      </c>
      <c r="V620" s="5">
        <f t="shared" si="119"/>
        <v>44751664.859822966</v>
      </c>
      <c r="W620" s="5">
        <f t="shared" si="119"/>
        <v>46167971848</v>
      </c>
      <c r="Z620" s="5">
        <f t="shared" si="120"/>
        <v>11373096.264102817</v>
      </c>
      <c r="AA620" s="9">
        <f t="shared" si="112"/>
        <v>3.2302162284926202E-4</v>
      </c>
      <c r="AB620" s="5">
        <f t="shared" si="121"/>
        <v>790977907.54000008</v>
      </c>
      <c r="AC620" s="7">
        <f t="shared" si="117"/>
        <v>1.4378525816825895E-2</v>
      </c>
    </row>
    <row r="621" spans="6:29" x14ac:dyDescent="0.3">
      <c r="F621" s="16" t="s">
        <v>1013</v>
      </c>
      <c r="G621" s="5">
        <f t="shared" si="118"/>
        <v>9</v>
      </c>
      <c r="H621" s="5">
        <f t="shared" si="118"/>
        <v>547321.12999999989</v>
      </c>
      <c r="I621" s="5">
        <f t="shared" si="118"/>
        <v>77025400</v>
      </c>
      <c r="J621" s="5">
        <f t="shared" si="118"/>
        <v>1517346.4683793739</v>
      </c>
      <c r="K621" s="5">
        <f t="shared" si="118"/>
        <v>0</v>
      </c>
      <c r="L621" s="5">
        <f t="shared" si="118"/>
        <v>0</v>
      </c>
      <c r="M621" s="5">
        <f t="shared" si="118"/>
        <v>0</v>
      </c>
      <c r="N621" s="5">
        <f t="shared" si="118"/>
        <v>0</v>
      </c>
      <c r="O621" s="5">
        <f t="shared" si="118"/>
        <v>0</v>
      </c>
      <c r="P621" s="5">
        <f t="shared" si="118"/>
        <v>0</v>
      </c>
      <c r="Q621" s="5">
        <f t="shared" si="119"/>
        <v>0</v>
      </c>
      <c r="R621" s="5">
        <f t="shared" si="119"/>
        <v>0</v>
      </c>
      <c r="S621" s="5">
        <f t="shared" si="119"/>
        <v>9</v>
      </c>
      <c r="T621" s="5">
        <f t="shared" si="119"/>
        <v>547321.12999999989</v>
      </c>
      <c r="U621" s="5">
        <f t="shared" si="119"/>
        <v>77025400</v>
      </c>
      <c r="V621" s="5">
        <f t="shared" si="119"/>
        <v>1517346.4683793739</v>
      </c>
      <c r="W621" s="5">
        <f t="shared" si="119"/>
        <v>55694137344</v>
      </c>
      <c r="Z621" s="5">
        <f t="shared" si="120"/>
        <v>389295.68560726498</v>
      </c>
      <c r="AA621" s="9">
        <f t="shared" si="112"/>
        <v>9.8272664969998584E-6</v>
      </c>
      <c r="AB621" s="5">
        <f t="shared" si="121"/>
        <v>391508471.35000002</v>
      </c>
      <c r="AC621" s="7">
        <f t="shared" si="117"/>
        <v>9.9434805143524749E-4</v>
      </c>
    </row>
    <row r="622" spans="6:29" x14ac:dyDescent="0.3">
      <c r="F622" s="16" t="s">
        <v>1027</v>
      </c>
      <c r="G622" s="5">
        <f t="shared" si="118"/>
        <v>10</v>
      </c>
      <c r="H622" s="5">
        <f t="shared" si="118"/>
        <v>840445.79999999993</v>
      </c>
      <c r="I622" s="5">
        <f t="shared" si="118"/>
        <v>66672000</v>
      </c>
      <c r="J622" s="5">
        <f t="shared" si="118"/>
        <v>3104368.1931185042</v>
      </c>
      <c r="K622" s="5">
        <f t="shared" si="118"/>
        <v>51</v>
      </c>
      <c r="L622" s="5">
        <f t="shared" si="118"/>
        <v>1614067.8129999996</v>
      </c>
      <c r="M622" s="5">
        <f t="shared" si="118"/>
        <v>174803800</v>
      </c>
      <c r="N622" s="5">
        <f t="shared" si="118"/>
        <v>5974512.1696783276</v>
      </c>
      <c r="O622" s="5">
        <f t="shared" si="118"/>
        <v>6</v>
      </c>
      <c r="P622" s="5">
        <f t="shared" si="118"/>
        <v>461233.92000000004</v>
      </c>
      <c r="Q622" s="5">
        <f t="shared" si="119"/>
        <v>14396400</v>
      </c>
      <c r="R622" s="5">
        <f t="shared" si="119"/>
        <v>644772.10804190661</v>
      </c>
      <c r="S622" s="5">
        <f t="shared" si="119"/>
        <v>67</v>
      </c>
      <c r="T622" s="5">
        <f t="shared" si="119"/>
        <v>2915747.5329999994</v>
      </c>
      <c r="U622" s="5">
        <f t="shared" si="119"/>
        <v>255872200</v>
      </c>
      <c r="V622" s="5">
        <f t="shared" si="119"/>
        <v>9723652.4708387405</v>
      </c>
      <c r="W622" s="5">
        <f t="shared" si="119"/>
        <v>11157534818</v>
      </c>
      <c r="Z622" s="5">
        <f t="shared" si="120"/>
        <v>3086162.3744267905</v>
      </c>
      <c r="AA622" s="9">
        <f t="shared" si="112"/>
        <v>2.6132542542427396E-4</v>
      </c>
      <c r="AB622" s="5">
        <f t="shared" si="121"/>
        <v>183778417.14999995</v>
      </c>
      <c r="AC622" s="7">
        <f t="shared" si="117"/>
        <v>1.6792844460662999E-2</v>
      </c>
    </row>
    <row r="623" spans="6:29" x14ac:dyDescent="0.3">
      <c r="F623" s="16" t="s">
        <v>1037</v>
      </c>
      <c r="G623" s="5">
        <f t="shared" si="118"/>
        <v>722</v>
      </c>
      <c r="H623" s="5">
        <f t="shared" si="118"/>
        <v>9066931.3699999861</v>
      </c>
      <c r="I623" s="5">
        <f t="shared" si="118"/>
        <v>716125700</v>
      </c>
      <c r="J623" s="5">
        <f t="shared" si="118"/>
        <v>27816837.861613125</v>
      </c>
      <c r="K623" s="5">
        <f t="shared" si="118"/>
        <v>18</v>
      </c>
      <c r="L623" s="5">
        <f t="shared" si="118"/>
        <v>6135346.4299999997</v>
      </c>
      <c r="M623" s="5">
        <f t="shared" si="118"/>
        <v>244691500</v>
      </c>
      <c r="N623" s="5">
        <f t="shared" si="118"/>
        <v>7960531.0152457925</v>
      </c>
      <c r="O623" s="5">
        <f t="shared" si="118"/>
        <v>414</v>
      </c>
      <c r="P623" s="5">
        <f t="shared" si="118"/>
        <v>38106353.479999982</v>
      </c>
      <c r="Q623" s="5">
        <f t="shared" si="119"/>
        <v>1310681800</v>
      </c>
      <c r="R623" s="5">
        <f t="shared" si="119"/>
        <v>45520783.384250499</v>
      </c>
      <c r="S623" s="5">
        <f t="shared" si="119"/>
        <v>1154</v>
      </c>
      <c r="T623" s="5">
        <f t="shared" si="119"/>
        <v>53308631.279999971</v>
      </c>
      <c r="U623" s="5">
        <f t="shared" si="119"/>
        <v>2271499000</v>
      </c>
      <c r="V623" s="5">
        <f t="shared" si="119"/>
        <v>81298152.261109427</v>
      </c>
      <c r="W623" s="5">
        <f t="shared" si="119"/>
        <v>113050366816</v>
      </c>
      <c r="Z623" s="5">
        <f t="shared" si="120"/>
        <v>16447948.558618564</v>
      </c>
      <c r="AA623" s="9">
        <f t="shared" si="112"/>
        <v>4.7154761883050529E-4</v>
      </c>
      <c r="AB623" s="5">
        <f t="shared" si="121"/>
        <v>2010104616.2800002</v>
      </c>
      <c r="AC623" s="7">
        <f t="shared" si="117"/>
        <v>8.1826330955141816E-3</v>
      </c>
    </row>
    <row r="624" spans="6:29" x14ac:dyDescent="0.3">
      <c r="F624" s="16" t="s">
        <v>1051</v>
      </c>
      <c r="G624" s="5">
        <f t="shared" si="118"/>
        <v>28</v>
      </c>
      <c r="H624" s="5">
        <f t="shared" si="118"/>
        <v>1298257.79</v>
      </c>
      <c r="I624" s="5">
        <f t="shared" si="118"/>
        <v>141929900</v>
      </c>
      <c r="J624" s="5">
        <f t="shared" si="118"/>
        <v>5299651.8013841892</v>
      </c>
      <c r="K624" s="5">
        <f t="shared" si="118"/>
        <v>32</v>
      </c>
      <c r="L624" s="5">
        <f t="shared" si="118"/>
        <v>10447800.160000002</v>
      </c>
      <c r="M624" s="5">
        <f t="shared" si="118"/>
        <v>391639349</v>
      </c>
      <c r="N624" s="5">
        <f t="shared" si="118"/>
        <v>13691446.463453326</v>
      </c>
      <c r="O624" s="5">
        <f t="shared" si="118"/>
        <v>4</v>
      </c>
      <c r="P624" s="5">
        <f t="shared" si="118"/>
        <v>49192859.480000004</v>
      </c>
      <c r="Q624" s="5">
        <f t="shared" si="119"/>
        <v>43530629.450000003</v>
      </c>
      <c r="R624" s="5">
        <f t="shared" si="119"/>
        <v>1752296.8008474796</v>
      </c>
      <c r="S624" s="5">
        <f t="shared" si="119"/>
        <v>64</v>
      </c>
      <c r="T624" s="5">
        <f t="shared" si="119"/>
        <v>60938917.43</v>
      </c>
      <c r="U624" s="5">
        <f t="shared" si="119"/>
        <v>577099878.45000005</v>
      </c>
      <c r="V624" s="5">
        <f t="shared" si="119"/>
        <v>20743395.065684989</v>
      </c>
      <c r="W624" s="5">
        <f t="shared" si="119"/>
        <v>32594772392</v>
      </c>
      <c r="Z624" s="5">
        <f t="shared" si="120"/>
        <v>2961562.847724902</v>
      </c>
      <c r="AA624" s="9">
        <f t="shared" si="112"/>
        <v>1.8695917460971974E-3</v>
      </c>
      <c r="AB624" s="5">
        <f t="shared" si="121"/>
        <v>376572964.76000005</v>
      </c>
      <c r="AC624" s="7">
        <f t="shared" si="117"/>
        <v>7.8645126572280209E-3</v>
      </c>
    </row>
    <row r="625" spans="6:29" x14ac:dyDescent="0.3">
      <c r="F625" s="16" t="s">
        <v>1065</v>
      </c>
      <c r="G625" s="5">
        <f t="shared" si="118"/>
        <v>65</v>
      </c>
      <c r="H625" s="5">
        <f t="shared" si="118"/>
        <v>14949859.523000002</v>
      </c>
      <c r="I625" s="5">
        <f t="shared" si="118"/>
        <v>1625758000</v>
      </c>
      <c r="J625" s="5">
        <f t="shared" si="118"/>
        <v>34799389.250761554</v>
      </c>
      <c r="K625" s="5">
        <f t="shared" si="118"/>
        <v>26</v>
      </c>
      <c r="L625" s="5">
        <f t="shared" si="118"/>
        <v>19918997.609999999</v>
      </c>
      <c r="M625" s="5">
        <f t="shared" si="118"/>
        <v>1695335100</v>
      </c>
      <c r="N625" s="5">
        <f t="shared" si="118"/>
        <v>33458320.157097369</v>
      </c>
      <c r="O625" s="5">
        <f t="shared" si="118"/>
        <v>111</v>
      </c>
      <c r="P625" s="5">
        <f t="shared" si="118"/>
        <v>82189954.999999985</v>
      </c>
      <c r="Q625" s="5">
        <f t="shared" si="119"/>
        <v>6077375620</v>
      </c>
      <c r="R625" s="5">
        <f t="shared" si="119"/>
        <v>168568187.52272156</v>
      </c>
      <c r="S625" s="5">
        <f t="shared" si="119"/>
        <v>202</v>
      </c>
      <c r="T625" s="5">
        <f t="shared" si="119"/>
        <v>117058812.133</v>
      </c>
      <c r="U625" s="5">
        <f t="shared" si="119"/>
        <v>9398468720</v>
      </c>
      <c r="V625" s="5">
        <f t="shared" si="119"/>
        <v>236825896.93058056</v>
      </c>
      <c r="W625" s="5">
        <f t="shared" si="119"/>
        <v>116066826706</v>
      </c>
      <c r="Z625" s="5">
        <f t="shared" si="120"/>
        <v>51184121.646244027</v>
      </c>
      <c r="AA625" s="9">
        <f t="shared" si="112"/>
        <v>1.0085466748351165E-3</v>
      </c>
      <c r="AB625" s="5">
        <f t="shared" si="121"/>
        <v>1575487451.4399998</v>
      </c>
      <c r="AC625" s="7">
        <f t="shared" si="117"/>
        <v>3.2487800267442052E-2</v>
      </c>
    </row>
    <row r="626" spans="6:29" x14ac:dyDescent="0.3">
      <c r="F626" s="16" t="s">
        <v>1071</v>
      </c>
      <c r="G626" s="5">
        <f t="shared" si="118"/>
        <v>5</v>
      </c>
      <c r="H626" s="5">
        <f t="shared" si="118"/>
        <v>198459.02</v>
      </c>
      <c r="I626" s="5">
        <f t="shared" si="118"/>
        <v>36507300</v>
      </c>
      <c r="J626" s="5">
        <f t="shared" si="118"/>
        <v>944558.38819408044</v>
      </c>
      <c r="K626" s="5">
        <f t="shared" si="118"/>
        <v>0</v>
      </c>
      <c r="L626" s="5">
        <f t="shared" si="118"/>
        <v>0</v>
      </c>
      <c r="M626" s="5">
        <f t="shared" si="118"/>
        <v>0</v>
      </c>
      <c r="N626" s="5">
        <f t="shared" si="118"/>
        <v>0</v>
      </c>
      <c r="O626" s="5">
        <f t="shared" si="118"/>
        <v>2</v>
      </c>
      <c r="P626" s="5">
        <f t="shared" si="118"/>
        <v>15183.39</v>
      </c>
      <c r="Q626" s="5">
        <f t="shared" si="119"/>
        <v>3969500</v>
      </c>
      <c r="R626" s="5">
        <f t="shared" si="119"/>
        <v>103151.02367512378</v>
      </c>
      <c r="S626" s="5">
        <f t="shared" si="119"/>
        <v>7</v>
      </c>
      <c r="T626" s="5">
        <f t="shared" si="119"/>
        <v>213642.40999999997</v>
      </c>
      <c r="U626" s="5">
        <f t="shared" si="119"/>
        <v>40476800</v>
      </c>
      <c r="V626" s="5">
        <f t="shared" si="119"/>
        <v>1047709.4118692043</v>
      </c>
      <c r="W626" s="5">
        <f t="shared" si="119"/>
        <v>23905609766</v>
      </c>
      <c r="Z626" s="5">
        <f t="shared" si="120"/>
        <v>152080.07235678827</v>
      </c>
      <c r="AA626" s="9">
        <f t="shared" si="112"/>
        <v>8.9369153136539153E-6</v>
      </c>
      <c r="AB626" s="5">
        <f t="shared" si="121"/>
        <v>159671292.03</v>
      </c>
      <c r="AC626" s="7">
        <f t="shared" si="117"/>
        <v>9.5245720394255065E-4</v>
      </c>
    </row>
    <row r="627" spans="6:29" x14ac:dyDescent="0.3">
      <c r="F627" s="16" t="s">
        <v>1095</v>
      </c>
      <c r="G627" s="5">
        <f t="shared" ref="G627:P637" si="122">SUMIFS(G$4:G$567,G$4:G$567,"&gt;0",$C$4:$C$567,$F627)</f>
        <v>99</v>
      </c>
      <c r="H627" s="5">
        <f t="shared" si="122"/>
        <v>1502693.8699999999</v>
      </c>
      <c r="I627" s="5">
        <f t="shared" si="122"/>
        <v>324317000</v>
      </c>
      <c r="J627" s="5">
        <f t="shared" si="122"/>
        <v>13860071.239822233</v>
      </c>
      <c r="K627" s="5">
        <f t="shared" si="122"/>
        <v>19</v>
      </c>
      <c r="L627" s="5">
        <f t="shared" si="122"/>
        <v>3682342.54</v>
      </c>
      <c r="M627" s="5">
        <f t="shared" si="122"/>
        <v>242785400</v>
      </c>
      <c r="N627" s="5">
        <f t="shared" si="122"/>
        <v>8387769.0638223914</v>
      </c>
      <c r="O627" s="5">
        <f t="shared" si="122"/>
        <v>10</v>
      </c>
      <c r="P627" s="5">
        <f t="shared" si="122"/>
        <v>1445361</v>
      </c>
      <c r="Q627" s="5">
        <f t="shared" ref="Q627:W637" si="123">SUMIFS(Q$4:Q$567,Q$4:Q$567,"&gt;0",$C$4:$C$567,$F627)</f>
        <v>376271500</v>
      </c>
      <c r="R627" s="5">
        <f t="shared" si="123"/>
        <v>10275181.790703144</v>
      </c>
      <c r="S627" s="5">
        <f t="shared" si="123"/>
        <v>128</v>
      </c>
      <c r="T627" s="5">
        <f t="shared" si="123"/>
        <v>6630397.4100000001</v>
      </c>
      <c r="U627" s="5">
        <f t="shared" si="123"/>
        <v>943373900</v>
      </c>
      <c r="V627" s="5">
        <f t="shared" si="123"/>
        <v>32523022.094347771</v>
      </c>
      <c r="W627" s="5">
        <f t="shared" si="123"/>
        <v>54353120865</v>
      </c>
      <c r="Z627" s="5">
        <f t="shared" si="120"/>
        <v>9816214.520686755</v>
      </c>
      <c r="AA627" s="9">
        <f t="shared" si="112"/>
        <v>1.2198742785107599E-4</v>
      </c>
      <c r="AB627" s="5">
        <f t="shared" si="121"/>
        <v>757806694.0200001</v>
      </c>
      <c r="AC627" s="7">
        <f t="shared" si="117"/>
        <v>1.2953454486676367E-2</v>
      </c>
    </row>
    <row r="628" spans="6:29" x14ac:dyDescent="0.3">
      <c r="F628" s="16" t="s">
        <v>1100</v>
      </c>
      <c r="G628" s="5">
        <f t="shared" si="122"/>
        <v>60</v>
      </c>
      <c r="H628" s="5">
        <f t="shared" si="122"/>
        <v>4875591.8900000006</v>
      </c>
      <c r="I628" s="5">
        <f t="shared" si="122"/>
        <v>301247318.18000001</v>
      </c>
      <c r="J628" s="5">
        <f t="shared" si="122"/>
        <v>12352691.8712728</v>
      </c>
      <c r="K628" s="5">
        <f t="shared" si="122"/>
        <v>77</v>
      </c>
      <c r="L628" s="5">
        <f t="shared" si="122"/>
        <v>37793856.590499997</v>
      </c>
      <c r="M628" s="5">
        <f t="shared" si="122"/>
        <v>1588543600</v>
      </c>
      <c r="N628" s="5">
        <f t="shared" si="122"/>
        <v>65728944.006218717</v>
      </c>
      <c r="O628" s="5">
        <f t="shared" si="122"/>
        <v>31</v>
      </c>
      <c r="P628" s="5">
        <f t="shared" si="122"/>
        <v>8447226.2199999988</v>
      </c>
      <c r="Q628" s="5">
        <f t="shared" si="123"/>
        <v>718793067</v>
      </c>
      <c r="R628" s="5">
        <f t="shared" si="123"/>
        <v>22142929.807015099</v>
      </c>
      <c r="S628" s="5">
        <f t="shared" si="123"/>
        <v>168</v>
      </c>
      <c r="T628" s="5">
        <f t="shared" si="123"/>
        <v>51116674.700499997</v>
      </c>
      <c r="U628" s="5">
        <f t="shared" si="123"/>
        <v>2608583985.1800003</v>
      </c>
      <c r="V628" s="5">
        <f t="shared" si="123"/>
        <v>100224565.68450661</v>
      </c>
      <c r="W628" s="5">
        <f t="shared" si="123"/>
        <v>85378074113</v>
      </c>
      <c r="Z628" s="5">
        <f t="shared" si="120"/>
        <v>17537439.735136162</v>
      </c>
      <c r="AA628" s="9">
        <f t="shared" si="112"/>
        <v>5.9870962459103742E-4</v>
      </c>
      <c r="AB628" s="5">
        <f t="shared" si="121"/>
        <v>1146395315.0900002</v>
      </c>
      <c r="AC628" s="7">
        <f t="shared" si="117"/>
        <v>1.5297898991988945E-2</v>
      </c>
    </row>
    <row r="629" spans="6:29" x14ac:dyDescent="0.3">
      <c r="F629" s="16" t="s">
        <v>1107</v>
      </c>
      <c r="G629" s="5">
        <f t="shared" si="122"/>
        <v>63</v>
      </c>
      <c r="H629" s="5">
        <f t="shared" si="122"/>
        <v>4138068.9020000002</v>
      </c>
      <c r="I629" s="5">
        <f t="shared" si="122"/>
        <v>610668400</v>
      </c>
      <c r="J629" s="5">
        <f t="shared" si="122"/>
        <v>11122230.438277686</v>
      </c>
      <c r="K629" s="5">
        <f t="shared" si="122"/>
        <v>16</v>
      </c>
      <c r="L629" s="5">
        <f t="shared" si="122"/>
        <v>4334745.1400000006</v>
      </c>
      <c r="M629" s="5">
        <f t="shared" si="122"/>
        <v>383706100</v>
      </c>
      <c r="N629" s="5">
        <f t="shared" si="122"/>
        <v>6117422.8585158642</v>
      </c>
      <c r="O629" s="5">
        <f t="shared" si="122"/>
        <v>56</v>
      </c>
      <c r="P629" s="5">
        <f t="shared" si="122"/>
        <v>11705760.709999999</v>
      </c>
      <c r="Q629" s="5">
        <f t="shared" si="123"/>
        <v>1101141800</v>
      </c>
      <c r="R629" s="5">
        <f t="shared" si="123"/>
        <v>18482860.512704179</v>
      </c>
      <c r="S629" s="5">
        <f t="shared" si="123"/>
        <v>135</v>
      </c>
      <c r="T629" s="5">
        <f t="shared" si="123"/>
        <v>20178574.752</v>
      </c>
      <c r="U629" s="5">
        <f t="shared" si="123"/>
        <v>2095516300</v>
      </c>
      <c r="V629" s="5">
        <f t="shared" si="123"/>
        <v>35722513.809497721</v>
      </c>
      <c r="W629" s="5">
        <f t="shared" si="123"/>
        <v>182357522333</v>
      </c>
      <c r="Z629" s="5">
        <f t="shared" si="120"/>
        <v>5222659.9281135648</v>
      </c>
      <c r="AA629" s="9">
        <f t="shared" si="112"/>
        <v>1.10653920352966E-4</v>
      </c>
      <c r="AB629" s="5">
        <f t="shared" si="121"/>
        <v>1080048678.3399999</v>
      </c>
      <c r="AC629" s="7">
        <f t="shared" si="117"/>
        <v>4.8355782779537539E-3</v>
      </c>
    </row>
    <row r="630" spans="6:29" x14ac:dyDescent="0.3">
      <c r="F630" s="16" t="s">
        <v>1136</v>
      </c>
      <c r="G630" s="5">
        <f t="shared" si="122"/>
        <v>12</v>
      </c>
      <c r="H630" s="5">
        <f t="shared" si="122"/>
        <v>903680.22000000009</v>
      </c>
      <c r="I630" s="5">
        <f t="shared" si="122"/>
        <v>91240200</v>
      </c>
      <c r="J630" s="5">
        <f t="shared" si="122"/>
        <v>2553800.5436161305</v>
      </c>
      <c r="K630" s="5">
        <f t="shared" si="122"/>
        <v>1</v>
      </c>
      <c r="L630" s="5">
        <f t="shared" si="122"/>
        <v>666780</v>
      </c>
      <c r="M630" s="5">
        <f t="shared" si="122"/>
        <v>24758900</v>
      </c>
      <c r="N630" s="5">
        <f t="shared" si="122"/>
        <v>819773.35338392726</v>
      </c>
      <c r="O630" s="5">
        <f t="shared" si="122"/>
        <v>22</v>
      </c>
      <c r="P630" s="5">
        <f t="shared" si="122"/>
        <v>4283316.84</v>
      </c>
      <c r="Q630" s="5">
        <f t="shared" si="123"/>
        <v>325865550</v>
      </c>
      <c r="R630" s="5">
        <f t="shared" si="123"/>
        <v>8738257.38461571</v>
      </c>
      <c r="S630" s="5">
        <f t="shared" si="123"/>
        <v>35</v>
      </c>
      <c r="T630" s="5">
        <f t="shared" si="123"/>
        <v>5853777.0599999987</v>
      </c>
      <c r="U630" s="5">
        <f t="shared" si="123"/>
        <v>441864650</v>
      </c>
      <c r="V630" s="5">
        <f t="shared" si="123"/>
        <v>12111831.281615768</v>
      </c>
      <c r="W630" s="5">
        <f t="shared" si="123"/>
        <v>101719203628</v>
      </c>
      <c r="Z630" s="5">
        <f t="shared" si="120"/>
        <v>1987959.1987240303</v>
      </c>
      <c r="AA630" s="9">
        <f t="shared" si="112"/>
        <v>5.7548396479862368E-5</v>
      </c>
      <c r="AB630" s="5">
        <f t="shared" si="121"/>
        <v>1049509633.0700001</v>
      </c>
      <c r="AC630" s="7">
        <f t="shared" si="117"/>
        <v>1.894179087150349E-3</v>
      </c>
    </row>
    <row r="631" spans="6:29" x14ac:dyDescent="0.3">
      <c r="F631" s="16" t="s">
        <v>1162</v>
      </c>
      <c r="G631" s="5">
        <f t="shared" si="122"/>
        <v>30</v>
      </c>
      <c r="H631" s="5">
        <f t="shared" si="122"/>
        <v>1436556.4700000002</v>
      </c>
      <c r="I631" s="5">
        <f t="shared" si="122"/>
        <v>213704400</v>
      </c>
      <c r="J631" s="5">
        <f t="shared" si="122"/>
        <v>4621929.0577208428</v>
      </c>
      <c r="K631" s="5">
        <f t="shared" si="122"/>
        <v>22</v>
      </c>
      <c r="L631" s="5">
        <f t="shared" si="122"/>
        <v>2688488.0999999996</v>
      </c>
      <c r="M631" s="5">
        <f t="shared" si="122"/>
        <v>192672259</v>
      </c>
      <c r="N631" s="5">
        <f t="shared" si="122"/>
        <v>4478698.4134879243</v>
      </c>
      <c r="O631" s="5">
        <f t="shared" si="122"/>
        <v>6</v>
      </c>
      <c r="P631" s="5">
        <f t="shared" si="122"/>
        <v>1203033.3500000001</v>
      </c>
      <c r="Q631" s="5">
        <f t="shared" si="123"/>
        <v>39310800</v>
      </c>
      <c r="R631" s="5">
        <f t="shared" si="123"/>
        <v>689056.47860431788</v>
      </c>
      <c r="S631" s="5">
        <f t="shared" si="123"/>
        <v>58</v>
      </c>
      <c r="T631" s="5">
        <f t="shared" si="123"/>
        <v>5328077.92</v>
      </c>
      <c r="U631" s="5">
        <f t="shared" si="123"/>
        <v>445687459</v>
      </c>
      <c r="V631" s="5">
        <f t="shared" si="123"/>
        <v>9789683.9498130847</v>
      </c>
      <c r="W631" s="5">
        <f t="shared" si="123"/>
        <v>119785471109</v>
      </c>
      <c r="Z631" s="5">
        <f t="shared" si="120"/>
        <v>1555418.9625183281</v>
      </c>
      <c r="AA631" s="9">
        <f t="shared" si="112"/>
        <v>4.4480168343218029E-5</v>
      </c>
      <c r="AB631" s="5">
        <f t="shared" si="121"/>
        <v>930079150.32999992</v>
      </c>
      <c r="AC631" s="7">
        <f t="shared" si="117"/>
        <v>1.6723511778179872E-3</v>
      </c>
    </row>
    <row r="632" spans="6:29" x14ac:dyDescent="0.3">
      <c r="F632" s="16" t="s">
        <v>1185</v>
      </c>
      <c r="G632" s="5">
        <f t="shared" si="122"/>
        <v>35</v>
      </c>
      <c r="H632" s="5">
        <f t="shared" si="122"/>
        <v>4193435.63</v>
      </c>
      <c r="I632" s="5">
        <f t="shared" si="122"/>
        <v>384605500</v>
      </c>
      <c r="J632" s="5">
        <f t="shared" si="122"/>
        <v>19309880.497913744</v>
      </c>
      <c r="K632" s="5">
        <f t="shared" si="122"/>
        <v>18</v>
      </c>
      <c r="L632" s="5">
        <f t="shared" si="122"/>
        <v>2859213.29</v>
      </c>
      <c r="M632" s="5">
        <f t="shared" si="122"/>
        <v>171963550</v>
      </c>
      <c r="N632" s="5">
        <f t="shared" si="122"/>
        <v>8349809.4480140274</v>
      </c>
      <c r="O632" s="5">
        <f t="shared" si="122"/>
        <v>53</v>
      </c>
      <c r="P632" s="5">
        <f t="shared" si="122"/>
        <v>574965.28</v>
      </c>
      <c r="Q632" s="5">
        <f t="shared" si="123"/>
        <v>46164200</v>
      </c>
      <c r="R632" s="5">
        <f t="shared" si="123"/>
        <v>2334490.2834664332</v>
      </c>
      <c r="S632" s="5">
        <f t="shared" si="123"/>
        <v>106</v>
      </c>
      <c r="T632" s="5">
        <f t="shared" si="123"/>
        <v>7627614.1999999993</v>
      </c>
      <c r="U632" s="5">
        <f t="shared" si="123"/>
        <v>602733250</v>
      </c>
      <c r="V632" s="5">
        <f t="shared" si="123"/>
        <v>29994180.229394205</v>
      </c>
      <c r="W632" s="5">
        <f t="shared" si="123"/>
        <v>43836003807</v>
      </c>
      <c r="Z632" s="5">
        <f t="shared" si="120"/>
        <v>10649369.305493951</v>
      </c>
      <c r="AA632" s="9">
        <f t="shared" si="112"/>
        <v>1.7400341129594426E-4</v>
      </c>
      <c r="AB632" s="5">
        <f t="shared" si="121"/>
        <v>858199351.16999996</v>
      </c>
      <c r="AC632" s="7">
        <f t="shared" si="117"/>
        <v>1.2408969187608284E-2</v>
      </c>
    </row>
    <row r="633" spans="6:29" x14ac:dyDescent="0.3">
      <c r="F633" s="16" t="s">
        <v>1198</v>
      </c>
      <c r="G633" s="5">
        <f t="shared" si="122"/>
        <v>11</v>
      </c>
      <c r="H633" s="5">
        <f t="shared" si="122"/>
        <v>923713.03</v>
      </c>
      <c r="I633" s="5">
        <f t="shared" si="122"/>
        <v>63502800</v>
      </c>
      <c r="J633" s="5">
        <f t="shared" si="122"/>
        <v>3609342.0933334609</v>
      </c>
      <c r="K633" s="5">
        <f t="shared" si="122"/>
        <v>9</v>
      </c>
      <c r="L633" s="5">
        <f t="shared" si="122"/>
        <v>1489260.53</v>
      </c>
      <c r="M633" s="5">
        <f t="shared" si="122"/>
        <v>152847500</v>
      </c>
      <c r="N633" s="5">
        <f t="shared" si="122"/>
        <v>4367574.3453839961</v>
      </c>
      <c r="O633" s="5">
        <f t="shared" si="122"/>
        <v>0</v>
      </c>
      <c r="P633" s="5">
        <f t="shared" si="122"/>
        <v>0</v>
      </c>
      <c r="Q633" s="5">
        <f t="shared" si="123"/>
        <v>0</v>
      </c>
      <c r="R633" s="5">
        <f t="shared" si="123"/>
        <v>0</v>
      </c>
      <c r="S633" s="5">
        <f t="shared" si="123"/>
        <v>20</v>
      </c>
      <c r="T633" s="5">
        <f t="shared" si="123"/>
        <v>2412973.56</v>
      </c>
      <c r="U633" s="5">
        <f t="shared" si="123"/>
        <v>216350300</v>
      </c>
      <c r="V633" s="5">
        <f t="shared" si="123"/>
        <v>7976916.4387174575</v>
      </c>
      <c r="W633" s="5">
        <f t="shared" si="123"/>
        <v>6187939998</v>
      </c>
      <c r="Z633" s="5">
        <f t="shared" si="120"/>
        <v>1325790.9567877178</v>
      </c>
      <c r="AA633" s="9">
        <f t="shared" si="112"/>
        <v>3.8994779535352569E-4</v>
      </c>
      <c r="AB633" s="5">
        <f t="shared" si="121"/>
        <v>86275176.01000002</v>
      </c>
      <c r="AC633" s="7">
        <f t="shared" si="117"/>
        <v>1.536700379068537E-2</v>
      </c>
    </row>
    <row r="634" spans="6:29" x14ac:dyDescent="0.3">
      <c r="F634" s="16" t="s">
        <v>512</v>
      </c>
      <c r="G634" s="5">
        <f t="shared" si="122"/>
        <v>12</v>
      </c>
      <c r="H634" s="5">
        <f t="shared" si="122"/>
        <v>709387.81999999983</v>
      </c>
      <c r="I634" s="5">
        <f t="shared" si="122"/>
        <v>70406572.980000004</v>
      </c>
      <c r="J634" s="5">
        <f t="shared" si="122"/>
        <v>1510102.9451392107</v>
      </c>
      <c r="K634" s="5">
        <f t="shared" si="122"/>
        <v>2</v>
      </c>
      <c r="L634" s="5">
        <f t="shared" si="122"/>
        <v>85436.66</v>
      </c>
      <c r="M634" s="5">
        <f t="shared" si="122"/>
        <v>11341500</v>
      </c>
      <c r="N634" s="5">
        <f t="shared" si="122"/>
        <v>249466.83997464046</v>
      </c>
      <c r="O634" s="5">
        <f t="shared" si="122"/>
        <v>23</v>
      </c>
      <c r="P634" s="5">
        <f t="shared" si="122"/>
        <v>5339229.6899999995</v>
      </c>
      <c r="Q634" s="5">
        <f t="shared" si="123"/>
        <v>324194530.01999998</v>
      </c>
      <c r="R634" s="5">
        <f t="shared" si="123"/>
        <v>9516257.5468981229</v>
      </c>
      <c r="S634" s="5">
        <f t="shared" si="123"/>
        <v>37</v>
      </c>
      <c r="T634" s="5">
        <f t="shared" si="123"/>
        <v>6134054.1700000009</v>
      </c>
      <c r="U634" s="5">
        <f t="shared" si="123"/>
        <v>405942603</v>
      </c>
      <c r="V634" s="5">
        <f t="shared" si="123"/>
        <v>11275827.332011977</v>
      </c>
      <c r="W634" s="5">
        <f t="shared" si="123"/>
        <v>74689418991</v>
      </c>
      <c r="Z634" s="5">
        <f t="shared" si="120"/>
        <v>1411556.6866552148</v>
      </c>
      <c r="AA634" s="9">
        <f t="shared" si="112"/>
        <v>8.2127485430555407E-5</v>
      </c>
      <c r="AB634" s="5">
        <f t="shared" si="121"/>
        <v>455812120.21000004</v>
      </c>
      <c r="AC634" s="7">
        <f t="shared" si="117"/>
        <v>3.0967949821187023E-3</v>
      </c>
    </row>
    <row r="635" spans="6:29" x14ac:dyDescent="0.3">
      <c r="F635" s="16" t="s">
        <v>1219</v>
      </c>
      <c r="G635" s="5">
        <f t="shared" si="122"/>
        <v>8</v>
      </c>
      <c r="H635" s="5">
        <f t="shared" si="122"/>
        <v>510908.60000000003</v>
      </c>
      <c r="I635" s="5">
        <f t="shared" si="122"/>
        <v>25784500</v>
      </c>
      <c r="J635" s="5">
        <f t="shared" si="122"/>
        <v>1121183.8686754452</v>
      </c>
      <c r="K635" s="5">
        <f t="shared" si="122"/>
        <v>1</v>
      </c>
      <c r="L635" s="5">
        <f t="shared" si="122"/>
        <v>608275</v>
      </c>
      <c r="M635" s="5">
        <f t="shared" si="122"/>
        <v>12127700</v>
      </c>
      <c r="N635" s="5">
        <f t="shared" si="122"/>
        <v>544906.1182806046</v>
      </c>
      <c r="O635" s="5">
        <f t="shared" si="122"/>
        <v>5</v>
      </c>
      <c r="P635" s="5">
        <f t="shared" si="122"/>
        <v>380405.63</v>
      </c>
      <c r="Q635" s="5">
        <f t="shared" si="123"/>
        <v>147085900</v>
      </c>
      <c r="R635" s="5">
        <f t="shared" si="123"/>
        <v>6608673.2705137152</v>
      </c>
      <c r="S635" s="5">
        <f t="shared" si="123"/>
        <v>14</v>
      </c>
      <c r="T635" s="5">
        <f t="shared" si="123"/>
        <v>1499589.23</v>
      </c>
      <c r="U635" s="5">
        <f t="shared" si="123"/>
        <v>184998100</v>
      </c>
      <c r="V635" s="5">
        <f t="shared" si="123"/>
        <v>8274763.2574697649</v>
      </c>
      <c r="W635" s="5">
        <f t="shared" si="123"/>
        <v>19328656589</v>
      </c>
      <c r="Z635" s="5">
        <f t="shared" si="120"/>
        <v>2335733.145112006</v>
      </c>
      <c r="AA635" s="9">
        <f t="shared" si="112"/>
        <v>7.7583727720291801E-5</v>
      </c>
      <c r="AB635" s="5">
        <f t="shared" si="121"/>
        <v>201155087.85999998</v>
      </c>
      <c r="AC635" s="7">
        <f t="shared" si="117"/>
        <v>1.1611603613713368E-2</v>
      </c>
    </row>
    <row r="636" spans="6:29" x14ac:dyDescent="0.3">
      <c r="F636" s="16" t="s">
        <v>1241</v>
      </c>
      <c r="G636" s="5">
        <f t="shared" si="122"/>
        <v>40</v>
      </c>
      <c r="H636" s="5">
        <f t="shared" si="122"/>
        <v>3716610.5300000003</v>
      </c>
      <c r="I636" s="5">
        <f t="shared" si="122"/>
        <v>112796500</v>
      </c>
      <c r="J636" s="5">
        <f t="shared" si="122"/>
        <v>12324686.924929053</v>
      </c>
      <c r="K636" s="5">
        <f t="shared" si="122"/>
        <v>38</v>
      </c>
      <c r="L636" s="5">
        <f t="shared" si="122"/>
        <v>13836637.380000001</v>
      </c>
      <c r="M636" s="5">
        <f t="shared" si="122"/>
        <v>306238430</v>
      </c>
      <c r="N636" s="5">
        <f t="shared" si="122"/>
        <v>35629865.333249345</v>
      </c>
      <c r="O636" s="5">
        <f t="shared" si="122"/>
        <v>45</v>
      </c>
      <c r="P636" s="5">
        <f t="shared" si="122"/>
        <v>7556860.8399999999</v>
      </c>
      <c r="Q636" s="5">
        <f t="shared" si="123"/>
        <v>279709700</v>
      </c>
      <c r="R636" s="5">
        <f t="shared" si="123"/>
        <v>30660067.445719179</v>
      </c>
      <c r="S636" s="5">
        <f t="shared" si="123"/>
        <v>123</v>
      </c>
      <c r="T636" s="5">
        <f t="shared" si="123"/>
        <v>25110108.75</v>
      </c>
      <c r="U636" s="5">
        <f t="shared" si="123"/>
        <v>698744630</v>
      </c>
      <c r="V636" s="5">
        <f t="shared" si="123"/>
        <v>78614619.703897581</v>
      </c>
      <c r="W636" s="5">
        <f t="shared" si="123"/>
        <v>45705211993</v>
      </c>
      <c r="Z636" s="5">
        <f t="shared" si="120"/>
        <v>25805497.639098767</v>
      </c>
      <c r="AA636" s="9">
        <f t="shared" si="112"/>
        <v>5.4939267656926632E-4</v>
      </c>
      <c r="AB636" s="5">
        <f t="shared" si="121"/>
        <v>1170496277.4999995</v>
      </c>
      <c r="AC636" s="7">
        <f t="shared" si="117"/>
        <v>2.2046629395708419E-2</v>
      </c>
    </row>
    <row r="637" spans="6:29" x14ac:dyDescent="0.3">
      <c r="F637" s="16" t="s">
        <v>1253</v>
      </c>
      <c r="G637" s="5">
        <f t="shared" si="122"/>
        <v>2</v>
      </c>
      <c r="H637" s="5">
        <f t="shared" si="122"/>
        <v>60502.66</v>
      </c>
      <c r="I637" s="5">
        <f t="shared" si="122"/>
        <v>5967900</v>
      </c>
      <c r="J637" s="5">
        <f t="shared" si="122"/>
        <v>181423.44231708284</v>
      </c>
      <c r="K637" s="5">
        <f t="shared" si="122"/>
        <v>3</v>
      </c>
      <c r="L637" s="5">
        <f t="shared" si="122"/>
        <v>286429.36</v>
      </c>
      <c r="M637" s="5">
        <f t="shared" si="122"/>
        <v>6794700</v>
      </c>
      <c r="N637" s="5">
        <f t="shared" si="122"/>
        <v>285094.85792807216</v>
      </c>
      <c r="O637" s="5">
        <f t="shared" si="122"/>
        <v>6</v>
      </c>
      <c r="P637" s="5">
        <f t="shared" si="122"/>
        <v>1193041.3400000001</v>
      </c>
      <c r="Q637" s="5">
        <f t="shared" si="123"/>
        <v>61918573</v>
      </c>
      <c r="R637" s="5">
        <f t="shared" si="123"/>
        <v>2391819.6099139582</v>
      </c>
      <c r="S637" s="5">
        <f t="shared" si="123"/>
        <v>11</v>
      </c>
      <c r="T637" s="5">
        <f t="shared" si="123"/>
        <v>1539973.3599999999</v>
      </c>
      <c r="U637" s="5">
        <f t="shared" si="123"/>
        <v>74681173</v>
      </c>
      <c r="V637" s="5">
        <f t="shared" si="123"/>
        <v>2858337.9101591134</v>
      </c>
      <c r="W637" s="5">
        <f t="shared" si="123"/>
        <v>12165253308</v>
      </c>
      <c r="Z637" s="5">
        <f t="shared" si="120"/>
        <v>273839.73588695482</v>
      </c>
      <c r="AA637" s="9">
        <f t="shared" si="112"/>
        <v>1.2658785814079982E-4</v>
      </c>
      <c r="AB637" s="5">
        <f t="shared" si="121"/>
        <v>130823961.58000001</v>
      </c>
      <c r="AC637" s="7">
        <f t="shared" si="117"/>
        <v>2.0931925052544704E-3</v>
      </c>
    </row>
  </sheetData>
  <sheetProtection autoFilter="0"/>
  <autoFilter ref="A3:AC567" xr:uid="{1E49D6E3-51D0-4E1C-8AAD-15714DBE58D6}"/>
  <mergeCells count="4">
    <mergeCell ref="K2:N2"/>
    <mergeCell ref="G2:J2"/>
    <mergeCell ref="O2:R2"/>
    <mergeCell ref="S2:V2"/>
  </mergeCells>
  <pageMargins left="0.7" right="0.7" top="0.75" bottom="0.75" header="0.3" footer="0.3"/>
  <pageSetup scale="77" orientation="portrait" r:id="rId1"/>
  <rowBreaks count="2" manualBreakCount="2">
    <brk id="515" max="28" man="1"/>
    <brk id="56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AA8-4BD1-483F-854A-7E711164E25A}">
  <sheetPr codeName="Sheet1"/>
  <dimension ref="A1:BD2684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E14" sqref="E14"/>
    </sheetView>
  </sheetViews>
  <sheetFormatPr defaultRowHeight="14.4" x14ac:dyDescent="0.3"/>
  <cols>
    <col min="1" max="1" width="10" bestFit="1" customWidth="1"/>
    <col min="2" max="2" width="29.109375" bestFit="1" customWidth="1"/>
    <col min="3" max="3" width="16.33203125" customWidth="1"/>
    <col min="4" max="4" width="61.109375" bestFit="1" customWidth="1"/>
    <col min="5" max="5" width="14.44140625" bestFit="1" customWidth="1"/>
    <col min="6" max="6" width="16.6640625" style="3" customWidth="1"/>
    <col min="7" max="7" width="19.88671875" style="3" customWidth="1"/>
    <col min="8" max="8" width="24.88671875" style="3" bestFit="1" customWidth="1"/>
    <col min="9" max="9" width="16.88671875" customWidth="1"/>
    <col min="10" max="10" width="12.5546875" bestFit="1" customWidth="1"/>
    <col min="11" max="11" width="11.5546875" bestFit="1" customWidth="1"/>
  </cols>
  <sheetData>
    <row r="1" spans="1:56" ht="50.25" customHeight="1" x14ac:dyDescent="0.3">
      <c r="A1" s="87" t="s">
        <v>3112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</row>
    <row r="2" spans="1:56" s="1" customFormat="1" ht="30" x14ac:dyDescent="0.3">
      <c r="A2" s="86" t="s">
        <v>3109</v>
      </c>
      <c r="B2" s="86" t="s">
        <v>0</v>
      </c>
      <c r="C2" s="86" t="s">
        <v>1822</v>
      </c>
      <c r="D2" s="86" t="s">
        <v>1</v>
      </c>
      <c r="E2" s="86" t="s">
        <v>2</v>
      </c>
      <c r="F2" s="86" t="s">
        <v>3</v>
      </c>
      <c r="G2" s="86" t="s">
        <v>4</v>
      </c>
      <c r="H2" s="86" t="s">
        <v>2997</v>
      </c>
      <c r="I2" s="86" t="s">
        <v>3110</v>
      </c>
      <c r="S2"/>
    </row>
    <row r="3" spans="1:56" x14ac:dyDescent="0.3">
      <c r="A3" s="79">
        <v>102</v>
      </c>
      <c r="B3" t="s">
        <v>719</v>
      </c>
      <c r="C3" t="s">
        <v>921</v>
      </c>
      <c r="D3" t="s">
        <v>8</v>
      </c>
      <c r="E3" t="s">
        <v>7</v>
      </c>
      <c r="F3" s="3">
        <v>192000</v>
      </c>
      <c r="G3" s="3">
        <v>7000000</v>
      </c>
      <c r="H3" s="3">
        <v>264390</v>
      </c>
      <c r="I3" s="61">
        <v>2023</v>
      </c>
    </row>
    <row r="4" spans="1:56" x14ac:dyDescent="0.3">
      <c r="A4" s="79">
        <v>102</v>
      </c>
      <c r="B4" t="s">
        <v>719</v>
      </c>
      <c r="C4" t="s">
        <v>921</v>
      </c>
      <c r="D4" t="s">
        <v>3114</v>
      </c>
      <c r="E4" t="s">
        <v>7</v>
      </c>
      <c r="F4" s="3">
        <v>450000</v>
      </c>
      <c r="G4" s="3">
        <v>6750000</v>
      </c>
      <c r="H4" s="3">
        <v>254947.5</v>
      </c>
      <c r="I4" s="61">
        <v>2023</v>
      </c>
    </row>
    <row r="5" spans="1:56" x14ac:dyDescent="0.3">
      <c r="A5" s="79">
        <v>102</v>
      </c>
      <c r="B5" t="s">
        <v>719</v>
      </c>
      <c r="C5" t="s">
        <v>921</v>
      </c>
      <c r="D5" t="s">
        <v>3115</v>
      </c>
      <c r="E5" t="s">
        <v>42</v>
      </c>
      <c r="F5" s="3">
        <v>114000</v>
      </c>
      <c r="G5" s="3">
        <v>53378000</v>
      </c>
      <c r="H5" s="3">
        <v>2016087.06</v>
      </c>
      <c r="I5" s="61">
        <v>2023</v>
      </c>
      <c r="X5" s="2"/>
    </row>
    <row r="6" spans="1:56" x14ac:dyDescent="0.3">
      <c r="A6" s="79">
        <v>102</v>
      </c>
      <c r="B6" t="s">
        <v>719</v>
      </c>
      <c r="C6" t="s">
        <v>921</v>
      </c>
      <c r="D6" t="s">
        <v>3766</v>
      </c>
      <c r="E6" t="s">
        <v>7</v>
      </c>
      <c r="F6" s="3">
        <v>125000</v>
      </c>
      <c r="G6" s="3">
        <v>6400000</v>
      </c>
      <c r="H6" s="3">
        <v>241728</v>
      </c>
      <c r="I6" s="61">
        <v>2023</v>
      </c>
    </row>
    <row r="7" spans="1:56" x14ac:dyDescent="0.3">
      <c r="A7" s="79">
        <v>102</v>
      </c>
      <c r="B7" t="s">
        <v>719</v>
      </c>
      <c r="C7" t="s">
        <v>921</v>
      </c>
      <c r="D7" t="s">
        <v>9</v>
      </c>
      <c r="E7" t="s">
        <v>7</v>
      </c>
      <c r="F7" s="3">
        <v>100000</v>
      </c>
      <c r="G7" s="3">
        <v>6760000</v>
      </c>
      <c r="H7" s="3">
        <v>255325.2</v>
      </c>
      <c r="I7" s="61">
        <v>2023</v>
      </c>
    </row>
    <row r="8" spans="1:56" x14ac:dyDescent="0.3">
      <c r="A8" s="79">
        <v>102</v>
      </c>
      <c r="B8" t="s">
        <v>719</v>
      </c>
      <c r="C8" t="s">
        <v>921</v>
      </c>
      <c r="D8" t="s">
        <v>10</v>
      </c>
      <c r="E8" t="s">
        <v>7</v>
      </c>
      <c r="F8" s="3">
        <v>11350</v>
      </c>
      <c r="G8" s="3">
        <v>6633200</v>
      </c>
      <c r="H8" s="3">
        <v>250535.96400000004</v>
      </c>
      <c r="I8" s="61">
        <v>2023</v>
      </c>
    </row>
    <row r="9" spans="1:56" x14ac:dyDescent="0.3">
      <c r="A9" s="79">
        <v>102</v>
      </c>
      <c r="B9" t="s">
        <v>719</v>
      </c>
      <c r="C9" t="s">
        <v>921</v>
      </c>
      <c r="D9" t="s">
        <v>11</v>
      </c>
      <c r="E9" t="s">
        <v>7</v>
      </c>
      <c r="F9" s="3">
        <v>54000</v>
      </c>
      <c r="G9" s="3">
        <v>2880000</v>
      </c>
      <c r="H9" s="3">
        <v>108777.60000000001</v>
      </c>
      <c r="I9" s="61">
        <v>2023</v>
      </c>
    </row>
    <row r="10" spans="1:56" x14ac:dyDescent="0.3">
      <c r="A10" s="79">
        <v>102</v>
      </c>
      <c r="B10" t="s">
        <v>719</v>
      </c>
      <c r="C10" t="s">
        <v>921</v>
      </c>
      <c r="D10" t="s">
        <v>12</v>
      </c>
      <c r="E10" t="s">
        <v>7</v>
      </c>
      <c r="F10" s="3">
        <v>52000</v>
      </c>
      <c r="G10" s="3">
        <v>5340000</v>
      </c>
      <c r="H10" s="3">
        <v>201691.8</v>
      </c>
      <c r="I10" s="61">
        <v>2023</v>
      </c>
    </row>
    <row r="11" spans="1:56" x14ac:dyDescent="0.3">
      <c r="A11" s="79">
        <v>102</v>
      </c>
      <c r="B11" t="s">
        <v>719</v>
      </c>
      <c r="C11" t="s">
        <v>921</v>
      </c>
      <c r="D11" t="s">
        <v>13</v>
      </c>
      <c r="E11" t="s">
        <v>7</v>
      </c>
      <c r="F11" s="3">
        <v>400000</v>
      </c>
      <c r="G11" s="3">
        <v>10640000</v>
      </c>
      <c r="H11" s="3">
        <v>401872.8</v>
      </c>
      <c r="I11" s="61">
        <v>2023</v>
      </c>
    </row>
    <row r="12" spans="1:56" x14ac:dyDescent="0.3">
      <c r="A12" s="79">
        <v>102</v>
      </c>
      <c r="B12" t="s">
        <v>719</v>
      </c>
      <c r="C12" t="s">
        <v>921</v>
      </c>
      <c r="D12" t="s">
        <v>3116</v>
      </c>
      <c r="E12" t="s">
        <v>7</v>
      </c>
      <c r="F12" s="3" t="s">
        <v>3765</v>
      </c>
      <c r="G12" s="3">
        <v>5000000</v>
      </c>
      <c r="H12" s="3">
        <v>188850</v>
      </c>
      <c r="I12" s="61">
        <v>2023</v>
      </c>
    </row>
    <row r="13" spans="1:56" x14ac:dyDescent="0.3">
      <c r="A13" s="79">
        <v>102</v>
      </c>
      <c r="B13" t="s">
        <v>719</v>
      </c>
      <c r="C13" t="s">
        <v>921</v>
      </c>
      <c r="D13" t="s">
        <v>14</v>
      </c>
      <c r="E13" t="s">
        <v>7</v>
      </c>
      <c r="F13" s="3">
        <v>70000</v>
      </c>
      <c r="G13" s="3">
        <v>2640000</v>
      </c>
      <c r="H13" s="3">
        <v>99712.8</v>
      </c>
      <c r="I13" s="61">
        <v>2023</v>
      </c>
    </row>
    <row r="14" spans="1:56" x14ac:dyDescent="0.3">
      <c r="A14" s="79">
        <v>102</v>
      </c>
      <c r="B14" t="s">
        <v>719</v>
      </c>
      <c r="C14" t="s">
        <v>921</v>
      </c>
      <c r="D14" t="s">
        <v>15</v>
      </c>
      <c r="E14" t="s">
        <v>7</v>
      </c>
      <c r="F14" s="3">
        <v>90000</v>
      </c>
      <c r="G14" s="3">
        <v>4097300</v>
      </c>
      <c r="H14" s="3">
        <v>154755.02100000001</v>
      </c>
      <c r="I14" s="61">
        <v>2023</v>
      </c>
    </row>
    <row r="15" spans="1:56" x14ac:dyDescent="0.3">
      <c r="A15" s="79">
        <v>102</v>
      </c>
      <c r="B15" t="s">
        <v>719</v>
      </c>
      <c r="C15" t="s">
        <v>921</v>
      </c>
      <c r="D15" t="s">
        <v>16</v>
      </c>
      <c r="E15" t="s">
        <v>7</v>
      </c>
      <c r="F15" s="3">
        <v>30000</v>
      </c>
      <c r="G15" s="3">
        <v>7244700</v>
      </c>
      <c r="H15" s="3">
        <v>273632.31900000002</v>
      </c>
      <c r="I15" s="61">
        <v>2023</v>
      </c>
    </row>
    <row r="16" spans="1:56" x14ac:dyDescent="0.3">
      <c r="A16" s="79">
        <v>102</v>
      </c>
      <c r="B16" t="s">
        <v>719</v>
      </c>
      <c r="C16" t="s">
        <v>921</v>
      </c>
      <c r="D16" t="s">
        <v>17</v>
      </c>
      <c r="E16" t="s">
        <v>7</v>
      </c>
      <c r="F16" s="3">
        <v>100000</v>
      </c>
      <c r="G16" s="3">
        <v>6040000</v>
      </c>
      <c r="H16" s="3">
        <v>228130.8</v>
      </c>
      <c r="I16" s="61">
        <v>2023</v>
      </c>
    </row>
    <row r="17" spans="1:9" x14ac:dyDescent="0.3">
      <c r="A17" s="79">
        <v>102</v>
      </c>
      <c r="B17" t="s">
        <v>719</v>
      </c>
      <c r="C17" t="s">
        <v>921</v>
      </c>
      <c r="D17" t="s">
        <v>3767</v>
      </c>
      <c r="E17" t="s">
        <v>7</v>
      </c>
      <c r="F17" s="3">
        <v>23000</v>
      </c>
      <c r="G17" s="3">
        <v>6459900</v>
      </c>
      <c r="H17" s="3">
        <v>243990.42300000001</v>
      </c>
      <c r="I17" s="61">
        <v>2023</v>
      </c>
    </row>
    <row r="18" spans="1:9" x14ac:dyDescent="0.3">
      <c r="A18" s="79">
        <v>102</v>
      </c>
      <c r="B18" t="s">
        <v>719</v>
      </c>
      <c r="C18" t="s">
        <v>921</v>
      </c>
      <c r="D18" t="s">
        <v>3117</v>
      </c>
      <c r="E18" t="s">
        <v>7</v>
      </c>
      <c r="F18" s="3">
        <v>74000</v>
      </c>
      <c r="G18" s="3">
        <v>9080000</v>
      </c>
      <c r="H18" s="3">
        <v>342951.6</v>
      </c>
      <c r="I18" s="61">
        <v>2023</v>
      </c>
    </row>
    <row r="19" spans="1:9" x14ac:dyDescent="0.3">
      <c r="A19" s="79">
        <v>102</v>
      </c>
      <c r="B19" t="s">
        <v>719</v>
      </c>
      <c r="C19" t="s">
        <v>921</v>
      </c>
      <c r="D19" t="s">
        <v>18</v>
      </c>
      <c r="E19" t="s">
        <v>19</v>
      </c>
      <c r="F19" s="3">
        <v>648000</v>
      </c>
      <c r="G19" s="3">
        <v>18494400</v>
      </c>
      <c r="H19" s="3">
        <v>698533.48800000001</v>
      </c>
      <c r="I19" s="61">
        <v>2023</v>
      </c>
    </row>
    <row r="20" spans="1:9" x14ac:dyDescent="0.3">
      <c r="A20" s="79">
        <v>102</v>
      </c>
      <c r="B20" t="s">
        <v>719</v>
      </c>
      <c r="C20" t="s">
        <v>921</v>
      </c>
      <c r="D20" t="s">
        <v>20</v>
      </c>
      <c r="E20" t="s">
        <v>19</v>
      </c>
      <c r="F20" s="3">
        <v>258000</v>
      </c>
      <c r="G20" s="3">
        <v>7177300</v>
      </c>
      <c r="H20" s="3">
        <v>271086.62100000004</v>
      </c>
      <c r="I20" s="61">
        <v>2023</v>
      </c>
    </row>
    <row r="21" spans="1:9" x14ac:dyDescent="0.3">
      <c r="A21" s="79">
        <v>102</v>
      </c>
      <c r="B21" t="s">
        <v>719</v>
      </c>
      <c r="C21" t="s">
        <v>921</v>
      </c>
      <c r="D21" t="s">
        <v>3768</v>
      </c>
      <c r="E21" t="s">
        <v>19</v>
      </c>
      <c r="F21" s="3">
        <v>91000</v>
      </c>
      <c r="G21" s="3">
        <v>5656000</v>
      </c>
      <c r="H21" s="3">
        <v>213627.12</v>
      </c>
      <c r="I21" s="61">
        <v>2023</v>
      </c>
    </row>
    <row r="22" spans="1:9" x14ac:dyDescent="0.3">
      <c r="A22" s="79">
        <v>102</v>
      </c>
      <c r="B22" t="s">
        <v>719</v>
      </c>
      <c r="C22" t="s">
        <v>921</v>
      </c>
      <c r="D22" t="s">
        <v>21</v>
      </c>
      <c r="E22" t="s">
        <v>19</v>
      </c>
      <c r="F22" s="3">
        <v>165000</v>
      </c>
      <c r="G22" s="3">
        <v>10919500</v>
      </c>
      <c r="H22" s="3">
        <v>412429.51500000001</v>
      </c>
      <c r="I22" s="61">
        <v>2023</v>
      </c>
    </row>
    <row r="23" spans="1:9" x14ac:dyDescent="0.3">
      <c r="A23" s="79">
        <v>102</v>
      </c>
      <c r="B23" t="s">
        <v>719</v>
      </c>
      <c r="C23" t="s">
        <v>921</v>
      </c>
      <c r="D23" t="s">
        <v>22</v>
      </c>
      <c r="E23" t="s">
        <v>7</v>
      </c>
      <c r="F23" s="3">
        <v>325000</v>
      </c>
      <c r="G23" s="3">
        <v>13180700</v>
      </c>
      <c r="H23" s="3">
        <v>497835.03899999999</v>
      </c>
      <c r="I23" s="61">
        <v>2023</v>
      </c>
    </row>
    <row r="24" spans="1:9" x14ac:dyDescent="0.3">
      <c r="A24" s="79">
        <v>102</v>
      </c>
      <c r="B24" t="s">
        <v>719</v>
      </c>
      <c r="C24" t="s">
        <v>921</v>
      </c>
      <c r="D24" t="s">
        <v>3118</v>
      </c>
      <c r="E24" t="s">
        <v>7</v>
      </c>
      <c r="F24" s="3" t="s">
        <v>3765</v>
      </c>
      <c r="G24" s="3">
        <v>1050000</v>
      </c>
      <c r="H24" s="3">
        <v>39658.5</v>
      </c>
      <c r="I24" s="61">
        <v>2023</v>
      </c>
    </row>
    <row r="25" spans="1:9" x14ac:dyDescent="0.3">
      <c r="A25" s="79">
        <v>102</v>
      </c>
      <c r="B25" t="s">
        <v>719</v>
      </c>
      <c r="C25" t="s">
        <v>921</v>
      </c>
      <c r="D25" t="s">
        <v>3769</v>
      </c>
      <c r="E25" t="s">
        <v>7</v>
      </c>
      <c r="F25" s="3" t="s">
        <v>3765</v>
      </c>
      <c r="G25" s="3">
        <v>6000000</v>
      </c>
      <c r="H25" s="3">
        <v>226620</v>
      </c>
      <c r="I25" s="61">
        <v>2023</v>
      </c>
    </row>
    <row r="26" spans="1:9" x14ac:dyDescent="0.3">
      <c r="A26" s="79">
        <v>102</v>
      </c>
      <c r="B26" t="s">
        <v>719</v>
      </c>
      <c r="C26" t="s">
        <v>921</v>
      </c>
      <c r="D26" t="s">
        <v>3119</v>
      </c>
      <c r="E26" t="s">
        <v>7</v>
      </c>
      <c r="F26" s="3" t="s">
        <v>3765</v>
      </c>
      <c r="G26" s="3">
        <v>3960000</v>
      </c>
      <c r="H26" s="3">
        <v>149569.20000000001</v>
      </c>
      <c r="I26" s="61">
        <v>2023</v>
      </c>
    </row>
    <row r="27" spans="1:9" x14ac:dyDescent="0.3">
      <c r="A27" s="79">
        <v>102</v>
      </c>
      <c r="B27" t="s">
        <v>719</v>
      </c>
      <c r="C27" t="s">
        <v>921</v>
      </c>
      <c r="D27" t="s">
        <v>6</v>
      </c>
      <c r="E27" t="s">
        <v>7</v>
      </c>
      <c r="F27" s="3">
        <v>5700</v>
      </c>
      <c r="G27" s="3">
        <v>18114700</v>
      </c>
      <c r="H27" s="3">
        <v>684192.21900000004</v>
      </c>
      <c r="I27" s="61">
        <v>2023</v>
      </c>
    </row>
    <row r="28" spans="1:9" x14ac:dyDescent="0.3">
      <c r="A28" s="79">
        <v>102</v>
      </c>
      <c r="B28" t="s">
        <v>719</v>
      </c>
      <c r="C28" t="s">
        <v>921</v>
      </c>
      <c r="D28" t="s">
        <v>3120</v>
      </c>
      <c r="E28" t="s">
        <v>7</v>
      </c>
      <c r="F28" s="3" t="s">
        <v>3765</v>
      </c>
      <c r="G28" s="3">
        <v>13920800</v>
      </c>
      <c r="H28" s="3">
        <v>525788.61600000004</v>
      </c>
      <c r="I28" s="61">
        <v>2023</v>
      </c>
    </row>
    <row r="29" spans="1:9" x14ac:dyDescent="0.3">
      <c r="A29" s="79">
        <v>102</v>
      </c>
      <c r="B29" t="s">
        <v>719</v>
      </c>
      <c r="C29" t="s">
        <v>921</v>
      </c>
      <c r="D29" t="s">
        <v>3454</v>
      </c>
      <c r="E29" t="s">
        <v>19</v>
      </c>
      <c r="F29" s="3">
        <v>800000</v>
      </c>
      <c r="G29" s="3">
        <v>46404400</v>
      </c>
      <c r="H29" s="3">
        <v>1752694.1880000001</v>
      </c>
      <c r="I29" s="61">
        <v>2023</v>
      </c>
    </row>
    <row r="30" spans="1:9" x14ac:dyDescent="0.3">
      <c r="A30" s="79">
        <v>107</v>
      </c>
      <c r="B30" t="s">
        <v>24</v>
      </c>
      <c r="C30" t="s">
        <v>921</v>
      </c>
      <c r="D30" t="s">
        <v>25</v>
      </c>
      <c r="E30" t="s">
        <v>7</v>
      </c>
      <c r="F30" s="3">
        <v>64568.56</v>
      </c>
      <c r="G30" s="3">
        <v>12856600</v>
      </c>
      <c r="H30" s="3">
        <v>701070.39800000004</v>
      </c>
      <c r="I30" s="61">
        <v>2023</v>
      </c>
    </row>
    <row r="31" spans="1:9" x14ac:dyDescent="0.3">
      <c r="A31" s="79">
        <v>108</v>
      </c>
      <c r="B31" t="s">
        <v>27</v>
      </c>
      <c r="C31" t="s">
        <v>921</v>
      </c>
      <c r="D31" t="s">
        <v>3455</v>
      </c>
      <c r="E31" t="s">
        <v>19</v>
      </c>
      <c r="F31" s="3">
        <v>438968.71</v>
      </c>
      <c r="G31" s="3">
        <v>16453100</v>
      </c>
      <c r="H31" s="3">
        <v>548710.89</v>
      </c>
      <c r="I31" s="61">
        <v>2023</v>
      </c>
    </row>
    <row r="32" spans="1:9" x14ac:dyDescent="0.3">
      <c r="A32" s="79">
        <v>108</v>
      </c>
      <c r="B32" t="s">
        <v>27</v>
      </c>
      <c r="C32" t="s">
        <v>921</v>
      </c>
      <c r="D32" t="s">
        <v>3455</v>
      </c>
      <c r="E32" t="s">
        <v>19</v>
      </c>
      <c r="F32" s="3">
        <v>76820.39</v>
      </c>
      <c r="G32" s="3">
        <v>3839100</v>
      </c>
      <c r="H32" s="3">
        <v>128033.99</v>
      </c>
      <c r="I32" s="61">
        <v>2023</v>
      </c>
    </row>
    <row r="33" spans="1:9" x14ac:dyDescent="0.3">
      <c r="A33" s="79">
        <v>108</v>
      </c>
      <c r="B33" t="s">
        <v>27</v>
      </c>
      <c r="C33" t="s">
        <v>921</v>
      </c>
      <c r="D33" t="s">
        <v>3455</v>
      </c>
      <c r="E33" t="s">
        <v>19</v>
      </c>
      <c r="F33" s="3">
        <v>15591.79</v>
      </c>
      <c r="G33" s="3">
        <v>779200</v>
      </c>
      <c r="H33" s="3">
        <v>25986.32</v>
      </c>
      <c r="I33" s="61">
        <v>2023</v>
      </c>
    </row>
    <row r="34" spans="1:9" x14ac:dyDescent="0.3">
      <c r="A34" s="79">
        <v>108</v>
      </c>
      <c r="B34" t="s">
        <v>27</v>
      </c>
      <c r="C34" t="s">
        <v>921</v>
      </c>
      <c r="D34" t="s">
        <v>3456</v>
      </c>
      <c r="E34" t="s">
        <v>19</v>
      </c>
      <c r="F34" s="3">
        <v>9868.93</v>
      </c>
      <c r="G34" s="3">
        <v>739800</v>
      </c>
      <c r="H34" s="3">
        <v>24672.33</v>
      </c>
      <c r="I34" s="61">
        <v>2023</v>
      </c>
    </row>
    <row r="35" spans="1:9" x14ac:dyDescent="0.3">
      <c r="A35" s="79">
        <v>108</v>
      </c>
      <c r="B35" t="s">
        <v>27</v>
      </c>
      <c r="C35" t="s">
        <v>921</v>
      </c>
      <c r="D35" t="s">
        <v>3457</v>
      </c>
      <c r="E35" t="s">
        <v>19</v>
      </c>
      <c r="F35" s="3">
        <v>60767.040000000001</v>
      </c>
      <c r="G35" s="3">
        <v>9110500</v>
      </c>
      <c r="H35" s="3">
        <v>303835.18</v>
      </c>
      <c r="I35" s="61">
        <v>2023</v>
      </c>
    </row>
    <row r="36" spans="1:9" x14ac:dyDescent="0.3">
      <c r="A36" s="79">
        <v>108</v>
      </c>
      <c r="B36" t="s">
        <v>27</v>
      </c>
      <c r="C36" t="s">
        <v>921</v>
      </c>
      <c r="D36" t="s">
        <v>3457</v>
      </c>
      <c r="E36" t="s">
        <v>19</v>
      </c>
      <c r="F36" s="3">
        <v>59433.04</v>
      </c>
      <c r="G36" s="3">
        <v>8910500</v>
      </c>
      <c r="H36" s="3">
        <v>297165.18</v>
      </c>
      <c r="I36" s="61">
        <v>2023</v>
      </c>
    </row>
    <row r="37" spans="1:9" x14ac:dyDescent="0.3">
      <c r="A37" s="79">
        <v>108</v>
      </c>
      <c r="B37" t="s">
        <v>27</v>
      </c>
      <c r="C37" t="s">
        <v>921</v>
      </c>
      <c r="D37" t="s">
        <v>3455</v>
      </c>
      <c r="E37" t="s">
        <v>19</v>
      </c>
      <c r="F37" s="3">
        <v>19624.47</v>
      </c>
      <c r="G37" s="3">
        <v>1471100</v>
      </c>
      <c r="H37" s="3">
        <v>49061.19</v>
      </c>
      <c r="I37" s="61">
        <v>2023</v>
      </c>
    </row>
    <row r="38" spans="1:9" x14ac:dyDescent="0.3">
      <c r="A38" s="79">
        <v>108</v>
      </c>
      <c r="B38" t="s">
        <v>27</v>
      </c>
      <c r="C38" t="s">
        <v>921</v>
      </c>
      <c r="D38" t="s">
        <v>3458</v>
      </c>
      <c r="E38" t="s">
        <v>19</v>
      </c>
      <c r="F38" s="3">
        <v>10932.8</v>
      </c>
      <c r="G38" s="3">
        <v>1639100</v>
      </c>
      <c r="H38" s="3">
        <v>54663.99</v>
      </c>
      <c r="I38" s="61">
        <v>2023</v>
      </c>
    </row>
    <row r="39" spans="1:9" x14ac:dyDescent="0.3">
      <c r="A39" s="79">
        <v>108</v>
      </c>
      <c r="B39" t="s">
        <v>27</v>
      </c>
      <c r="C39" t="s">
        <v>921</v>
      </c>
      <c r="D39" t="s">
        <v>3459</v>
      </c>
      <c r="E39" t="s">
        <v>19</v>
      </c>
      <c r="F39" s="3">
        <v>9425.3799999999992</v>
      </c>
      <c r="G39" s="3">
        <v>1413100</v>
      </c>
      <c r="H39" s="3">
        <v>47126.89</v>
      </c>
      <c r="I39" s="61">
        <v>2023</v>
      </c>
    </row>
    <row r="40" spans="1:9" x14ac:dyDescent="0.3">
      <c r="A40" s="79">
        <v>108</v>
      </c>
      <c r="B40" t="s">
        <v>27</v>
      </c>
      <c r="C40" t="s">
        <v>921</v>
      </c>
      <c r="D40" t="s">
        <v>3460</v>
      </c>
      <c r="E40" t="s">
        <v>19</v>
      </c>
      <c r="F40" s="3">
        <v>18342.5</v>
      </c>
      <c r="G40" s="3">
        <v>687500</v>
      </c>
      <c r="H40" s="3">
        <v>22928.13</v>
      </c>
      <c r="I40" s="61">
        <v>2023</v>
      </c>
    </row>
    <row r="41" spans="1:9" x14ac:dyDescent="0.3">
      <c r="A41" s="79">
        <v>108</v>
      </c>
      <c r="B41" t="s">
        <v>27</v>
      </c>
      <c r="C41" t="s">
        <v>921</v>
      </c>
      <c r="D41" t="s">
        <v>3461</v>
      </c>
      <c r="E41" t="s">
        <v>19</v>
      </c>
      <c r="F41" s="3">
        <v>78988.81</v>
      </c>
      <c r="G41" s="3">
        <v>2960600</v>
      </c>
      <c r="H41" s="3">
        <v>98736.01</v>
      </c>
      <c r="I41" s="61">
        <v>2023</v>
      </c>
    </row>
    <row r="42" spans="1:9" x14ac:dyDescent="0.3">
      <c r="A42" s="79">
        <v>108</v>
      </c>
      <c r="B42" t="s">
        <v>27</v>
      </c>
      <c r="C42" t="s">
        <v>921</v>
      </c>
      <c r="D42" t="s">
        <v>3455</v>
      </c>
      <c r="E42" t="s">
        <v>19</v>
      </c>
      <c r="F42" s="3">
        <v>9575.4500000000007</v>
      </c>
      <c r="G42" s="3">
        <v>1435600</v>
      </c>
      <c r="H42" s="3">
        <v>47877.26</v>
      </c>
      <c r="I42" s="61">
        <v>2023</v>
      </c>
    </row>
    <row r="43" spans="1:9" x14ac:dyDescent="0.3">
      <c r="A43" s="79">
        <v>111</v>
      </c>
      <c r="B43" t="s">
        <v>720</v>
      </c>
      <c r="C43" t="s">
        <v>921</v>
      </c>
      <c r="D43" t="s">
        <v>3462</v>
      </c>
      <c r="E43" t="s">
        <v>19</v>
      </c>
      <c r="F43" s="3">
        <v>182834.28000000003</v>
      </c>
      <c r="G43" s="3">
        <v>3410300</v>
      </c>
      <c r="H43" s="3">
        <v>109504.73299999999</v>
      </c>
      <c r="I43" s="61">
        <v>2023</v>
      </c>
    </row>
    <row r="44" spans="1:9" x14ac:dyDescent="0.3">
      <c r="A44" s="79">
        <v>111</v>
      </c>
      <c r="B44" t="s">
        <v>720</v>
      </c>
      <c r="C44" t="s">
        <v>921</v>
      </c>
      <c r="D44" t="s">
        <v>3463</v>
      </c>
      <c r="E44" t="s">
        <v>19</v>
      </c>
      <c r="F44" s="3">
        <v>75928.08</v>
      </c>
      <c r="G44" s="3">
        <v>7060700</v>
      </c>
      <c r="H44" s="3">
        <v>226719.07699999999</v>
      </c>
      <c r="I44" s="61">
        <v>2023</v>
      </c>
    </row>
    <row r="45" spans="1:9" x14ac:dyDescent="0.3">
      <c r="A45" s="79">
        <v>111</v>
      </c>
      <c r="B45" t="s">
        <v>720</v>
      </c>
      <c r="C45" t="s">
        <v>921</v>
      </c>
      <c r="D45" t="s">
        <v>3345</v>
      </c>
      <c r="E45" t="s">
        <v>7</v>
      </c>
      <c r="F45" s="3">
        <v>41229.22</v>
      </c>
      <c r="G45" s="3">
        <v>17325000</v>
      </c>
      <c r="H45" s="3">
        <v>556305.75</v>
      </c>
      <c r="I45" s="61">
        <v>2023</v>
      </c>
    </row>
    <row r="46" spans="1:9" x14ac:dyDescent="0.3">
      <c r="A46" s="79">
        <v>112</v>
      </c>
      <c r="B46" t="s">
        <v>817</v>
      </c>
      <c r="C46" t="s">
        <v>921</v>
      </c>
      <c r="D46" t="s">
        <v>3121</v>
      </c>
      <c r="E46" t="s">
        <v>7</v>
      </c>
      <c r="F46" s="3" t="s">
        <v>3765</v>
      </c>
      <c r="G46" s="3">
        <v>7696700</v>
      </c>
      <c r="H46" s="3">
        <v>248295.54</v>
      </c>
      <c r="I46" s="61">
        <v>2023</v>
      </c>
    </row>
    <row r="47" spans="1:9" x14ac:dyDescent="0.3">
      <c r="A47" s="79">
        <v>113</v>
      </c>
      <c r="B47" t="s">
        <v>3090</v>
      </c>
      <c r="C47" t="s">
        <v>921</v>
      </c>
      <c r="D47" t="s">
        <v>3464</v>
      </c>
      <c r="E47" t="s">
        <v>19</v>
      </c>
      <c r="F47" s="3" t="s">
        <v>3765</v>
      </c>
      <c r="G47" s="3">
        <v>3555300</v>
      </c>
      <c r="H47" s="3">
        <v>96810.82</v>
      </c>
      <c r="I47" s="61">
        <v>2023</v>
      </c>
    </row>
    <row r="48" spans="1:9" x14ac:dyDescent="0.3">
      <c r="A48" s="79">
        <v>113</v>
      </c>
      <c r="B48" t="s">
        <v>3090</v>
      </c>
      <c r="C48" t="s">
        <v>921</v>
      </c>
      <c r="D48" t="s">
        <v>3464</v>
      </c>
      <c r="E48" t="s">
        <v>19</v>
      </c>
      <c r="F48" s="3" t="s">
        <v>3765</v>
      </c>
      <c r="G48" s="3">
        <v>1875000</v>
      </c>
      <c r="H48" s="3">
        <v>51056.25</v>
      </c>
      <c r="I48" s="61">
        <v>2023</v>
      </c>
    </row>
    <row r="49" spans="1:9" x14ac:dyDescent="0.3">
      <c r="A49" s="79">
        <v>113</v>
      </c>
      <c r="B49" t="s">
        <v>3090</v>
      </c>
      <c r="C49" t="s">
        <v>921</v>
      </c>
      <c r="D49" t="s">
        <v>3465</v>
      </c>
      <c r="E49" t="s">
        <v>19</v>
      </c>
      <c r="F49" s="3" t="s">
        <v>3765</v>
      </c>
      <c r="G49" s="3">
        <v>7450000</v>
      </c>
      <c r="H49" s="3">
        <v>202863.5</v>
      </c>
      <c r="I49" s="61">
        <v>2023</v>
      </c>
    </row>
    <row r="50" spans="1:9" x14ac:dyDescent="0.3">
      <c r="A50" s="79">
        <v>116</v>
      </c>
      <c r="B50" t="s">
        <v>721</v>
      </c>
      <c r="C50" t="s">
        <v>921</v>
      </c>
      <c r="D50" t="s">
        <v>31</v>
      </c>
      <c r="E50" t="s">
        <v>7</v>
      </c>
      <c r="F50" s="3">
        <v>39600</v>
      </c>
      <c r="G50" s="3">
        <v>5993300</v>
      </c>
      <c r="H50" s="3">
        <v>94574.27</v>
      </c>
      <c r="I50" s="61">
        <v>2023</v>
      </c>
    </row>
    <row r="51" spans="1:9" x14ac:dyDescent="0.3">
      <c r="A51" s="79">
        <v>119</v>
      </c>
      <c r="B51" t="s">
        <v>722</v>
      </c>
      <c r="C51" t="s">
        <v>921</v>
      </c>
      <c r="D51" t="s">
        <v>33</v>
      </c>
      <c r="E51" t="s">
        <v>7</v>
      </c>
      <c r="F51" s="3">
        <v>34582</v>
      </c>
      <c r="G51" s="3">
        <v>3570000</v>
      </c>
      <c r="H51" s="3">
        <v>171145.80000000002</v>
      </c>
      <c r="I51" s="61">
        <v>2023</v>
      </c>
    </row>
    <row r="52" spans="1:9" x14ac:dyDescent="0.3">
      <c r="A52" s="79">
        <v>119</v>
      </c>
      <c r="B52" t="s">
        <v>722</v>
      </c>
      <c r="C52" t="s">
        <v>921</v>
      </c>
      <c r="D52" t="s">
        <v>3122</v>
      </c>
      <c r="E52" t="s">
        <v>7</v>
      </c>
      <c r="F52" s="3">
        <v>36145.65</v>
      </c>
      <c r="G52" s="3">
        <v>8532800</v>
      </c>
      <c r="H52" s="3">
        <v>409062.43199999997</v>
      </c>
      <c r="I52" s="61">
        <v>2023</v>
      </c>
    </row>
    <row r="53" spans="1:9" x14ac:dyDescent="0.3">
      <c r="A53" s="79">
        <v>119</v>
      </c>
      <c r="B53" t="s">
        <v>722</v>
      </c>
      <c r="C53" t="s">
        <v>921</v>
      </c>
      <c r="D53" t="s">
        <v>34</v>
      </c>
      <c r="E53" t="s">
        <v>7</v>
      </c>
      <c r="F53" s="3">
        <v>22356</v>
      </c>
      <c r="G53" s="3">
        <v>5792300</v>
      </c>
      <c r="H53" s="3">
        <v>277682.86200000002</v>
      </c>
      <c r="I53" s="61">
        <v>2023</v>
      </c>
    </row>
    <row r="54" spans="1:9" x14ac:dyDescent="0.3">
      <c r="A54" s="79">
        <v>119</v>
      </c>
      <c r="B54" t="s">
        <v>722</v>
      </c>
      <c r="C54" t="s">
        <v>921</v>
      </c>
      <c r="D54" t="s">
        <v>35</v>
      </c>
      <c r="E54" t="s">
        <v>7</v>
      </c>
      <c r="F54" s="3">
        <v>40483</v>
      </c>
      <c r="G54" s="3">
        <v>4663000</v>
      </c>
      <c r="H54" s="3">
        <v>223544.22000000003</v>
      </c>
      <c r="I54" s="61">
        <v>2023</v>
      </c>
    </row>
    <row r="55" spans="1:9" x14ac:dyDescent="0.3">
      <c r="A55" s="79">
        <v>119</v>
      </c>
      <c r="B55" t="s">
        <v>722</v>
      </c>
      <c r="C55" t="s">
        <v>921</v>
      </c>
      <c r="D55" t="s">
        <v>36</v>
      </c>
      <c r="E55" t="s">
        <v>7</v>
      </c>
      <c r="F55" s="3">
        <v>40616</v>
      </c>
      <c r="G55" s="3">
        <v>3465000</v>
      </c>
      <c r="H55" s="3">
        <v>166112.1</v>
      </c>
      <c r="I55" s="61">
        <v>2023</v>
      </c>
    </row>
    <row r="56" spans="1:9" x14ac:dyDescent="0.3">
      <c r="A56" s="79">
        <v>119</v>
      </c>
      <c r="B56" t="s">
        <v>722</v>
      </c>
      <c r="C56" t="s">
        <v>921</v>
      </c>
      <c r="D56" t="s">
        <v>37</v>
      </c>
      <c r="E56" t="s">
        <v>7</v>
      </c>
      <c r="F56" s="3">
        <v>58435</v>
      </c>
      <c r="G56" s="3">
        <v>4339500</v>
      </c>
      <c r="H56" s="3">
        <v>208035.63</v>
      </c>
      <c r="I56" s="61">
        <v>2023</v>
      </c>
    </row>
    <row r="57" spans="1:9" x14ac:dyDescent="0.3">
      <c r="A57" s="79">
        <v>119</v>
      </c>
      <c r="B57" t="s">
        <v>722</v>
      </c>
      <c r="C57" t="s">
        <v>921</v>
      </c>
      <c r="D57" t="s">
        <v>38</v>
      </c>
      <c r="E57" t="s">
        <v>7</v>
      </c>
      <c r="F57" s="3">
        <v>38018</v>
      </c>
      <c r="G57" s="3">
        <v>4027500</v>
      </c>
      <c r="H57" s="3">
        <v>193078.35</v>
      </c>
      <c r="I57" s="61">
        <v>2023</v>
      </c>
    </row>
    <row r="58" spans="1:9" x14ac:dyDescent="0.3">
      <c r="A58" s="79">
        <v>119</v>
      </c>
      <c r="B58" t="s">
        <v>722</v>
      </c>
      <c r="C58" t="s">
        <v>921</v>
      </c>
      <c r="D58" t="s">
        <v>39</v>
      </c>
      <c r="E58" t="s">
        <v>7</v>
      </c>
      <c r="F58" s="3">
        <v>32580</v>
      </c>
      <c r="G58" s="3">
        <v>3045000</v>
      </c>
      <c r="H58" s="3">
        <v>145977.30000000002</v>
      </c>
      <c r="I58" s="61">
        <v>2023</v>
      </c>
    </row>
    <row r="59" spans="1:9" x14ac:dyDescent="0.3">
      <c r="A59" s="79">
        <v>121</v>
      </c>
      <c r="B59" t="s">
        <v>723</v>
      </c>
      <c r="C59" t="s">
        <v>921</v>
      </c>
      <c r="D59" t="s">
        <v>41</v>
      </c>
      <c r="E59" t="s">
        <v>42</v>
      </c>
      <c r="F59" s="3">
        <v>144078.64000000001</v>
      </c>
      <c r="G59" s="3">
        <v>8835000</v>
      </c>
      <c r="H59" s="3">
        <v>301273.5</v>
      </c>
      <c r="I59" s="61">
        <v>2023</v>
      </c>
    </row>
    <row r="60" spans="1:9" x14ac:dyDescent="0.3">
      <c r="A60" s="79">
        <v>201</v>
      </c>
      <c r="B60" t="s">
        <v>724</v>
      </c>
      <c r="C60" t="s">
        <v>936</v>
      </c>
      <c r="D60" t="s">
        <v>3123</v>
      </c>
      <c r="E60" t="s">
        <v>7</v>
      </c>
      <c r="F60" s="3">
        <v>5000</v>
      </c>
      <c r="G60" s="3">
        <v>1408400</v>
      </c>
      <c r="H60" s="3">
        <v>32069.267999999996</v>
      </c>
      <c r="I60" s="61">
        <v>2023</v>
      </c>
    </row>
    <row r="61" spans="1:9" x14ac:dyDescent="0.3">
      <c r="A61" s="79">
        <v>201</v>
      </c>
      <c r="B61" t="s">
        <v>724</v>
      </c>
      <c r="C61" t="s">
        <v>936</v>
      </c>
      <c r="D61" t="s">
        <v>3466</v>
      </c>
      <c r="E61" t="s">
        <v>7</v>
      </c>
      <c r="F61" s="3">
        <v>11315.78</v>
      </c>
      <c r="G61" s="3">
        <v>1242400</v>
      </c>
      <c r="H61" s="3">
        <v>28289.447999999997</v>
      </c>
      <c r="I61" s="61">
        <v>2023</v>
      </c>
    </row>
    <row r="62" spans="1:9" x14ac:dyDescent="0.3">
      <c r="A62" s="79">
        <v>201</v>
      </c>
      <c r="B62" t="s">
        <v>724</v>
      </c>
      <c r="C62" t="s">
        <v>936</v>
      </c>
      <c r="D62" t="s">
        <v>3467</v>
      </c>
      <c r="E62" t="s">
        <v>19</v>
      </c>
      <c r="F62" s="3">
        <v>133831.79999999999</v>
      </c>
      <c r="G62" s="3">
        <v>8521200</v>
      </c>
      <c r="H62" s="3">
        <v>194027.72399999999</v>
      </c>
      <c r="I62" s="61">
        <v>2023</v>
      </c>
    </row>
    <row r="63" spans="1:9" x14ac:dyDescent="0.3">
      <c r="A63" s="79">
        <v>201</v>
      </c>
      <c r="B63" t="s">
        <v>724</v>
      </c>
      <c r="C63" t="s">
        <v>936</v>
      </c>
      <c r="D63" t="s">
        <v>2998</v>
      </c>
      <c r="E63" t="s">
        <v>7</v>
      </c>
      <c r="F63" s="3">
        <v>15000</v>
      </c>
      <c r="G63" s="3">
        <v>3790200</v>
      </c>
      <c r="H63" s="3">
        <v>86302.854000000007</v>
      </c>
      <c r="I63" s="61">
        <v>2023</v>
      </c>
    </row>
    <row r="64" spans="1:9" x14ac:dyDescent="0.3">
      <c r="A64" s="79">
        <v>201</v>
      </c>
      <c r="B64" t="s">
        <v>724</v>
      </c>
      <c r="C64" t="s">
        <v>936</v>
      </c>
      <c r="D64" t="s">
        <v>2999</v>
      </c>
      <c r="E64" t="s">
        <v>7</v>
      </c>
      <c r="F64" s="3">
        <v>2000</v>
      </c>
      <c r="G64" s="3">
        <v>400100</v>
      </c>
      <c r="H64" s="3">
        <v>9110.277</v>
      </c>
      <c r="I64" s="61">
        <v>2023</v>
      </c>
    </row>
    <row r="65" spans="1:9" x14ac:dyDescent="0.3">
      <c r="A65" s="79">
        <v>203</v>
      </c>
      <c r="B65" t="s">
        <v>725</v>
      </c>
      <c r="C65" t="s">
        <v>921</v>
      </c>
      <c r="D65" t="s">
        <v>46</v>
      </c>
      <c r="E65" t="s">
        <v>7</v>
      </c>
      <c r="F65" s="3">
        <v>97580.68</v>
      </c>
      <c r="G65" s="3">
        <v>13500000</v>
      </c>
      <c r="H65" s="3">
        <v>453195</v>
      </c>
      <c r="I65" s="61">
        <v>2023</v>
      </c>
    </row>
    <row r="66" spans="1:9" x14ac:dyDescent="0.3">
      <c r="A66" s="79">
        <v>204</v>
      </c>
      <c r="B66" t="s">
        <v>3091</v>
      </c>
      <c r="C66" t="s">
        <v>936</v>
      </c>
      <c r="D66" t="s">
        <v>3124</v>
      </c>
      <c r="E66" t="s">
        <v>42</v>
      </c>
      <c r="F66" s="3">
        <v>101450</v>
      </c>
      <c r="G66" s="3">
        <v>5958000</v>
      </c>
      <c r="H66" s="3">
        <v>251725.5</v>
      </c>
      <c r="I66" s="61">
        <v>2023</v>
      </c>
    </row>
    <row r="67" spans="1:9" x14ac:dyDescent="0.3">
      <c r="A67" s="79">
        <v>204</v>
      </c>
      <c r="B67" t="s">
        <v>3091</v>
      </c>
      <c r="C67" t="s">
        <v>936</v>
      </c>
      <c r="D67" t="s">
        <v>3125</v>
      </c>
      <c r="E67" t="s">
        <v>42</v>
      </c>
      <c r="F67" s="3">
        <v>584235</v>
      </c>
      <c r="G67" s="3">
        <v>19941200</v>
      </c>
      <c r="H67" s="3">
        <v>842515.7</v>
      </c>
      <c r="I67" s="61">
        <v>2023</v>
      </c>
    </row>
    <row r="68" spans="1:9" x14ac:dyDescent="0.3">
      <c r="A68" s="79">
        <v>206</v>
      </c>
      <c r="B68" t="s">
        <v>726</v>
      </c>
      <c r="C68" t="s">
        <v>936</v>
      </c>
      <c r="D68" t="s">
        <v>49</v>
      </c>
      <c r="E68" t="s">
        <v>42</v>
      </c>
      <c r="F68" s="3">
        <v>1051443</v>
      </c>
      <c r="G68" s="3">
        <v>84727300</v>
      </c>
      <c r="H68" s="3">
        <v>2173255.2449999996</v>
      </c>
      <c r="I68" s="61">
        <v>2023</v>
      </c>
    </row>
    <row r="69" spans="1:9" x14ac:dyDescent="0.3">
      <c r="A69" s="79">
        <v>207</v>
      </c>
      <c r="B69" t="s">
        <v>727</v>
      </c>
      <c r="C69" t="s">
        <v>936</v>
      </c>
      <c r="D69" t="s">
        <v>51</v>
      </c>
      <c r="E69" t="s">
        <v>42</v>
      </c>
      <c r="F69" s="3">
        <v>18606.63</v>
      </c>
      <c r="G69" s="3">
        <v>1441500</v>
      </c>
      <c r="H69" s="3">
        <v>31885.980000000003</v>
      </c>
      <c r="I69" s="61">
        <v>2023</v>
      </c>
    </row>
    <row r="70" spans="1:9" x14ac:dyDescent="0.3">
      <c r="A70" s="79">
        <v>207</v>
      </c>
      <c r="B70" t="s">
        <v>727</v>
      </c>
      <c r="C70" t="s">
        <v>936</v>
      </c>
      <c r="D70" t="s">
        <v>51</v>
      </c>
      <c r="E70" t="s">
        <v>42</v>
      </c>
      <c r="F70" s="3">
        <v>39010.43</v>
      </c>
      <c r="G70" s="3">
        <v>6069300</v>
      </c>
      <c r="H70" s="3">
        <v>134252.916</v>
      </c>
      <c r="I70" s="61">
        <v>2023</v>
      </c>
    </row>
    <row r="71" spans="1:9" x14ac:dyDescent="0.3">
      <c r="A71" s="79">
        <v>208</v>
      </c>
      <c r="B71" t="s">
        <v>728</v>
      </c>
      <c r="C71" t="s">
        <v>936</v>
      </c>
      <c r="D71" t="s">
        <v>3126</v>
      </c>
      <c r="E71" t="s">
        <v>7</v>
      </c>
      <c r="F71" s="3">
        <v>133788</v>
      </c>
      <c r="G71" s="3">
        <v>12375000</v>
      </c>
      <c r="H71" s="3">
        <v>297866.25</v>
      </c>
      <c r="I71" s="61">
        <v>2023</v>
      </c>
    </row>
    <row r="72" spans="1:9" x14ac:dyDescent="0.3">
      <c r="A72" s="79">
        <v>208</v>
      </c>
      <c r="B72" t="s">
        <v>728</v>
      </c>
      <c r="C72" t="s">
        <v>936</v>
      </c>
      <c r="D72" t="s">
        <v>3468</v>
      </c>
      <c r="E72" t="s">
        <v>7</v>
      </c>
      <c r="F72" s="3">
        <v>47320</v>
      </c>
      <c r="G72" s="3">
        <v>21874100</v>
      </c>
      <c r="H72" s="3">
        <v>526509.57999999996</v>
      </c>
      <c r="I72" s="61">
        <v>2023</v>
      </c>
    </row>
    <row r="73" spans="1:9" x14ac:dyDescent="0.3">
      <c r="A73" s="79">
        <v>210</v>
      </c>
      <c r="B73" t="s">
        <v>729</v>
      </c>
      <c r="C73" t="s">
        <v>936</v>
      </c>
      <c r="D73" t="s">
        <v>55</v>
      </c>
      <c r="E73" t="s">
        <v>7</v>
      </c>
      <c r="F73" s="3">
        <v>39667</v>
      </c>
      <c r="G73" s="3">
        <v>6292000</v>
      </c>
      <c r="H73" s="3">
        <v>236516.28</v>
      </c>
      <c r="I73" s="61">
        <v>2023</v>
      </c>
    </row>
    <row r="74" spans="1:9" x14ac:dyDescent="0.3">
      <c r="A74" s="79">
        <v>210</v>
      </c>
      <c r="B74" t="s">
        <v>729</v>
      </c>
      <c r="C74" t="s">
        <v>936</v>
      </c>
      <c r="D74" t="s">
        <v>3127</v>
      </c>
      <c r="E74" t="s">
        <v>42</v>
      </c>
      <c r="F74" s="3">
        <v>90000</v>
      </c>
      <c r="G74" s="3">
        <v>4049800</v>
      </c>
      <c r="H74" s="3">
        <v>152231.98199999999</v>
      </c>
      <c r="I74" s="61">
        <v>2023</v>
      </c>
    </row>
    <row r="75" spans="1:9" x14ac:dyDescent="0.3">
      <c r="A75" s="79">
        <v>210</v>
      </c>
      <c r="B75" t="s">
        <v>729</v>
      </c>
      <c r="C75" t="s">
        <v>936</v>
      </c>
      <c r="D75" t="s">
        <v>4061</v>
      </c>
      <c r="E75" t="s">
        <v>7</v>
      </c>
      <c r="F75" s="3" t="s">
        <v>3765</v>
      </c>
      <c r="G75" s="3">
        <v>8330800</v>
      </c>
      <c r="H75" s="3" t="s">
        <v>3765</v>
      </c>
      <c r="I75" s="61">
        <v>2023</v>
      </c>
    </row>
    <row r="76" spans="1:9" x14ac:dyDescent="0.3">
      <c r="A76" s="79">
        <v>210</v>
      </c>
      <c r="B76" t="s">
        <v>729</v>
      </c>
      <c r="C76" t="s">
        <v>936</v>
      </c>
      <c r="D76" t="s">
        <v>4062</v>
      </c>
      <c r="E76" t="s">
        <v>7</v>
      </c>
      <c r="F76" s="3" t="s">
        <v>3765</v>
      </c>
      <c r="G76" s="3">
        <v>250000</v>
      </c>
      <c r="H76" s="3" t="s">
        <v>3765</v>
      </c>
      <c r="I76" s="61">
        <v>2023</v>
      </c>
    </row>
    <row r="77" spans="1:9" x14ac:dyDescent="0.3">
      <c r="A77" s="79">
        <v>212</v>
      </c>
      <c r="B77" t="s">
        <v>730</v>
      </c>
      <c r="C77" t="s">
        <v>936</v>
      </c>
      <c r="D77" t="s">
        <v>57</v>
      </c>
      <c r="E77" t="s">
        <v>7</v>
      </c>
      <c r="F77" s="3">
        <v>38000</v>
      </c>
      <c r="G77" s="3">
        <v>21590500</v>
      </c>
      <c r="H77" s="3">
        <v>378049.65500000003</v>
      </c>
      <c r="I77" s="61">
        <v>2023</v>
      </c>
    </row>
    <row r="78" spans="1:9" x14ac:dyDescent="0.3">
      <c r="A78" s="79">
        <v>212</v>
      </c>
      <c r="B78" t="s">
        <v>730</v>
      </c>
      <c r="C78" t="s">
        <v>936</v>
      </c>
      <c r="D78" t="s">
        <v>58</v>
      </c>
      <c r="E78" t="s">
        <v>19</v>
      </c>
      <c r="F78" s="3">
        <v>9400000</v>
      </c>
      <c r="G78" s="3">
        <v>1374080000</v>
      </c>
      <c r="H78" s="3">
        <v>24060140.800000001</v>
      </c>
      <c r="I78" s="61">
        <v>2023</v>
      </c>
    </row>
    <row r="79" spans="1:9" x14ac:dyDescent="0.3">
      <c r="A79" s="79">
        <v>212</v>
      </c>
      <c r="B79" t="s">
        <v>730</v>
      </c>
      <c r="C79" t="s">
        <v>936</v>
      </c>
      <c r="D79" t="s">
        <v>3469</v>
      </c>
      <c r="E79" t="s">
        <v>42</v>
      </c>
      <c r="F79" s="3">
        <v>6708.3</v>
      </c>
      <c r="G79" s="3">
        <v>749300</v>
      </c>
      <c r="H79" s="3">
        <v>13120.243</v>
      </c>
      <c r="I79" s="61">
        <v>2023</v>
      </c>
    </row>
    <row r="80" spans="1:9" x14ac:dyDescent="0.3">
      <c r="A80" s="79">
        <v>212</v>
      </c>
      <c r="B80" t="s">
        <v>730</v>
      </c>
      <c r="C80" t="s">
        <v>936</v>
      </c>
      <c r="D80" t="s">
        <v>3770</v>
      </c>
      <c r="E80" t="s">
        <v>19</v>
      </c>
      <c r="F80" s="3">
        <v>500000</v>
      </c>
      <c r="G80" s="3">
        <v>3145913100</v>
      </c>
      <c r="H80" s="3">
        <v>55084938.380999997</v>
      </c>
      <c r="I80" s="61">
        <v>2023</v>
      </c>
    </row>
    <row r="81" spans="1:9" x14ac:dyDescent="0.3">
      <c r="A81" s="79">
        <v>212</v>
      </c>
      <c r="B81" t="s">
        <v>730</v>
      </c>
      <c r="C81" t="s">
        <v>936</v>
      </c>
      <c r="D81" t="s">
        <v>3470</v>
      </c>
      <c r="E81" t="s">
        <v>19</v>
      </c>
      <c r="F81" s="3">
        <v>250000</v>
      </c>
      <c r="G81" s="3">
        <v>110000000</v>
      </c>
      <c r="H81" s="3">
        <v>1926100</v>
      </c>
      <c r="I81" s="61">
        <v>2023</v>
      </c>
    </row>
    <row r="82" spans="1:9" x14ac:dyDescent="0.3">
      <c r="A82" s="79">
        <v>213</v>
      </c>
      <c r="B82" t="s">
        <v>731</v>
      </c>
      <c r="C82" t="s">
        <v>936</v>
      </c>
      <c r="D82" t="s">
        <v>3471</v>
      </c>
      <c r="E82" t="s">
        <v>7</v>
      </c>
      <c r="F82" s="3">
        <v>43530</v>
      </c>
      <c r="G82" s="3" t="s">
        <v>3765</v>
      </c>
      <c r="H82" s="3" t="s">
        <v>3765</v>
      </c>
      <c r="I82" s="61">
        <v>2023</v>
      </c>
    </row>
    <row r="83" spans="1:9" x14ac:dyDescent="0.3">
      <c r="A83" s="79">
        <v>213</v>
      </c>
      <c r="B83" t="s">
        <v>731</v>
      </c>
      <c r="C83" t="s">
        <v>936</v>
      </c>
      <c r="D83" t="s">
        <v>3472</v>
      </c>
      <c r="E83" t="s">
        <v>7</v>
      </c>
      <c r="F83" s="3">
        <v>6555</v>
      </c>
      <c r="G83" s="3" t="s">
        <v>3765</v>
      </c>
      <c r="H83" s="3" t="s">
        <v>3765</v>
      </c>
      <c r="I83" s="61">
        <v>2023</v>
      </c>
    </row>
    <row r="84" spans="1:9" x14ac:dyDescent="0.3">
      <c r="A84" s="79">
        <v>213</v>
      </c>
      <c r="B84" t="s">
        <v>731</v>
      </c>
      <c r="C84" t="s">
        <v>936</v>
      </c>
      <c r="D84" t="s">
        <v>60</v>
      </c>
      <c r="E84" t="s">
        <v>7</v>
      </c>
      <c r="F84" s="3">
        <v>26794.6</v>
      </c>
      <c r="G84" s="3" t="s">
        <v>3765</v>
      </c>
      <c r="H84" s="3" t="s">
        <v>3765</v>
      </c>
      <c r="I84" s="61">
        <v>2023</v>
      </c>
    </row>
    <row r="85" spans="1:9" x14ac:dyDescent="0.3">
      <c r="A85" s="79">
        <v>213</v>
      </c>
      <c r="B85" t="s">
        <v>731</v>
      </c>
      <c r="C85" t="s">
        <v>936</v>
      </c>
      <c r="D85" t="s">
        <v>3473</v>
      </c>
      <c r="E85" t="s">
        <v>7</v>
      </c>
      <c r="F85" s="3">
        <v>179172</v>
      </c>
      <c r="G85" s="3" t="s">
        <v>3765</v>
      </c>
      <c r="H85" s="3" t="s">
        <v>3765</v>
      </c>
      <c r="I85" s="61">
        <v>2023</v>
      </c>
    </row>
    <row r="86" spans="1:9" x14ac:dyDescent="0.3">
      <c r="A86" s="79">
        <v>213</v>
      </c>
      <c r="B86" t="s">
        <v>731</v>
      </c>
      <c r="C86" t="s">
        <v>936</v>
      </c>
      <c r="D86" t="s">
        <v>3474</v>
      </c>
      <c r="E86" t="s">
        <v>7</v>
      </c>
      <c r="F86" s="3">
        <v>445828</v>
      </c>
      <c r="G86" s="3" t="s">
        <v>3765</v>
      </c>
      <c r="H86" s="3" t="s">
        <v>3765</v>
      </c>
      <c r="I86" s="61">
        <v>2023</v>
      </c>
    </row>
    <row r="87" spans="1:9" x14ac:dyDescent="0.3">
      <c r="A87" s="79">
        <v>214</v>
      </c>
      <c r="B87" t="s">
        <v>732</v>
      </c>
      <c r="C87" t="s">
        <v>936</v>
      </c>
      <c r="D87" t="s">
        <v>62</v>
      </c>
      <c r="E87" t="s">
        <v>42</v>
      </c>
      <c r="F87" s="3">
        <v>5700</v>
      </c>
      <c r="G87" s="3">
        <v>332700</v>
      </c>
      <c r="H87" s="3">
        <v>10074.16</v>
      </c>
      <c r="I87" s="61">
        <v>2023</v>
      </c>
    </row>
    <row r="88" spans="1:9" x14ac:dyDescent="0.3">
      <c r="A88" s="79">
        <v>214</v>
      </c>
      <c r="B88" t="s">
        <v>732</v>
      </c>
      <c r="C88" t="s">
        <v>936</v>
      </c>
      <c r="D88" t="s">
        <v>63</v>
      </c>
      <c r="E88" t="s">
        <v>42</v>
      </c>
      <c r="F88" s="3">
        <v>2493</v>
      </c>
      <c r="G88" s="3">
        <v>1170000</v>
      </c>
      <c r="H88" s="3">
        <v>35427.599999999999</v>
      </c>
      <c r="I88" s="61">
        <v>2023</v>
      </c>
    </row>
    <row r="89" spans="1:9" x14ac:dyDescent="0.3">
      <c r="A89" s="79">
        <v>215</v>
      </c>
      <c r="B89" t="s">
        <v>733</v>
      </c>
      <c r="C89" t="s">
        <v>936</v>
      </c>
      <c r="D89" t="s">
        <v>65</v>
      </c>
      <c r="E89" t="s">
        <v>7</v>
      </c>
      <c r="F89" s="3">
        <v>436885</v>
      </c>
      <c r="G89" s="3">
        <v>21190300</v>
      </c>
      <c r="H89" s="3">
        <v>624901.94699999993</v>
      </c>
      <c r="I89" s="61">
        <v>2023</v>
      </c>
    </row>
    <row r="90" spans="1:9" x14ac:dyDescent="0.3">
      <c r="A90" s="79">
        <v>215</v>
      </c>
      <c r="B90" t="s">
        <v>733</v>
      </c>
      <c r="C90" t="s">
        <v>936</v>
      </c>
      <c r="D90" t="s">
        <v>66</v>
      </c>
      <c r="E90" t="s">
        <v>7</v>
      </c>
      <c r="F90" s="3">
        <v>608414</v>
      </c>
      <c r="G90" s="3">
        <v>14693700</v>
      </c>
      <c r="H90" s="3">
        <v>433317.21299999999</v>
      </c>
      <c r="I90" s="61">
        <v>2023</v>
      </c>
    </row>
    <row r="91" spans="1:9" x14ac:dyDescent="0.3">
      <c r="A91" s="79">
        <v>215</v>
      </c>
      <c r="B91" t="s">
        <v>733</v>
      </c>
      <c r="C91" t="s">
        <v>936</v>
      </c>
      <c r="D91" t="s">
        <v>67</v>
      </c>
      <c r="E91" t="s">
        <v>7</v>
      </c>
      <c r="F91" s="3">
        <v>296303</v>
      </c>
      <c r="G91" s="3">
        <v>11500000</v>
      </c>
      <c r="H91" s="3">
        <v>339135</v>
      </c>
      <c r="I91" s="61">
        <v>2023</v>
      </c>
    </row>
    <row r="92" spans="1:9" x14ac:dyDescent="0.3">
      <c r="A92" s="79">
        <v>215</v>
      </c>
      <c r="B92" t="s">
        <v>733</v>
      </c>
      <c r="C92" t="s">
        <v>936</v>
      </c>
      <c r="D92" t="s">
        <v>3000</v>
      </c>
      <c r="E92" t="s">
        <v>42</v>
      </c>
      <c r="F92" s="3">
        <v>589675</v>
      </c>
      <c r="G92" s="3">
        <v>34839200</v>
      </c>
      <c r="H92" s="3">
        <v>1027408.008</v>
      </c>
      <c r="I92" s="61">
        <v>2023</v>
      </c>
    </row>
    <row r="93" spans="1:9" x14ac:dyDescent="0.3">
      <c r="A93" s="79">
        <v>217</v>
      </c>
      <c r="B93" t="s">
        <v>3128</v>
      </c>
      <c r="C93" t="s">
        <v>936</v>
      </c>
      <c r="D93" t="s">
        <v>3475</v>
      </c>
      <c r="E93" t="s">
        <v>7</v>
      </c>
      <c r="F93" s="3">
        <v>17625.599999999999</v>
      </c>
      <c r="G93" s="3">
        <v>4973300</v>
      </c>
      <c r="H93" s="3">
        <v>171728.05</v>
      </c>
      <c r="I93" s="61">
        <v>2023</v>
      </c>
    </row>
    <row r="94" spans="1:9" x14ac:dyDescent="0.3">
      <c r="A94" s="79">
        <v>219</v>
      </c>
      <c r="B94" t="s">
        <v>734</v>
      </c>
      <c r="C94" t="s">
        <v>936</v>
      </c>
      <c r="D94" t="s">
        <v>3476</v>
      </c>
      <c r="E94" t="s">
        <v>7</v>
      </c>
      <c r="F94" s="3">
        <v>8724</v>
      </c>
      <c r="G94" s="3">
        <v>5076000</v>
      </c>
      <c r="H94" s="3" t="s">
        <v>3765</v>
      </c>
      <c r="I94" s="61">
        <v>2023</v>
      </c>
    </row>
    <row r="95" spans="1:9" x14ac:dyDescent="0.3">
      <c r="A95" s="79">
        <v>219</v>
      </c>
      <c r="B95" t="s">
        <v>734</v>
      </c>
      <c r="C95" t="s">
        <v>936</v>
      </c>
      <c r="D95" t="s">
        <v>3129</v>
      </c>
      <c r="E95" t="s">
        <v>7</v>
      </c>
      <c r="F95" s="3">
        <v>54622</v>
      </c>
      <c r="G95" s="3">
        <v>4561400</v>
      </c>
      <c r="H95" s="3" t="s">
        <v>3765</v>
      </c>
      <c r="I95" s="61">
        <v>2023</v>
      </c>
    </row>
    <row r="96" spans="1:9" x14ac:dyDescent="0.3">
      <c r="A96" s="79">
        <v>219</v>
      </c>
      <c r="B96" t="s">
        <v>734</v>
      </c>
      <c r="C96" t="s">
        <v>936</v>
      </c>
      <c r="D96" t="s">
        <v>3477</v>
      </c>
      <c r="E96" t="s">
        <v>7</v>
      </c>
      <c r="F96" s="3">
        <v>430704</v>
      </c>
      <c r="G96" s="3">
        <v>30028500</v>
      </c>
      <c r="H96" s="3" t="s">
        <v>3765</v>
      </c>
      <c r="I96" s="61">
        <v>2023</v>
      </c>
    </row>
    <row r="97" spans="1:9" x14ac:dyDescent="0.3">
      <c r="A97" s="79">
        <v>219</v>
      </c>
      <c r="B97" t="s">
        <v>734</v>
      </c>
      <c r="C97" t="s">
        <v>936</v>
      </c>
      <c r="D97" t="s">
        <v>3478</v>
      </c>
      <c r="E97" t="s">
        <v>19</v>
      </c>
      <c r="F97" s="3">
        <v>2056845</v>
      </c>
      <c r="G97" s="3">
        <v>144451000</v>
      </c>
      <c r="H97" s="3" t="s">
        <v>3765</v>
      </c>
      <c r="I97" s="61">
        <v>2023</v>
      </c>
    </row>
    <row r="98" spans="1:9" x14ac:dyDescent="0.3">
      <c r="A98" s="79">
        <v>219</v>
      </c>
      <c r="B98" t="s">
        <v>734</v>
      </c>
      <c r="C98" t="s">
        <v>936</v>
      </c>
      <c r="D98" t="s">
        <v>3479</v>
      </c>
      <c r="E98" t="s">
        <v>19</v>
      </c>
      <c r="F98" s="3">
        <v>42000</v>
      </c>
      <c r="G98" s="3">
        <v>33019000</v>
      </c>
      <c r="H98" s="3" t="s">
        <v>3765</v>
      </c>
      <c r="I98" s="61">
        <v>2023</v>
      </c>
    </row>
    <row r="99" spans="1:9" x14ac:dyDescent="0.3">
      <c r="A99" s="79">
        <v>221</v>
      </c>
      <c r="B99" t="s">
        <v>735</v>
      </c>
      <c r="C99" t="s">
        <v>936</v>
      </c>
      <c r="D99" t="s">
        <v>48</v>
      </c>
      <c r="E99" t="s">
        <v>7</v>
      </c>
      <c r="F99" s="3">
        <v>184321</v>
      </c>
      <c r="G99" s="3">
        <v>43758000</v>
      </c>
      <c r="H99" s="3">
        <v>1364812</v>
      </c>
      <c r="I99" s="61">
        <v>2023</v>
      </c>
    </row>
    <row r="100" spans="1:9" x14ac:dyDescent="0.3">
      <c r="A100" s="79">
        <v>222</v>
      </c>
      <c r="B100" t="s">
        <v>3130</v>
      </c>
      <c r="C100" t="s">
        <v>936</v>
      </c>
      <c r="D100" t="s">
        <v>3480</v>
      </c>
      <c r="E100" t="s">
        <v>7</v>
      </c>
      <c r="F100" s="3">
        <v>3933.1</v>
      </c>
      <c r="G100" s="3">
        <v>530900</v>
      </c>
      <c r="H100" s="3">
        <v>16357</v>
      </c>
      <c r="I100" s="61">
        <v>2023</v>
      </c>
    </row>
    <row r="101" spans="1:9" x14ac:dyDescent="0.3">
      <c r="A101" s="79">
        <v>223</v>
      </c>
      <c r="B101" t="s">
        <v>736</v>
      </c>
      <c r="C101" t="s">
        <v>936</v>
      </c>
      <c r="D101" t="s">
        <v>3771</v>
      </c>
      <c r="E101" t="s">
        <v>19</v>
      </c>
      <c r="F101" s="3">
        <v>548000</v>
      </c>
      <c r="G101" s="3">
        <v>29200000</v>
      </c>
      <c r="H101" s="3">
        <v>818184</v>
      </c>
      <c r="I101" s="61">
        <v>2023</v>
      </c>
    </row>
    <row r="102" spans="1:9" x14ac:dyDescent="0.3">
      <c r="A102" s="79">
        <v>223</v>
      </c>
      <c r="B102" t="s">
        <v>736</v>
      </c>
      <c r="C102" t="s">
        <v>936</v>
      </c>
      <c r="D102" t="s">
        <v>3772</v>
      </c>
      <c r="E102" t="s">
        <v>19</v>
      </c>
      <c r="F102" s="3">
        <v>277000</v>
      </c>
      <c r="G102" s="3">
        <v>15400000</v>
      </c>
      <c r="H102" s="3">
        <v>431508</v>
      </c>
      <c r="I102" s="61">
        <v>2023</v>
      </c>
    </row>
    <row r="103" spans="1:9" x14ac:dyDescent="0.3">
      <c r="A103" s="79">
        <v>223</v>
      </c>
      <c r="B103" t="s">
        <v>736</v>
      </c>
      <c r="C103" t="s">
        <v>936</v>
      </c>
      <c r="D103" t="s">
        <v>3773</v>
      </c>
      <c r="E103" t="s">
        <v>19</v>
      </c>
      <c r="F103" s="3">
        <v>250000</v>
      </c>
      <c r="G103" s="3">
        <v>12500000</v>
      </c>
      <c r="H103" s="3">
        <v>350250</v>
      </c>
      <c r="I103" s="61">
        <v>2023</v>
      </c>
    </row>
    <row r="104" spans="1:9" x14ac:dyDescent="0.3">
      <c r="A104" s="79">
        <v>223</v>
      </c>
      <c r="B104" t="s">
        <v>736</v>
      </c>
      <c r="C104" t="s">
        <v>936</v>
      </c>
      <c r="D104" t="s">
        <v>3774</v>
      </c>
      <c r="E104" t="s">
        <v>19</v>
      </c>
      <c r="F104" s="3">
        <v>580486</v>
      </c>
      <c r="G104" s="3">
        <v>33200000</v>
      </c>
      <c r="H104" s="3">
        <v>930264</v>
      </c>
      <c r="I104" s="61">
        <v>2023</v>
      </c>
    </row>
    <row r="105" spans="1:9" x14ac:dyDescent="0.3">
      <c r="A105" s="79">
        <v>223</v>
      </c>
      <c r="B105" t="s">
        <v>736</v>
      </c>
      <c r="C105" t="s">
        <v>936</v>
      </c>
      <c r="D105" t="s">
        <v>3775</v>
      </c>
      <c r="E105" t="s">
        <v>19</v>
      </c>
      <c r="F105" s="3">
        <v>275000</v>
      </c>
      <c r="G105" s="3">
        <v>17799000</v>
      </c>
      <c r="H105" s="3">
        <v>498727.98</v>
      </c>
      <c r="I105" s="61">
        <v>2023</v>
      </c>
    </row>
    <row r="106" spans="1:9" x14ac:dyDescent="0.3">
      <c r="A106" s="79">
        <v>223</v>
      </c>
      <c r="B106" t="s">
        <v>736</v>
      </c>
      <c r="C106" t="s">
        <v>936</v>
      </c>
      <c r="D106" t="s">
        <v>3776</v>
      </c>
      <c r="E106" t="s">
        <v>19</v>
      </c>
      <c r="F106" s="3">
        <v>428854</v>
      </c>
      <c r="G106" s="3">
        <v>49000000</v>
      </c>
      <c r="H106" s="3">
        <v>1372980</v>
      </c>
      <c r="I106" s="61">
        <v>2023</v>
      </c>
    </row>
    <row r="107" spans="1:9" x14ac:dyDescent="0.3">
      <c r="A107" s="79">
        <v>223</v>
      </c>
      <c r="B107" t="s">
        <v>736</v>
      </c>
      <c r="C107" t="s">
        <v>936</v>
      </c>
      <c r="D107" t="s">
        <v>3777</v>
      </c>
      <c r="E107" t="s">
        <v>19</v>
      </c>
      <c r="F107" s="3">
        <v>170000</v>
      </c>
      <c r="G107" s="3">
        <v>12320000</v>
      </c>
      <c r="H107" s="3">
        <v>345206.4</v>
      </c>
      <c r="I107" s="61">
        <v>2023</v>
      </c>
    </row>
    <row r="108" spans="1:9" x14ac:dyDescent="0.3">
      <c r="A108" s="79">
        <v>223</v>
      </c>
      <c r="B108" t="s">
        <v>736</v>
      </c>
      <c r="C108" t="s">
        <v>936</v>
      </c>
      <c r="D108" t="s">
        <v>3778</v>
      </c>
      <c r="E108" t="s">
        <v>19</v>
      </c>
      <c r="F108" s="3">
        <v>886000</v>
      </c>
      <c r="G108" s="3">
        <v>60320100</v>
      </c>
      <c r="H108" s="3">
        <v>1690169.2019999998</v>
      </c>
      <c r="I108" s="61">
        <v>2023</v>
      </c>
    </row>
    <row r="109" spans="1:9" x14ac:dyDescent="0.3">
      <c r="A109" s="79">
        <v>223</v>
      </c>
      <c r="B109" t="s">
        <v>736</v>
      </c>
      <c r="C109" t="s">
        <v>936</v>
      </c>
      <c r="D109" t="s">
        <v>3779</v>
      </c>
      <c r="E109" t="s">
        <v>19</v>
      </c>
      <c r="F109" s="3">
        <v>53000</v>
      </c>
      <c r="G109" s="3">
        <v>9400000</v>
      </c>
      <c r="H109" s="3">
        <v>263388</v>
      </c>
      <c r="I109" s="61">
        <v>2023</v>
      </c>
    </row>
    <row r="110" spans="1:9" x14ac:dyDescent="0.3">
      <c r="A110" s="79">
        <v>223</v>
      </c>
      <c r="B110" t="s">
        <v>736</v>
      </c>
      <c r="C110" t="s">
        <v>936</v>
      </c>
      <c r="D110" t="s">
        <v>3780</v>
      </c>
      <c r="E110" t="s">
        <v>19</v>
      </c>
      <c r="F110" s="3">
        <v>1700</v>
      </c>
      <c r="G110" s="3">
        <v>9500000</v>
      </c>
      <c r="H110" s="3">
        <v>266190</v>
      </c>
      <c r="I110" s="61">
        <v>2023</v>
      </c>
    </row>
    <row r="111" spans="1:9" x14ac:dyDescent="0.3">
      <c r="A111" s="79">
        <v>223</v>
      </c>
      <c r="B111" t="s">
        <v>736</v>
      </c>
      <c r="C111" t="s">
        <v>936</v>
      </c>
      <c r="D111" t="s">
        <v>3481</v>
      </c>
      <c r="E111" t="s">
        <v>19</v>
      </c>
      <c r="F111" s="3">
        <v>215000</v>
      </c>
      <c r="G111" s="3">
        <v>48800000</v>
      </c>
      <c r="H111" s="3">
        <v>1367376</v>
      </c>
      <c r="I111" s="61">
        <v>2023</v>
      </c>
    </row>
    <row r="112" spans="1:9" x14ac:dyDescent="0.3">
      <c r="A112" s="79">
        <v>223</v>
      </c>
      <c r="B112" t="s">
        <v>736</v>
      </c>
      <c r="C112" t="s">
        <v>936</v>
      </c>
      <c r="D112" t="s">
        <v>3482</v>
      </c>
      <c r="E112" t="s">
        <v>19</v>
      </c>
      <c r="F112" s="3">
        <v>136296</v>
      </c>
      <c r="G112" s="3">
        <v>10900000</v>
      </c>
      <c r="H112" s="3">
        <v>152709</v>
      </c>
      <c r="I112" s="61">
        <v>2023</v>
      </c>
    </row>
    <row r="113" spans="1:9" x14ac:dyDescent="0.3">
      <c r="A113" s="79">
        <v>223</v>
      </c>
      <c r="B113" t="s">
        <v>736</v>
      </c>
      <c r="C113" t="s">
        <v>936</v>
      </c>
      <c r="D113" t="s">
        <v>3781</v>
      </c>
      <c r="E113" t="s">
        <v>19</v>
      </c>
      <c r="F113" s="3">
        <v>16000</v>
      </c>
      <c r="G113" s="3">
        <v>469700</v>
      </c>
      <c r="H113" s="3">
        <v>6580.4969999999994</v>
      </c>
      <c r="I113" s="61">
        <v>2023</v>
      </c>
    </row>
    <row r="114" spans="1:9" x14ac:dyDescent="0.3">
      <c r="A114" s="79">
        <v>223</v>
      </c>
      <c r="B114" t="s">
        <v>736</v>
      </c>
      <c r="C114" t="s">
        <v>936</v>
      </c>
      <c r="D114" t="s">
        <v>3483</v>
      </c>
      <c r="E114" t="s">
        <v>19</v>
      </c>
      <c r="F114" s="3">
        <v>113850</v>
      </c>
      <c r="G114" s="3">
        <v>19623000</v>
      </c>
      <c r="H114" s="3">
        <v>274918.23</v>
      </c>
      <c r="I114" s="61">
        <v>2023</v>
      </c>
    </row>
    <row r="115" spans="1:9" x14ac:dyDescent="0.3">
      <c r="A115" s="79">
        <v>223</v>
      </c>
      <c r="B115" t="s">
        <v>736</v>
      </c>
      <c r="C115" t="s">
        <v>936</v>
      </c>
      <c r="D115" t="s">
        <v>3782</v>
      </c>
      <c r="E115" t="s">
        <v>19</v>
      </c>
      <c r="F115" s="3">
        <v>15865</v>
      </c>
      <c r="G115" s="3">
        <v>2500000</v>
      </c>
      <c r="H115" s="3">
        <v>35025</v>
      </c>
      <c r="I115" s="61">
        <v>2023</v>
      </c>
    </row>
    <row r="116" spans="1:9" x14ac:dyDescent="0.3">
      <c r="A116" s="79">
        <v>223</v>
      </c>
      <c r="B116" t="s">
        <v>736</v>
      </c>
      <c r="C116" t="s">
        <v>936</v>
      </c>
      <c r="D116" t="s">
        <v>3783</v>
      </c>
      <c r="E116" t="s">
        <v>19</v>
      </c>
      <c r="F116" s="3">
        <v>109287</v>
      </c>
      <c r="G116" s="3">
        <v>38775000</v>
      </c>
      <c r="H116" s="3">
        <v>543237.75</v>
      </c>
      <c r="I116" s="61">
        <v>2023</v>
      </c>
    </row>
    <row r="117" spans="1:9" x14ac:dyDescent="0.3">
      <c r="A117" s="79">
        <v>223</v>
      </c>
      <c r="B117" t="s">
        <v>736</v>
      </c>
      <c r="C117" t="s">
        <v>936</v>
      </c>
      <c r="D117" t="s">
        <v>3484</v>
      </c>
      <c r="E117" t="s">
        <v>19</v>
      </c>
      <c r="F117" s="3">
        <v>70119</v>
      </c>
      <c r="G117" s="3">
        <v>11100000</v>
      </c>
      <c r="H117" s="3">
        <v>155511</v>
      </c>
      <c r="I117" s="61">
        <v>2023</v>
      </c>
    </row>
    <row r="118" spans="1:9" x14ac:dyDescent="0.3">
      <c r="A118" s="79">
        <v>223</v>
      </c>
      <c r="B118" t="s">
        <v>736</v>
      </c>
      <c r="C118" t="s">
        <v>936</v>
      </c>
      <c r="D118" t="s">
        <v>3784</v>
      </c>
      <c r="E118" t="s">
        <v>19</v>
      </c>
      <c r="F118" s="3">
        <v>149937</v>
      </c>
      <c r="G118" s="3">
        <v>22451200</v>
      </c>
      <c r="H118" s="3">
        <v>314541.31199999998</v>
      </c>
      <c r="I118" s="61">
        <v>2023</v>
      </c>
    </row>
    <row r="119" spans="1:9" x14ac:dyDescent="0.3">
      <c r="A119" s="79">
        <v>223</v>
      </c>
      <c r="B119" t="s">
        <v>736</v>
      </c>
      <c r="C119" t="s">
        <v>936</v>
      </c>
      <c r="D119" t="s">
        <v>3785</v>
      </c>
      <c r="E119" t="s">
        <v>19</v>
      </c>
      <c r="F119" s="3">
        <v>149801</v>
      </c>
      <c r="G119" s="3">
        <v>7145600</v>
      </c>
      <c r="H119" s="3">
        <v>100109.856</v>
      </c>
      <c r="I119" s="61">
        <v>2023</v>
      </c>
    </row>
    <row r="120" spans="1:9" x14ac:dyDescent="0.3">
      <c r="A120" s="79">
        <v>225</v>
      </c>
      <c r="B120" t="s">
        <v>3131</v>
      </c>
      <c r="C120" t="s">
        <v>936</v>
      </c>
      <c r="D120" t="s">
        <v>3132</v>
      </c>
      <c r="E120" t="s">
        <v>42</v>
      </c>
      <c r="F120" s="3">
        <v>2000</v>
      </c>
      <c r="G120" s="3">
        <v>422200</v>
      </c>
      <c r="H120" s="3">
        <v>11365.624000000002</v>
      </c>
      <c r="I120" s="61">
        <v>2023</v>
      </c>
    </row>
    <row r="121" spans="1:9" x14ac:dyDescent="0.3">
      <c r="A121" s="79">
        <v>226</v>
      </c>
      <c r="B121" t="s">
        <v>737</v>
      </c>
      <c r="C121" t="s">
        <v>936</v>
      </c>
      <c r="D121" t="s">
        <v>3133</v>
      </c>
      <c r="E121" t="s">
        <v>7</v>
      </c>
      <c r="F121" s="3">
        <v>5741</v>
      </c>
      <c r="G121" s="3">
        <v>700100</v>
      </c>
      <c r="H121" s="3">
        <v>21081</v>
      </c>
      <c r="I121" s="61">
        <v>2023</v>
      </c>
    </row>
    <row r="122" spans="1:9" x14ac:dyDescent="0.3">
      <c r="A122" s="79">
        <v>227</v>
      </c>
      <c r="B122" t="s">
        <v>738</v>
      </c>
      <c r="C122" t="s">
        <v>936</v>
      </c>
      <c r="D122" t="s">
        <v>3134</v>
      </c>
      <c r="E122" t="s">
        <v>42</v>
      </c>
      <c r="F122" s="3">
        <v>45144</v>
      </c>
      <c r="G122" s="3">
        <v>10257800</v>
      </c>
      <c r="H122" s="3" t="s">
        <v>3765</v>
      </c>
      <c r="I122" s="61">
        <v>2023</v>
      </c>
    </row>
    <row r="123" spans="1:9" x14ac:dyDescent="0.3">
      <c r="A123" s="79">
        <v>235</v>
      </c>
      <c r="B123" t="s">
        <v>739</v>
      </c>
      <c r="C123" t="s">
        <v>936</v>
      </c>
      <c r="D123" t="s">
        <v>76</v>
      </c>
      <c r="E123" t="s">
        <v>7</v>
      </c>
      <c r="F123" s="3">
        <v>211298</v>
      </c>
      <c r="G123" s="3">
        <v>27884700</v>
      </c>
      <c r="H123" s="3">
        <v>906810.44</v>
      </c>
      <c r="I123" s="61">
        <v>2023</v>
      </c>
    </row>
    <row r="124" spans="1:9" x14ac:dyDescent="0.3">
      <c r="A124" s="79">
        <v>237</v>
      </c>
      <c r="B124" t="s">
        <v>740</v>
      </c>
      <c r="C124" t="s">
        <v>936</v>
      </c>
      <c r="D124" t="s">
        <v>3135</v>
      </c>
      <c r="E124" t="s">
        <v>19</v>
      </c>
      <c r="F124" s="3">
        <v>16335</v>
      </c>
      <c r="G124" s="3">
        <v>191448300</v>
      </c>
      <c r="H124" s="3">
        <v>4133369</v>
      </c>
      <c r="I124" s="61">
        <v>2023</v>
      </c>
    </row>
    <row r="125" spans="1:9" x14ac:dyDescent="0.3">
      <c r="A125" s="79">
        <v>247</v>
      </c>
      <c r="B125" t="s">
        <v>741</v>
      </c>
      <c r="C125" t="s">
        <v>936</v>
      </c>
      <c r="D125" t="s">
        <v>78</v>
      </c>
      <c r="E125" t="s">
        <v>42</v>
      </c>
      <c r="F125" s="3">
        <v>10291</v>
      </c>
      <c r="G125" s="3">
        <v>4229400</v>
      </c>
      <c r="H125" s="3">
        <v>130646.166</v>
      </c>
      <c r="I125" s="61">
        <v>2023</v>
      </c>
    </row>
    <row r="126" spans="1:9" x14ac:dyDescent="0.3">
      <c r="A126" s="79">
        <v>247</v>
      </c>
      <c r="B126" t="s">
        <v>741</v>
      </c>
      <c r="C126" t="s">
        <v>936</v>
      </c>
      <c r="D126" t="s">
        <v>3136</v>
      </c>
      <c r="E126" t="s">
        <v>42</v>
      </c>
      <c r="F126" s="3">
        <v>576716</v>
      </c>
      <c r="G126" s="3">
        <v>51615000</v>
      </c>
      <c r="H126" s="3">
        <v>1594387.35</v>
      </c>
      <c r="I126" s="61">
        <v>2023</v>
      </c>
    </row>
    <row r="127" spans="1:9" x14ac:dyDescent="0.3">
      <c r="A127" s="79">
        <v>248</v>
      </c>
      <c r="B127" t="s">
        <v>742</v>
      </c>
      <c r="C127" t="s">
        <v>936</v>
      </c>
      <c r="D127" t="s">
        <v>80</v>
      </c>
      <c r="E127" t="s">
        <v>3224</v>
      </c>
      <c r="F127" s="3">
        <v>62038</v>
      </c>
      <c r="G127" s="3">
        <v>7866500</v>
      </c>
      <c r="H127" s="3">
        <v>2.593</v>
      </c>
      <c r="I127" s="61">
        <v>2022</v>
      </c>
    </row>
    <row r="128" spans="1:9" x14ac:dyDescent="0.3">
      <c r="A128" s="79">
        <v>248</v>
      </c>
      <c r="B128" t="s">
        <v>742</v>
      </c>
      <c r="C128" t="s">
        <v>936</v>
      </c>
      <c r="D128" t="s">
        <v>81</v>
      </c>
      <c r="E128" t="s">
        <v>7</v>
      </c>
      <c r="F128" s="3">
        <v>8640</v>
      </c>
      <c r="G128" s="3">
        <v>2412100</v>
      </c>
      <c r="H128" s="3">
        <v>2.593</v>
      </c>
      <c r="I128" s="61">
        <v>2022</v>
      </c>
    </row>
    <row r="129" spans="1:9" x14ac:dyDescent="0.3">
      <c r="A129" s="79">
        <v>248</v>
      </c>
      <c r="B129" t="s">
        <v>742</v>
      </c>
      <c r="C129" t="s">
        <v>936</v>
      </c>
      <c r="D129" t="s">
        <v>82</v>
      </c>
      <c r="E129" t="s">
        <v>3224</v>
      </c>
      <c r="F129" s="3">
        <v>2787.61</v>
      </c>
      <c r="G129" s="3">
        <v>1651300</v>
      </c>
      <c r="H129" s="3">
        <v>2.593</v>
      </c>
      <c r="I129" s="61">
        <v>2022</v>
      </c>
    </row>
    <row r="130" spans="1:9" x14ac:dyDescent="0.3">
      <c r="A130" s="79">
        <v>253</v>
      </c>
      <c r="B130" t="s">
        <v>743</v>
      </c>
      <c r="C130" t="s">
        <v>936</v>
      </c>
      <c r="D130" t="s">
        <v>3485</v>
      </c>
      <c r="E130" t="s">
        <v>42</v>
      </c>
      <c r="F130" s="3">
        <v>68000</v>
      </c>
      <c r="G130" s="3">
        <v>11520000</v>
      </c>
      <c r="H130" s="3">
        <v>304704</v>
      </c>
      <c r="I130" s="61">
        <v>2023</v>
      </c>
    </row>
    <row r="131" spans="1:9" x14ac:dyDescent="0.3">
      <c r="A131" s="79">
        <v>253</v>
      </c>
      <c r="B131" t="s">
        <v>743</v>
      </c>
      <c r="C131" t="s">
        <v>936</v>
      </c>
      <c r="D131" t="s">
        <v>81</v>
      </c>
      <c r="E131" t="s">
        <v>7</v>
      </c>
      <c r="F131" s="3">
        <v>47007.199999999997</v>
      </c>
      <c r="G131" s="3">
        <v>3976900</v>
      </c>
      <c r="H131" s="3">
        <v>105189.005</v>
      </c>
      <c r="I131" s="61">
        <v>2023</v>
      </c>
    </row>
    <row r="132" spans="1:9" x14ac:dyDescent="0.3">
      <c r="A132" s="79">
        <v>254</v>
      </c>
      <c r="B132" t="s">
        <v>3137</v>
      </c>
      <c r="C132" t="s">
        <v>936</v>
      </c>
      <c r="D132" t="s">
        <v>3138</v>
      </c>
      <c r="E132" t="s">
        <v>19</v>
      </c>
      <c r="F132" s="3">
        <v>105000</v>
      </c>
      <c r="G132" s="3">
        <v>2250000</v>
      </c>
      <c r="H132" s="3">
        <v>254841</v>
      </c>
      <c r="I132" s="61">
        <v>2023</v>
      </c>
    </row>
    <row r="133" spans="1:9" x14ac:dyDescent="0.3">
      <c r="A133" s="79">
        <v>255</v>
      </c>
      <c r="B133" t="s">
        <v>744</v>
      </c>
      <c r="C133" t="s">
        <v>936</v>
      </c>
      <c r="D133" t="s">
        <v>3486</v>
      </c>
      <c r="E133" t="s">
        <v>42</v>
      </c>
      <c r="F133" s="3">
        <v>35000</v>
      </c>
      <c r="G133" s="3">
        <v>23061600</v>
      </c>
      <c r="H133" s="3">
        <v>170655.84</v>
      </c>
      <c r="I133" s="61">
        <v>2023</v>
      </c>
    </row>
    <row r="134" spans="1:9" x14ac:dyDescent="0.3">
      <c r="A134" s="79">
        <v>256</v>
      </c>
      <c r="B134" t="s">
        <v>745</v>
      </c>
      <c r="C134" t="s">
        <v>936</v>
      </c>
      <c r="D134" t="s">
        <v>86</v>
      </c>
      <c r="E134" t="s">
        <v>7</v>
      </c>
      <c r="F134" s="3">
        <v>27340.62</v>
      </c>
      <c r="G134" s="3">
        <v>5612700</v>
      </c>
      <c r="H134" s="3">
        <v>166641.06299999999</v>
      </c>
      <c r="I134" s="61">
        <v>2023</v>
      </c>
    </row>
    <row r="135" spans="1:9" x14ac:dyDescent="0.3">
      <c r="A135" s="79">
        <v>256</v>
      </c>
      <c r="B135" t="s">
        <v>745</v>
      </c>
      <c r="C135" t="s">
        <v>936</v>
      </c>
      <c r="D135" t="s">
        <v>3001</v>
      </c>
      <c r="E135" t="s">
        <v>42</v>
      </c>
      <c r="F135" s="3">
        <v>166097.04</v>
      </c>
      <c r="G135" s="3">
        <v>14913900</v>
      </c>
      <c r="H135" s="3">
        <v>442793.69099999999</v>
      </c>
      <c r="I135" s="61">
        <v>2023</v>
      </c>
    </row>
    <row r="136" spans="1:9" x14ac:dyDescent="0.3">
      <c r="A136" s="79">
        <v>260</v>
      </c>
      <c r="B136" t="s">
        <v>746</v>
      </c>
      <c r="C136" t="s">
        <v>936</v>
      </c>
      <c r="D136" t="s">
        <v>3002</v>
      </c>
      <c r="E136" t="s">
        <v>42</v>
      </c>
      <c r="F136" s="3">
        <v>14400</v>
      </c>
      <c r="G136" s="3">
        <v>7700000</v>
      </c>
      <c r="H136" s="3">
        <v>16752</v>
      </c>
      <c r="I136" s="61">
        <v>2023</v>
      </c>
    </row>
    <row r="137" spans="1:9" x14ac:dyDescent="0.3">
      <c r="A137" s="79">
        <v>260</v>
      </c>
      <c r="B137" t="s">
        <v>746</v>
      </c>
      <c r="C137" t="s">
        <v>936</v>
      </c>
      <c r="D137" t="s">
        <v>88</v>
      </c>
      <c r="E137" t="s">
        <v>42</v>
      </c>
      <c r="F137" s="3">
        <v>124419</v>
      </c>
      <c r="G137" s="3">
        <v>10000000</v>
      </c>
      <c r="H137" s="3">
        <v>130000</v>
      </c>
      <c r="I137" s="61">
        <v>2023</v>
      </c>
    </row>
    <row r="138" spans="1:9" x14ac:dyDescent="0.3">
      <c r="A138" s="79">
        <v>261</v>
      </c>
      <c r="B138" t="s">
        <v>747</v>
      </c>
      <c r="C138" t="s">
        <v>936</v>
      </c>
      <c r="D138" t="s">
        <v>89</v>
      </c>
      <c r="E138" t="s">
        <v>42</v>
      </c>
      <c r="F138" s="3">
        <v>24800</v>
      </c>
      <c r="G138" s="3">
        <v>2921500</v>
      </c>
      <c r="H138" s="3">
        <v>79026.58</v>
      </c>
      <c r="I138" s="61">
        <v>2023</v>
      </c>
    </row>
    <row r="139" spans="1:9" x14ac:dyDescent="0.3">
      <c r="A139" s="79">
        <v>261</v>
      </c>
      <c r="B139" t="s">
        <v>747</v>
      </c>
      <c r="C139" t="s">
        <v>936</v>
      </c>
      <c r="D139" t="s">
        <v>3139</v>
      </c>
      <c r="E139" t="s">
        <v>42</v>
      </c>
      <c r="F139" s="3">
        <v>2000</v>
      </c>
      <c r="G139" s="3">
        <v>1727700</v>
      </c>
      <c r="H139" s="3">
        <v>46734.29</v>
      </c>
      <c r="I139" s="61">
        <v>2023</v>
      </c>
    </row>
    <row r="140" spans="1:9" x14ac:dyDescent="0.3">
      <c r="A140" s="79">
        <v>267</v>
      </c>
      <c r="B140" t="s">
        <v>748</v>
      </c>
      <c r="C140" t="s">
        <v>936</v>
      </c>
      <c r="D140" t="s">
        <v>91</v>
      </c>
      <c r="E140" t="s">
        <v>7</v>
      </c>
      <c r="F140" s="3">
        <v>111471</v>
      </c>
      <c r="G140" s="3">
        <v>16102000</v>
      </c>
      <c r="H140" s="3">
        <v>387736.16</v>
      </c>
      <c r="I140" s="61">
        <v>2023</v>
      </c>
    </row>
    <row r="141" spans="1:9" x14ac:dyDescent="0.3">
      <c r="A141" s="79">
        <v>269</v>
      </c>
      <c r="B141" t="s">
        <v>749</v>
      </c>
      <c r="C141" t="s">
        <v>936</v>
      </c>
      <c r="D141" t="s">
        <v>94</v>
      </c>
      <c r="E141" t="s">
        <v>42</v>
      </c>
      <c r="F141" s="3">
        <v>839049.39</v>
      </c>
      <c r="G141" s="3">
        <v>44321600</v>
      </c>
      <c r="H141" s="3">
        <v>1238788.72</v>
      </c>
      <c r="I141" s="61">
        <v>2023</v>
      </c>
    </row>
    <row r="142" spans="1:9" x14ac:dyDescent="0.3">
      <c r="A142" s="79">
        <v>302</v>
      </c>
      <c r="B142" t="s">
        <v>750</v>
      </c>
      <c r="C142" t="s">
        <v>977</v>
      </c>
      <c r="D142" t="s">
        <v>3003</v>
      </c>
      <c r="E142" t="s">
        <v>7</v>
      </c>
      <c r="F142" s="3" t="s">
        <v>3765</v>
      </c>
      <c r="G142" s="3">
        <v>628900</v>
      </c>
      <c r="H142" s="3">
        <v>31772</v>
      </c>
      <c r="I142" s="61">
        <v>2023</v>
      </c>
    </row>
    <row r="143" spans="1:9" x14ac:dyDescent="0.3">
      <c r="A143" s="79">
        <v>303</v>
      </c>
      <c r="B143" t="s">
        <v>751</v>
      </c>
      <c r="C143" t="s">
        <v>977</v>
      </c>
      <c r="D143" t="s">
        <v>4213</v>
      </c>
      <c r="E143" t="s">
        <v>7</v>
      </c>
      <c r="F143" s="3">
        <v>23340</v>
      </c>
      <c r="G143" s="3">
        <v>3120000</v>
      </c>
      <c r="H143" s="3">
        <v>106360.8</v>
      </c>
      <c r="I143" s="61">
        <v>2023</v>
      </c>
    </row>
    <row r="144" spans="1:9" x14ac:dyDescent="0.3">
      <c r="A144" s="79">
        <v>303</v>
      </c>
      <c r="B144" t="s">
        <v>751</v>
      </c>
      <c r="C144" t="s">
        <v>977</v>
      </c>
      <c r="D144" t="s">
        <v>3487</v>
      </c>
      <c r="E144" t="s">
        <v>7</v>
      </c>
      <c r="F144" s="3">
        <v>120708.24</v>
      </c>
      <c r="G144" s="3">
        <v>8200000</v>
      </c>
      <c r="H144" s="3">
        <v>279538</v>
      </c>
      <c r="I144" s="61">
        <v>2023</v>
      </c>
    </row>
    <row r="145" spans="1:9" x14ac:dyDescent="0.3">
      <c r="A145" s="79">
        <v>303</v>
      </c>
      <c r="B145" t="s">
        <v>751</v>
      </c>
      <c r="C145" t="s">
        <v>977</v>
      </c>
      <c r="D145" t="s">
        <v>97</v>
      </c>
      <c r="E145" t="s">
        <v>19</v>
      </c>
      <c r="F145" s="3">
        <v>142000</v>
      </c>
      <c r="G145" s="3">
        <v>13274000</v>
      </c>
      <c r="H145" s="3">
        <v>452310.66</v>
      </c>
      <c r="I145" s="61">
        <v>2023</v>
      </c>
    </row>
    <row r="146" spans="1:9" x14ac:dyDescent="0.3">
      <c r="A146" s="79">
        <v>304</v>
      </c>
      <c r="B146" t="s">
        <v>752</v>
      </c>
      <c r="C146" t="s">
        <v>977</v>
      </c>
      <c r="D146" t="s">
        <v>3140</v>
      </c>
      <c r="E146" t="s">
        <v>19</v>
      </c>
      <c r="F146" s="3">
        <v>59618.33</v>
      </c>
      <c r="G146" s="3">
        <v>25814900</v>
      </c>
      <c r="H146" s="3">
        <v>901456.30799999996</v>
      </c>
      <c r="I146" s="61">
        <v>2023</v>
      </c>
    </row>
    <row r="147" spans="1:9" x14ac:dyDescent="0.3">
      <c r="A147" s="79">
        <v>304</v>
      </c>
      <c r="B147" t="s">
        <v>752</v>
      </c>
      <c r="C147" t="s">
        <v>977</v>
      </c>
      <c r="D147" t="s">
        <v>3141</v>
      </c>
      <c r="E147" t="s">
        <v>7</v>
      </c>
      <c r="F147" s="3">
        <v>302628.14</v>
      </c>
      <c r="G147" s="3">
        <v>3975000</v>
      </c>
      <c r="H147" s="3">
        <v>138807</v>
      </c>
      <c r="I147" s="61">
        <v>2023</v>
      </c>
    </row>
    <row r="148" spans="1:9" x14ac:dyDescent="0.3">
      <c r="A148" s="79">
        <v>304</v>
      </c>
      <c r="B148" t="s">
        <v>752</v>
      </c>
      <c r="C148" t="s">
        <v>977</v>
      </c>
      <c r="D148" t="s">
        <v>3142</v>
      </c>
      <c r="E148" t="s">
        <v>19</v>
      </c>
      <c r="F148" s="3">
        <v>75025.48</v>
      </c>
      <c r="G148" s="3">
        <v>1413600</v>
      </c>
      <c r="H148" s="3">
        <v>49362.911999999997</v>
      </c>
      <c r="I148" s="61">
        <v>2023</v>
      </c>
    </row>
    <row r="149" spans="1:9" x14ac:dyDescent="0.3">
      <c r="A149" s="79">
        <v>304</v>
      </c>
      <c r="B149" t="s">
        <v>752</v>
      </c>
      <c r="C149" t="s">
        <v>977</v>
      </c>
      <c r="D149" t="s">
        <v>3143</v>
      </c>
      <c r="E149" t="s">
        <v>7</v>
      </c>
      <c r="F149" s="3">
        <v>89135.2</v>
      </c>
      <c r="G149" s="3">
        <v>13497100</v>
      </c>
      <c r="H149" s="3">
        <v>471318.73200000002</v>
      </c>
      <c r="I149" s="61">
        <v>2023</v>
      </c>
    </row>
    <row r="150" spans="1:9" x14ac:dyDescent="0.3">
      <c r="A150" s="79">
        <v>304</v>
      </c>
      <c r="B150" t="s">
        <v>752</v>
      </c>
      <c r="C150" t="s">
        <v>977</v>
      </c>
      <c r="D150" t="s">
        <v>3144</v>
      </c>
      <c r="E150" t="s">
        <v>19</v>
      </c>
      <c r="F150" s="3">
        <v>179296.74</v>
      </c>
      <c r="G150" s="3">
        <v>9701400</v>
      </c>
      <c r="H150" s="3">
        <v>338772.88799999998</v>
      </c>
      <c r="I150" s="61">
        <v>2023</v>
      </c>
    </row>
    <row r="151" spans="1:9" x14ac:dyDescent="0.3">
      <c r="A151" s="79">
        <v>304</v>
      </c>
      <c r="B151" t="s">
        <v>752</v>
      </c>
      <c r="C151" t="s">
        <v>977</v>
      </c>
      <c r="D151" t="s">
        <v>3488</v>
      </c>
      <c r="E151" t="s">
        <v>7</v>
      </c>
      <c r="F151" s="3">
        <v>38555</v>
      </c>
      <c r="G151" s="3">
        <v>1800000</v>
      </c>
      <c r="H151" s="3">
        <v>62856</v>
      </c>
      <c r="I151" s="61">
        <v>2023</v>
      </c>
    </row>
    <row r="152" spans="1:9" x14ac:dyDescent="0.3">
      <c r="A152" s="79">
        <v>305</v>
      </c>
      <c r="B152" t="s">
        <v>753</v>
      </c>
      <c r="C152" t="s">
        <v>977</v>
      </c>
      <c r="D152" t="s">
        <v>3489</v>
      </c>
      <c r="E152" t="s">
        <v>19</v>
      </c>
      <c r="F152" s="3">
        <v>586871.89</v>
      </c>
      <c r="G152" s="3">
        <v>20540000</v>
      </c>
      <c r="H152" s="3">
        <v>864117.8</v>
      </c>
      <c r="I152" s="61">
        <v>2023</v>
      </c>
    </row>
    <row r="153" spans="1:9" x14ac:dyDescent="0.3">
      <c r="A153" s="79">
        <v>305</v>
      </c>
      <c r="B153" t="s">
        <v>753</v>
      </c>
      <c r="C153" t="s">
        <v>977</v>
      </c>
      <c r="D153" t="s">
        <v>3145</v>
      </c>
      <c r="E153" t="s">
        <v>19</v>
      </c>
      <c r="F153" s="3">
        <v>491588.41</v>
      </c>
      <c r="G153" s="3">
        <v>775200</v>
      </c>
      <c r="H153" s="3">
        <v>32612.664000000004</v>
      </c>
      <c r="I153" s="61">
        <v>2023</v>
      </c>
    </row>
    <row r="154" spans="1:9" x14ac:dyDescent="0.3">
      <c r="A154" s="79">
        <v>305</v>
      </c>
      <c r="B154" t="s">
        <v>753</v>
      </c>
      <c r="C154" t="s">
        <v>977</v>
      </c>
      <c r="D154" t="s">
        <v>3490</v>
      </c>
      <c r="E154" t="s">
        <v>7</v>
      </c>
      <c r="F154" s="3">
        <v>24046</v>
      </c>
      <c r="G154" s="3">
        <v>192000</v>
      </c>
      <c r="H154" s="3">
        <v>8077.44</v>
      </c>
      <c r="I154" s="61">
        <v>2023</v>
      </c>
    </row>
    <row r="155" spans="1:9" x14ac:dyDescent="0.3">
      <c r="A155" s="79">
        <v>305</v>
      </c>
      <c r="B155" t="s">
        <v>753</v>
      </c>
      <c r="C155" t="s">
        <v>977</v>
      </c>
      <c r="D155" t="s">
        <v>3491</v>
      </c>
      <c r="E155" t="s">
        <v>7</v>
      </c>
      <c r="F155" s="3">
        <v>37123</v>
      </c>
      <c r="G155" s="3" t="s">
        <v>3765</v>
      </c>
      <c r="H155" s="3" t="s">
        <v>3765</v>
      </c>
      <c r="I155" s="61">
        <v>2023</v>
      </c>
    </row>
    <row r="156" spans="1:9" x14ac:dyDescent="0.3">
      <c r="A156" s="79">
        <v>306</v>
      </c>
      <c r="B156" t="s">
        <v>102</v>
      </c>
      <c r="C156" t="s">
        <v>977</v>
      </c>
      <c r="D156" t="s">
        <v>3146</v>
      </c>
      <c r="E156" t="s">
        <v>19</v>
      </c>
      <c r="F156" s="3">
        <v>79001.03</v>
      </c>
      <c r="G156" s="3">
        <v>21281300</v>
      </c>
      <c r="H156" s="3">
        <v>632905.86</v>
      </c>
      <c r="I156" s="61">
        <v>2023</v>
      </c>
    </row>
    <row r="157" spans="1:9" x14ac:dyDescent="0.3">
      <c r="A157" s="79">
        <v>306</v>
      </c>
      <c r="B157" t="s">
        <v>102</v>
      </c>
      <c r="C157" t="s">
        <v>977</v>
      </c>
      <c r="D157" t="s">
        <v>3147</v>
      </c>
      <c r="E157" t="s">
        <v>19</v>
      </c>
      <c r="F157" s="3">
        <v>129756.69</v>
      </c>
      <c r="G157" s="3">
        <v>7590100</v>
      </c>
      <c r="H157" s="3">
        <v>225729.57</v>
      </c>
      <c r="I157" s="61">
        <v>2023</v>
      </c>
    </row>
    <row r="158" spans="1:9" x14ac:dyDescent="0.3">
      <c r="A158" s="79">
        <v>306</v>
      </c>
      <c r="B158" t="s">
        <v>102</v>
      </c>
      <c r="C158" t="s">
        <v>977</v>
      </c>
      <c r="D158" t="s">
        <v>3148</v>
      </c>
      <c r="E158" t="s">
        <v>19</v>
      </c>
      <c r="F158" s="3">
        <v>361678.49</v>
      </c>
      <c r="G158" s="3">
        <v>19483200</v>
      </c>
      <c r="H158" s="3">
        <v>579430.37</v>
      </c>
      <c r="I158" s="61">
        <v>2023</v>
      </c>
    </row>
    <row r="159" spans="1:9" x14ac:dyDescent="0.3">
      <c r="A159" s="79">
        <v>306</v>
      </c>
      <c r="B159" t="s">
        <v>102</v>
      </c>
      <c r="C159" t="s">
        <v>977</v>
      </c>
      <c r="D159" t="s">
        <v>3149</v>
      </c>
      <c r="E159" t="s">
        <v>42</v>
      </c>
      <c r="F159" s="3">
        <v>93632</v>
      </c>
      <c r="G159" s="3">
        <v>6319300</v>
      </c>
      <c r="H159" s="3">
        <v>187935.98</v>
      </c>
      <c r="I159" s="61">
        <v>2023</v>
      </c>
    </row>
    <row r="160" spans="1:9" x14ac:dyDescent="0.3">
      <c r="A160" s="79">
        <v>308</v>
      </c>
      <c r="B160" t="s">
        <v>754</v>
      </c>
      <c r="C160" t="s">
        <v>977</v>
      </c>
      <c r="D160" t="s">
        <v>3492</v>
      </c>
      <c r="E160" t="s">
        <v>19</v>
      </c>
      <c r="F160" s="3">
        <v>364410.9</v>
      </c>
      <c r="G160" s="3">
        <v>21390300</v>
      </c>
      <c r="H160" s="3">
        <v>777751.3</v>
      </c>
      <c r="I160" s="61">
        <v>2023</v>
      </c>
    </row>
    <row r="161" spans="1:9" x14ac:dyDescent="0.3">
      <c r="A161" s="79">
        <v>308</v>
      </c>
      <c r="B161" t="s">
        <v>754</v>
      </c>
      <c r="C161" t="s">
        <v>977</v>
      </c>
      <c r="D161" t="s">
        <v>3150</v>
      </c>
      <c r="E161" t="s">
        <v>42</v>
      </c>
      <c r="F161" s="3">
        <v>20880.98</v>
      </c>
      <c r="G161" s="3">
        <v>6390000</v>
      </c>
      <c r="H161" s="3">
        <v>232340.04</v>
      </c>
      <c r="I161" s="61">
        <v>2023</v>
      </c>
    </row>
    <row r="162" spans="1:9" x14ac:dyDescent="0.3">
      <c r="A162" s="79">
        <v>309</v>
      </c>
      <c r="B162" t="s">
        <v>755</v>
      </c>
      <c r="C162" t="s">
        <v>977</v>
      </c>
      <c r="D162" t="s">
        <v>3786</v>
      </c>
      <c r="E162" t="s">
        <v>19</v>
      </c>
      <c r="F162" s="3">
        <v>178174.77</v>
      </c>
      <c r="G162" s="3">
        <v>3681100</v>
      </c>
      <c r="H162" s="3">
        <v>126924.32799999999</v>
      </c>
      <c r="I162" s="61">
        <v>2023</v>
      </c>
    </row>
    <row r="163" spans="1:9" x14ac:dyDescent="0.3">
      <c r="A163" s="79">
        <v>309</v>
      </c>
      <c r="B163" t="s">
        <v>755</v>
      </c>
      <c r="C163" t="s">
        <v>977</v>
      </c>
      <c r="D163" t="s">
        <v>3787</v>
      </c>
      <c r="E163" t="s">
        <v>7</v>
      </c>
      <c r="F163" s="3">
        <v>53186.44</v>
      </c>
      <c r="G163" s="3">
        <v>8678000</v>
      </c>
      <c r="H163" s="3">
        <v>299217.44</v>
      </c>
      <c r="I163" s="61">
        <v>2023</v>
      </c>
    </row>
    <row r="164" spans="1:9" x14ac:dyDescent="0.3">
      <c r="A164" s="79">
        <v>309</v>
      </c>
      <c r="B164" t="s">
        <v>755</v>
      </c>
      <c r="C164" t="s">
        <v>977</v>
      </c>
      <c r="D164" t="s">
        <v>105</v>
      </c>
      <c r="E164" t="s">
        <v>7</v>
      </c>
      <c r="F164" s="3">
        <v>9398</v>
      </c>
      <c r="G164" s="3">
        <v>1672600</v>
      </c>
      <c r="H164" s="3">
        <v>57671.248</v>
      </c>
      <c r="I164" s="61">
        <v>2023</v>
      </c>
    </row>
    <row r="165" spans="1:9" x14ac:dyDescent="0.3">
      <c r="A165" s="79">
        <v>309</v>
      </c>
      <c r="B165" t="s">
        <v>755</v>
      </c>
      <c r="C165" t="s">
        <v>977</v>
      </c>
      <c r="D165" t="s">
        <v>3004</v>
      </c>
      <c r="E165" t="s">
        <v>19</v>
      </c>
      <c r="F165" s="3">
        <v>45171.12</v>
      </c>
      <c r="G165" s="3">
        <v>3626700</v>
      </c>
      <c r="H165" s="3">
        <v>125048.61599999999</v>
      </c>
      <c r="I165" s="61">
        <v>2023</v>
      </c>
    </row>
    <row r="166" spans="1:9" x14ac:dyDescent="0.3">
      <c r="A166" s="79">
        <v>309</v>
      </c>
      <c r="B166" t="s">
        <v>755</v>
      </c>
      <c r="C166" t="s">
        <v>977</v>
      </c>
      <c r="D166" t="s">
        <v>3788</v>
      </c>
      <c r="E166" t="s">
        <v>7</v>
      </c>
      <c r="F166" s="3">
        <v>38090.9</v>
      </c>
      <c r="G166" s="3">
        <v>6966700</v>
      </c>
      <c r="H166" s="3">
        <v>240211.81599999999</v>
      </c>
      <c r="I166" s="61">
        <v>2023</v>
      </c>
    </row>
    <row r="167" spans="1:9" x14ac:dyDescent="0.3">
      <c r="A167" s="79">
        <v>309</v>
      </c>
      <c r="B167" t="s">
        <v>755</v>
      </c>
      <c r="C167" t="s">
        <v>977</v>
      </c>
      <c r="D167" t="s">
        <v>3789</v>
      </c>
      <c r="E167" t="s">
        <v>19</v>
      </c>
      <c r="F167" s="3">
        <v>152869.78</v>
      </c>
      <c r="G167" s="3">
        <v>12405000</v>
      </c>
      <c r="H167" s="3">
        <v>427724.4</v>
      </c>
      <c r="I167" s="61">
        <v>2023</v>
      </c>
    </row>
    <row r="168" spans="1:9" x14ac:dyDescent="0.3">
      <c r="A168" s="79">
        <v>309</v>
      </c>
      <c r="B168" t="s">
        <v>755</v>
      </c>
      <c r="C168" t="s">
        <v>977</v>
      </c>
      <c r="D168" t="s">
        <v>3790</v>
      </c>
      <c r="E168" t="s">
        <v>19</v>
      </c>
      <c r="F168" s="3">
        <v>63618.9</v>
      </c>
      <c r="G168" s="3">
        <v>7790000</v>
      </c>
      <c r="H168" s="3">
        <v>268599.2</v>
      </c>
      <c r="I168" s="61">
        <v>2023</v>
      </c>
    </row>
    <row r="169" spans="1:9" x14ac:dyDescent="0.3">
      <c r="A169" s="79">
        <v>312</v>
      </c>
      <c r="B169" t="s">
        <v>756</v>
      </c>
      <c r="C169" t="s">
        <v>977</v>
      </c>
      <c r="D169" t="s">
        <v>108</v>
      </c>
      <c r="E169" t="s">
        <v>19</v>
      </c>
      <c r="F169" s="3">
        <v>124390.8</v>
      </c>
      <c r="G169" s="3">
        <v>3349500</v>
      </c>
      <c r="H169" s="3">
        <v>114586.395</v>
      </c>
      <c r="I169" s="61">
        <v>2023</v>
      </c>
    </row>
    <row r="170" spans="1:9" x14ac:dyDescent="0.3">
      <c r="A170" s="79">
        <v>312</v>
      </c>
      <c r="B170" t="s">
        <v>756</v>
      </c>
      <c r="C170" t="s">
        <v>977</v>
      </c>
      <c r="D170" t="s">
        <v>3005</v>
      </c>
      <c r="E170" t="s">
        <v>19</v>
      </c>
      <c r="F170" s="3">
        <v>48081.17</v>
      </c>
      <c r="G170" s="3">
        <v>1875000</v>
      </c>
      <c r="H170" s="3">
        <v>64143.749999999993</v>
      </c>
      <c r="I170" s="61">
        <v>2023</v>
      </c>
    </row>
    <row r="171" spans="1:9" x14ac:dyDescent="0.3">
      <c r="A171" s="79">
        <v>313</v>
      </c>
      <c r="B171" t="s">
        <v>757</v>
      </c>
      <c r="C171" t="s">
        <v>977</v>
      </c>
      <c r="D171" t="s">
        <v>3151</v>
      </c>
      <c r="E171" t="s">
        <v>7</v>
      </c>
      <c r="F171" s="3">
        <v>52594.239999999998</v>
      </c>
      <c r="G171" s="3">
        <v>13364500</v>
      </c>
      <c r="H171" s="3">
        <v>410156.51</v>
      </c>
      <c r="I171" s="61">
        <v>2023</v>
      </c>
    </row>
    <row r="172" spans="1:9" x14ac:dyDescent="0.3">
      <c r="A172" s="79">
        <v>313</v>
      </c>
      <c r="B172" t="s">
        <v>757</v>
      </c>
      <c r="C172" t="s">
        <v>977</v>
      </c>
      <c r="D172" t="s">
        <v>3152</v>
      </c>
      <c r="E172" t="s">
        <v>7</v>
      </c>
      <c r="F172" s="3">
        <v>49107</v>
      </c>
      <c r="G172" s="3">
        <v>5350000</v>
      </c>
      <c r="H172" s="3">
        <v>164191.5</v>
      </c>
      <c r="I172" s="61">
        <v>2023</v>
      </c>
    </row>
    <row r="173" spans="1:9" x14ac:dyDescent="0.3">
      <c r="A173" s="79">
        <v>313</v>
      </c>
      <c r="B173" t="s">
        <v>757</v>
      </c>
      <c r="C173" t="s">
        <v>977</v>
      </c>
      <c r="D173" t="s">
        <v>3006</v>
      </c>
      <c r="E173" t="s">
        <v>7</v>
      </c>
      <c r="F173" s="3">
        <v>656261.11</v>
      </c>
      <c r="G173" s="3">
        <v>32290300</v>
      </c>
      <c r="H173" s="3">
        <v>990989.31</v>
      </c>
      <c r="I173" s="61">
        <v>2023</v>
      </c>
    </row>
    <row r="174" spans="1:9" x14ac:dyDescent="0.3">
      <c r="A174" s="79">
        <v>313</v>
      </c>
      <c r="B174" t="s">
        <v>757</v>
      </c>
      <c r="C174" t="s">
        <v>977</v>
      </c>
      <c r="D174" t="s">
        <v>3153</v>
      </c>
      <c r="E174" t="s">
        <v>7</v>
      </c>
      <c r="F174" s="3">
        <v>7423</v>
      </c>
      <c r="G174" s="3">
        <v>1761700</v>
      </c>
      <c r="H174" s="3">
        <v>54066.57</v>
      </c>
      <c r="I174" s="61">
        <v>2023</v>
      </c>
    </row>
    <row r="175" spans="1:9" x14ac:dyDescent="0.3">
      <c r="A175" s="79">
        <v>313</v>
      </c>
      <c r="B175" t="s">
        <v>757</v>
      </c>
      <c r="C175" t="s">
        <v>977</v>
      </c>
      <c r="D175" t="s">
        <v>110</v>
      </c>
      <c r="E175" t="s">
        <v>7</v>
      </c>
      <c r="F175" s="3">
        <v>200000</v>
      </c>
      <c r="G175" s="3">
        <v>32684000</v>
      </c>
      <c r="H175" s="3">
        <v>1003071.96</v>
      </c>
      <c r="I175" s="61">
        <v>2023</v>
      </c>
    </row>
    <row r="176" spans="1:9" x14ac:dyDescent="0.3">
      <c r="A176" s="79">
        <v>313</v>
      </c>
      <c r="B176" t="s">
        <v>757</v>
      </c>
      <c r="C176" t="s">
        <v>977</v>
      </c>
      <c r="D176" t="s">
        <v>3154</v>
      </c>
      <c r="E176" t="s">
        <v>7</v>
      </c>
      <c r="F176" s="3">
        <v>827793.8</v>
      </c>
      <c r="G176" s="3">
        <v>30723800</v>
      </c>
      <c r="H176" s="3">
        <v>942913.42</v>
      </c>
      <c r="I176" s="61">
        <v>2023</v>
      </c>
    </row>
    <row r="177" spans="1:9" x14ac:dyDescent="0.3">
      <c r="A177" s="79">
        <v>313</v>
      </c>
      <c r="B177" t="s">
        <v>757</v>
      </c>
      <c r="C177" t="s">
        <v>977</v>
      </c>
      <c r="D177" t="s">
        <v>3155</v>
      </c>
      <c r="E177" t="s">
        <v>7</v>
      </c>
      <c r="F177" s="3">
        <v>46695.1</v>
      </c>
      <c r="G177" s="3">
        <v>5716600</v>
      </c>
      <c r="H177" s="3">
        <v>175442.45</v>
      </c>
      <c r="I177" s="61">
        <v>2023</v>
      </c>
    </row>
    <row r="178" spans="1:9" x14ac:dyDescent="0.3">
      <c r="A178" s="79">
        <v>313</v>
      </c>
      <c r="B178" t="s">
        <v>757</v>
      </c>
      <c r="C178" t="s">
        <v>977</v>
      </c>
      <c r="D178" t="s">
        <v>3156</v>
      </c>
      <c r="E178" t="s">
        <v>7</v>
      </c>
      <c r="F178" s="3">
        <v>42859.45</v>
      </c>
      <c r="G178" s="3">
        <v>5657600</v>
      </c>
      <c r="H178" s="3">
        <v>173631.74</v>
      </c>
      <c r="I178" s="61">
        <v>2023</v>
      </c>
    </row>
    <row r="179" spans="1:9" x14ac:dyDescent="0.3">
      <c r="A179" s="79">
        <v>313</v>
      </c>
      <c r="B179" t="s">
        <v>757</v>
      </c>
      <c r="C179" t="s">
        <v>977</v>
      </c>
      <c r="D179" t="s">
        <v>171</v>
      </c>
      <c r="E179" t="s">
        <v>7</v>
      </c>
      <c r="F179" s="3">
        <v>112645.25</v>
      </c>
      <c r="G179" s="3">
        <v>4404700</v>
      </c>
      <c r="H179" s="3">
        <v>135180.24</v>
      </c>
      <c r="I179" s="61">
        <v>2023</v>
      </c>
    </row>
    <row r="180" spans="1:9" x14ac:dyDescent="0.3">
      <c r="A180" s="79">
        <v>315</v>
      </c>
      <c r="B180" t="s">
        <v>112</v>
      </c>
      <c r="C180" t="s">
        <v>977</v>
      </c>
      <c r="D180" t="s">
        <v>113</v>
      </c>
      <c r="E180" t="s">
        <v>19</v>
      </c>
      <c r="F180" s="3">
        <v>366483.6</v>
      </c>
      <c r="G180" s="3">
        <v>48400000</v>
      </c>
      <c r="H180" s="3">
        <v>1236620</v>
      </c>
      <c r="I180" s="61">
        <v>2023</v>
      </c>
    </row>
    <row r="181" spans="1:9" x14ac:dyDescent="0.3">
      <c r="A181" s="79">
        <v>315</v>
      </c>
      <c r="B181" t="s">
        <v>112</v>
      </c>
      <c r="C181" t="s">
        <v>977</v>
      </c>
      <c r="D181" t="s">
        <v>114</v>
      </c>
      <c r="E181" t="s">
        <v>19</v>
      </c>
      <c r="F181" s="3">
        <v>127574.2</v>
      </c>
      <c r="G181" s="3">
        <v>14914000</v>
      </c>
      <c r="H181" s="3">
        <v>381052.7</v>
      </c>
      <c r="I181" s="61">
        <v>2023</v>
      </c>
    </row>
    <row r="182" spans="1:9" x14ac:dyDescent="0.3">
      <c r="A182" s="79">
        <v>315</v>
      </c>
      <c r="B182" t="s">
        <v>112</v>
      </c>
      <c r="C182" t="s">
        <v>977</v>
      </c>
      <c r="D182" t="s">
        <v>115</v>
      </c>
      <c r="E182" t="s">
        <v>19</v>
      </c>
      <c r="F182" s="3">
        <v>173489.53</v>
      </c>
      <c r="G182" s="3">
        <v>18630500</v>
      </c>
      <c r="H182" s="3">
        <v>476009.28</v>
      </c>
      <c r="I182" s="61">
        <v>2023</v>
      </c>
    </row>
    <row r="183" spans="1:9" x14ac:dyDescent="0.3">
      <c r="A183" s="79">
        <v>315</v>
      </c>
      <c r="B183" t="s">
        <v>112</v>
      </c>
      <c r="C183" t="s">
        <v>977</v>
      </c>
      <c r="D183" t="s">
        <v>116</v>
      </c>
      <c r="E183" t="s">
        <v>19</v>
      </c>
      <c r="F183" s="3">
        <v>468737.68</v>
      </c>
      <c r="G183" s="3">
        <v>28714600</v>
      </c>
      <c r="H183" s="3">
        <v>733658.03</v>
      </c>
      <c r="I183" s="61">
        <v>2023</v>
      </c>
    </row>
    <row r="184" spans="1:9" x14ac:dyDescent="0.3">
      <c r="A184" s="79">
        <v>315</v>
      </c>
      <c r="B184" t="s">
        <v>112</v>
      </c>
      <c r="C184" t="s">
        <v>977</v>
      </c>
      <c r="D184" t="s">
        <v>3007</v>
      </c>
      <c r="E184" t="s">
        <v>19</v>
      </c>
      <c r="F184" s="3">
        <v>352453.62</v>
      </c>
      <c r="G184" s="3">
        <v>30981500</v>
      </c>
      <c r="H184" s="3">
        <v>791577.33</v>
      </c>
      <c r="I184" s="61">
        <v>2023</v>
      </c>
    </row>
    <row r="185" spans="1:9" x14ac:dyDescent="0.3">
      <c r="A185" s="79">
        <v>315</v>
      </c>
      <c r="B185" t="s">
        <v>112</v>
      </c>
      <c r="C185" t="s">
        <v>977</v>
      </c>
      <c r="D185" t="s">
        <v>117</v>
      </c>
      <c r="E185" t="s">
        <v>19</v>
      </c>
      <c r="F185" s="3">
        <v>187622.86</v>
      </c>
      <c r="G185" s="3">
        <v>19546500</v>
      </c>
      <c r="H185" s="3">
        <v>499413.08</v>
      </c>
      <c r="I185" s="61">
        <v>2023</v>
      </c>
    </row>
    <row r="186" spans="1:9" x14ac:dyDescent="0.3">
      <c r="A186" s="79">
        <v>315</v>
      </c>
      <c r="B186" t="s">
        <v>112</v>
      </c>
      <c r="C186" t="s">
        <v>977</v>
      </c>
      <c r="D186" t="s">
        <v>3008</v>
      </c>
      <c r="E186" t="s">
        <v>19</v>
      </c>
      <c r="F186" s="3">
        <v>339965.73</v>
      </c>
      <c r="G186" s="3">
        <v>28579000</v>
      </c>
      <c r="H186" s="3">
        <v>730193.45</v>
      </c>
      <c r="I186" s="61">
        <v>2023</v>
      </c>
    </row>
    <row r="187" spans="1:9" x14ac:dyDescent="0.3">
      <c r="A187" s="79">
        <v>316</v>
      </c>
      <c r="B187" t="s">
        <v>758</v>
      </c>
      <c r="C187" t="s">
        <v>977</v>
      </c>
      <c r="D187" t="s">
        <v>3157</v>
      </c>
      <c r="E187" t="s">
        <v>7</v>
      </c>
      <c r="F187" s="3">
        <v>66725.55</v>
      </c>
      <c r="G187" s="3">
        <v>2789400</v>
      </c>
      <c r="H187" s="3">
        <v>69874.47</v>
      </c>
      <c r="I187" s="61">
        <v>2023</v>
      </c>
    </row>
    <row r="188" spans="1:9" x14ac:dyDescent="0.3">
      <c r="A188" s="79">
        <v>316</v>
      </c>
      <c r="B188" t="s">
        <v>758</v>
      </c>
      <c r="C188" t="s">
        <v>977</v>
      </c>
      <c r="D188" t="s">
        <v>3158</v>
      </c>
      <c r="E188" t="s">
        <v>504</v>
      </c>
      <c r="F188" s="3">
        <v>2000</v>
      </c>
      <c r="G188" s="3">
        <v>293400</v>
      </c>
      <c r="H188" s="3">
        <v>7349.67</v>
      </c>
      <c r="I188" s="61">
        <v>2023</v>
      </c>
    </row>
    <row r="189" spans="1:9" x14ac:dyDescent="0.3">
      <c r="A189" s="79">
        <v>316</v>
      </c>
      <c r="B189" t="s">
        <v>758</v>
      </c>
      <c r="C189" t="s">
        <v>977</v>
      </c>
      <c r="D189" t="s">
        <v>3159</v>
      </c>
      <c r="E189" t="s">
        <v>19</v>
      </c>
      <c r="F189" s="3">
        <v>318943.87</v>
      </c>
      <c r="G189" s="3">
        <v>31116475</v>
      </c>
      <c r="H189" s="3">
        <v>779467.69874999998</v>
      </c>
      <c r="I189" s="61">
        <v>2023</v>
      </c>
    </row>
    <row r="190" spans="1:9" x14ac:dyDescent="0.3">
      <c r="A190" s="79">
        <v>317</v>
      </c>
      <c r="B190" t="s">
        <v>759</v>
      </c>
      <c r="C190" t="s">
        <v>977</v>
      </c>
      <c r="D190" t="s">
        <v>3493</v>
      </c>
      <c r="E190" t="s">
        <v>7</v>
      </c>
      <c r="F190" s="3">
        <v>19611.96</v>
      </c>
      <c r="G190" s="3">
        <v>3208500</v>
      </c>
      <c r="H190" s="3">
        <v>78457.61</v>
      </c>
      <c r="I190" s="61">
        <v>2023</v>
      </c>
    </row>
    <row r="191" spans="1:9" x14ac:dyDescent="0.3">
      <c r="A191" s="79">
        <v>317</v>
      </c>
      <c r="B191" t="s">
        <v>759</v>
      </c>
      <c r="C191" t="s">
        <v>977</v>
      </c>
      <c r="D191" t="s">
        <v>3494</v>
      </c>
      <c r="E191" t="s">
        <v>7</v>
      </c>
      <c r="F191" s="3">
        <v>16807.5</v>
      </c>
      <c r="G191" s="3">
        <v>2500000</v>
      </c>
      <c r="H191" s="3">
        <v>61125</v>
      </c>
      <c r="I191" s="61">
        <v>2023</v>
      </c>
    </row>
    <row r="192" spans="1:9" x14ac:dyDescent="0.3">
      <c r="A192" s="79">
        <v>317</v>
      </c>
      <c r="B192" t="s">
        <v>759</v>
      </c>
      <c r="C192" t="s">
        <v>977</v>
      </c>
      <c r="D192" t="s">
        <v>3495</v>
      </c>
      <c r="E192" t="s">
        <v>7</v>
      </c>
      <c r="F192" s="3">
        <v>109155.43</v>
      </c>
      <c r="G192" s="3">
        <v>5849000</v>
      </c>
      <c r="H192" s="3">
        <v>143008.005</v>
      </c>
      <c r="I192" s="61">
        <v>2023</v>
      </c>
    </row>
    <row r="193" spans="1:9" x14ac:dyDescent="0.3">
      <c r="A193" s="79">
        <v>318</v>
      </c>
      <c r="B193" t="s">
        <v>3160</v>
      </c>
      <c r="C193" t="s">
        <v>977</v>
      </c>
      <c r="D193" t="s">
        <v>3161</v>
      </c>
      <c r="E193" t="s">
        <v>19</v>
      </c>
      <c r="F193" s="3">
        <v>433948.12</v>
      </c>
      <c r="G193" s="3">
        <v>53506000</v>
      </c>
      <c r="H193" s="3">
        <v>1766233.06</v>
      </c>
      <c r="I193" s="61">
        <v>2023</v>
      </c>
    </row>
    <row r="194" spans="1:9" x14ac:dyDescent="0.3">
      <c r="A194" s="79">
        <v>318</v>
      </c>
      <c r="B194" t="s">
        <v>3160</v>
      </c>
      <c r="C194" t="s">
        <v>977</v>
      </c>
      <c r="D194" t="s">
        <v>3496</v>
      </c>
      <c r="E194" t="s">
        <v>19</v>
      </c>
      <c r="F194" s="3">
        <v>341008.98</v>
      </c>
      <c r="G194" s="3">
        <v>45285000</v>
      </c>
      <c r="H194" s="3">
        <v>1494857.85</v>
      </c>
      <c r="I194" s="61">
        <v>2023</v>
      </c>
    </row>
    <row r="195" spans="1:9" x14ac:dyDescent="0.3">
      <c r="A195" s="79">
        <v>319</v>
      </c>
      <c r="B195" t="s">
        <v>3092</v>
      </c>
      <c r="C195" t="s">
        <v>977</v>
      </c>
      <c r="D195" t="s">
        <v>3162</v>
      </c>
      <c r="E195" t="s">
        <v>7</v>
      </c>
      <c r="F195" s="3">
        <v>60590.7</v>
      </c>
      <c r="G195" s="3">
        <v>6338600</v>
      </c>
      <c r="H195" s="3">
        <v>230027.79399999999</v>
      </c>
      <c r="I195" s="61">
        <v>2023</v>
      </c>
    </row>
    <row r="196" spans="1:9" x14ac:dyDescent="0.3">
      <c r="A196" s="79">
        <v>320</v>
      </c>
      <c r="B196" t="s">
        <v>760</v>
      </c>
      <c r="C196" t="s">
        <v>977</v>
      </c>
      <c r="D196" t="s">
        <v>3009</v>
      </c>
      <c r="E196" t="s">
        <v>19</v>
      </c>
      <c r="F196" s="3">
        <v>134875</v>
      </c>
      <c r="G196" s="3">
        <v>8300000</v>
      </c>
      <c r="H196" s="3">
        <v>269750</v>
      </c>
      <c r="I196" s="61">
        <v>2023</v>
      </c>
    </row>
    <row r="197" spans="1:9" x14ac:dyDescent="0.3">
      <c r="A197" s="79">
        <v>320</v>
      </c>
      <c r="B197" t="s">
        <v>760</v>
      </c>
      <c r="C197" t="s">
        <v>977</v>
      </c>
      <c r="D197" t="s">
        <v>3010</v>
      </c>
      <c r="E197" t="s">
        <v>19</v>
      </c>
      <c r="F197" s="3">
        <v>42958.400000000001</v>
      </c>
      <c r="G197" s="3">
        <v>3700000</v>
      </c>
      <c r="H197" s="3">
        <v>120250</v>
      </c>
      <c r="I197" s="61">
        <v>2023</v>
      </c>
    </row>
    <row r="198" spans="1:9" x14ac:dyDescent="0.3">
      <c r="A198" s="79">
        <v>320</v>
      </c>
      <c r="B198" t="s">
        <v>760</v>
      </c>
      <c r="C198" t="s">
        <v>977</v>
      </c>
      <c r="D198" t="s">
        <v>3163</v>
      </c>
      <c r="E198" t="s">
        <v>7</v>
      </c>
      <c r="F198" s="3">
        <v>15358.76</v>
      </c>
      <c r="G198" s="3">
        <v>1740300</v>
      </c>
      <c r="H198" s="3">
        <v>56559.75</v>
      </c>
      <c r="I198" s="61">
        <v>2023</v>
      </c>
    </row>
    <row r="199" spans="1:9" x14ac:dyDescent="0.3">
      <c r="A199" s="79">
        <v>320</v>
      </c>
      <c r="B199" t="s">
        <v>760</v>
      </c>
      <c r="C199" t="s">
        <v>977</v>
      </c>
      <c r="D199" t="s">
        <v>3497</v>
      </c>
      <c r="E199" t="s">
        <v>7</v>
      </c>
      <c r="F199" s="3">
        <v>34109</v>
      </c>
      <c r="G199" s="3">
        <v>4800000</v>
      </c>
      <c r="H199" s="3">
        <v>156000</v>
      </c>
      <c r="I199" s="61">
        <v>2023</v>
      </c>
    </row>
    <row r="200" spans="1:9" x14ac:dyDescent="0.3">
      <c r="A200" s="79">
        <v>320</v>
      </c>
      <c r="B200" t="s">
        <v>760</v>
      </c>
      <c r="C200" t="s">
        <v>977</v>
      </c>
      <c r="D200" t="s">
        <v>3164</v>
      </c>
      <c r="E200" t="s">
        <v>7</v>
      </c>
      <c r="F200" s="3">
        <v>17260</v>
      </c>
      <c r="G200" s="3">
        <v>2015000</v>
      </c>
      <c r="H200" s="3">
        <v>65487.5</v>
      </c>
      <c r="I200" s="61">
        <v>2023</v>
      </c>
    </row>
    <row r="201" spans="1:9" x14ac:dyDescent="0.3">
      <c r="A201" s="79">
        <v>323</v>
      </c>
      <c r="B201" t="s">
        <v>761</v>
      </c>
      <c r="C201" t="s">
        <v>977</v>
      </c>
      <c r="D201" t="s">
        <v>123</v>
      </c>
      <c r="E201" t="s">
        <v>42</v>
      </c>
      <c r="F201" s="3">
        <v>458000</v>
      </c>
      <c r="G201" s="3">
        <v>5863200</v>
      </c>
      <c r="H201" s="3">
        <v>189850</v>
      </c>
      <c r="I201" s="61">
        <v>2023</v>
      </c>
    </row>
    <row r="202" spans="1:9" x14ac:dyDescent="0.3">
      <c r="A202" s="79">
        <v>323</v>
      </c>
      <c r="B202" t="s">
        <v>761</v>
      </c>
      <c r="C202" t="s">
        <v>977</v>
      </c>
      <c r="D202" t="s">
        <v>3011</v>
      </c>
      <c r="E202" t="s">
        <v>42</v>
      </c>
      <c r="F202" s="3">
        <v>15000</v>
      </c>
      <c r="G202" s="3">
        <v>1711400</v>
      </c>
      <c r="H202" s="3">
        <v>55415</v>
      </c>
      <c r="I202" s="61">
        <v>2023</v>
      </c>
    </row>
    <row r="203" spans="1:9" x14ac:dyDescent="0.3">
      <c r="A203" s="79">
        <v>323</v>
      </c>
      <c r="B203" t="s">
        <v>761</v>
      </c>
      <c r="C203" t="s">
        <v>977</v>
      </c>
      <c r="D203" t="s">
        <v>3012</v>
      </c>
      <c r="E203" t="s">
        <v>7</v>
      </c>
      <c r="F203" s="3">
        <v>174350</v>
      </c>
      <c r="G203" s="3">
        <v>13497400</v>
      </c>
      <c r="H203" s="3">
        <v>437046</v>
      </c>
      <c r="I203" s="61">
        <v>2023</v>
      </c>
    </row>
    <row r="204" spans="1:9" x14ac:dyDescent="0.3">
      <c r="A204" s="79">
        <v>323</v>
      </c>
      <c r="B204" t="s">
        <v>761</v>
      </c>
      <c r="C204" t="s">
        <v>977</v>
      </c>
      <c r="D204" t="s">
        <v>124</v>
      </c>
      <c r="E204" t="s">
        <v>42</v>
      </c>
      <c r="F204" s="3">
        <v>30000</v>
      </c>
      <c r="G204" s="3">
        <v>7074800</v>
      </c>
      <c r="H204" s="3">
        <v>229082</v>
      </c>
      <c r="I204" s="61">
        <v>2023</v>
      </c>
    </row>
    <row r="205" spans="1:9" x14ac:dyDescent="0.3">
      <c r="A205" s="79">
        <v>323</v>
      </c>
      <c r="B205" t="s">
        <v>761</v>
      </c>
      <c r="C205" t="s">
        <v>977</v>
      </c>
      <c r="D205" t="s">
        <v>125</v>
      </c>
      <c r="E205" t="s">
        <v>7</v>
      </c>
      <c r="F205" s="3">
        <v>3631</v>
      </c>
      <c r="G205" s="3">
        <v>498000</v>
      </c>
      <c r="H205" s="3">
        <v>16125</v>
      </c>
      <c r="I205" s="61">
        <v>2023</v>
      </c>
    </row>
    <row r="206" spans="1:9" x14ac:dyDescent="0.3">
      <c r="A206" s="79">
        <v>323</v>
      </c>
      <c r="B206" t="s">
        <v>761</v>
      </c>
      <c r="C206" t="s">
        <v>977</v>
      </c>
      <c r="D206" t="s">
        <v>126</v>
      </c>
      <c r="E206" t="s">
        <v>42</v>
      </c>
      <c r="F206" s="3">
        <v>525000</v>
      </c>
      <c r="G206" s="3">
        <v>24385200</v>
      </c>
      <c r="H206" s="3">
        <v>789593</v>
      </c>
      <c r="I206" s="61">
        <v>2023</v>
      </c>
    </row>
    <row r="207" spans="1:9" x14ac:dyDescent="0.3">
      <c r="A207" s="79">
        <v>323</v>
      </c>
      <c r="B207" t="s">
        <v>761</v>
      </c>
      <c r="C207" t="s">
        <v>977</v>
      </c>
      <c r="D207" t="s">
        <v>127</v>
      </c>
      <c r="E207" t="s">
        <v>42</v>
      </c>
      <c r="F207" s="3">
        <v>73755</v>
      </c>
      <c r="G207" s="3">
        <v>5468500</v>
      </c>
      <c r="H207" s="3">
        <v>177070</v>
      </c>
      <c r="I207" s="61">
        <v>2023</v>
      </c>
    </row>
    <row r="208" spans="1:9" x14ac:dyDescent="0.3">
      <c r="A208" s="79">
        <v>324</v>
      </c>
      <c r="B208" t="s">
        <v>762</v>
      </c>
      <c r="C208" t="s">
        <v>977</v>
      </c>
      <c r="D208" t="s">
        <v>3498</v>
      </c>
      <c r="E208" t="s">
        <v>7</v>
      </c>
      <c r="F208" s="3">
        <v>38941.24</v>
      </c>
      <c r="G208" s="3">
        <v>3125500</v>
      </c>
      <c r="H208" s="3">
        <v>94640.139999999985</v>
      </c>
      <c r="I208" s="61">
        <v>2023</v>
      </c>
    </row>
    <row r="209" spans="1:9" x14ac:dyDescent="0.3">
      <c r="A209" s="79">
        <v>324</v>
      </c>
      <c r="B209" t="s">
        <v>762</v>
      </c>
      <c r="C209" t="s">
        <v>977</v>
      </c>
      <c r="D209" t="s">
        <v>3499</v>
      </c>
      <c r="E209" t="s">
        <v>7</v>
      </c>
      <c r="F209" s="3">
        <v>17661.289999999997</v>
      </c>
      <c r="G209" s="3">
        <v>1250200</v>
      </c>
      <c r="H209" s="3">
        <v>37856.055999999997</v>
      </c>
      <c r="I209" s="61">
        <v>2023</v>
      </c>
    </row>
    <row r="210" spans="1:9" x14ac:dyDescent="0.3">
      <c r="A210" s="79">
        <v>324</v>
      </c>
      <c r="B210" t="s">
        <v>762</v>
      </c>
      <c r="C210" t="s">
        <v>977</v>
      </c>
      <c r="D210" t="s">
        <v>3500</v>
      </c>
      <c r="E210" t="s">
        <v>7</v>
      </c>
      <c r="F210" s="3">
        <v>41116.050000000003</v>
      </c>
      <c r="G210" s="3">
        <v>3689800</v>
      </c>
      <c r="H210" s="3">
        <v>111727.144</v>
      </c>
      <c r="I210" s="61">
        <v>2023</v>
      </c>
    </row>
    <row r="211" spans="1:9" x14ac:dyDescent="0.3">
      <c r="A211" s="79">
        <v>324</v>
      </c>
      <c r="B211" t="s">
        <v>762</v>
      </c>
      <c r="C211" t="s">
        <v>977</v>
      </c>
      <c r="D211" t="s">
        <v>129</v>
      </c>
      <c r="E211" t="s">
        <v>42</v>
      </c>
      <c r="F211" s="3">
        <v>50000</v>
      </c>
      <c r="G211" s="3">
        <v>30610700</v>
      </c>
      <c r="H211" s="3">
        <v>926891.99600000004</v>
      </c>
      <c r="I211" s="61">
        <v>2023</v>
      </c>
    </row>
    <row r="212" spans="1:9" x14ac:dyDescent="0.3">
      <c r="A212" s="79">
        <v>324</v>
      </c>
      <c r="B212" t="s">
        <v>762</v>
      </c>
      <c r="C212" t="s">
        <v>977</v>
      </c>
      <c r="D212" t="s">
        <v>3165</v>
      </c>
      <c r="E212" t="s">
        <v>42</v>
      </c>
      <c r="F212" s="3">
        <v>56950.869999999995</v>
      </c>
      <c r="G212" s="3">
        <v>7783200</v>
      </c>
      <c r="H212" s="3">
        <v>235675.29599999997</v>
      </c>
      <c r="I212" s="61">
        <v>2023</v>
      </c>
    </row>
    <row r="213" spans="1:9" x14ac:dyDescent="0.3">
      <c r="A213" s="79">
        <v>329</v>
      </c>
      <c r="B213" t="s">
        <v>763</v>
      </c>
      <c r="C213" t="s">
        <v>977</v>
      </c>
      <c r="D213" t="s">
        <v>3166</v>
      </c>
      <c r="E213" t="s">
        <v>7</v>
      </c>
      <c r="F213" s="3">
        <v>166208.70000000001</v>
      </c>
      <c r="G213" s="3">
        <v>6787500</v>
      </c>
      <c r="H213" s="3">
        <v>180683.25</v>
      </c>
      <c r="I213" s="61">
        <v>2023</v>
      </c>
    </row>
    <row r="214" spans="1:9" x14ac:dyDescent="0.3">
      <c r="A214" s="79">
        <v>337</v>
      </c>
      <c r="B214" t="s">
        <v>764</v>
      </c>
      <c r="C214" t="s">
        <v>977</v>
      </c>
      <c r="D214" t="s">
        <v>131</v>
      </c>
      <c r="E214" t="s">
        <v>7</v>
      </c>
      <c r="F214" s="3">
        <v>20000</v>
      </c>
      <c r="G214" s="3">
        <v>4252800</v>
      </c>
      <c r="H214" s="3">
        <v>109211.9</v>
      </c>
      <c r="I214" s="61">
        <v>2023</v>
      </c>
    </row>
    <row r="215" spans="1:9" x14ac:dyDescent="0.3">
      <c r="A215" s="79">
        <v>337</v>
      </c>
      <c r="B215" t="s">
        <v>764</v>
      </c>
      <c r="C215" t="s">
        <v>977</v>
      </c>
      <c r="D215" t="s">
        <v>132</v>
      </c>
      <c r="E215" t="s">
        <v>7</v>
      </c>
      <c r="F215" s="3">
        <v>8300</v>
      </c>
      <c r="G215" s="3">
        <v>2126400</v>
      </c>
      <c r="H215" s="3">
        <v>54605.95</v>
      </c>
      <c r="I215" s="61">
        <v>2023</v>
      </c>
    </row>
    <row r="216" spans="1:9" x14ac:dyDescent="0.3">
      <c r="A216" s="79">
        <v>337</v>
      </c>
      <c r="B216" t="s">
        <v>764</v>
      </c>
      <c r="C216" t="s">
        <v>977</v>
      </c>
      <c r="D216" t="s">
        <v>3013</v>
      </c>
      <c r="E216" t="s">
        <v>19</v>
      </c>
      <c r="F216" s="3">
        <v>265703.18</v>
      </c>
      <c r="G216" s="3">
        <v>31076100</v>
      </c>
      <c r="H216" s="3">
        <v>798034.25</v>
      </c>
      <c r="I216" s="61">
        <v>2023</v>
      </c>
    </row>
    <row r="217" spans="1:9" x14ac:dyDescent="0.3">
      <c r="A217" s="79">
        <v>337</v>
      </c>
      <c r="B217" t="s">
        <v>764</v>
      </c>
      <c r="C217" t="s">
        <v>977</v>
      </c>
      <c r="D217" t="s">
        <v>3167</v>
      </c>
      <c r="E217" t="s">
        <v>42</v>
      </c>
      <c r="F217" s="3">
        <v>42764.2</v>
      </c>
      <c r="G217" s="3">
        <v>5230500</v>
      </c>
      <c r="H217" s="3">
        <v>134319.24</v>
      </c>
      <c r="I217" s="61">
        <v>2023</v>
      </c>
    </row>
    <row r="218" spans="1:9" x14ac:dyDescent="0.3">
      <c r="A218" s="79">
        <v>337</v>
      </c>
      <c r="B218" t="s">
        <v>764</v>
      </c>
      <c r="C218" t="s">
        <v>977</v>
      </c>
      <c r="D218" t="s">
        <v>3168</v>
      </c>
      <c r="E218" t="s">
        <v>19</v>
      </c>
      <c r="F218" s="3">
        <v>355898.4</v>
      </c>
      <c r="G218" s="3">
        <v>6270000</v>
      </c>
      <c r="H218" s="3">
        <v>161013.6</v>
      </c>
      <c r="I218" s="61">
        <v>2023</v>
      </c>
    </row>
    <row r="219" spans="1:9" x14ac:dyDescent="0.3">
      <c r="A219" s="79">
        <v>337</v>
      </c>
      <c r="B219" t="s">
        <v>764</v>
      </c>
      <c r="C219" t="s">
        <v>977</v>
      </c>
      <c r="D219" t="s">
        <v>3169</v>
      </c>
      <c r="E219" t="s">
        <v>7</v>
      </c>
      <c r="F219" s="3">
        <v>39818</v>
      </c>
      <c r="G219" s="3">
        <v>6379200</v>
      </c>
      <c r="H219" s="3">
        <v>163817.87</v>
      </c>
      <c r="I219" s="61">
        <v>2023</v>
      </c>
    </row>
    <row r="220" spans="1:9" x14ac:dyDescent="0.3">
      <c r="A220" s="79">
        <v>338</v>
      </c>
      <c r="B220" t="s">
        <v>765</v>
      </c>
      <c r="C220" t="s">
        <v>977</v>
      </c>
      <c r="D220" t="s">
        <v>3501</v>
      </c>
      <c r="E220" t="s">
        <v>19</v>
      </c>
      <c r="F220" s="3">
        <v>77785.5</v>
      </c>
      <c r="G220" s="3">
        <v>3900000</v>
      </c>
      <c r="H220" s="3">
        <v>155844</v>
      </c>
      <c r="I220" s="61">
        <v>2023</v>
      </c>
    </row>
    <row r="221" spans="1:9" x14ac:dyDescent="0.3">
      <c r="A221" s="79">
        <v>338</v>
      </c>
      <c r="B221" t="s">
        <v>765</v>
      </c>
      <c r="C221" t="s">
        <v>977</v>
      </c>
      <c r="D221" t="s">
        <v>3502</v>
      </c>
      <c r="E221" t="s">
        <v>19</v>
      </c>
      <c r="F221" s="3">
        <v>219395</v>
      </c>
      <c r="G221" s="3">
        <v>11000000</v>
      </c>
      <c r="H221" s="3">
        <v>439560</v>
      </c>
      <c r="I221" s="61">
        <v>2023</v>
      </c>
    </row>
    <row r="222" spans="1:9" x14ac:dyDescent="0.3">
      <c r="A222" s="79">
        <v>338</v>
      </c>
      <c r="B222" t="s">
        <v>765</v>
      </c>
      <c r="C222" t="s">
        <v>977</v>
      </c>
      <c r="D222" t="s">
        <v>3503</v>
      </c>
      <c r="E222" t="s">
        <v>19</v>
      </c>
      <c r="F222" s="3">
        <v>117673.51</v>
      </c>
      <c r="G222" s="3">
        <v>5899900</v>
      </c>
      <c r="H222" s="3">
        <v>235760</v>
      </c>
      <c r="I222" s="61">
        <v>2023</v>
      </c>
    </row>
    <row r="223" spans="1:9" x14ac:dyDescent="0.3">
      <c r="A223" s="79">
        <v>338</v>
      </c>
      <c r="B223" t="s">
        <v>765</v>
      </c>
      <c r="C223" t="s">
        <v>977</v>
      </c>
      <c r="D223" t="s">
        <v>3504</v>
      </c>
      <c r="E223" t="s">
        <v>19</v>
      </c>
      <c r="F223" s="3">
        <v>51522.52</v>
      </c>
      <c r="G223" s="3">
        <v>1987100</v>
      </c>
      <c r="H223" s="3">
        <v>79404.52</v>
      </c>
      <c r="I223" s="61">
        <v>2023</v>
      </c>
    </row>
    <row r="224" spans="1:9" x14ac:dyDescent="0.3">
      <c r="A224" s="79">
        <v>338</v>
      </c>
      <c r="B224" t="s">
        <v>765</v>
      </c>
      <c r="C224" t="s">
        <v>977</v>
      </c>
      <c r="D224" t="s">
        <v>3504</v>
      </c>
      <c r="E224" t="s">
        <v>19</v>
      </c>
      <c r="F224" s="3">
        <v>50347.96</v>
      </c>
      <c r="G224" s="3">
        <v>1941800</v>
      </c>
      <c r="H224" s="3">
        <v>77594.33</v>
      </c>
      <c r="I224" s="61">
        <v>2023</v>
      </c>
    </row>
    <row r="225" spans="1:9" x14ac:dyDescent="0.3">
      <c r="A225" s="79">
        <v>340</v>
      </c>
      <c r="B225" t="s">
        <v>766</v>
      </c>
      <c r="C225" t="s">
        <v>977</v>
      </c>
      <c r="D225" t="s">
        <v>135</v>
      </c>
      <c r="E225" t="s">
        <v>19</v>
      </c>
      <c r="F225" s="3">
        <v>70806.25</v>
      </c>
      <c r="G225" s="3">
        <v>250000</v>
      </c>
      <c r="H225" s="3">
        <v>7495</v>
      </c>
      <c r="I225" s="61">
        <v>2023</v>
      </c>
    </row>
    <row r="226" spans="1:9" x14ac:dyDescent="0.3">
      <c r="A226" s="79">
        <v>403</v>
      </c>
      <c r="B226" t="s">
        <v>767</v>
      </c>
      <c r="C226" t="s">
        <v>997</v>
      </c>
      <c r="D226" t="s">
        <v>137</v>
      </c>
      <c r="E226" t="s">
        <v>7</v>
      </c>
      <c r="F226" s="3">
        <v>94534.11</v>
      </c>
      <c r="G226" s="3">
        <v>18121400</v>
      </c>
      <c r="H226" s="3">
        <v>819630.9219999999</v>
      </c>
      <c r="I226" s="61">
        <v>2023</v>
      </c>
    </row>
    <row r="227" spans="1:9" x14ac:dyDescent="0.3">
      <c r="A227" s="79">
        <v>403</v>
      </c>
      <c r="B227" t="s">
        <v>767</v>
      </c>
      <c r="C227" t="s">
        <v>997</v>
      </c>
      <c r="D227" t="s">
        <v>138</v>
      </c>
      <c r="E227" t="s">
        <v>19</v>
      </c>
      <c r="F227" s="3">
        <v>125591.5</v>
      </c>
      <c r="G227" s="3">
        <v>2100000</v>
      </c>
      <c r="H227" s="3">
        <v>94983</v>
      </c>
      <c r="I227" s="61">
        <v>2023</v>
      </c>
    </row>
    <row r="228" spans="1:9" x14ac:dyDescent="0.3">
      <c r="A228" s="79">
        <v>403</v>
      </c>
      <c r="B228" t="s">
        <v>767</v>
      </c>
      <c r="C228" t="s">
        <v>997</v>
      </c>
      <c r="D228" t="s">
        <v>139</v>
      </c>
      <c r="E228" t="s">
        <v>19</v>
      </c>
      <c r="F228" s="3">
        <v>43210.879999999997</v>
      </c>
      <c r="G228" s="3">
        <v>1550000</v>
      </c>
      <c r="H228" s="3">
        <v>70106.5</v>
      </c>
      <c r="I228" s="61">
        <v>2023</v>
      </c>
    </row>
    <row r="229" spans="1:9" x14ac:dyDescent="0.3">
      <c r="A229" s="79">
        <v>403</v>
      </c>
      <c r="B229" t="s">
        <v>767</v>
      </c>
      <c r="C229" t="s">
        <v>997</v>
      </c>
      <c r="D229" t="s">
        <v>3791</v>
      </c>
      <c r="E229" t="s">
        <v>19</v>
      </c>
      <c r="F229" s="3">
        <v>15091.64</v>
      </c>
      <c r="G229" s="3">
        <v>810000</v>
      </c>
      <c r="H229" s="3">
        <v>36636.300000000003</v>
      </c>
      <c r="I229" s="61">
        <v>2023</v>
      </c>
    </row>
    <row r="230" spans="1:9" x14ac:dyDescent="0.3">
      <c r="A230" s="79">
        <v>404</v>
      </c>
      <c r="B230" t="s">
        <v>768</v>
      </c>
      <c r="C230" t="s">
        <v>997</v>
      </c>
      <c r="D230" t="s">
        <v>3170</v>
      </c>
      <c r="E230" t="s">
        <v>7</v>
      </c>
      <c r="F230" s="3">
        <v>25000</v>
      </c>
      <c r="G230" s="3">
        <v>14013500</v>
      </c>
      <c r="H230" s="3">
        <v>53629.66</v>
      </c>
      <c r="I230" s="61">
        <v>2023</v>
      </c>
    </row>
    <row r="231" spans="1:9" x14ac:dyDescent="0.3">
      <c r="A231" s="79">
        <v>405</v>
      </c>
      <c r="B231" t="s">
        <v>769</v>
      </c>
      <c r="C231" t="s">
        <v>997</v>
      </c>
      <c r="D231" t="s">
        <v>3171</v>
      </c>
      <c r="E231" t="s">
        <v>7</v>
      </c>
      <c r="F231" s="3">
        <v>14714.11</v>
      </c>
      <c r="G231" s="3">
        <v>1739100</v>
      </c>
      <c r="H231" s="3">
        <v>58798.970999999998</v>
      </c>
      <c r="I231" s="61">
        <v>2023</v>
      </c>
    </row>
    <row r="232" spans="1:9" x14ac:dyDescent="0.3">
      <c r="A232" s="79">
        <v>405</v>
      </c>
      <c r="B232" t="s">
        <v>769</v>
      </c>
      <c r="C232" t="s">
        <v>997</v>
      </c>
      <c r="D232" t="s">
        <v>3172</v>
      </c>
      <c r="E232" t="s">
        <v>7</v>
      </c>
      <c r="F232" s="3">
        <v>12699.04</v>
      </c>
      <c r="G232" s="3">
        <v>1263200</v>
      </c>
      <c r="H232" s="3">
        <v>42708.792000000001</v>
      </c>
      <c r="I232" s="61">
        <v>2023</v>
      </c>
    </row>
    <row r="233" spans="1:9" x14ac:dyDescent="0.3">
      <c r="A233" s="79">
        <v>406</v>
      </c>
      <c r="B233" t="s">
        <v>143</v>
      </c>
      <c r="C233" t="s">
        <v>997</v>
      </c>
      <c r="D233" t="s">
        <v>3014</v>
      </c>
      <c r="E233" t="s">
        <v>7</v>
      </c>
      <c r="F233" s="3">
        <v>20183</v>
      </c>
      <c r="G233" s="3">
        <v>5748600</v>
      </c>
      <c r="H233" s="3">
        <v>221493.55799999999</v>
      </c>
      <c r="I233" s="61">
        <v>2023</v>
      </c>
    </row>
    <row r="234" spans="1:9" x14ac:dyDescent="0.3">
      <c r="A234" s="79">
        <v>408</v>
      </c>
      <c r="B234" t="s">
        <v>770</v>
      </c>
      <c r="C234" t="s">
        <v>997</v>
      </c>
      <c r="D234" t="s">
        <v>3173</v>
      </c>
      <c r="E234" t="s">
        <v>7</v>
      </c>
      <c r="F234" s="3">
        <v>100333.5</v>
      </c>
      <c r="G234" s="3">
        <v>7269000</v>
      </c>
      <c r="H234" s="3">
        <v>258776.4</v>
      </c>
      <c r="I234" s="61">
        <v>2023</v>
      </c>
    </row>
    <row r="235" spans="1:9" x14ac:dyDescent="0.3">
      <c r="A235" s="79">
        <v>408</v>
      </c>
      <c r="B235" t="s">
        <v>770</v>
      </c>
      <c r="C235" t="s">
        <v>997</v>
      </c>
      <c r="D235" t="s">
        <v>3174</v>
      </c>
      <c r="E235" t="s">
        <v>7</v>
      </c>
      <c r="F235" s="3">
        <v>51000</v>
      </c>
      <c r="G235" s="3">
        <v>4832000</v>
      </c>
      <c r="H235" s="3">
        <v>172019.20000000001</v>
      </c>
      <c r="I235" s="61">
        <v>2023</v>
      </c>
    </row>
    <row r="236" spans="1:9" x14ac:dyDescent="0.3">
      <c r="A236" s="79">
        <v>408</v>
      </c>
      <c r="B236" t="s">
        <v>770</v>
      </c>
      <c r="C236" t="s">
        <v>997</v>
      </c>
      <c r="D236" t="s">
        <v>3175</v>
      </c>
      <c r="E236" t="s">
        <v>7</v>
      </c>
      <c r="F236" s="3">
        <v>95993.36</v>
      </c>
      <c r="G236" s="3">
        <v>6233200</v>
      </c>
      <c r="H236" s="3">
        <v>221901.92</v>
      </c>
      <c r="I236" s="61">
        <v>2023</v>
      </c>
    </row>
    <row r="237" spans="1:9" x14ac:dyDescent="0.3">
      <c r="A237" s="79">
        <v>408</v>
      </c>
      <c r="B237" t="s">
        <v>770</v>
      </c>
      <c r="C237" t="s">
        <v>997</v>
      </c>
      <c r="D237" t="s">
        <v>3505</v>
      </c>
      <c r="E237" t="s">
        <v>7</v>
      </c>
      <c r="F237" s="3">
        <v>60804.21</v>
      </c>
      <c r="G237" s="3">
        <v>5760600</v>
      </c>
      <c r="H237" s="3">
        <v>205077.36</v>
      </c>
      <c r="I237" s="61">
        <v>2023</v>
      </c>
    </row>
    <row r="238" spans="1:9" x14ac:dyDescent="0.3">
      <c r="A238" s="79">
        <v>408</v>
      </c>
      <c r="B238" t="s">
        <v>770</v>
      </c>
      <c r="C238" t="s">
        <v>997</v>
      </c>
      <c r="D238" t="s">
        <v>3176</v>
      </c>
      <c r="E238" t="s">
        <v>7</v>
      </c>
      <c r="F238" s="3">
        <v>97198.61</v>
      </c>
      <c r="G238" s="3">
        <v>4096600</v>
      </c>
      <c r="H238" s="3">
        <v>145838.96</v>
      </c>
      <c r="I238" s="61">
        <v>2023</v>
      </c>
    </row>
    <row r="239" spans="1:9" x14ac:dyDescent="0.3">
      <c r="A239" s="79">
        <v>408</v>
      </c>
      <c r="B239" t="s">
        <v>770</v>
      </c>
      <c r="C239" t="s">
        <v>997</v>
      </c>
      <c r="D239" t="s">
        <v>3177</v>
      </c>
      <c r="E239" t="s">
        <v>7</v>
      </c>
      <c r="F239" s="3">
        <v>99217.600000000006</v>
      </c>
      <c r="G239" s="3">
        <v>4533000</v>
      </c>
      <c r="H239" s="3">
        <v>161374.79999999999</v>
      </c>
      <c r="I239" s="61">
        <v>2023</v>
      </c>
    </row>
    <row r="240" spans="1:9" x14ac:dyDescent="0.3">
      <c r="A240" s="79">
        <v>408</v>
      </c>
      <c r="B240" t="s">
        <v>770</v>
      </c>
      <c r="C240" t="s">
        <v>997</v>
      </c>
      <c r="D240" t="s">
        <v>3178</v>
      </c>
      <c r="E240" t="s">
        <v>7</v>
      </c>
      <c r="F240" s="3">
        <v>128952</v>
      </c>
      <c r="G240" s="3">
        <v>1259200</v>
      </c>
      <c r="H240" s="3">
        <v>44827.519999999997</v>
      </c>
      <c r="I240" s="61">
        <v>2023</v>
      </c>
    </row>
    <row r="241" spans="1:9" x14ac:dyDescent="0.3">
      <c r="A241" s="79">
        <v>408</v>
      </c>
      <c r="B241" t="s">
        <v>770</v>
      </c>
      <c r="C241" t="s">
        <v>997</v>
      </c>
      <c r="D241" t="s">
        <v>3506</v>
      </c>
      <c r="E241" t="s">
        <v>7</v>
      </c>
      <c r="F241" s="3">
        <v>49225.599999999999</v>
      </c>
      <c r="G241" s="3">
        <v>2500000</v>
      </c>
      <c r="H241" s="3">
        <v>89000</v>
      </c>
      <c r="I241" s="61">
        <v>2023</v>
      </c>
    </row>
    <row r="242" spans="1:9" x14ac:dyDescent="0.3">
      <c r="A242" s="79">
        <v>408</v>
      </c>
      <c r="B242" t="s">
        <v>770</v>
      </c>
      <c r="C242" t="s">
        <v>997</v>
      </c>
      <c r="D242" t="s">
        <v>3507</v>
      </c>
      <c r="E242" t="s">
        <v>7</v>
      </c>
      <c r="F242" s="3">
        <v>20000</v>
      </c>
      <c r="G242" s="3">
        <v>5068800</v>
      </c>
      <c r="H242" s="3">
        <v>180449.28</v>
      </c>
      <c r="I242" s="61">
        <v>2023</v>
      </c>
    </row>
    <row r="243" spans="1:9" x14ac:dyDescent="0.3">
      <c r="A243" s="79">
        <v>408</v>
      </c>
      <c r="B243" t="s">
        <v>770</v>
      </c>
      <c r="C243" t="s">
        <v>997</v>
      </c>
      <c r="D243" t="s">
        <v>3449</v>
      </c>
      <c r="E243" t="s">
        <v>7</v>
      </c>
      <c r="F243" s="3">
        <v>20000</v>
      </c>
      <c r="G243" s="3">
        <v>6203800</v>
      </c>
      <c r="H243" s="3">
        <v>220855.28</v>
      </c>
      <c r="I243" s="61">
        <v>2023</v>
      </c>
    </row>
    <row r="244" spans="1:9" x14ac:dyDescent="0.3">
      <c r="A244" s="79">
        <v>408</v>
      </c>
      <c r="B244" t="s">
        <v>770</v>
      </c>
      <c r="C244" t="s">
        <v>997</v>
      </c>
      <c r="D244" t="s">
        <v>3508</v>
      </c>
      <c r="E244" t="s">
        <v>7</v>
      </c>
      <c r="F244" s="3">
        <v>20000</v>
      </c>
      <c r="G244" s="3">
        <v>450000</v>
      </c>
      <c r="H244" s="3">
        <v>16020</v>
      </c>
      <c r="I244" s="61">
        <v>2023</v>
      </c>
    </row>
    <row r="245" spans="1:9" x14ac:dyDescent="0.3">
      <c r="A245" s="79">
        <v>408</v>
      </c>
      <c r="B245" t="s">
        <v>770</v>
      </c>
      <c r="C245" t="s">
        <v>997</v>
      </c>
      <c r="D245" t="s">
        <v>3179</v>
      </c>
      <c r="E245" t="s">
        <v>7</v>
      </c>
      <c r="F245" s="3">
        <v>111460.01</v>
      </c>
      <c r="G245" s="3">
        <v>2151900</v>
      </c>
      <c r="H245" s="3">
        <v>76607.64</v>
      </c>
      <c r="I245" s="61">
        <v>2023</v>
      </c>
    </row>
    <row r="246" spans="1:9" x14ac:dyDescent="0.3">
      <c r="A246" s="79">
        <v>408</v>
      </c>
      <c r="B246" t="s">
        <v>770</v>
      </c>
      <c r="C246" t="s">
        <v>997</v>
      </c>
      <c r="D246" t="s">
        <v>3180</v>
      </c>
      <c r="E246" t="s">
        <v>19</v>
      </c>
      <c r="F246" s="3">
        <v>512847</v>
      </c>
      <c r="G246" s="3">
        <v>7739400</v>
      </c>
      <c r="H246" s="3">
        <v>275522.64</v>
      </c>
      <c r="I246" s="61">
        <v>2023</v>
      </c>
    </row>
    <row r="247" spans="1:9" x14ac:dyDescent="0.3">
      <c r="A247" s="79">
        <v>408</v>
      </c>
      <c r="B247" t="s">
        <v>770</v>
      </c>
      <c r="C247" t="s">
        <v>997</v>
      </c>
      <c r="D247" t="s">
        <v>3509</v>
      </c>
      <c r="E247" t="s">
        <v>19</v>
      </c>
      <c r="F247" s="3">
        <v>21186.720000000001</v>
      </c>
      <c r="G247" s="3">
        <v>581700</v>
      </c>
      <c r="H247" s="3">
        <v>20708.52</v>
      </c>
      <c r="I247" s="61">
        <v>2023</v>
      </c>
    </row>
    <row r="248" spans="1:9" x14ac:dyDescent="0.3">
      <c r="A248" s="79">
        <v>408</v>
      </c>
      <c r="B248" t="s">
        <v>770</v>
      </c>
      <c r="C248" t="s">
        <v>997</v>
      </c>
      <c r="D248" t="s">
        <v>3510</v>
      </c>
      <c r="E248" t="s">
        <v>7</v>
      </c>
      <c r="F248" s="3">
        <v>19172</v>
      </c>
      <c r="G248" s="3">
        <v>3860300</v>
      </c>
      <c r="H248" s="3">
        <v>137426.68</v>
      </c>
      <c r="I248" s="61">
        <v>2023</v>
      </c>
    </row>
    <row r="249" spans="1:9" x14ac:dyDescent="0.3">
      <c r="A249" s="79">
        <v>408</v>
      </c>
      <c r="B249" t="s">
        <v>770</v>
      </c>
      <c r="C249" t="s">
        <v>997</v>
      </c>
      <c r="D249" t="s">
        <v>3792</v>
      </c>
      <c r="E249" t="s">
        <v>7</v>
      </c>
      <c r="F249" s="3">
        <v>10883.06</v>
      </c>
      <c r="G249" s="3">
        <v>896000</v>
      </c>
      <c r="H249" s="3">
        <v>31897.599999999999</v>
      </c>
      <c r="I249" s="61">
        <v>2023</v>
      </c>
    </row>
    <row r="250" spans="1:9" x14ac:dyDescent="0.3">
      <c r="A250" s="79">
        <v>408</v>
      </c>
      <c r="B250" t="s">
        <v>770</v>
      </c>
      <c r="C250" t="s">
        <v>997</v>
      </c>
      <c r="D250" t="s">
        <v>3181</v>
      </c>
      <c r="E250" t="s">
        <v>7</v>
      </c>
      <c r="F250" s="3">
        <v>455701</v>
      </c>
      <c r="G250" s="3">
        <v>28460900</v>
      </c>
      <c r="H250" s="3">
        <v>1013208.04</v>
      </c>
      <c r="I250" s="61">
        <v>2023</v>
      </c>
    </row>
    <row r="251" spans="1:9" x14ac:dyDescent="0.3">
      <c r="A251" s="79">
        <v>408</v>
      </c>
      <c r="B251" t="s">
        <v>770</v>
      </c>
      <c r="C251" t="s">
        <v>997</v>
      </c>
      <c r="D251" t="s">
        <v>3511</v>
      </c>
      <c r="E251" t="s">
        <v>7</v>
      </c>
      <c r="F251" s="3">
        <v>45400</v>
      </c>
      <c r="G251" s="3">
        <v>1480700</v>
      </c>
      <c r="H251" s="3">
        <v>52712.92</v>
      </c>
      <c r="I251" s="61">
        <v>2023</v>
      </c>
    </row>
    <row r="252" spans="1:9" x14ac:dyDescent="0.3">
      <c r="A252" s="79">
        <v>408</v>
      </c>
      <c r="B252" t="s">
        <v>770</v>
      </c>
      <c r="C252" t="s">
        <v>997</v>
      </c>
      <c r="D252" t="s">
        <v>3182</v>
      </c>
      <c r="E252" t="s">
        <v>7</v>
      </c>
      <c r="F252" s="3">
        <v>32580</v>
      </c>
      <c r="G252" s="3">
        <v>4563100</v>
      </c>
      <c r="H252" s="3">
        <v>162446.35999999999</v>
      </c>
      <c r="I252" s="61">
        <v>2023</v>
      </c>
    </row>
    <row r="253" spans="1:9" x14ac:dyDescent="0.3">
      <c r="A253" s="79">
        <v>408</v>
      </c>
      <c r="B253" t="s">
        <v>770</v>
      </c>
      <c r="C253" t="s">
        <v>997</v>
      </c>
      <c r="D253" t="s">
        <v>3512</v>
      </c>
      <c r="E253" t="s">
        <v>7</v>
      </c>
      <c r="F253" s="3">
        <v>61799</v>
      </c>
      <c r="G253" s="3">
        <v>3749900</v>
      </c>
      <c r="H253" s="3">
        <v>133496.44</v>
      </c>
      <c r="I253" s="61">
        <v>2023</v>
      </c>
    </row>
    <row r="254" spans="1:9" x14ac:dyDescent="0.3">
      <c r="A254" s="79">
        <v>408</v>
      </c>
      <c r="B254" t="s">
        <v>770</v>
      </c>
      <c r="C254" t="s">
        <v>997</v>
      </c>
      <c r="D254" t="s">
        <v>3183</v>
      </c>
      <c r="E254" t="s">
        <v>7</v>
      </c>
      <c r="F254" s="3">
        <v>336628.3</v>
      </c>
      <c r="G254" s="3">
        <v>17350100</v>
      </c>
      <c r="H254" s="3">
        <v>617663.55999999994</v>
      </c>
      <c r="I254" s="61">
        <v>2023</v>
      </c>
    </row>
    <row r="255" spans="1:9" x14ac:dyDescent="0.3">
      <c r="A255" s="79">
        <v>408</v>
      </c>
      <c r="B255" t="s">
        <v>770</v>
      </c>
      <c r="C255" t="s">
        <v>997</v>
      </c>
      <c r="D255" t="s">
        <v>3513</v>
      </c>
      <c r="E255" t="s">
        <v>19</v>
      </c>
      <c r="F255" s="3">
        <v>255127.48037400001</v>
      </c>
      <c r="G255" s="3">
        <v>12582300</v>
      </c>
      <c r="H255" s="3">
        <v>447929.88</v>
      </c>
      <c r="I255" s="61">
        <v>2023</v>
      </c>
    </row>
    <row r="256" spans="1:9" x14ac:dyDescent="0.3">
      <c r="A256" s="79">
        <v>408</v>
      </c>
      <c r="B256" t="s">
        <v>770</v>
      </c>
      <c r="C256" t="s">
        <v>997</v>
      </c>
      <c r="D256" t="s">
        <v>3184</v>
      </c>
      <c r="E256" t="s">
        <v>7</v>
      </c>
      <c r="F256" s="3">
        <v>97050.85</v>
      </c>
      <c r="G256" s="3">
        <v>2243800</v>
      </c>
      <c r="H256" s="3">
        <v>79879.28</v>
      </c>
      <c r="I256" s="61">
        <v>2023</v>
      </c>
    </row>
    <row r="257" spans="1:12" x14ac:dyDescent="0.3">
      <c r="A257" s="79">
        <v>408</v>
      </c>
      <c r="B257" t="s">
        <v>770</v>
      </c>
      <c r="C257" t="s">
        <v>997</v>
      </c>
      <c r="D257" t="s">
        <v>3185</v>
      </c>
      <c r="E257" t="s">
        <v>7</v>
      </c>
      <c r="F257" s="3">
        <v>47026</v>
      </c>
      <c r="G257" s="3">
        <v>2454000</v>
      </c>
      <c r="H257" s="3">
        <v>87362.4</v>
      </c>
      <c r="I257" s="61">
        <v>2023</v>
      </c>
    </row>
    <row r="258" spans="1:12" x14ac:dyDescent="0.3">
      <c r="A258" s="79">
        <v>408</v>
      </c>
      <c r="B258" t="s">
        <v>770</v>
      </c>
      <c r="C258" t="s">
        <v>997</v>
      </c>
      <c r="D258" t="s">
        <v>3514</v>
      </c>
      <c r="E258" t="s">
        <v>7</v>
      </c>
      <c r="F258" s="3">
        <v>99550</v>
      </c>
      <c r="G258" s="3">
        <v>7346400</v>
      </c>
      <c r="H258" s="3">
        <v>261531.84</v>
      </c>
      <c r="I258" s="61">
        <v>2023</v>
      </c>
    </row>
    <row r="259" spans="1:12" x14ac:dyDescent="0.3">
      <c r="A259" s="79">
        <v>408</v>
      </c>
      <c r="B259" t="s">
        <v>770</v>
      </c>
      <c r="C259" t="s">
        <v>997</v>
      </c>
      <c r="D259" t="s">
        <v>3515</v>
      </c>
      <c r="E259" t="s">
        <v>7</v>
      </c>
      <c r="F259" s="3">
        <v>228272</v>
      </c>
      <c r="G259" s="3">
        <v>16883800</v>
      </c>
      <c r="H259" s="3">
        <v>601063.28</v>
      </c>
      <c r="I259" s="61">
        <v>2023</v>
      </c>
    </row>
    <row r="260" spans="1:12" x14ac:dyDescent="0.3">
      <c r="A260" s="79">
        <v>408</v>
      </c>
      <c r="B260" t="s">
        <v>770</v>
      </c>
      <c r="C260" t="s">
        <v>997</v>
      </c>
      <c r="D260" t="s">
        <v>3516</v>
      </c>
      <c r="E260" t="s">
        <v>42</v>
      </c>
      <c r="F260" s="3">
        <v>99045.32</v>
      </c>
      <c r="G260" s="3">
        <v>5603600</v>
      </c>
      <c r="H260" s="3">
        <v>199488.16</v>
      </c>
      <c r="I260" s="61">
        <v>2023</v>
      </c>
    </row>
    <row r="261" spans="1:12" x14ac:dyDescent="0.3">
      <c r="A261" s="79">
        <v>408</v>
      </c>
      <c r="B261" t="s">
        <v>770</v>
      </c>
      <c r="C261" t="s">
        <v>997</v>
      </c>
      <c r="D261" t="s">
        <v>3517</v>
      </c>
      <c r="E261" t="s">
        <v>7</v>
      </c>
      <c r="F261" s="3">
        <v>72512.44</v>
      </c>
      <c r="G261" s="3">
        <v>7508000</v>
      </c>
      <c r="H261" s="3">
        <v>267284.8</v>
      </c>
      <c r="I261" s="61">
        <v>2023</v>
      </c>
    </row>
    <row r="262" spans="1:12" x14ac:dyDescent="0.3">
      <c r="A262" s="79">
        <v>408</v>
      </c>
      <c r="B262" t="s">
        <v>770</v>
      </c>
      <c r="C262" t="s">
        <v>997</v>
      </c>
      <c r="D262" t="s">
        <v>3938</v>
      </c>
      <c r="E262" t="s">
        <v>19</v>
      </c>
      <c r="F262" s="3">
        <v>17037.529626</v>
      </c>
      <c r="G262" s="3">
        <v>840400</v>
      </c>
      <c r="H262" s="3">
        <v>29918.240000000002</v>
      </c>
      <c r="I262" s="61">
        <v>2023</v>
      </c>
      <c r="L262" s="79">
        <v>102</v>
      </c>
    </row>
    <row r="263" spans="1:12" x14ac:dyDescent="0.3">
      <c r="A263" s="79">
        <v>408</v>
      </c>
      <c r="B263" t="s">
        <v>770</v>
      </c>
      <c r="C263" t="s">
        <v>997</v>
      </c>
      <c r="D263" t="s">
        <v>3939</v>
      </c>
      <c r="E263" t="s">
        <v>19</v>
      </c>
      <c r="F263" s="3">
        <v>278576.5</v>
      </c>
      <c r="G263" s="3">
        <v>536300</v>
      </c>
      <c r="H263" s="3">
        <v>19092.28</v>
      </c>
      <c r="I263" s="61">
        <v>2023</v>
      </c>
      <c r="L263" s="79">
        <v>107</v>
      </c>
    </row>
    <row r="264" spans="1:12" x14ac:dyDescent="0.3">
      <c r="A264" s="79">
        <v>408</v>
      </c>
      <c r="B264" t="s">
        <v>770</v>
      </c>
      <c r="C264" t="s">
        <v>997</v>
      </c>
      <c r="D264" t="s">
        <v>3940</v>
      </c>
      <c r="E264" t="s">
        <v>7</v>
      </c>
      <c r="F264" s="3">
        <v>59074</v>
      </c>
      <c r="G264" s="3">
        <v>3817600</v>
      </c>
      <c r="H264" s="3">
        <v>135906.56</v>
      </c>
      <c r="I264" s="61">
        <v>2023</v>
      </c>
      <c r="L264" s="79">
        <v>108</v>
      </c>
    </row>
    <row r="265" spans="1:12" x14ac:dyDescent="0.3">
      <c r="A265" s="79">
        <v>408</v>
      </c>
      <c r="B265" t="s">
        <v>770</v>
      </c>
      <c r="C265" t="s">
        <v>997</v>
      </c>
      <c r="D265" t="s">
        <v>3941</v>
      </c>
      <c r="E265" t="s">
        <v>7</v>
      </c>
      <c r="F265" s="3">
        <v>33489</v>
      </c>
      <c r="G265" s="3">
        <v>1983600</v>
      </c>
      <c r="H265" s="3">
        <v>70616.160000000003</v>
      </c>
      <c r="I265" s="61">
        <v>2023</v>
      </c>
      <c r="L265" s="79">
        <v>111</v>
      </c>
    </row>
    <row r="266" spans="1:12" x14ac:dyDescent="0.3">
      <c r="A266" s="79">
        <v>408</v>
      </c>
      <c r="B266" t="s">
        <v>770</v>
      </c>
      <c r="C266" t="s">
        <v>997</v>
      </c>
      <c r="D266" t="s">
        <v>3942</v>
      </c>
      <c r="E266" t="s">
        <v>19</v>
      </c>
      <c r="F266" s="3">
        <v>119841.15</v>
      </c>
      <c r="G266" s="3">
        <v>28191800</v>
      </c>
      <c r="H266" s="3">
        <v>1003628.08</v>
      </c>
      <c r="I266" s="61">
        <v>2023</v>
      </c>
      <c r="L266" s="79">
        <v>113</v>
      </c>
    </row>
    <row r="267" spans="1:12" x14ac:dyDescent="0.3">
      <c r="A267" s="79">
        <v>408</v>
      </c>
      <c r="B267" t="s">
        <v>770</v>
      </c>
      <c r="C267" t="s">
        <v>997</v>
      </c>
      <c r="D267" t="s">
        <v>3943</v>
      </c>
      <c r="E267" t="s">
        <v>7</v>
      </c>
      <c r="F267" s="3">
        <v>43824.47</v>
      </c>
      <c r="G267" s="3">
        <v>6973600</v>
      </c>
      <c r="H267" s="3">
        <v>248260.16</v>
      </c>
      <c r="I267" s="61">
        <v>2023</v>
      </c>
      <c r="L267" s="79">
        <v>116</v>
      </c>
    </row>
    <row r="268" spans="1:12" x14ac:dyDescent="0.3">
      <c r="A268" s="79">
        <v>408</v>
      </c>
      <c r="B268" t="s">
        <v>770</v>
      </c>
      <c r="C268" t="s">
        <v>997</v>
      </c>
      <c r="D268" t="s">
        <v>3944</v>
      </c>
      <c r="E268" t="s">
        <v>7</v>
      </c>
      <c r="F268" s="3">
        <v>41544.75</v>
      </c>
      <c r="G268" s="3">
        <v>3565400</v>
      </c>
      <c r="H268" s="3">
        <v>126928.24</v>
      </c>
      <c r="I268" s="61">
        <v>2023</v>
      </c>
      <c r="L268" s="79">
        <v>119</v>
      </c>
    </row>
    <row r="269" spans="1:12" x14ac:dyDescent="0.3">
      <c r="A269" s="79">
        <v>408</v>
      </c>
      <c r="B269" t="s">
        <v>770</v>
      </c>
      <c r="C269" t="s">
        <v>997</v>
      </c>
      <c r="D269" t="s">
        <v>3945</v>
      </c>
      <c r="E269" t="s">
        <v>7</v>
      </c>
      <c r="F269" s="3">
        <v>70868.820000000007</v>
      </c>
      <c r="G269" s="3">
        <v>9164200</v>
      </c>
      <c r="H269" s="3">
        <v>326245.52</v>
      </c>
      <c r="I269" s="61">
        <v>2023</v>
      </c>
      <c r="L269" s="79">
        <v>121</v>
      </c>
    </row>
    <row r="270" spans="1:12" x14ac:dyDescent="0.3">
      <c r="A270" s="79">
        <v>408</v>
      </c>
      <c r="B270" t="s">
        <v>770</v>
      </c>
      <c r="C270" t="s">
        <v>997</v>
      </c>
      <c r="D270" t="s">
        <v>3946</v>
      </c>
      <c r="E270" t="s">
        <v>7</v>
      </c>
      <c r="F270" s="3">
        <v>62041.84</v>
      </c>
      <c r="G270" s="3">
        <v>2610000</v>
      </c>
      <c r="H270" s="3">
        <v>92916</v>
      </c>
      <c r="I270" s="61">
        <v>2023</v>
      </c>
      <c r="L270" s="79">
        <v>201</v>
      </c>
    </row>
    <row r="271" spans="1:12" x14ac:dyDescent="0.3">
      <c r="A271" s="79">
        <v>408</v>
      </c>
      <c r="B271" t="s">
        <v>770</v>
      </c>
      <c r="C271" t="s">
        <v>997</v>
      </c>
      <c r="D271" t="s">
        <v>3947</v>
      </c>
      <c r="E271" t="s">
        <v>7</v>
      </c>
      <c r="F271" s="3">
        <v>66611.520000000004</v>
      </c>
      <c r="G271" s="3">
        <v>2716000</v>
      </c>
      <c r="H271" s="3">
        <v>96689.600000000006</v>
      </c>
      <c r="I271" s="61">
        <v>2023</v>
      </c>
      <c r="L271" s="79">
        <v>203</v>
      </c>
    </row>
    <row r="272" spans="1:12" x14ac:dyDescent="0.3">
      <c r="A272" s="79">
        <v>408</v>
      </c>
      <c r="B272" t="s">
        <v>770</v>
      </c>
      <c r="C272" t="s">
        <v>997</v>
      </c>
      <c r="D272" t="s">
        <v>3948</v>
      </c>
      <c r="E272" t="s">
        <v>7</v>
      </c>
      <c r="F272" s="3">
        <v>68632.179999999993</v>
      </c>
      <c r="G272" s="3">
        <v>2571900</v>
      </c>
      <c r="H272" s="3">
        <v>91559.64</v>
      </c>
      <c r="I272" s="61">
        <v>2023</v>
      </c>
      <c r="L272" s="79">
        <v>204</v>
      </c>
    </row>
    <row r="273" spans="1:12" x14ac:dyDescent="0.3">
      <c r="A273" s="79">
        <v>408</v>
      </c>
      <c r="B273" t="s">
        <v>770</v>
      </c>
      <c r="C273" t="s">
        <v>997</v>
      </c>
      <c r="D273" t="s">
        <v>3949</v>
      </c>
      <c r="E273" t="s">
        <v>7</v>
      </c>
      <c r="F273" s="3">
        <v>124593.42</v>
      </c>
      <c r="G273" s="3">
        <v>2064500</v>
      </c>
      <c r="H273" s="3">
        <v>73496.2</v>
      </c>
      <c r="I273" s="61">
        <v>2023</v>
      </c>
      <c r="L273" s="79">
        <v>206</v>
      </c>
    </row>
    <row r="274" spans="1:12" x14ac:dyDescent="0.3">
      <c r="A274" s="79">
        <v>408</v>
      </c>
      <c r="B274" t="s">
        <v>770</v>
      </c>
      <c r="C274" t="s">
        <v>997</v>
      </c>
      <c r="D274" t="s">
        <v>3950</v>
      </c>
      <c r="E274" t="s">
        <v>19</v>
      </c>
      <c r="F274" s="3">
        <v>408000</v>
      </c>
      <c r="G274" s="3">
        <v>12856200</v>
      </c>
      <c r="H274" s="3">
        <v>457680.72</v>
      </c>
      <c r="I274" s="61">
        <v>2023</v>
      </c>
      <c r="L274" s="79">
        <v>207</v>
      </c>
    </row>
    <row r="275" spans="1:12" x14ac:dyDescent="0.3">
      <c r="A275" s="79">
        <v>408</v>
      </c>
      <c r="B275" t="s">
        <v>770</v>
      </c>
      <c r="C275" t="s">
        <v>997</v>
      </c>
      <c r="D275" t="s">
        <v>3951</v>
      </c>
      <c r="E275" t="s">
        <v>19</v>
      </c>
      <c r="F275" s="3">
        <v>35000</v>
      </c>
      <c r="G275" s="3">
        <v>50839500</v>
      </c>
      <c r="H275" s="3">
        <v>1809886.2</v>
      </c>
      <c r="I275" s="61">
        <v>2023</v>
      </c>
      <c r="L275" s="79">
        <v>208</v>
      </c>
    </row>
    <row r="276" spans="1:12" x14ac:dyDescent="0.3">
      <c r="A276" s="79">
        <v>408</v>
      </c>
      <c r="B276" t="s">
        <v>770</v>
      </c>
      <c r="C276" t="s">
        <v>997</v>
      </c>
      <c r="D276" t="s">
        <v>3952</v>
      </c>
      <c r="E276" t="s">
        <v>19</v>
      </c>
      <c r="F276" s="3" t="s">
        <v>3765</v>
      </c>
      <c r="G276" s="3">
        <v>28751900</v>
      </c>
      <c r="H276" s="3">
        <v>1023567.64</v>
      </c>
      <c r="I276" s="61">
        <v>2023</v>
      </c>
      <c r="L276" s="79">
        <v>210</v>
      </c>
    </row>
    <row r="277" spans="1:12" x14ac:dyDescent="0.3">
      <c r="A277" s="79">
        <v>408</v>
      </c>
      <c r="B277" t="s">
        <v>770</v>
      </c>
      <c r="C277" t="s">
        <v>997</v>
      </c>
      <c r="D277" t="s">
        <v>3953</v>
      </c>
      <c r="E277" t="s">
        <v>19</v>
      </c>
      <c r="F277" s="3" t="s">
        <v>3765</v>
      </c>
      <c r="G277" s="3">
        <v>110875200</v>
      </c>
      <c r="H277" s="3">
        <v>3947157.12</v>
      </c>
      <c r="I277" s="61">
        <v>2023</v>
      </c>
      <c r="L277" s="79">
        <v>212</v>
      </c>
    </row>
    <row r="278" spans="1:12" x14ac:dyDescent="0.3">
      <c r="A278" s="79">
        <v>408</v>
      </c>
      <c r="B278" t="s">
        <v>770</v>
      </c>
      <c r="C278" t="s">
        <v>997</v>
      </c>
      <c r="D278" t="s">
        <v>3954</v>
      </c>
      <c r="E278" t="s">
        <v>19</v>
      </c>
      <c r="F278" s="3" t="s">
        <v>3765</v>
      </c>
      <c r="G278" s="3">
        <v>285300</v>
      </c>
      <c r="H278" s="3">
        <v>10156.68</v>
      </c>
      <c r="I278" s="61">
        <v>2023</v>
      </c>
      <c r="L278" s="79">
        <v>213</v>
      </c>
    </row>
    <row r="279" spans="1:12" x14ac:dyDescent="0.3">
      <c r="A279" s="79">
        <v>408</v>
      </c>
      <c r="B279" t="s">
        <v>770</v>
      </c>
      <c r="C279" t="s">
        <v>997</v>
      </c>
      <c r="D279" t="s">
        <v>3955</v>
      </c>
      <c r="E279" t="s">
        <v>19</v>
      </c>
      <c r="F279" s="3" t="s">
        <v>3765</v>
      </c>
      <c r="G279" s="3">
        <v>25235500</v>
      </c>
      <c r="H279" s="3">
        <v>898383.8</v>
      </c>
      <c r="I279" s="61">
        <v>2023</v>
      </c>
      <c r="L279" s="79">
        <v>214</v>
      </c>
    </row>
    <row r="280" spans="1:12" x14ac:dyDescent="0.3">
      <c r="A280" s="79">
        <v>408</v>
      </c>
      <c r="B280" t="s">
        <v>770</v>
      </c>
      <c r="C280" t="s">
        <v>997</v>
      </c>
      <c r="D280" t="s">
        <v>3956</v>
      </c>
      <c r="E280" t="s">
        <v>19</v>
      </c>
      <c r="F280" s="3" t="s">
        <v>3765</v>
      </c>
      <c r="G280" s="3">
        <v>50900000</v>
      </c>
      <c r="H280" s="3">
        <v>1812040</v>
      </c>
      <c r="I280" s="61">
        <v>2023</v>
      </c>
      <c r="L280" s="79">
        <v>215</v>
      </c>
    </row>
    <row r="281" spans="1:12" x14ac:dyDescent="0.3">
      <c r="A281" s="79">
        <v>408</v>
      </c>
      <c r="B281" t="s">
        <v>770</v>
      </c>
      <c r="C281" t="s">
        <v>997</v>
      </c>
      <c r="D281" t="s">
        <v>3957</v>
      </c>
      <c r="E281" t="s">
        <v>19</v>
      </c>
      <c r="F281" s="3" t="s">
        <v>3765</v>
      </c>
      <c r="G281" s="3">
        <v>47700000</v>
      </c>
      <c r="H281" s="3">
        <v>1698120</v>
      </c>
      <c r="I281" s="61">
        <v>2023</v>
      </c>
      <c r="L281" s="79">
        <v>217</v>
      </c>
    </row>
    <row r="282" spans="1:12" x14ac:dyDescent="0.3">
      <c r="A282" s="79">
        <v>409</v>
      </c>
      <c r="B282" t="s">
        <v>771</v>
      </c>
      <c r="C282" t="s">
        <v>997</v>
      </c>
      <c r="D282" t="s">
        <v>146</v>
      </c>
      <c r="E282" t="s">
        <v>7</v>
      </c>
      <c r="F282" s="3">
        <v>139295</v>
      </c>
      <c r="G282" s="3">
        <v>9967600</v>
      </c>
      <c r="H282" s="3">
        <v>407276.136</v>
      </c>
      <c r="I282" s="61">
        <v>2023</v>
      </c>
      <c r="L282" s="79">
        <v>219</v>
      </c>
    </row>
    <row r="283" spans="1:12" x14ac:dyDescent="0.3">
      <c r="A283" s="79">
        <v>409</v>
      </c>
      <c r="B283" t="s">
        <v>771</v>
      </c>
      <c r="C283" t="s">
        <v>997</v>
      </c>
      <c r="D283" t="s">
        <v>147</v>
      </c>
      <c r="E283" t="s">
        <v>7</v>
      </c>
      <c r="F283" s="3">
        <v>14971</v>
      </c>
      <c r="G283" s="3">
        <v>6087200</v>
      </c>
      <c r="H283" s="3">
        <v>248722.992</v>
      </c>
      <c r="I283" s="61">
        <v>2023</v>
      </c>
      <c r="L283" s="79">
        <v>221</v>
      </c>
    </row>
    <row r="284" spans="1:12" x14ac:dyDescent="0.3">
      <c r="A284" s="79">
        <v>409</v>
      </c>
      <c r="B284" t="s">
        <v>771</v>
      </c>
      <c r="C284" t="s">
        <v>997</v>
      </c>
      <c r="D284" t="s">
        <v>148</v>
      </c>
      <c r="E284" t="s">
        <v>7</v>
      </c>
      <c r="F284" s="3">
        <v>63341.75</v>
      </c>
      <c r="G284" s="3">
        <v>8293400</v>
      </c>
      <c r="H284" s="3">
        <v>338868.32400000002</v>
      </c>
      <c r="I284" s="61">
        <v>2023</v>
      </c>
      <c r="L284" s="79">
        <v>222</v>
      </c>
    </row>
    <row r="285" spans="1:12" x14ac:dyDescent="0.3">
      <c r="A285" s="79">
        <v>409</v>
      </c>
      <c r="B285" t="s">
        <v>771</v>
      </c>
      <c r="C285" t="s">
        <v>997</v>
      </c>
      <c r="D285" t="s">
        <v>149</v>
      </c>
      <c r="E285" t="s">
        <v>7</v>
      </c>
      <c r="F285" s="3">
        <v>22230.55</v>
      </c>
      <c r="G285" s="3">
        <v>3830300</v>
      </c>
      <c r="H285" s="3">
        <v>156506.05799999999</v>
      </c>
      <c r="I285" s="61">
        <v>2023</v>
      </c>
      <c r="L285" s="79">
        <v>223</v>
      </c>
    </row>
    <row r="286" spans="1:12" x14ac:dyDescent="0.3">
      <c r="A286" s="79">
        <v>409</v>
      </c>
      <c r="B286" t="s">
        <v>771</v>
      </c>
      <c r="C286" t="s">
        <v>997</v>
      </c>
      <c r="D286" t="s">
        <v>150</v>
      </c>
      <c r="E286" t="s">
        <v>7</v>
      </c>
      <c r="F286" s="3">
        <v>8800</v>
      </c>
      <c r="G286" s="3">
        <v>1699400</v>
      </c>
      <c r="H286" s="3">
        <v>69437.483999999997</v>
      </c>
      <c r="I286" s="61">
        <v>2023</v>
      </c>
      <c r="L286" s="79">
        <v>225</v>
      </c>
    </row>
    <row r="287" spans="1:12" x14ac:dyDescent="0.3">
      <c r="A287" s="79">
        <v>409</v>
      </c>
      <c r="B287" t="s">
        <v>771</v>
      </c>
      <c r="C287" t="s">
        <v>997</v>
      </c>
      <c r="D287" t="s">
        <v>151</v>
      </c>
      <c r="E287" t="s">
        <v>7</v>
      </c>
      <c r="F287" s="3">
        <v>47730.13</v>
      </c>
      <c r="G287" s="3">
        <v>8724800</v>
      </c>
      <c r="H287" s="3">
        <v>356495.32799999998</v>
      </c>
      <c r="I287" s="61">
        <v>2023</v>
      </c>
      <c r="L287" s="79">
        <v>226</v>
      </c>
    </row>
    <row r="288" spans="1:12" x14ac:dyDescent="0.3">
      <c r="A288" s="79">
        <v>409</v>
      </c>
      <c r="B288" t="s">
        <v>771</v>
      </c>
      <c r="C288" t="s">
        <v>997</v>
      </c>
      <c r="D288" t="s">
        <v>152</v>
      </c>
      <c r="E288" t="s">
        <v>7</v>
      </c>
      <c r="F288" s="3">
        <v>46866.12</v>
      </c>
      <c r="G288" s="3">
        <v>5392400</v>
      </c>
      <c r="H288" s="3">
        <v>220333.46400000001</v>
      </c>
      <c r="I288" s="61">
        <v>2023</v>
      </c>
      <c r="L288" s="79">
        <v>227</v>
      </c>
    </row>
    <row r="289" spans="1:12" x14ac:dyDescent="0.3">
      <c r="A289" s="79">
        <v>409</v>
      </c>
      <c r="B289" t="s">
        <v>771</v>
      </c>
      <c r="C289" t="s">
        <v>997</v>
      </c>
      <c r="D289" t="s">
        <v>153</v>
      </c>
      <c r="E289" t="s">
        <v>7</v>
      </c>
      <c r="F289" s="3">
        <v>88000</v>
      </c>
      <c r="G289" s="3">
        <v>17408100</v>
      </c>
      <c r="H289" s="3">
        <v>711294.96600000001</v>
      </c>
      <c r="I289" s="61">
        <v>2023</v>
      </c>
      <c r="L289" s="79">
        <v>235</v>
      </c>
    </row>
    <row r="290" spans="1:12" x14ac:dyDescent="0.3">
      <c r="A290" s="79">
        <v>409</v>
      </c>
      <c r="B290" t="s">
        <v>771</v>
      </c>
      <c r="C290" t="s">
        <v>997</v>
      </c>
      <c r="D290" t="s">
        <v>3186</v>
      </c>
      <c r="E290" t="s">
        <v>7</v>
      </c>
      <c r="F290" s="3">
        <v>58848.650000000009</v>
      </c>
      <c r="G290" s="3">
        <v>6684700</v>
      </c>
      <c r="H290" s="3">
        <v>273136.842</v>
      </c>
      <c r="I290" s="61">
        <v>2023</v>
      </c>
      <c r="L290" s="79">
        <v>237</v>
      </c>
    </row>
    <row r="291" spans="1:12" x14ac:dyDescent="0.3">
      <c r="A291" s="79">
        <v>409</v>
      </c>
      <c r="B291" t="s">
        <v>771</v>
      </c>
      <c r="C291" t="s">
        <v>997</v>
      </c>
      <c r="D291" t="s">
        <v>3518</v>
      </c>
      <c r="E291" t="s">
        <v>7</v>
      </c>
      <c r="F291" s="3">
        <v>5783.15</v>
      </c>
      <c r="G291" s="3">
        <v>7497000</v>
      </c>
      <c r="H291" s="3">
        <v>306327.42</v>
      </c>
      <c r="I291" s="61">
        <v>2023</v>
      </c>
      <c r="L291" s="79">
        <v>247</v>
      </c>
    </row>
    <row r="292" spans="1:12" x14ac:dyDescent="0.3">
      <c r="A292" s="79">
        <v>410</v>
      </c>
      <c r="B292" t="s">
        <v>772</v>
      </c>
      <c r="C292" t="s">
        <v>997</v>
      </c>
      <c r="D292" t="s">
        <v>3187</v>
      </c>
      <c r="E292" t="s">
        <v>7</v>
      </c>
      <c r="F292" s="3">
        <v>106900.37</v>
      </c>
      <c r="G292" s="3">
        <v>3074500</v>
      </c>
      <c r="H292" s="3">
        <v>106900.37</v>
      </c>
      <c r="I292" s="61">
        <v>2022</v>
      </c>
      <c r="L292" s="79">
        <v>253</v>
      </c>
    </row>
    <row r="293" spans="1:12" x14ac:dyDescent="0.3">
      <c r="A293" s="79">
        <v>412</v>
      </c>
      <c r="B293" t="s">
        <v>773</v>
      </c>
      <c r="C293" t="s">
        <v>997</v>
      </c>
      <c r="D293" t="s">
        <v>156</v>
      </c>
      <c r="E293" t="s">
        <v>42</v>
      </c>
      <c r="F293" s="3">
        <v>145000</v>
      </c>
      <c r="G293" s="3">
        <v>5800000</v>
      </c>
      <c r="H293" s="3">
        <v>227128</v>
      </c>
      <c r="I293" s="61">
        <v>2023</v>
      </c>
      <c r="L293" s="79">
        <v>254</v>
      </c>
    </row>
    <row r="294" spans="1:12" x14ac:dyDescent="0.3">
      <c r="A294" s="79">
        <v>412</v>
      </c>
      <c r="B294" t="s">
        <v>773</v>
      </c>
      <c r="C294" t="s">
        <v>997</v>
      </c>
      <c r="D294" t="s">
        <v>157</v>
      </c>
      <c r="E294" t="s">
        <v>42</v>
      </c>
      <c r="F294" s="3">
        <v>2500000</v>
      </c>
      <c r="G294" s="3">
        <v>117984000</v>
      </c>
      <c r="H294" s="3">
        <v>4397263.68</v>
      </c>
      <c r="I294" s="61">
        <v>2023</v>
      </c>
      <c r="L294" s="79">
        <v>255</v>
      </c>
    </row>
    <row r="295" spans="1:12" x14ac:dyDescent="0.3">
      <c r="A295" s="79">
        <v>412</v>
      </c>
      <c r="B295" t="s">
        <v>773</v>
      </c>
      <c r="C295" t="s">
        <v>997</v>
      </c>
      <c r="D295" t="s">
        <v>158</v>
      </c>
      <c r="E295" t="s">
        <v>42</v>
      </c>
      <c r="F295" s="3">
        <v>55675.34</v>
      </c>
      <c r="G295" s="3">
        <v>14982000</v>
      </c>
      <c r="H295" s="3" t="s">
        <v>3765</v>
      </c>
      <c r="I295" s="61">
        <v>2023</v>
      </c>
      <c r="L295" s="79">
        <v>256</v>
      </c>
    </row>
    <row r="296" spans="1:12" x14ac:dyDescent="0.3">
      <c r="A296" s="79">
        <v>412</v>
      </c>
      <c r="B296" t="s">
        <v>773</v>
      </c>
      <c r="C296" t="s">
        <v>997</v>
      </c>
      <c r="D296" t="s">
        <v>159</v>
      </c>
      <c r="E296" t="s">
        <v>42</v>
      </c>
      <c r="F296" s="3">
        <v>25000</v>
      </c>
      <c r="G296" s="3">
        <v>6218600</v>
      </c>
      <c r="H296" s="3" t="s">
        <v>3765</v>
      </c>
      <c r="I296" s="61">
        <v>2023</v>
      </c>
      <c r="L296" s="79">
        <v>260</v>
      </c>
    </row>
    <row r="297" spans="1:12" x14ac:dyDescent="0.3">
      <c r="A297" s="79">
        <v>412</v>
      </c>
      <c r="B297" t="s">
        <v>773</v>
      </c>
      <c r="C297" t="s">
        <v>997</v>
      </c>
      <c r="D297" t="s">
        <v>160</v>
      </c>
      <c r="E297" t="s">
        <v>42</v>
      </c>
      <c r="F297" s="3">
        <v>150331.74</v>
      </c>
      <c r="G297" s="3">
        <v>6500000</v>
      </c>
      <c r="H297" s="3">
        <v>242255</v>
      </c>
      <c r="I297" s="61">
        <v>2023</v>
      </c>
      <c r="L297" s="79">
        <v>261</v>
      </c>
    </row>
    <row r="298" spans="1:12" x14ac:dyDescent="0.3">
      <c r="A298" s="79">
        <v>412</v>
      </c>
      <c r="B298" t="s">
        <v>773</v>
      </c>
      <c r="C298" t="s">
        <v>997</v>
      </c>
      <c r="D298" t="s">
        <v>3015</v>
      </c>
      <c r="E298" t="s">
        <v>42</v>
      </c>
      <c r="F298" s="3">
        <v>15219.59</v>
      </c>
      <c r="G298" s="3">
        <v>1343300</v>
      </c>
      <c r="H298" s="3" t="s">
        <v>3765</v>
      </c>
      <c r="I298" s="61">
        <v>2023</v>
      </c>
      <c r="L298" s="79">
        <v>267</v>
      </c>
    </row>
    <row r="299" spans="1:12" x14ac:dyDescent="0.3">
      <c r="A299" s="79">
        <v>412</v>
      </c>
      <c r="B299" t="s">
        <v>773</v>
      </c>
      <c r="C299" t="s">
        <v>997</v>
      </c>
      <c r="D299" t="s">
        <v>161</v>
      </c>
      <c r="E299" t="s">
        <v>19</v>
      </c>
      <c r="F299" s="3">
        <v>10751.33</v>
      </c>
      <c r="G299" s="3">
        <v>1959900</v>
      </c>
      <c r="H299" s="3">
        <v>73045.472999999998</v>
      </c>
      <c r="I299" s="61">
        <v>2023</v>
      </c>
      <c r="L299" s="79">
        <v>269</v>
      </c>
    </row>
    <row r="300" spans="1:12" x14ac:dyDescent="0.3">
      <c r="A300" s="79">
        <v>412</v>
      </c>
      <c r="B300" t="s">
        <v>773</v>
      </c>
      <c r="C300" t="s">
        <v>997</v>
      </c>
      <c r="D300" t="s">
        <v>3016</v>
      </c>
      <c r="E300" t="s">
        <v>19</v>
      </c>
      <c r="F300" s="3">
        <v>10444.76</v>
      </c>
      <c r="G300" s="3">
        <v>516800</v>
      </c>
      <c r="H300" s="3">
        <v>19261.135999999999</v>
      </c>
      <c r="I300" s="61">
        <v>2023</v>
      </c>
      <c r="L300" s="79">
        <v>303</v>
      </c>
    </row>
    <row r="301" spans="1:12" x14ac:dyDescent="0.3">
      <c r="A301" s="79">
        <v>415</v>
      </c>
      <c r="B301" t="s">
        <v>774</v>
      </c>
      <c r="C301" t="s">
        <v>997</v>
      </c>
      <c r="D301" t="s">
        <v>165</v>
      </c>
      <c r="E301" t="s">
        <v>7</v>
      </c>
      <c r="F301" s="3">
        <v>240000</v>
      </c>
      <c r="G301" s="3">
        <v>11410400</v>
      </c>
      <c r="H301" s="3">
        <v>472390.56000000006</v>
      </c>
      <c r="I301" s="61">
        <v>2023</v>
      </c>
      <c r="L301" s="79">
        <v>304</v>
      </c>
    </row>
    <row r="302" spans="1:12" x14ac:dyDescent="0.3">
      <c r="A302" s="79">
        <v>415</v>
      </c>
      <c r="B302" t="s">
        <v>774</v>
      </c>
      <c r="C302" t="s">
        <v>997</v>
      </c>
      <c r="D302" t="s">
        <v>166</v>
      </c>
      <c r="E302" t="s">
        <v>7</v>
      </c>
      <c r="F302" s="3">
        <v>33669</v>
      </c>
      <c r="G302" s="3">
        <v>7430800</v>
      </c>
      <c r="H302" s="3">
        <v>307635.12000000005</v>
      </c>
      <c r="I302" s="61">
        <v>2023</v>
      </c>
      <c r="L302" s="79">
        <v>305</v>
      </c>
    </row>
    <row r="303" spans="1:12" x14ac:dyDescent="0.3">
      <c r="A303" s="79">
        <v>415</v>
      </c>
      <c r="B303" t="s">
        <v>774</v>
      </c>
      <c r="C303" t="s">
        <v>997</v>
      </c>
      <c r="D303" t="s">
        <v>167</v>
      </c>
      <c r="E303" t="s">
        <v>7</v>
      </c>
      <c r="F303" s="3">
        <v>8612.84</v>
      </c>
      <c r="G303" s="3">
        <v>1200000</v>
      </c>
      <c r="H303" s="3">
        <v>49680.000000000007</v>
      </c>
      <c r="I303" s="61">
        <v>2023</v>
      </c>
      <c r="L303" s="79">
        <v>306</v>
      </c>
    </row>
    <row r="304" spans="1:12" x14ac:dyDescent="0.3">
      <c r="A304" s="79">
        <v>416</v>
      </c>
      <c r="B304" t="s">
        <v>3093</v>
      </c>
      <c r="C304" t="s">
        <v>997</v>
      </c>
      <c r="D304" t="s">
        <v>3188</v>
      </c>
      <c r="E304" t="s">
        <v>42</v>
      </c>
      <c r="F304" s="3">
        <v>79603.240000000005</v>
      </c>
      <c r="G304" s="3">
        <v>7564800</v>
      </c>
      <c r="H304" s="3">
        <v>56584.703999999998</v>
      </c>
      <c r="I304" s="61">
        <v>2023</v>
      </c>
      <c r="L304" s="79">
        <v>308</v>
      </c>
    </row>
    <row r="305" spans="1:12" x14ac:dyDescent="0.3">
      <c r="A305" s="79">
        <v>416</v>
      </c>
      <c r="B305" t="s">
        <v>3093</v>
      </c>
      <c r="C305" t="s">
        <v>997</v>
      </c>
      <c r="D305" t="s">
        <v>3189</v>
      </c>
      <c r="E305" t="s">
        <v>42</v>
      </c>
      <c r="F305" s="3">
        <v>637940.39</v>
      </c>
      <c r="G305" s="3">
        <v>50000000</v>
      </c>
      <c r="H305" s="3">
        <v>374000</v>
      </c>
      <c r="I305" s="61">
        <v>2023</v>
      </c>
      <c r="L305" s="79">
        <v>309</v>
      </c>
    </row>
    <row r="306" spans="1:12" x14ac:dyDescent="0.3">
      <c r="A306" s="79">
        <v>416</v>
      </c>
      <c r="B306" t="s">
        <v>3093</v>
      </c>
      <c r="C306" t="s">
        <v>997</v>
      </c>
      <c r="D306" t="s">
        <v>3190</v>
      </c>
      <c r="E306" t="s">
        <v>7</v>
      </c>
      <c r="F306" s="3">
        <v>49973</v>
      </c>
      <c r="G306" s="3">
        <v>10278800</v>
      </c>
      <c r="H306" s="3">
        <v>76885.423999999999</v>
      </c>
      <c r="I306" s="61">
        <v>2023</v>
      </c>
      <c r="L306" s="79">
        <v>312</v>
      </c>
    </row>
    <row r="307" spans="1:12" x14ac:dyDescent="0.3">
      <c r="A307" s="79">
        <v>416</v>
      </c>
      <c r="B307" t="s">
        <v>3093</v>
      </c>
      <c r="C307" t="s">
        <v>997</v>
      </c>
      <c r="D307" t="s">
        <v>3191</v>
      </c>
      <c r="E307" t="s">
        <v>7</v>
      </c>
      <c r="F307" s="3">
        <v>17889</v>
      </c>
      <c r="G307" s="3">
        <v>8385200</v>
      </c>
      <c r="H307" s="3">
        <v>62721.295999999995</v>
      </c>
      <c r="I307" s="61">
        <v>2023</v>
      </c>
      <c r="L307" s="79">
        <v>313</v>
      </c>
    </row>
    <row r="308" spans="1:12" x14ac:dyDescent="0.3">
      <c r="A308" s="79">
        <v>416</v>
      </c>
      <c r="B308" t="s">
        <v>3093</v>
      </c>
      <c r="C308" t="s">
        <v>997</v>
      </c>
      <c r="D308" t="s">
        <v>3192</v>
      </c>
      <c r="E308" t="s">
        <v>42</v>
      </c>
      <c r="F308" s="3">
        <v>33069.300000000003</v>
      </c>
      <c r="G308" s="3">
        <v>5957600</v>
      </c>
      <c r="H308" s="3">
        <v>44562.847999999998</v>
      </c>
      <c r="I308" s="61">
        <v>2023</v>
      </c>
      <c r="L308" s="79">
        <v>315</v>
      </c>
    </row>
    <row r="309" spans="1:12" x14ac:dyDescent="0.3">
      <c r="A309" s="79">
        <v>417</v>
      </c>
      <c r="B309" t="s">
        <v>4207</v>
      </c>
      <c r="C309" t="s">
        <v>997</v>
      </c>
      <c r="D309" t="s">
        <v>3519</v>
      </c>
      <c r="E309" t="s">
        <v>7</v>
      </c>
      <c r="F309" s="3">
        <v>5548</v>
      </c>
      <c r="G309" s="3">
        <v>3072000</v>
      </c>
      <c r="H309" s="3">
        <v>103403.52</v>
      </c>
      <c r="I309" s="61">
        <v>2023</v>
      </c>
      <c r="L309" s="79">
        <v>316</v>
      </c>
    </row>
    <row r="310" spans="1:12" x14ac:dyDescent="0.3">
      <c r="A310" s="79">
        <v>418</v>
      </c>
      <c r="B310" t="s">
        <v>775</v>
      </c>
      <c r="C310" t="s">
        <v>997</v>
      </c>
      <c r="D310" t="s">
        <v>3520</v>
      </c>
      <c r="E310" t="s">
        <v>7</v>
      </c>
      <c r="F310" s="3">
        <v>13739.4</v>
      </c>
      <c r="G310" s="3">
        <v>1388700</v>
      </c>
      <c r="H310" s="3">
        <v>47146.37</v>
      </c>
      <c r="I310" s="61">
        <v>2023</v>
      </c>
      <c r="L310" s="79">
        <v>317</v>
      </c>
    </row>
    <row r="311" spans="1:12" x14ac:dyDescent="0.3">
      <c r="A311" s="79">
        <v>418</v>
      </c>
      <c r="B311" t="s">
        <v>775</v>
      </c>
      <c r="C311" t="s">
        <v>997</v>
      </c>
      <c r="D311" t="s">
        <v>3521</v>
      </c>
      <c r="E311" t="s">
        <v>7</v>
      </c>
      <c r="F311" s="3">
        <v>42036.73</v>
      </c>
      <c r="G311" s="3">
        <v>11334800</v>
      </c>
      <c r="H311" s="3">
        <v>384816.46</v>
      </c>
      <c r="I311" s="61">
        <v>2023</v>
      </c>
      <c r="L311" s="79">
        <v>318</v>
      </c>
    </row>
    <row r="312" spans="1:12" x14ac:dyDescent="0.3">
      <c r="A312" s="79">
        <v>420</v>
      </c>
      <c r="B312" t="s">
        <v>3193</v>
      </c>
      <c r="C312" t="s">
        <v>997</v>
      </c>
      <c r="D312" t="s">
        <v>3194</v>
      </c>
      <c r="E312" t="s">
        <v>42</v>
      </c>
      <c r="F312" s="3">
        <v>5143.95</v>
      </c>
      <c r="G312" s="3">
        <v>437900</v>
      </c>
      <c r="H312" s="3">
        <v>23234.98</v>
      </c>
      <c r="I312" s="61">
        <v>2023</v>
      </c>
      <c r="L312" s="79">
        <v>319</v>
      </c>
    </row>
    <row r="313" spans="1:12" x14ac:dyDescent="0.3">
      <c r="A313" s="79">
        <v>421</v>
      </c>
      <c r="B313" t="s">
        <v>3195</v>
      </c>
      <c r="C313" t="s">
        <v>997</v>
      </c>
      <c r="D313" t="s">
        <v>3196</v>
      </c>
      <c r="E313" t="s">
        <v>19</v>
      </c>
      <c r="F313" s="3">
        <v>688000</v>
      </c>
      <c r="G313" s="3" t="s">
        <v>3765</v>
      </c>
      <c r="H313" s="3" t="s">
        <v>3765</v>
      </c>
      <c r="I313" s="61">
        <v>2023</v>
      </c>
      <c r="L313" s="79">
        <v>320</v>
      </c>
    </row>
    <row r="314" spans="1:12" x14ac:dyDescent="0.3">
      <c r="A314" s="79">
        <v>422</v>
      </c>
      <c r="B314" t="s">
        <v>776</v>
      </c>
      <c r="C314" t="s">
        <v>997</v>
      </c>
      <c r="D314" t="s">
        <v>170</v>
      </c>
      <c r="E314" t="s">
        <v>7</v>
      </c>
      <c r="F314" s="3">
        <v>20000</v>
      </c>
      <c r="G314" s="3">
        <v>6018600</v>
      </c>
      <c r="H314" s="3">
        <v>298943.86</v>
      </c>
      <c r="I314" s="61">
        <v>2023</v>
      </c>
      <c r="L314" s="79">
        <v>323</v>
      </c>
    </row>
    <row r="315" spans="1:12" x14ac:dyDescent="0.3">
      <c r="A315" s="79">
        <v>422</v>
      </c>
      <c r="B315" t="s">
        <v>776</v>
      </c>
      <c r="C315" t="s">
        <v>997</v>
      </c>
      <c r="D315" t="s">
        <v>171</v>
      </c>
      <c r="E315" t="s">
        <v>7</v>
      </c>
      <c r="F315" s="3">
        <v>69672.399999999994</v>
      </c>
      <c r="G315" s="3">
        <v>10007300</v>
      </c>
      <c r="H315" s="3">
        <v>497062.59</v>
      </c>
      <c r="I315" s="61">
        <v>2023</v>
      </c>
      <c r="L315" s="79">
        <v>324</v>
      </c>
    </row>
    <row r="316" spans="1:12" x14ac:dyDescent="0.3">
      <c r="A316" s="79">
        <v>422</v>
      </c>
      <c r="B316" t="s">
        <v>776</v>
      </c>
      <c r="C316" t="s">
        <v>997</v>
      </c>
      <c r="D316" t="s">
        <v>172</v>
      </c>
      <c r="E316" t="s">
        <v>7</v>
      </c>
      <c r="F316" s="3">
        <v>39812.199999999997</v>
      </c>
      <c r="G316" s="3">
        <v>5192500</v>
      </c>
      <c r="H316" s="3">
        <v>257911.48</v>
      </c>
      <c r="I316" s="61">
        <v>2023</v>
      </c>
      <c r="L316" s="79">
        <v>329</v>
      </c>
    </row>
    <row r="317" spans="1:12" x14ac:dyDescent="0.3">
      <c r="A317" s="79">
        <v>422</v>
      </c>
      <c r="B317" t="s">
        <v>776</v>
      </c>
      <c r="C317" t="s">
        <v>997</v>
      </c>
      <c r="D317" t="s">
        <v>3197</v>
      </c>
      <c r="E317" t="s">
        <v>7</v>
      </c>
      <c r="F317" s="3">
        <v>389355.2</v>
      </c>
      <c r="G317" s="3">
        <v>6200000</v>
      </c>
      <c r="H317" s="3">
        <v>307954</v>
      </c>
      <c r="I317" s="61">
        <v>2023</v>
      </c>
      <c r="L317" s="79">
        <v>337</v>
      </c>
    </row>
    <row r="318" spans="1:12" x14ac:dyDescent="0.3">
      <c r="A318" s="79">
        <v>423</v>
      </c>
      <c r="B318" t="s">
        <v>777</v>
      </c>
      <c r="C318" t="s">
        <v>997</v>
      </c>
      <c r="D318" t="s">
        <v>3198</v>
      </c>
      <c r="E318" t="s">
        <v>19</v>
      </c>
      <c r="F318" s="3">
        <v>425685.38</v>
      </c>
      <c r="G318" s="3" t="s">
        <v>3765</v>
      </c>
      <c r="H318" s="3">
        <v>425685.38</v>
      </c>
      <c r="I318" s="61">
        <v>2023</v>
      </c>
      <c r="L318" s="79">
        <v>338</v>
      </c>
    </row>
    <row r="319" spans="1:12" x14ac:dyDescent="0.3">
      <c r="A319" s="79">
        <v>424</v>
      </c>
      <c r="B319" t="s">
        <v>778</v>
      </c>
      <c r="C319" t="s">
        <v>997</v>
      </c>
      <c r="D319" t="s">
        <v>174</v>
      </c>
      <c r="E319" t="s">
        <v>7</v>
      </c>
      <c r="F319" s="3">
        <v>25402.3</v>
      </c>
      <c r="G319" s="3">
        <v>7620900</v>
      </c>
      <c r="H319" s="3">
        <v>370223.32199999999</v>
      </c>
      <c r="I319" s="61">
        <v>2023</v>
      </c>
      <c r="L319" s="79"/>
    </row>
    <row r="320" spans="1:12" x14ac:dyDescent="0.3">
      <c r="A320" s="79">
        <v>424</v>
      </c>
      <c r="B320" t="s">
        <v>778</v>
      </c>
      <c r="C320" t="s">
        <v>997</v>
      </c>
      <c r="D320" t="s">
        <v>175</v>
      </c>
      <c r="E320" t="s">
        <v>7</v>
      </c>
      <c r="F320" s="3">
        <v>42511.61</v>
      </c>
      <c r="G320" s="3">
        <v>1728100</v>
      </c>
      <c r="H320" s="3">
        <v>83951.097999999998</v>
      </c>
      <c r="I320" s="61">
        <v>2023</v>
      </c>
      <c r="L320" s="79"/>
    </row>
    <row r="321" spans="1:12" x14ac:dyDescent="0.3">
      <c r="A321" s="79">
        <v>425</v>
      </c>
      <c r="B321" t="s">
        <v>779</v>
      </c>
      <c r="C321" t="s">
        <v>997</v>
      </c>
      <c r="D321" t="s">
        <v>3522</v>
      </c>
      <c r="E321" t="s">
        <v>7</v>
      </c>
      <c r="F321" s="3">
        <v>38000</v>
      </c>
      <c r="G321" s="3">
        <v>3835000</v>
      </c>
      <c r="H321" s="3">
        <v>192401.95</v>
      </c>
      <c r="I321" s="61">
        <v>2023</v>
      </c>
      <c r="L321" s="79">
        <v>340</v>
      </c>
    </row>
    <row r="322" spans="1:12" x14ac:dyDescent="0.3">
      <c r="A322" s="79">
        <v>427</v>
      </c>
      <c r="B322" t="s">
        <v>780</v>
      </c>
      <c r="C322" t="s">
        <v>997</v>
      </c>
      <c r="D322" t="s">
        <v>178</v>
      </c>
      <c r="E322" t="s">
        <v>7</v>
      </c>
      <c r="F322" s="3">
        <v>264393.46999999997</v>
      </c>
      <c r="G322" s="3">
        <v>16025300</v>
      </c>
      <c r="H322" s="3">
        <v>649986.16800000006</v>
      </c>
      <c r="I322" s="61">
        <v>2023</v>
      </c>
      <c r="L322" s="79">
        <v>403</v>
      </c>
    </row>
    <row r="323" spans="1:12" x14ac:dyDescent="0.3">
      <c r="A323" s="79">
        <v>427</v>
      </c>
      <c r="B323" t="s">
        <v>780</v>
      </c>
      <c r="C323" t="s">
        <v>997</v>
      </c>
      <c r="D323" t="s">
        <v>179</v>
      </c>
      <c r="E323" t="s">
        <v>42</v>
      </c>
      <c r="F323" s="3">
        <v>217282.14</v>
      </c>
      <c r="G323" s="3">
        <v>8314000</v>
      </c>
      <c r="H323" s="3">
        <v>337215.84</v>
      </c>
      <c r="I323" s="61">
        <v>2023</v>
      </c>
      <c r="L323" s="79">
        <v>404</v>
      </c>
    </row>
    <row r="324" spans="1:12" x14ac:dyDescent="0.3">
      <c r="A324" s="79">
        <v>427</v>
      </c>
      <c r="B324" t="s">
        <v>780</v>
      </c>
      <c r="C324" t="s">
        <v>997</v>
      </c>
      <c r="D324" t="s">
        <v>180</v>
      </c>
      <c r="E324" t="s">
        <v>42</v>
      </c>
      <c r="F324" s="3">
        <v>197000</v>
      </c>
      <c r="G324" s="3">
        <v>7382500</v>
      </c>
      <c r="H324" s="3">
        <v>299434.2</v>
      </c>
      <c r="I324" s="61">
        <v>2023</v>
      </c>
      <c r="L324" s="79">
        <v>405</v>
      </c>
    </row>
    <row r="325" spans="1:12" x14ac:dyDescent="0.3">
      <c r="A325" s="79">
        <v>427</v>
      </c>
      <c r="B325" t="s">
        <v>780</v>
      </c>
      <c r="C325" t="s">
        <v>997</v>
      </c>
      <c r="D325" t="s">
        <v>181</v>
      </c>
      <c r="E325" t="s">
        <v>7</v>
      </c>
      <c r="F325" s="3">
        <v>71198.5</v>
      </c>
      <c r="G325" s="3">
        <v>3950000</v>
      </c>
      <c r="H325" s="3">
        <v>160212</v>
      </c>
      <c r="I325" s="61">
        <v>2023</v>
      </c>
      <c r="L325" s="79">
        <v>406</v>
      </c>
    </row>
    <row r="326" spans="1:12" x14ac:dyDescent="0.3">
      <c r="A326" s="79">
        <v>427</v>
      </c>
      <c r="B326" t="s">
        <v>780</v>
      </c>
      <c r="C326" t="s">
        <v>997</v>
      </c>
      <c r="D326" t="s">
        <v>182</v>
      </c>
      <c r="E326" t="s">
        <v>7</v>
      </c>
      <c r="F326" s="3">
        <v>43396.02</v>
      </c>
      <c r="G326" s="3">
        <v>6713800</v>
      </c>
      <c r="H326" s="3">
        <v>272311.728</v>
      </c>
      <c r="I326" s="61">
        <v>2023</v>
      </c>
      <c r="L326" s="79">
        <v>408</v>
      </c>
    </row>
    <row r="327" spans="1:12" x14ac:dyDescent="0.3">
      <c r="A327" s="79">
        <v>427</v>
      </c>
      <c r="B327" t="s">
        <v>780</v>
      </c>
      <c r="C327" t="s">
        <v>997</v>
      </c>
      <c r="D327" t="s">
        <v>3199</v>
      </c>
      <c r="E327" t="s">
        <v>42</v>
      </c>
      <c r="F327" s="3">
        <v>170646.12</v>
      </c>
      <c r="G327" s="3">
        <v>7800000</v>
      </c>
      <c r="H327" s="3">
        <v>316368</v>
      </c>
      <c r="I327" s="61">
        <v>2023</v>
      </c>
      <c r="L327" s="79">
        <v>409</v>
      </c>
    </row>
    <row r="328" spans="1:12" x14ac:dyDescent="0.3">
      <c r="A328" s="79">
        <v>427</v>
      </c>
      <c r="B328" t="s">
        <v>780</v>
      </c>
      <c r="C328" t="s">
        <v>997</v>
      </c>
      <c r="D328" t="s">
        <v>3200</v>
      </c>
      <c r="E328" t="s">
        <v>42</v>
      </c>
      <c r="F328" s="3">
        <v>172591.01</v>
      </c>
      <c r="G328" s="3">
        <v>1330100</v>
      </c>
      <c r="H328" s="3">
        <v>53948.856</v>
      </c>
      <c r="I328" s="61">
        <v>2023</v>
      </c>
      <c r="L328" s="79">
        <v>412</v>
      </c>
    </row>
    <row r="329" spans="1:12" x14ac:dyDescent="0.3">
      <c r="A329" s="79">
        <v>428</v>
      </c>
      <c r="B329" t="s">
        <v>781</v>
      </c>
      <c r="C329" t="s">
        <v>997</v>
      </c>
      <c r="D329" t="s">
        <v>3523</v>
      </c>
      <c r="E329" t="s">
        <v>42</v>
      </c>
      <c r="F329" s="3">
        <v>860054</v>
      </c>
      <c r="G329" s="3">
        <v>20913300</v>
      </c>
      <c r="H329" s="3">
        <v>1105477.04</v>
      </c>
      <c r="I329" s="61">
        <v>2023</v>
      </c>
      <c r="L329" s="79">
        <v>415</v>
      </c>
    </row>
    <row r="330" spans="1:12" x14ac:dyDescent="0.3">
      <c r="A330" s="79">
        <v>428</v>
      </c>
      <c r="B330" t="s">
        <v>781</v>
      </c>
      <c r="C330" t="s">
        <v>997</v>
      </c>
      <c r="D330" t="s">
        <v>3524</v>
      </c>
      <c r="E330" t="s">
        <v>42</v>
      </c>
      <c r="F330" s="3">
        <v>424291</v>
      </c>
      <c r="G330" s="3">
        <v>12903900</v>
      </c>
      <c r="H330" s="3">
        <v>682100.15</v>
      </c>
      <c r="I330" s="61">
        <v>2023</v>
      </c>
      <c r="L330" s="79">
        <v>416</v>
      </c>
    </row>
    <row r="331" spans="1:12" x14ac:dyDescent="0.3">
      <c r="A331" s="79">
        <v>431</v>
      </c>
      <c r="B331" t="s">
        <v>782</v>
      </c>
      <c r="C331" t="s">
        <v>997</v>
      </c>
      <c r="D331" t="s">
        <v>186</v>
      </c>
      <c r="E331" t="s">
        <v>19</v>
      </c>
      <c r="F331" s="3">
        <v>410016</v>
      </c>
      <c r="G331" s="3">
        <v>9600000</v>
      </c>
      <c r="H331" s="3">
        <v>410016</v>
      </c>
      <c r="I331" s="61">
        <v>2023</v>
      </c>
      <c r="L331" s="79">
        <v>417</v>
      </c>
    </row>
    <row r="332" spans="1:12" x14ac:dyDescent="0.3">
      <c r="A332" s="79">
        <v>431</v>
      </c>
      <c r="B332" t="s">
        <v>782</v>
      </c>
      <c r="C332" t="s">
        <v>997</v>
      </c>
      <c r="D332" t="s">
        <v>187</v>
      </c>
      <c r="E332" t="s">
        <v>7</v>
      </c>
      <c r="F332" s="3">
        <v>16107.82</v>
      </c>
      <c r="G332" s="3">
        <v>371612.14953271032</v>
      </c>
      <c r="H332" s="3">
        <v>16107.82</v>
      </c>
      <c r="I332" s="61">
        <v>2023</v>
      </c>
      <c r="L332" s="79">
        <v>418</v>
      </c>
    </row>
    <row r="333" spans="1:12" x14ac:dyDescent="0.3">
      <c r="A333" s="79">
        <v>432</v>
      </c>
      <c r="B333" t="s">
        <v>3094</v>
      </c>
      <c r="C333" t="s">
        <v>997</v>
      </c>
      <c r="D333" t="s">
        <v>3201</v>
      </c>
      <c r="E333" t="s">
        <v>19</v>
      </c>
      <c r="F333" s="3">
        <v>122740.4</v>
      </c>
      <c r="G333" s="3">
        <v>4265000</v>
      </c>
      <c r="H333" s="3">
        <v>198706.35</v>
      </c>
      <c r="I333" s="61">
        <v>2023</v>
      </c>
      <c r="L333" s="79">
        <v>420</v>
      </c>
    </row>
    <row r="334" spans="1:12" x14ac:dyDescent="0.3">
      <c r="A334" s="79">
        <v>434</v>
      </c>
      <c r="B334" t="s">
        <v>783</v>
      </c>
      <c r="C334" t="s">
        <v>997</v>
      </c>
      <c r="D334" t="s">
        <v>189</v>
      </c>
      <c r="E334" t="s">
        <v>7</v>
      </c>
      <c r="F334" s="3">
        <v>322096.13</v>
      </c>
      <c r="G334" s="3">
        <v>18091900</v>
      </c>
      <c r="H334" s="3">
        <v>748642.83</v>
      </c>
      <c r="I334" s="61">
        <v>2023</v>
      </c>
      <c r="L334" s="79">
        <v>421</v>
      </c>
    </row>
    <row r="335" spans="1:12" x14ac:dyDescent="0.3">
      <c r="A335" s="79">
        <v>434</v>
      </c>
      <c r="B335" t="s">
        <v>783</v>
      </c>
      <c r="C335" t="s">
        <v>997</v>
      </c>
      <c r="D335" t="s">
        <v>190</v>
      </c>
      <c r="E335" t="s">
        <v>7</v>
      </c>
      <c r="F335" s="3">
        <v>25961.64</v>
      </c>
      <c r="G335" s="3">
        <v>5637300</v>
      </c>
      <c r="H335" s="3">
        <v>233271.48</v>
      </c>
      <c r="I335" s="61">
        <v>2023</v>
      </c>
      <c r="L335" s="79">
        <v>422</v>
      </c>
    </row>
    <row r="336" spans="1:12" x14ac:dyDescent="0.3">
      <c r="A336" s="79">
        <v>434</v>
      </c>
      <c r="B336" t="s">
        <v>783</v>
      </c>
      <c r="C336" t="s">
        <v>997</v>
      </c>
      <c r="D336" t="s">
        <v>191</v>
      </c>
      <c r="E336" t="s">
        <v>7</v>
      </c>
      <c r="F336" s="3" t="s">
        <v>3765</v>
      </c>
      <c r="G336" s="3">
        <v>5542400</v>
      </c>
      <c r="H336" s="3">
        <v>229344.52</v>
      </c>
      <c r="I336" s="61">
        <v>2023</v>
      </c>
      <c r="L336" s="79">
        <v>423</v>
      </c>
    </row>
    <row r="337" spans="1:12" x14ac:dyDescent="0.3">
      <c r="A337" s="79">
        <v>434</v>
      </c>
      <c r="B337" t="s">
        <v>783</v>
      </c>
      <c r="C337" t="s">
        <v>997</v>
      </c>
      <c r="D337" t="s">
        <v>192</v>
      </c>
      <c r="E337" t="s">
        <v>42</v>
      </c>
      <c r="F337" s="3">
        <v>145500</v>
      </c>
      <c r="G337" s="3">
        <v>12870600</v>
      </c>
      <c r="H337" s="3">
        <v>532585.43000000005</v>
      </c>
      <c r="I337" s="61">
        <v>2023</v>
      </c>
      <c r="L337" s="79">
        <v>424</v>
      </c>
    </row>
    <row r="338" spans="1:12" x14ac:dyDescent="0.3">
      <c r="A338" s="79">
        <v>436</v>
      </c>
      <c r="B338" t="s">
        <v>784</v>
      </c>
      <c r="C338" t="s">
        <v>997</v>
      </c>
      <c r="D338" t="s">
        <v>3925</v>
      </c>
      <c r="E338" t="s">
        <v>19</v>
      </c>
      <c r="F338" s="3" t="s">
        <v>3765</v>
      </c>
      <c r="G338" s="3">
        <v>24171000</v>
      </c>
      <c r="H338" s="3">
        <v>158320.04999999999</v>
      </c>
      <c r="I338" s="61">
        <v>2023</v>
      </c>
      <c r="L338" s="79">
        <v>425</v>
      </c>
    </row>
    <row r="339" spans="1:12" x14ac:dyDescent="0.3">
      <c r="A339" s="79">
        <v>436</v>
      </c>
      <c r="B339" t="s">
        <v>784</v>
      </c>
      <c r="C339" t="s">
        <v>997</v>
      </c>
      <c r="D339" t="s">
        <v>194</v>
      </c>
      <c r="E339" t="s">
        <v>7</v>
      </c>
      <c r="F339" s="3" t="s">
        <v>3765</v>
      </c>
      <c r="G339" s="3">
        <v>2676400</v>
      </c>
      <c r="H339" s="3">
        <v>17530.419999999998</v>
      </c>
      <c r="I339" s="61">
        <v>2023</v>
      </c>
      <c r="L339" s="79">
        <v>427</v>
      </c>
    </row>
    <row r="340" spans="1:12" x14ac:dyDescent="0.3">
      <c r="A340" s="79">
        <v>436</v>
      </c>
      <c r="B340" t="s">
        <v>784</v>
      </c>
      <c r="C340" t="s">
        <v>997</v>
      </c>
      <c r="D340" t="s">
        <v>195</v>
      </c>
      <c r="E340" t="s">
        <v>7</v>
      </c>
      <c r="F340" s="3" t="s">
        <v>3765</v>
      </c>
      <c r="G340" s="3">
        <v>3375000</v>
      </c>
      <c r="H340" s="3">
        <v>22106.25</v>
      </c>
      <c r="I340" s="61">
        <v>2023</v>
      </c>
      <c r="L340" s="79">
        <v>428</v>
      </c>
    </row>
    <row r="341" spans="1:12" x14ac:dyDescent="0.3">
      <c r="A341" s="79">
        <v>436</v>
      </c>
      <c r="B341" t="s">
        <v>784</v>
      </c>
      <c r="C341" t="s">
        <v>997</v>
      </c>
      <c r="D341" t="s">
        <v>196</v>
      </c>
      <c r="E341" t="s">
        <v>7</v>
      </c>
      <c r="F341" s="3" t="s">
        <v>3765</v>
      </c>
      <c r="G341" s="3">
        <v>3675000</v>
      </c>
      <c r="H341" s="3">
        <v>24071.25</v>
      </c>
      <c r="I341" s="61">
        <v>2023</v>
      </c>
      <c r="L341" s="79">
        <v>431</v>
      </c>
    </row>
    <row r="342" spans="1:12" x14ac:dyDescent="0.3">
      <c r="A342" s="79">
        <v>436</v>
      </c>
      <c r="B342" t="s">
        <v>784</v>
      </c>
      <c r="C342" t="s">
        <v>997</v>
      </c>
      <c r="D342" t="s">
        <v>197</v>
      </c>
      <c r="E342" t="s">
        <v>7</v>
      </c>
      <c r="F342" s="3" t="s">
        <v>3765</v>
      </c>
      <c r="G342" s="3">
        <v>3125000</v>
      </c>
      <c r="H342" s="3">
        <v>20468.75</v>
      </c>
      <c r="I342" s="61">
        <v>2023</v>
      </c>
      <c r="L342" s="79">
        <v>432</v>
      </c>
    </row>
    <row r="343" spans="1:12" x14ac:dyDescent="0.3">
      <c r="A343" s="79">
        <v>436</v>
      </c>
      <c r="B343" t="s">
        <v>784</v>
      </c>
      <c r="C343" t="s">
        <v>997</v>
      </c>
      <c r="D343" t="s">
        <v>3926</v>
      </c>
      <c r="E343" t="s">
        <v>7</v>
      </c>
      <c r="F343" s="3" t="s">
        <v>3765</v>
      </c>
      <c r="G343" s="3">
        <v>4500000</v>
      </c>
      <c r="H343" s="3">
        <v>29475</v>
      </c>
      <c r="I343" s="61">
        <v>2023</v>
      </c>
      <c r="L343" s="79">
        <v>434</v>
      </c>
    </row>
    <row r="344" spans="1:12" x14ac:dyDescent="0.3">
      <c r="A344" s="79">
        <v>436</v>
      </c>
      <c r="B344" t="s">
        <v>784</v>
      </c>
      <c r="C344" t="s">
        <v>997</v>
      </c>
      <c r="D344" t="s">
        <v>3927</v>
      </c>
      <c r="E344" t="s">
        <v>7</v>
      </c>
      <c r="F344" s="3" t="s">
        <v>3765</v>
      </c>
      <c r="G344" s="3">
        <v>7900000</v>
      </c>
      <c r="H344" s="3">
        <v>51745</v>
      </c>
      <c r="I344" s="61">
        <v>2023</v>
      </c>
      <c r="L344" s="79">
        <v>505</v>
      </c>
    </row>
    <row r="345" spans="1:12" x14ac:dyDescent="0.3">
      <c r="A345" s="79">
        <v>502</v>
      </c>
      <c r="B345" t="s">
        <v>3095</v>
      </c>
      <c r="C345" t="s">
        <v>1013</v>
      </c>
      <c r="D345" t="s">
        <v>3017</v>
      </c>
      <c r="E345" t="s">
        <v>7</v>
      </c>
      <c r="F345" s="3">
        <v>215133.21</v>
      </c>
      <c r="G345" s="3">
        <v>18044300</v>
      </c>
      <c r="H345" s="3">
        <v>186217.17600000001</v>
      </c>
      <c r="I345" s="61">
        <v>2023</v>
      </c>
      <c r="L345" s="79">
        <v>506</v>
      </c>
    </row>
    <row r="346" spans="1:12" x14ac:dyDescent="0.3">
      <c r="A346" s="79">
        <v>505</v>
      </c>
      <c r="B346" t="s">
        <v>785</v>
      </c>
      <c r="C346" t="s">
        <v>1013</v>
      </c>
      <c r="D346" t="s">
        <v>199</v>
      </c>
      <c r="E346" t="s">
        <v>7</v>
      </c>
      <c r="F346" s="3">
        <v>38434.76</v>
      </c>
      <c r="G346" s="3">
        <v>5200000</v>
      </c>
      <c r="H346" s="3">
        <v>100776</v>
      </c>
      <c r="I346" s="61">
        <v>2023</v>
      </c>
      <c r="L346" s="79">
        <v>514</v>
      </c>
    </row>
    <row r="347" spans="1:12" x14ac:dyDescent="0.3">
      <c r="A347" s="79">
        <v>505</v>
      </c>
      <c r="B347" t="s">
        <v>785</v>
      </c>
      <c r="C347" t="s">
        <v>1013</v>
      </c>
      <c r="D347" t="s">
        <v>200</v>
      </c>
      <c r="E347" t="s">
        <v>7</v>
      </c>
      <c r="F347" s="3">
        <v>47137.65</v>
      </c>
      <c r="G347" s="3">
        <v>4200000</v>
      </c>
      <c r="H347" s="3">
        <v>81396</v>
      </c>
      <c r="I347" s="61">
        <v>2023</v>
      </c>
      <c r="L347" s="79">
        <v>601</v>
      </c>
    </row>
    <row r="348" spans="1:12" x14ac:dyDescent="0.3">
      <c r="A348" s="79">
        <v>505</v>
      </c>
      <c r="B348" t="s">
        <v>785</v>
      </c>
      <c r="C348" t="s">
        <v>1013</v>
      </c>
      <c r="D348" t="s">
        <v>201</v>
      </c>
      <c r="E348" t="s">
        <v>7</v>
      </c>
      <c r="F348" s="3">
        <v>25116.15</v>
      </c>
      <c r="G348" s="3">
        <v>2850000</v>
      </c>
      <c r="H348" s="3">
        <v>55233</v>
      </c>
      <c r="I348" s="61">
        <v>2023</v>
      </c>
      <c r="L348" s="79">
        <v>602</v>
      </c>
    </row>
    <row r="349" spans="1:12" x14ac:dyDescent="0.3">
      <c r="A349" s="79">
        <v>506</v>
      </c>
      <c r="B349" t="s">
        <v>203</v>
      </c>
      <c r="C349" t="s">
        <v>1013</v>
      </c>
      <c r="D349" t="s">
        <v>3202</v>
      </c>
      <c r="E349" t="s">
        <v>7</v>
      </c>
      <c r="F349" s="3">
        <v>53310.27</v>
      </c>
      <c r="G349" s="3">
        <v>8856400</v>
      </c>
      <c r="H349" s="3">
        <v>181201.94399999999</v>
      </c>
      <c r="I349" s="61">
        <v>2023</v>
      </c>
      <c r="L349" s="79">
        <v>607</v>
      </c>
    </row>
    <row r="350" spans="1:12" x14ac:dyDescent="0.3">
      <c r="A350" s="79">
        <v>506</v>
      </c>
      <c r="B350" t="s">
        <v>203</v>
      </c>
      <c r="C350" t="s">
        <v>1013</v>
      </c>
      <c r="D350" t="s">
        <v>3203</v>
      </c>
      <c r="E350" t="s">
        <v>7</v>
      </c>
      <c r="F350" s="3">
        <v>47339.09</v>
      </c>
      <c r="G350" s="3">
        <v>20381900</v>
      </c>
      <c r="H350" s="3">
        <v>417013.67400000006</v>
      </c>
      <c r="I350" s="61">
        <v>2023</v>
      </c>
      <c r="L350" s="79">
        <v>613</v>
      </c>
    </row>
    <row r="351" spans="1:12" x14ac:dyDescent="0.3">
      <c r="A351" s="79">
        <v>514</v>
      </c>
      <c r="B351" t="s">
        <v>3096</v>
      </c>
      <c r="C351" t="s">
        <v>1013</v>
      </c>
      <c r="D351" t="s">
        <v>3018</v>
      </c>
      <c r="E351" t="s">
        <v>7</v>
      </c>
      <c r="F351" s="3">
        <v>10984</v>
      </c>
      <c r="G351" s="3">
        <v>8332800</v>
      </c>
      <c r="H351" s="3">
        <v>239401.34400000001</v>
      </c>
      <c r="I351" s="61">
        <v>2023</v>
      </c>
      <c r="L351" s="79">
        <v>614</v>
      </c>
    </row>
    <row r="352" spans="1:12" x14ac:dyDescent="0.3">
      <c r="A352" s="79">
        <v>514</v>
      </c>
      <c r="B352" t="s">
        <v>3096</v>
      </c>
      <c r="C352" t="s">
        <v>1013</v>
      </c>
      <c r="D352" t="s">
        <v>3018</v>
      </c>
      <c r="E352" t="s">
        <v>7</v>
      </c>
      <c r="F352" s="3">
        <v>20085</v>
      </c>
      <c r="G352" s="3">
        <v>3420000</v>
      </c>
      <c r="H352" s="3">
        <v>98256.599999999991</v>
      </c>
      <c r="I352" s="61">
        <v>2023</v>
      </c>
      <c r="L352" s="79">
        <v>701</v>
      </c>
    </row>
    <row r="353" spans="1:12" x14ac:dyDescent="0.3">
      <c r="A353" s="79">
        <v>514</v>
      </c>
      <c r="B353" t="s">
        <v>3096</v>
      </c>
      <c r="C353" t="s">
        <v>1013</v>
      </c>
      <c r="D353" t="s">
        <v>3019</v>
      </c>
      <c r="E353" t="s">
        <v>7</v>
      </c>
      <c r="F353" s="3">
        <v>89781</v>
      </c>
      <c r="G353" s="3">
        <v>5740000</v>
      </c>
      <c r="H353" s="3">
        <v>164910.19999999998</v>
      </c>
      <c r="I353" s="61">
        <v>2023</v>
      </c>
      <c r="L353" s="79">
        <v>702</v>
      </c>
    </row>
    <row r="354" spans="1:12" x14ac:dyDescent="0.3">
      <c r="A354" s="79">
        <v>601</v>
      </c>
      <c r="B354" t="s">
        <v>786</v>
      </c>
      <c r="C354" t="s">
        <v>1027</v>
      </c>
      <c r="D354" t="s">
        <v>3793</v>
      </c>
      <c r="E354" t="s">
        <v>7</v>
      </c>
      <c r="F354" s="3">
        <v>94133.6</v>
      </c>
      <c r="G354" s="3">
        <v>4435700</v>
      </c>
      <c r="H354" s="3">
        <v>222539.07</v>
      </c>
      <c r="I354" s="61">
        <v>2023</v>
      </c>
      <c r="L354" s="79">
        <v>703</v>
      </c>
    </row>
    <row r="355" spans="1:12" x14ac:dyDescent="0.3">
      <c r="A355" s="79">
        <v>601</v>
      </c>
      <c r="B355" t="s">
        <v>786</v>
      </c>
      <c r="C355" t="s">
        <v>1027</v>
      </c>
      <c r="D355" t="s">
        <v>205</v>
      </c>
      <c r="E355" t="s">
        <v>7</v>
      </c>
      <c r="F355" s="3">
        <v>70553</v>
      </c>
      <c r="G355" s="3">
        <v>24403500</v>
      </c>
      <c r="H355" s="3">
        <v>1224323.6000000001</v>
      </c>
      <c r="I355" s="61">
        <v>2023</v>
      </c>
      <c r="L355" s="79">
        <v>705</v>
      </c>
    </row>
    <row r="356" spans="1:12" x14ac:dyDescent="0.3">
      <c r="A356" s="79">
        <v>601</v>
      </c>
      <c r="B356" t="s">
        <v>786</v>
      </c>
      <c r="C356" t="s">
        <v>1027</v>
      </c>
      <c r="D356" t="s">
        <v>3204</v>
      </c>
      <c r="E356" t="s">
        <v>7</v>
      </c>
      <c r="F356" s="3">
        <v>81147</v>
      </c>
      <c r="G356" s="3">
        <v>4836500</v>
      </c>
      <c r="H356" s="3">
        <v>242647.21</v>
      </c>
      <c r="I356" s="61">
        <v>2023</v>
      </c>
      <c r="L356" s="79">
        <v>708</v>
      </c>
    </row>
    <row r="357" spans="1:12" x14ac:dyDescent="0.3">
      <c r="A357" s="79">
        <v>601</v>
      </c>
      <c r="B357" t="s">
        <v>786</v>
      </c>
      <c r="C357" t="s">
        <v>1027</v>
      </c>
      <c r="D357" t="s">
        <v>3020</v>
      </c>
      <c r="E357" t="s">
        <v>7</v>
      </c>
      <c r="F357" s="3">
        <v>59131</v>
      </c>
      <c r="G357" s="3">
        <v>1963500</v>
      </c>
      <c r="H357" s="3">
        <v>112115.85</v>
      </c>
      <c r="I357" s="61">
        <v>2023</v>
      </c>
      <c r="L357" s="79">
        <v>709</v>
      </c>
    </row>
    <row r="358" spans="1:12" x14ac:dyDescent="0.3">
      <c r="A358" s="79">
        <v>601</v>
      </c>
      <c r="B358" t="s">
        <v>786</v>
      </c>
      <c r="C358" t="s">
        <v>1027</v>
      </c>
      <c r="D358" t="s">
        <v>3205</v>
      </c>
      <c r="E358" t="s">
        <v>7</v>
      </c>
      <c r="F358" s="3">
        <v>235101</v>
      </c>
      <c r="G358" s="3">
        <v>6500000</v>
      </c>
      <c r="H358" s="3">
        <v>326105</v>
      </c>
      <c r="I358" s="61">
        <v>2023</v>
      </c>
      <c r="L358" s="79">
        <v>711</v>
      </c>
    </row>
    <row r="359" spans="1:12" x14ac:dyDescent="0.3">
      <c r="A359" s="79">
        <v>601</v>
      </c>
      <c r="B359" t="s">
        <v>786</v>
      </c>
      <c r="C359" t="s">
        <v>1027</v>
      </c>
      <c r="D359" t="s">
        <v>3206</v>
      </c>
      <c r="E359" t="s">
        <v>19</v>
      </c>
      <c r="F359" s="3">
        <v>26762.26</v>
      </c>
      <c r="G359" s="3">
        <v>15000000</v>
      </c>
      <c r="H359" s="3">
        <v>752550</v>
      </c>
      <c r="I359" s="61">
        <v>2023</v>
      </c>
      <c r="L359" s="79">
        <v>713</v>
      </c>
    </row>
    <row r="360" spans="1:12" x14ac:dyDescent="0.3">
      <c r="A360" s="79">
        <v>601</v>
      </c>
      <c r="B360" t="s">
        <v>786</v>
      </c>
      <c r="C360" t="s">
        <v>1027</v>
      </c>
      <c r="D360" t="s">
        <v>3207</v>
      </c>
      <c r="E360" t="s">
        <v>7</v>
      </c>
      <c r="F360" s="3">
        <v>13297.95</v>
      </c>
      <c r="G360" s="3">
        <v>6805000</v>
      </c>
      <c r="H360" s="3">
        <v>341406.85</v>
      </c>
      <c r="I360" s="61">
        <v>2023</v>
      </c>
      <c r="L360" s="79">
        <v>715</v>
      </c>
    </row>
    <row r="361" spans="1:12" x14ac:dyDescent="0.3">
      <c r="A361" s="79">
        <v>601</v>
      </c>
      <c r="B361" t="s">
        <v>786</v>
      </c>
      <c r="C361" t="s">
        <v>1027</v>
      </c>
      <c r="D361" t="s">
        <v>3086</v>
      </c>
      <c r="E361" t="s">
        <v>19</v>
      </c>
      <c r="F361" s="3">
        <v>26053.08</v>
      </c>
      <c r="G361" s="3">
        <v>863600</v>
      </c>
      <c r="H361" s="3">
        <v>42065.96</v>
      </c>
      <c r="I361" s="61">
        <v>2023</v>
      </c>
      <c r="L361" s="79">
        <v>716</v>
      </c>
    </row>
    <row r="362" spans="1:12" x14ac:dyDescent="0.3">
      <c r="A362" s="79">
        <v>601</v>
      </c>
      <c r="B362" t="s">
        <v>786</v>
      </c>
      <c r="C362" t="s">
        <v>1027</v>
      </c>
      <c r="D362" t="s">
        <v>3439</v>
      </c>
      <c r="E362" t="s">
        <v>42</v>
      </c>
      <c r="F362" s="3">
        <v>4522.08</v>
      </c>
      <c r="G362" s="3">
        <v>298200</v>
      </c>
      <c r="H362" s="3">
        <v>14960.69</v>
      </c>
      <c r="I362" s="61">
        <v>2023</v>
      </c>
      <c r="L362" s="79">
        <v>717</v>
      </c>
    </row>
    <row r="363" spans="1:12" x14ac:dyDescent="0.3">
      <c r="A363" s="79">
        <v>601</v>
      </c>
      <c r="B363" t="s">
        <v>786</v>
      </c>
      <c r="C363" t="s">
        <v>1027</v>
      </c>
      <c r="D363" t="s">
        <v>206</v>
      </c>
      <c r="E363" t="s">
        <v>42</v>
      </c>
      <c r="F363" s="3">
        <v>18462</v>
      </c>
      <c r="G363" s="3">
        <v>649400</v>
      </c>
      <c r="H363" s="3" t="s">
        <v>3765</v>
      </c>
      <c r="I363" s="61">
        <v>2023</v>
      </c>
      <c r="L363" s="79">
        <v>718</v>
      </c>
    </row>
    <row r="364" spans="1:12" x14ac:dyDescent="0.3">
      <c r="A364" s="79">
        <v>601</v>
      </c>
      <c r="B364" t="s">
        <v>786</v>
      </c>
      <c r="C364" t="s">
        <v>1027</v>
      </c>
      <c r="D364" t="s">
        <v>3450</v>
      </c>
      <c r="E364" t="s">
        <v>42</v>
      </c>
      <c r="F364" s="3">
        <v>12838</v>
      </c>
      <c r="G364" s="3">
        <v>451100</v>
      </c>
      <c r="H364" s="3" t="s">
        <v>3765</v>
      </c>
      <c r="I364" s="61">
        <v>2023</v>
      </c>
      <c r="L364" s="79">
        <v>720</v>
      </c>
    </row>
    <row r="365" spans="1:12" x14ac:dyDescent="0.3">
      <c r="A365" s="79">
        <v>601</v>
      </c>
      <c r="B365" t="s">
        <v>786</v>
      </c>
      <c r="C365" t="s">
        <v>1027</v>
      </c>
      <c r="D365" t="s">
        <v>207</v>
      </c>
      <c r="E365" t="s">
        <v>42</v>
      </c>
      <c r="F365" s="3">
        <v>286863.84000000003</v>
      </c>
      <c r="G365" s="3">
        <v>8328700</v>
      </c>
      <c r="H365" s="3" t="s">
        <v>3765</v>
      </c>
      <c r="I365" s="61">
        <v>2023</v>
      </c>
      <c r="L365" s="79">
        <v>722</v>
      </c>
    </row>
    <row r="366" spans="1:12" x14ac:dyDescent="0.3">
      <c r="A366" s="79">
        <v>602</v>
      </c>
      <c r="B366" t="s">
        <v>787</v>
      </c>
      <c r="C366" t="s">
        <v>1027</v>
      </c>
      <c r="D366" t="s">
        <v>3208</v>
      </c>
      <c r="E366" t="s">
        <v>3762</v>
      </c>
      <c r="F366" s="3">
        <v>18548</v>
      </c>
      <c r="G366" s="3">
        <v>1169000</v>
      </c>
      <c r="H366" s="3">
        <v>29853.39</v>
      </c>
      <c r="I366" s="61">
        <v>2023</v>
      </c>
      <c r="L366" s="79">
        <v>801</v>
      </c>
    </row>
    <row r="367" spans="1:12" x14ac:dyDescent="0.3">
      <c r="A367" s="79">
        <v>607</v>
      </c>
      <c r="B367" t="s">
        <v>788</v>
      </c>
      <c r="C367" t="s">
        <v>1027</v>
      </c>
      <c r="D367" t="s">
        <v>210</v>
      </c>
      <c r="E367" t="s">
        <v>42</v>
      </c>
      <c r="F367" s="3">
        <v>120000</v>
      </c>
      <c r="G367" s="3">
        <v>3500000</v>
      </c>
      <c r="H367" s="3">
        <v>115640.00000000004</v>
      </c>
      <c r="I367" s="61">
        <v>2023</v>
      </c>
      <c r="L367" s="79">
        <v>802</v>
      </c>
    </row>
    <row r="368" spans="1:12" x14ac:dyDescent="0.3">
      <c r="A368" s="79">
        <v>610</v>
      </c>
      <c r="B368" t="s">
        <v>789</v>
      </c>
      <c r="C368" t="s">
        <v>1027</v>
      </c>
      <c r="D368" t="s">
        <v>213</v>
      </c>
      <c r="E368" t="s">
        <v>19</v>
      </c>
      <c r="F368" s="3" t="s">
        <v>3765</v>
      </c>
      <c r="G368" s="3">
        <v>20000000</v>
      </c>
      <c r="H368" s="3" t="s">
        <v>3765</v>
      </c>
      <c r="I368" s="61">
        <v>2023</v>
      </c>
      <c r="L368" s="79">
        <v>803</v>
      </c>
    </row>
    <row r="369" spans="1:12" x14ac:dyDescent="0.3">
      <c r="A369" s="79">
        <v>610</v>
      </c>
      <c r="B369" t="s">
        <v>789</v>
      </c>
      <c r="C369" t="s">
        <v>1027</v>
      </c>
      <c r="D369" t="s">
        <v>214</v>
      </c>
      <c r="E369" t="s">
        <v>7</v>
      </c>
      <c r="F369" s="3" t="s">
        <v>3765</v>
      </c>
      <c r="G369" s="3">
        <v>5375000</v>
      </c>
      <c r="H369" s="3" t="s">
        <v>3765</v>
      </c>
      <c r="I369" s="61">
        <v>2023</v>
      </c>
      <c r="L369" s="79">
        <v>806</v>
      </c>
    </row>
    <row r="370" spans="1:12" x14ac:dyDescent="0.3">
      <c r="A370" s="79">
        <v>613</v>
      </c>
      <c r="B370" t="s">
        <v>790</v>
      </c>
      <c r="C370" t="s">
        <v>1027</v>
      </c>
      <c r="D370" t="s">
        <v>216</v>
      </c>
      <c r="E370" t="s">
        <v>7</v>
      </c>
      <c r="F370" s="3">
        <v>43754.84</v>
      </c>
      <c r="G370" s="3">
        <v>4274100</v>
      </c>
      <c r="H370" s="3">
        <v>133565.62</v>
      </c>
      <c r="I370" s="61">
        <v>2023</v>
      </c>
      <c r="L370" s="79">
        <v>807</v>
      </c>
    </row>
    <row r="371" spans="1:12" x14ac:dyDescent="0.3">
      <c r="A371" s="79">
        <v>613</v>
      </c>
      <c r="B371" t="s">
        <v>790</v>
      </c>
      <c r="C371" t="s">
        <v>1027</v>
      </c>
      <c r="D371" t="s">
        <v>217</v>
      </c>
      <c r="E371" t="s">
        <v>7</v>
      </c>
      <c r="F371" s="3">
        <v>121652.41</v>
      </c>
      <c r="G371" s="3">
        <v>4154600</v>
      </c>
      <c r="H371" s="3">
        <v>129831.25</v>
      </c>
      <c r="I371" s="61">
        <v>2023</v>
      </c>
      <c r="L371" s="79">
        <v>818</v>
      </c>
    </row>
    <row r="372" spans="1:12" x14ac:dyDescent="0.3">
      <c r="A372" s="79">
        <v>613</v>
      </c>
      <c r="B372" t="s">
        <v>790</v>
      </c>
      <c r="C372" t="s">
        <v>1027</v>
      </c>
      <c r="D372" t="s">
        <v>218</v>
      </c>
      <c r="E372" t="s">
        <v>7</v>
      </c>
      <c r="F372" s="3">
        <v>121675</v>
      </c>
      <c r="G372" s="3">
        <v>3924100</v>
      </c>
      <c r="H372" s="3">
        <v>122628.12</v>
      </c>
      <c r="I372" s="61">
        <v>2023</v>
      </c>
      <c r="L372" s="79">
        <v>822</v>
      </c>
    </row>
    <row r="373" spans="1:12" x14ac:dyDescent="0.3">
      <c r="A373" s="79">
        <v>614</v>
      </c>
      <c r="B373" t="s">
        <v>791</v>
      </c>
      <c r="C373" t="s">
        <v>1027</v>
      </c>
      <c r="D373" t="s">
        <v>220</v>
      </c>
      <c r="E373" t="s">
        <v>19</v>
      </c>
      <c r="F373" s="3">
        <v>213045.06959999999</v>
      </c>
      <c r="G373" s="3">
        <v>8677300</v>
      </c>
      <c r="H373" s="3">
        <v>266306.337</v>
      </c>
      <c r="I373" s="61">
        <v>2023</v>
      </c>
      <c r="L373" s="79">
        <v>824</v>
      </c>
    </row>
    <row r="374" spans="1:12" x14ac:dyDescent="0.3">
      <c r="A374" s="79">
        <v>614</v>
      </c>
      <c r="B374" t="s">
        <v>791</v>
      </c>
      <c r="C374" t="s">
        <v>1027</v>
      </c>
      <c r="D374" t="s">
        <v>221</v>
      </c>
      <c r="E374" t="s">
        <v>19</v>
      </c>
      <c r="F374" s="3">
        <v>60245.697600000007</v>
      </c>
      <c r="G374" s="3">
        <v>2453800</v>
      </c>
      <c r="H374" s="3">
        <v>75307.122000000003</v>
      </c>
      <c r="I374" s="61">
        <v>2023</v>
      </c>
      <c r="L374" s="79">
        <v>901</v>
      </c>
    </row>
    <row r="375" spans="1:12" x14ac:dyDescent="0.3">
      <c r="A375" s="79">
        <v>614</v>
      </c>
      <c r="B375" t="s">
        <v>791</v>
      </c>
      <c r="C375" t="s">
        <v>1027</v>
      </c>
      <c r="D375" t="s">
        <v>222</v>
      </c>
      <c r="E375" t="s">
        <v>19</v>
      </c>
      <c r="F375" s="3">
        <v>30230.877600000003</v>
      </c>
      <c r="G375" s="3">
        <v>1231300</v>
      </c>
      <c r="H375" s="3">
        <v>37788.597000000002</v>
      </c>
      <c r="I375" s="61">
        <v>2023</v>
      </c>
      <c r="L375" s="79">
        <v>904</v>
      </c>
    </row>
    <row r="376" spans="1:12" x14ac:dyDescent="0.3">
      <c r="A376" s="79">
        <v>614</v>
      </c>
      <c r="B376" t="s">
        <v>791</v>
      </c>
      <c r="C376" t="s">
        <v>1027</v>
      </c>
      <c r="D376" t="s">
        <v>223</v>
      </c>
      <c r="E376" t="s">
        <v>19</v>
      </c>
      <c r="F376" s="3">
        <v>4272.0479999999998</v>
      </c>
      <c r="G376" s="3">
        <v>174000</v>
      </c>
      <c r="H376" s="3">
        <v>5340.0599999999995</v>
      </c>
      <c r="I376" s="61">
        <v>2023</v>
      </c>
      <c r="L376" s="79">
        <v>905</v>
      </c>
    </row>
    <row r="377" spans="1:12" x14ac:dyDescent="0.3">
      <c r="A377" s="79">
        <v>614</v>
      </c>
      <c r="B377" t="s">
        <v>791</v>
      </c>
      <c r="C377" t="s">
        <v>1027</v>
      </c>
      <c r="D377" t="s">
        <v>224</v>
      </c>
      <c r="E377" t="s">
        <v>19</v>
      </c>
      <c r="F377" s="3">
        <v>3044.4480000000003</v>
      </c>
      <c r="G377" s="3">
        <v>124000</v>
      </c>
      <c r="H377" s="3">
        <v>3805.56</v>
      </c>
      <c r="I377" s="61">
        <v>2023</v>
      </c>
      <c r="L377" s="79">
        <v>906</v>
      </c>
    </row>
    <row r="378" spans="1:12" x14ac:dyDescent="0.3">
      <c r="A378" s="79">
        <v>614</v>
      </c>
      <c r="B378" t="s">
        <v>791</v>
      </c>
      <c r="C378" t="s">
        <v>1027</v>
      </c>
      <c r="D378" t="s">
        <v>225</v>
      </c>
      <c r="E378" t="s">
        <v>19</v>
      </c>
      <c r="F378" s="3">
        <v>61129.569600000003</v>
      </c>
      <c r="G378" s="3">
        <v>2489800</v>
      </c>
      <c r="H378" s="3">
        <v>76411.962</v>
      </c>
      <c r="I378" s="61">
        <v>2023</v>
      </c>
      <c r="L378" s="79">
        <v>908</v>
      </c>
    </row>
    <row r="379" spans="1:12" x14ac:dyDescent="0.3">
      <c r="A379" s="79">
        <v>614</v>
      </c>
      <c r="B379" t="s">
        <v>791</v>
      </c>
      <c r="C379" t="s">
        <v>1027</v>
      </c>
      <c r="D379" t="s">
        <v>226</v>
      </c>
      <c r="E379" t="s">
        <v>19</v>
      </c>
      <c r="F379" s="3">
        <v>110820.36239999998</v>
      </c>
      <c r="G379" s="3">
        <v>4513700</v>
      </c>
      <c r="H379" s="3">
        <v>138525.45299999998</v>
      </c>
      <c r="I379" s="61">
        <v>2023</v>
      </c>
      <c r="L379" s="79">
        <v>909</v>
      </c>
    </row>
    <row r="380" spans="1:12" x14ac:dyDescent="0.3">
      <c r="A380" s="79">
        <v>614</v>
      </c>
      <c r="B380" t="s">
        <v>791</v>
      </c>
      <c r="C380" t="s">
        <v>1027</v>
      </c>
      <c r="D380" t="s">
        <v>227</v>
      </c>
      <c r="E380" t="s">
        <v>19</v>
      </c>
      <c r="F380" s="3">
        <v>35831.188799999996</v>
      </c>
      <c r="G380" s="3">
        <v>1459400</v>
      </c>
      <c r="H380" s="3">
        <v>44788.985999999997</v>
      </c>
      <c r="I380" s="61">
        <v>2023</v>
      </c>
      <c r="L380" s="79">
        <v>910</v>
      </c>
    </row>
    <row r="381" spans="1:12" x14ac:dyDescent="0.3">
      <c r="A381" s="79">
        <v>614</v>
      </c>
      <c r="B381" t="s">
        <v>791</v>
      </c>
      <c r="C381" t="s">
        <v>1027</v>
      </c>
      <c r="D381" t="s">
        <v>228</v>
      </c>
      <c r="E381" t="s">
        <v>19</v>
      </c>
      <c r="F381" s="3">
        <v>38178.36</v>
      </c>
      <c r="G381" s="3">
        <v>1555000</v>
      </c>
      <c r="H381" s="3">
        <v>47722.95</v>
      </c>
      <c r="I381" s="61">
        <v>2023</v>
      </c>
      <c r="L381" s="79">
        <v>911</v>
      </c>
    </row>
    <row r="382" spans="1:12" x14ac:dyDescent="0.3">
      <c r="A382" s="79">
        <v>614</v>
      </c>
      <c r="B382" t="s">
        <v>791</v>
      </c>
      <c r="C382" t="s">
        <v>1027</v>
      </c>
      <c r="D382" t="s">
        <v>3958</v>
      </c>
      <c r="E382" t="s">
        <v>19</v>
      </c>
      <c r="F382" s="3">
        <v>16329.535199999998</v>
      </c>
      <c r="G382" s="3">
        <v>886800</v>
      </c>
      <c r="H382" s="3">
        <v>27215.892</v>
      </c>
      <c r="I382" s="61">
        <v>2023</v>
      </c>
      <c r="L382" s="79">
        <v>912</v>
      </c>
    </row>
    <row r="383" spans="1:12" x14ac:dyDescent="0.3">
      <c r="A383" s="79">
        <v>614</v>
      </c>
      <c r="B383" t="s">
        <v>791</v>
      </c>
      <c r="C383" t="s">
        <v>1027</v>
      </c>
      <c r="D383" t="s">
        <v>3959</v>
      </c>
      <c r="E383" t="s">
        <v>19</v>
      </c>
      <c r="F383" s="3">
        <v>2524.5594000000001</v>
      </c>
      <c r="G383" s="3">
        <v>137100</v>
      </c>
      <c r="H383" s="3">
        <v>4207.5990000000002</v>
      </c>
      <c r="I383" s="61">
        <v>2023</v>
      </c>
      <c r="L383" s="79">
        <v>1006</v>
      </c>
    </row>
    <row r="384" spans="1:12" x14ac:dyDescent="0.3">
      <c r="A384" s="79">
        <v>614</v>
      </c>
      <c r="B384" t="s">
        <v>791</v>
      </c>
      <c r="C384" t="s">
        <v>1027</v>
      </c>
      <c r="D384" t="s">
        <v>3960</v>
      </c>
      <c r="E384" t="s">
        <v>19</v>
      </c>
      <c r="F384" s="3">
        <v>4288.6206000000002</v>
      </c>
      <c r="G384" s="3">
        <v>232900</v>
      </c>
      <c r="H384" s="3">
        <v>7147.701</v>
      </c>
      <c r="I384" s="61">
        <v>2023</v>
      </c>
      <c r="L384" s="79">
        <v>1017</v>
      </c>
    </row>
    <row r="385" spans="1:12" x14ac:dyDescent="0.3">
      <c r="A385" s="79">
        <v>614</v>
      </c>
      <c r="B385" t="s">
        <v>791</v>
      </c>
      <c r="C385" t="s">
        <v>1027</v>
      </c>
      <c r="D385" t="s">
        <v>3961</v>
      </c>
      <c r="E385" t="s">
        <v>19</v>
      </c>
      <c r="F385" s="3">
        <v>7365.6</v>
      </c>
      <c r="G385" s="3">
        <v>400000</v>
      </c>
      <c r="H385" s="3">
        <v>12276</v>
      </c>
      <c r="I385" s="61">
        <v>2023</v>
      </c>
      <c r="L385" s="79">
        <v>1022</v>
      </c>
    </row>
    <row r="386" spans="1:12" x14ac:dyDescent="0.3">
      <c r="A386" s="79">
        <v>614</v>
      </c>
      <c r="B386" t="s">
        <v>791</v>
      </c>
      <c r="C386" t="s">
        <v>1027</v>
      </c>
      <c r="D386" t="s">
        <v>3962</v>
      </c>
      <c r="E386" t="s">
        <v>19</v>
      </c>
      <c r="F386" s="3">
        <v>103077.88920000001</v>
      </c>
      <c r="G386" s="3">
        <v>5597800</v>
      </c>
      <c r="H386" s="3">
        <v>171796.48199999999</v>
      </c>
      <c r="I386" s="61">
        <v>2023</v>
      </c>
      <c r="L386" s="79">
        <v>1101</v>
      </c>
    </row>
    <row r="387" spans="1:12" x14ac:dyDescent="0.3">
      <c r="A387" s="79">
        <v>614</v>
      </c>
      <c r="B387" t="s">
        <v>791</v>
      </c>
      <c r="C387" t="s">
        <v>1027</v>
      </c>
      <c r="D387" t="s">
        <v>3963</v>
      </c>
      <c r="E387" t="s">
        <v>19</v>
      </c>
      <c r="F387" s="3">
        <v>180221.50080000001</v>
      </c>
      <c r="G387" s="3">
        <v>9787200</v>
      </c>
      <c r="H387" s="3">
        <v>300369.16800000001</v>
      </c>
      <c r="I387" s="61">
        <v>2023</v>
      </c>
      <c r="L387" s="79">
        <v>1102</v>
      </c>
    </row>
    <row r="388" spans="1:12" x14ac:dyDescent="0.3">
      <c r="A388" s="79">
        <v>614</v>
      </c>
      <c r="B388" t="s">
        <v>791</v>
      </c>
      <c r="C388" t="s">
        <v>1027</v>
      </c>
      <c r="D388" t="s">
        <v>3964</v>
      </c>
      <c r="E388" t="s">
        <v>19</v>
      </c>
      <c r="F388" s="3">
        <v>81021.599999999991</v>
      </c>
      <c r="G388" s="3">
        <v>4400000</v>
      </c>
      <c r="H388" s="3">
        <v>135036</v>
      </c>
      <c r="I388" s="61">
        <v>2023</v>
      </c>
      <c r="L388" s="79">
        <v>1103</v>
      </c>
    </row>
    <row r="389" spans="1:12" x14ac:dyDescent="0.3">
      <c r="A389" s="79">
        <v>614</v>
      </c>
      <c r="B389" t="s">
        <v>791</v>
      </c>
      <c r="C389" t="s">
        <v>1027</v>
      </c>
      <c r="D389" t="s">
        <v>3965</v>
      </c>
      <c r="E389" t="s">
        <v>19</v>
      </c>
      <c r="F389" s="3">
        <v>12322.648800000001</v>
      </c>
      <c r="G389" s="3">
        <v>669200</v>
      </c>
      <c r="H389" s="3">
        <v>20537.748</v>
      </c>
      <c r="I389" s="61">
        <v>2023</v>
      </c>
      <c r="L389" s="79">
        <v>1106</v>
      </c>
    </row>
    <row r="390" spans="1:12" x14ac:dyDescent="0.3">
      <c r="A390" s="79">
        <v>614</v>
      </c>
      <c r="B390" t="s">
        <v>791</v>
      </c>
      <c r="C390" t="s">
        <v>1027</v>
      </c>
      <c r="D390" t="s">
        <v>3966</v>
      </c>
      <c r="E390" t="s">
        <v>19</v>
      </c>
      <c r="F390" s="3">
        <v>25796.172600000002</v>
      </c>
      <c r="G390" s="3">
        <v>1400900</v>
      </c>
      <c r="H390" s="3">
        <v>42993.620999999999</v>
      </c>
      <c r="I390" s="61">
        <v>2023</v>
      </c>
      <c r="L390" s="79">
        <v>1107</v>
      </c>
    </row>
    <row r="391" spans="1:12" x14ac:dyDescent="0.3">
      <c r="A391" s="79">
        <v>614</v>
      </c>
      <c r="B391" t="s">
        <v>791</v>
      </c>
      <c r="C391" t="s">
        <v>1027</v>
      </c>
      <c r="D391" t="s">
        <v>4120</v>
      </c>
      <c r="E391" t="s">
        <v>19</v>
      </c>
      <c r="F391" s="3">
        <v>9980.3880000000008</v>
      </c>
      <c r="G391" s="3">
        <v>813000</v>
      </c>
      <c r="H391" s="3">
        <v>24950.97</v>
      </c>
      <c r="I391" s="61">
        <v>2023</v>
      </c>
      <c r="L391" s="79">
        <v>1112</v>
      </c>
    </row>
    <row r="392" spans="1:12" x14ac:dyDescent="0.3">
      <c r="A392" s="79">
        <v>614</v>
      </c>
      <c r="B392" t="s">
        <v>791</v>
      </c>
      <c r="C392" t="s">
        <v>1027</v>
      </c>
      <c r="D392" t="s">
        <v>4121</v>
      </c>
      <c r="E392" t="s">
        <v>19</v>
      </c>
      <c r="F392" s="3">
        <v>57571.984800000006</v>
      </c>
      <c r="G392" s="3">
        <v>4689800</v>
      </c>
      <c r="H392" s="3">
        <v>143929.962</v>
      </c>
      <c r="I392" s="61">
        <v>2023</v>
      </c>
      <c r="L392" s="79">
        <v>1113</v>
      </c>
    </row>
    <row r="393" spans="1:12" x14ac:dyDescent="0.3">
      <c r="A393" s="79">
        <v>614</v>
      </c>
      <c r="B393" t="s">
        <v>791</v>
      </c>
      <c r="C393" t="s">
        <v>1027</v>
      </c>
      <c r="D393" t="s">
        <v>4122</v>
      </c>
      <c r="E393" t="s">
        <v>19</v>
      </c>
      <c r="F393" s="3">
        <v>16320.941999999999</v>
      </c>
      <c r="G393" s="3">
        <v>1329500</v>
      </c>
      <c r="H393" s="3">
        <v>40802.355000000003</v>
      </c>
      <c r="I393" s="61">
        <v>2023</v>
      </c>
      <c r="L393" s="79">
        <v>1114</v>
      </c>
    </row>
    <row r="394" spans="1:12" x14ac:dyDescent="0.3">
      <c r="A394" s="79">
        <v>614</v>
      </c>
      <c r="B394" t="s">
        <v>791</v>
      </c>
      <c r="C394" t="s">
        <v>1027</v>
      </c>
      <c r="D394" t="s">
        <v>4123</v>
      </c>
      <c r="E394" t="s">
        <v>19</v>
      </c>
      <c r="F394" s="3">
        <v>2455.2000000000003</v>
      </c>
      <c r="G394" s="3">
        <v>200000</v>
      </c>
      <c r="H394" s="3">
        <v>6138</v>
      </c>
      <c r="I394" s="61">
        <v>2023</v>
      </c>
      <c r="L394" s="79">
        <v>1204</v>
      </c>
    </row>
    <row r="395" spans="1:12" x14ac:dyDescent="0.3">
      <c r="A395" s="79">
        <v>614</v>
      </c>
      <c r="B395" t="s">
        <v>791</v>
      </c>
      <c r="C395" t="s">
        <v>1027</v>
      </c>
      <c r="D395" t="s">
        <v>4124</v>
      </c>
      <c r="E395" t="s">
        <v>19</v>
      </c>
      <c r="F395" s="3">
        <v>13902.57</v>
      </c>
      <c r="G395" s="3">
        <v>1132500</v>
      </c>
      <c r="H395" s="3">
        <v>34756.424999999996</v>
      </c>
      <c r="I395" s="61">
        <v>2023</v>
      </c>
      <c r="L395" s="79">
        <v>1205</v>
      </c>
    </row>
    <row r="396" spans="1:12" x14ac:dyDescent="0.3">
      <c r="A396" s="79">
        <v>614</v>
      </c>
      <c r="B396" t="s">
        <v>791</v>
      </c>
      <c r="C396" t="s">
        <v>1027</v>
      </c>
      <c r="D396" t="s">
        <v>4125</v>
      </c>
      <c r="E396" t="s">
        <v>19</v>
      </c>
      <c r="F396" s="3">
        <v>15449.346</v>
      </c>
      <c r="G396" s="3">
        <v>1258500</v>
      </c>
      <c r="H396" s="3">
        <v>38623.364999999998</v>
      </c>
      <c r="I396" s="61">
        <v>2023</v>
      </c>
      <c r="L396" s="79">
        <v>1207</v>
      </c>
    </row>
    <row r="397" spans="1:12" x14ac:dyDescent="0.3">
      <c r="A397" s="79">
        <v>614</v>
      </c>
      <c r="B397" t="s">
        <v>791</v>
      </c>
      <c r="C397" t="s">
        <v>1027</v>
      </c>
      <c r="D397" t="s">
        <v>4126</v>
      </c>
      <c r="E397" t="s">
        <v>19</v>
      </c>
      <c r="F397" s="3">
        <v>5211.1620000000003</v>
      </c>
      <c r="G397" s="3">
        <v>424500</v>
      </c>
      <c r="H397" s="3">
        <v>13027.905000000001</v>
      </c>
      <c r="I397" s="61">
        <v>2023</v>
      </c>
      <c r="L397" s="79">
        <v>1209</v>
      </c>
    </row>
    <row r="398" spans="1:12" x14ac:dyDescent="0.3">
      <c r="A398" s="79">
        <v>614</v>
      </c>
      <c r="B398" t="s">
        <v>791</v>
      </c>
      <c r="C398" t="s">
        <v>1027</v>
      </c>
      <c r="D398" t="s">
        <v>4127</v>
      </c>
      <c r="E398" t="s">
        <v>19</v>
      </c>
      <c r="F398" s="3">
        <v>55480.154399999999</v>
      </c>
      <c r="G398" s="3">
        <v>4519400</v>
      </c>
      <c r="H398" s="3">
        <v>138700.386</v>
      </c>
      <c r="I398" s="61">
        <v>2023</v>
      </c>
      <c r="L398" s="79">
        <v>1210</v>
      </c>
    </row>
    <row r="399" spans="1:12" x14ac:dyDescent="0.3">
      <c r="A399" s="79">
        <v>614</v>
      </c>
      <c r="B399" t="s">
        <v>791</v>
      </c>
      <c r="C399" t="s">
        <v>1027</v>
      </c>
      <c r="D399" t="s">
        <v>4128</v>
      </c>
      <c r="E399" t="s">
        <v>19</v>
      </c>
      <c r="F399" s="3">
        <v>2639.34</v>
      </c>
      <c r="G399" s="3">
        <v>215000</v>
      </c>
      <c r="H399" s="3">
        <v>6598.3499999999995</v>
      </c>
      <c r="I399" s="61">
        <v>2023</v>
      </c>
      <c r="L399" s="79">
        <v>1211</v>
      </c>
    </row>
    <row r="400" spans="1:12" x14ac:dyDescent="0.3">
      <c r="A400" s="79">
        <v>614</v>
      </c>
      <c r="B400" t="s">
        <v>791</v>
      </c>
      <c r="C400" t="s">
        <v>1027</v>
      </c>
      <c r="D400" t="s">
        <v>4129</v>
      </c>
      <c r="E400" t="s">
        <v>19</v>
      </c>
      <c r="F400" s="3">
        <v>101083.0392</v>
      </c>
      <c r="G400" s="3">
        <v>8234200</v>
      </c>
      <c r="H400" s="3">
        <v>252707.598</v>
      </c>
      <c r="I400" s="61">
        <v>2023</v>
      </c>
      <c r="L400" s="79">
        <v>1212</v>
      </c>
    </row>
    <row r="401" spans="1:12" x14ac:dyDescent="0.3">
      <c r="A401" s="79">
        <v>614</v>
      </c>
      <c r="B401" t="s">
        <v>791</v>
      </c>
      <c r="C401" t="s">
        <v>1027</v>
      </c>
      <c r="D401" t="s">
        <v>4130</v>
      </c>
      <c r="E401" t="s">
        <v>19</v>
      </c>
      <c r="F401" s="3">
        <v>12002.245199999999</v>
      </c>
      <c r="G401" s="3">
        <v>977700</v>
      </c>
      <c r="H401" s="3">
        <v>30005.613000000001</v>
      </c>
      <c r="I401" s="61">
        <v>2023</v>
      </c>
      <c r="L401" s="79">
        <v>1217</v>
      </c>
    </row>
    <row r="402" spans="1:12" x14ac:dyDescent="0.3">
      <c r="A402" s="79">
        <v>614</v>
      </c>
      <c r="B402" t="s">
        <v>791</v>
      </c>
      <c r="C402" t="s">
        <v>1027</v>
      </c>
      <c r="D402" t="s">
        <v>225</v>
      </c>
      <c r="E402" t="s">
        <v>19</v>
      </c>
      <c r="F402" s="3">
        <v>126558.19439999999</v>
      </c>
      <c r="G402" s="3">
        <v>10309400</v>
      </c>
      <c r="H402" s="3">
        <v>316395.48599999998</v>
      </c>
      <c r="I402" s="61">
        <v>2023</v>
      </c>
      <c r="L402" s="79">
        <v>1218</v>
      </c>
    </row>
    <row r="403" spans="1:12" x14ac:dyDescent="0.3">
      <c r="A403" s="79">
        <v>614</v>
      </c>
      <c r="B403" t="s">
        <v>791</v>
      </c>
      <c r="C403" t="s">
        <v>1027</v>
      </c>
      <c r="D403" t="s">
        <v>4182</v>
      </c>
      <c r="E403" t="s">
        <v>19</v>
      </c>
      <c r="F403" s="3">
        <v>3689.5518000000002</v>
      </c>
      <c r="G403" s="3">
        <v>601100</v>
      </c>
      <c r="H403" s="3">
        <v>18447.758999999998</v>
      </c>
      <c r="I403" s="61">
        <v>2023</v>
      </c>
      <c r="L403" s="79">
        <v>1219</v>
      </c>
    </row>
    <row r="404" spans="1:12" x14ac:dyDescent="0.3">
      <c r="A404" s="79">
        <v>614</v>
      </c>
      <c r="B404" t="s">
        <v>791</v>
      </c>
      <c r="C404" t="s">
        <v>1027</v>
      </c>
      <c r="D404" t="s">
        <v>4183</v>
      </c>
      <c r="E404" t="s">
        <v>19</v>
      </c>
      <c r="F404" s="3">
        <v>5656.1670000000004</v>
      </c>
      <c r="G404" s="3">
        <v>921500</v>
      </c>
      <c r="H404" s="3">
        <v>28280.834999999999</v>
      </c>
      <c r="I404" s="61">
        <v>2023</v>
      </c>
      <c r="L404" s="79">
        <v>1220</v>
      </c>
    </row>
    <row r="405" spans="1:12" x14ac:dyDescent="0.3">
      <c r="A405" s="79">
        <v>614</v>
      </c>
      <c r="B405" t="s">
        <v>791</v>
      </c>
      <c r="C405" t="s">
        <v>1027</v>
      </c>
      <c r="D405" t="s">
        <v>4184</v>
      </c>
      <c r="E405" t="s">
        <v>19</v>
      </c>
      <c r="F405" s="3">
        <v>1135.53</v>
      </c>
      <c r="G405" s="3">
        <v>185000</v>
      </c>
      <c r="H405" s="3">
        <v>5677.65</v>
      </c>
      <c r="I405" s="61">
        <v>2023</v>
      </c>
      <c r="L405" s="79">
        <v>1221</v>
      </c>
    </row>
    <row r="406" spans="1:12" x14ac:dyDescent="0.3">
      <c r="A406" s="79">
        <v>614</v>
      </c>
      <c r="B406" t="s">
        <v>791</v>
      </c>
      <c r="C406" t="s">
        <v>1027</v>
      </c>
      <c r="D406" t="s">
        <v>4185</v>
      </c>
      <c r="E406" t="s">
        <v>19</v>
      </c>
      <c r="F406" s="3">
        <v>37611.2088</v>
      </c>
      <c r="G406" s="3">
        <v>6127600</v>
      </c>
      <c r="H406" s="3">
        <v>188056.04399999999</v>
      </c>
      <c r="I406" s="61">
        <v>2023</v>
      </c>
      <c r="L406" s="79">
        <v>1222</v>
      </c>
    </row>
    <row r="407" spans="1:12" x14ac:dyDescent="0.3">
      <c r="A407" s="79">
        <v>614</v>
      </c>
      <c r="B407" t="s">
        <v>791</v>
      </c>
      <c r="C407" t="s">
        <v>1027</v>
      </c>
      <c r="D407" t="s">
        <v>4186</v>
      </c>
      <c r="E407" t="s">
        <v>19</v>
      </c>
      <c r="F407" s="3">
        <v>20302.6626</v>
      </c>
      <c r="G407" s="3">
        <v>3307700</v>
      </c>
      <c r="H407" s="3">
        <v>101513.31299999999</v>
      </c>
      <c r="I407" s="61">
        <v>2023</v>
      </c>
      <c r="L407" s="79">
        <v>1223</v>
      </c>
    </row>
    <row r="408" spans="1:12" x14ac:dyDescent="0.3">
      <c r="A408" s="79">
        <v>614</v>
      </c>
      <c r="B408" t="s">
        <v>791</v>
      </c>
      <c r="C408" t="s">
        <v>1027</v>
      </c>
      <c r="D408" t="s">
        <v>4187</v>
      </c>
      <c r="E408" t="s">
        <v>19</v>
      </c>
      <c r="F408" s="3">
        <v>21742.0236</v>
      </c>
      <c r="G408" s="3">
        <v>3542200</v>
      </c>
      <c r="H408" s="3">
        <v>108710.118</v>
      </c>
      <c r="I408" s="61">
        <v>2023</v>
      </c>
      <c r="L408" s="79">
        <v>1224</v>
      </c>
    </row>
    <row r="409" spans="1:12" x14ac:dyDescent="0.3">
      <c r="A409" s="79">
        <v>614</v>
      </c>
      <c r="B409" t="s">
        <v>791</v>
      </c>
      <c r="C409" t="s">
        <v>1027</v>
      </c>
      <c r="D409" t="s">
        <v>4188</v>
      </c>
      <c r="E409" t="s">
        <v>19</v>
      </c>
      <c r="F409" s="3">
        <v>23010.748200000002</v>
      </c>
      <c r="G409" s="3">
        <v>3748900</v>
      </c>
      <c r="H409" s="3">
        <v>115053.74099999999</v>
      </c>
      <c r="I409" s="61">
        <v>2023</v>
      </c>
      <c r="L409" s="79">
        <v>1225</v>
      </c>
    </row>
    <row r="410" spans="1:12" x14ac:dyDescent="0.3">
      <c r="A410" s="79">
        <v>614</v>
      </c>
      <c r="B410" t="s">
        <v>791</v>
      </c>
      <c r="C410" t="s">
        <v>1027</v>
      </c>
      <c r="D410" t="s">
        <v>4189</v>
      </c>
      <c r="E410" t="s">
        <v>19</v>
      </c>
      <c r="F410" s="3">
        <v>1841.4</v>
      </c>
      <c r="G410" s="3">
        <v>300000</v>
      </c>
      <c r="H410" s="3">
        <v>9207</v>
      </c>
      <c r="I410" s="61">
        <v>2023</v>
      </c>
      <c r="L410" s="79">
        <v>1303</v>
      </c>
    </row>
    <row r="411" spans="1:12" x14ac:dyDescent="0.3">
      <c r="A411" s="79">
        <v>614</v>
      </c>
      <c r="B411" t="s">
        <v>791</v>
      </c>
      <c r="C411" t="s">
        <v>1027</v>
      </c>
      <c r="D411" t="s">
        <v>4129</v>
      </c>
      <c r="E411" t="s">
        <v>19</v>
      </c>
      <c r="F411" s="3">
        <v>37648.036799999994</v>
      </c>
      <c r="G411" s="3">
        <v>6133600</v>
      </c>
      <c r="H411" s="3">
        <v>188240.18400000001</v>
      </c>
      <c r="I411" s="61">
        <v>2023</v>
      </c>
      <c r="L411" s="79">
        <v>1304</v>
      </c>
    </row>
    <row r="412" spans="1:12" x14ac:dyDescent="0.3">
      <c r="A412" s="79">
        <v>614</v>
      </c>
      <c r="B412" t="s">
        <v>791</v>
      </c>
      <c r="C412" t="s">
        <v>1027</v>
      </c>
      <c r="D412" t="s">
        <v>4190</v>
      </c>
      <c r="E412" t="s">
        <v>19</v>
      </c>
      <c r="F412" s="3">
        <v>214.83</v>
      </c>
      <c r="G412" s="3">
        <v>35000</v>
      </c>
      <c r="H412" s="3">
        <v>1074.1500000000001</v>
      </c>
      <c r="I412" s="61">
        <v>2023</v>
      </c>
      <c r="L412" s="79">
        <v>1306</v>
      </c>
    </row>
    <row r="413" spans="1:12" x14ac:dyDescent="0.3">
      <c r="A413" s="79">
        <v>614</v>
      </c>
      <c r="B413" t="s">
        <v>791</v>
      </c>
      <c r="C413" t="s">
        <v>1027</v>
      </c>
      <c r="D413" t="s">
        <v>4191</v>
      </c>
      <c r="E413" t="s">
        <v>19</v>
      </c>
      <c r="F413" s="3" t="s">
        <v>3765</v>
      </c>
      <c r="G413" s="3">
        <v>835400</v>
      </c>
      <c r="H413" s="3">
        <v>25638.425999999999</v>
      </c>
      <c r="I413" s="61">
        <v>2023</v>
      </c>
      <c r="L413" s="79">
        <v>1315</v>
      </c>
    </row>
    <row r="414" spans="1:12" x14ac:dyDescent="0.3">
      <c r="A414" s="79">
        <v>614</v>
      </c>
      <c r="B414" t="s">
        <v>791</v>
      </c>
      <c r="C414" t="s">
        <v>1027</v>
      </c>
      <c r="D414" t="s">
        <v>4192</v>
      </c>
      <c r="E414" t="s">
        <v>19</v>
      </c>
      <c r="F414" s="3" t="s">
        <v>3765</v>
      </c>
      <c r="G414" s="3">
        <v>245900</v>
      </c>
      <c r="H414" s="3">
        <v>7546.6710000000003</v>
      </c>
      <c r="I414" s="61">
        <v>2023</v>
      </c>
      <c r="L414" s="79">
        <v>1316</v>
      </c>
    </row>
    <row r="415" spans="1:12" x14ac:dyDescent="0.3">
      <c r="A415" s="79">
        <v>614</v>
      </c>
      <c r="B415" t="s">
        <v>791</v>
      </c>
      <c r="C415" t="s">
        <v>1027</v>
      </c>
      <c r="D415" t="s">
        <v>4193</v>
      </c>
      <c r="E415" t="s">
        <v>19</v>
      </c>
      <c r="F415" s="3" t="s">
        <v>3765</v>
      </c>
      <c r="G415" s="3">
        <v>76400</v>
      </c>
      <c r="H415" s="3">
        <v>2344.7159999999999</v>
      </c>
      <c r="I415" s="61">
        <v>2023</v>
      </c>
      <c r="L415" s="79">
        <v>1318</v>
      </c>
    </row>
    <row r="416" spans="1:12" x14ac:dyDescent="0.3">
      <c r="A416" s="79">
        <v>614</v>
      </c>
      <c r="B416" t="s">
        <v>791</v>
      </c>
      <c r="C416" t="s">
        <v>1027</v>
      </c>
      <c r="D416" t="s">
        <v>225</v>
      </c>
      <c r="E416" t="s">
        <v>19</v>
      </c>
      <c r="F416" s="3" t="s">
        <v>3765</v>
      </c>
      <c r="G416" s="3">
        <v>10320900</v>
      </c>
      <c r="H416" s="3">
        <v>316748.42099999997</v>
      </c>
      <c r="I416" s="61">
        <v>2023</v>
      </c>
      <c r="L416" s="79">
        <v>1319</v>
      </c>
    </row>
    <row r="417" spans="1:12" x14ac:dyDescent="0.3">
      <c r="A417" s="79">
        <v>614</v>
      </c>
      <c r="B417" t="s">
        <v>791</v>
      </c>
      <c r="C417" t="s">
        <v>1027</v>
      </c>
      <c r="D417" t="s">
        <v>4127</v>
      </c>
      <c r="E417" t="s">
        <v>19</v>
      </c>
      <c r="F417" s="3" t="s">
        <v>3765</v>
      </c>
      <c r="G417" s="3">
        <v>3777800</v>
      </c>
      <c r="H417" s="3">
        <v>115940.682</v>
      </c>
      <c r="I417" s="61">
        <v>2023</v>
      </c>
      <c r="L417" s="79">
        <v>1322</v>
      </c>
    </row>
    <row r="418" spans="1:12" x14ac:dyDescent="0.3">
      <c r="A418" s="79">
        <v>614</v>
      </c>
      <c r="B418" t="s">
        <v>791</v>
      </c>
      <c r="C418" t="s">
        <v>1027</v>
      </c>
      <c r="D418" t="s">
        <v>4194</v>
      </c>
      <c r="E418" t="s">
        <v>19</v>
      </c>
      <c r="F418" s="3" t="s">
        <v>3765</v>
      </c>
      <c r="G418" s="3">
        <v>6635900</v>
      </c>
      <c r="H418" s="3">
        <v>203655.77100000001</v>
      </c>
      <c r="I418" s="61">
        <v>2023</v>
      </c>
      <c r="L418" s="79">
        <v>1325</v>
      </c>
    </row>
    <row r="419" spans="1:12" x14ac:dyDescent="0.3">
      <c r="A419" s="79">
        <v>614</v>
      </c>
      <c r="B419" t="s">
        <v>791</v>
      </c>
      <c r="C419" t="s">
        <v>1027</v>
      </c>
      <c r="D419" t="s">
        <v>4195</v>
      </c>
      <c r="E419" t="s">
        <v>19</v>
      </c>
      <c r="F419" s="3" t="s">
        <v>3765</v>
      </c>
      <c r="G419" s="3">
        <v>9986300</v>
      </c>
      <c r="H419" s="3">
        <v>306479.54699999996</v>
      </c>
      <c r="I419" s="61">
        <v>2023</v>
      </c>
      <c r="L419" s="79">
        <v>1326</v>
      </c>
    </row>
    <row r="420" spans="1:12" x14ac:dyDescent="0.3">
      <c r="A420" s="79">
        <v>614</v>
      </c>
      <c r="B420" t="s">
        <v>791</v>
      </c>
      <c r="C420" t="s">
        <v>1027</v>
      </c>
      <c r="D420" t="s">
        <v>4196</v>
      </c>
      <c r="E420" t="s">
        <v>19</v>
      </c>
      <c r="F420" s="3" t="s">
        <v>3765</v>
      </c>
      <c r="G420" s="3">
        <v>1865300</v>
      </c>
      <c r="H420" s="3">
        <v>57246.057000000001</v>
      </c>
      <c r="I420" s="61">
        <v>2023</v>
      </c>
      <c r="L420" s="79">
        <v>1328</v>
      </c>
    </row>
    <row r="421" spans="1:12" x14ac:dyDescent="0.3">
      <c r="A421" s="79">
        <v>701</v>
      </c>
      <c r="B421" t="s">
        <v>4208</v>
      </c>
      <c r="C421" t="s">
        <v>1037</v>
      </c>
      <c r="D421" t="s">
        <v>3525</v>
      </c>
      <c r="E421" t="s">
        <v>42</v>
      </c>
      <c r="F421" s="3">
        <v>27079.83</v>
      </c>
      <c r="G421" s="3">
        <v>12818700</v>
      </c>
      <c r="H421" s="3">
        <v>493648.13699999999</v>
      </c>
      <c r="I421" s="61">
        <v>2023</v>
      </c>
      <c r="L421" s="79">
        <v>1329</v>
      </c>
    </row>
    <row r="422" spans="1:12" x14ac:dyDescent="0.3">
      <c r="A422" s="79">
        <v>701</v>
      </c>
      <c r="B422" t="s">
        <v>4208</v>
      </c>
      <c r="C422" t="s">
        <v>1037</v>
      </c>
      <c r="D422" t="s">
        <v>3526</v>
      </c>
      <c r="E422" t="s">
        <v>42</v>
      </c>
      <c r="F422" s="3">
        <v>40892.699999999997</v>
      </c>
      <c r="G422" s="3">
        <v>6936600</v>
      </c>
      <c r="H422" s="3">
        <v>267128.46600000001</v>
      </c>
      <c r="I422" s="61">
        <v>2023</v>
      </c>
      <c r="L422" s="79">
        <v>1330</v>
      </c>
    </row>
    <row r="423" spans="1:12" x14ac:dyDescent="0.3">
      <c r="A423" s="79">
        <v>701</v>
      </c>
      <c r="B423" t="s">
        <v>4208</v>
      </c>
      <c r="C423" t="s">
        <v>1037</v>
      </c>
      <c r="D423" t="s">
        <v>3527</v>
      </c>
      <c r="E423" t="s">
        <v>42</v>
      </c>
      <c r="F423" s="3">
        <v>185228.65</v>
      </c>
      <c r="G423" s="3">
        <v>9075000</v>
      </c>
      <c r="H423" s="3">
        <v>349478.25</v>
      </c>
      <c r="I423" s="61">
        <v>2023</v>
      </c>
      <c r="L423" s="79">
        <v>1331</v>
      </c>
    </row>
    <row r="424" spans="1:12" x14ac:dyDescent="0.3">
      <c r="A424" s="79">
        <v>701</v>
      </c>
      <c r="B424" t="s">
        <v>4208</v>
      </c>
      <c r="C424" t="s">
        <v>1037</v>
      </c>
      <c r="D424" t="s">
        <v>3528</v>
      </c>
      <c r="E424" t="s">
        <v>42</v>
      </c>
      <c r="F424" s="3">
        <v>498300</v>
      </c>
      <c r="G424" s="3">
        <v>35864100</v>
      </c>
      <c r="H424" s="3">
        <v>1381126.4909999999</v>
      </c>
      <c r="I424" s="61">
        <v>2023</v>
      </c>
      <c r="L424" s="79">
        <v>1336</v>
      </c>
    </row>
    <row r="425" spans="1:12" x14ac:dyDescent="0.3">
      <c r="A425" s="79">
        <v>702</v>
      </c>
      <c r="B425" t="s">
        <v>792</v>
      </c>
      <c r="C425" t="s">
        <v>1037</v>
      </c>
      <c r="D425" t="s">
        <v>230</v>
      </c>
      <c r="E425" t="s">
        <v>7</v>
      </c>
      <c r="F425" s="3">
        <v>232298</v>
      </c>
      <c r="G425" s="3">
        <v>16837000</v>
      </c>
      <c r="H425" s="3">
        <v>539120.74</v>
      </c>
      <c r="I425" s="61">
        <v>2023</v>
      </c>
      <c r="L425" s="79">
        <v>1337</v>
      </c>
    </row>
    <row r="426" spans="1:12" x14ac:dyDescent="0.3">
      <c r="A426" s="79">
        <v>702</v>
      </c>
      <c r="B426" t="s">
        <v>792</v>
      </c>
      <c r="C426" t="s">
        <v>1037</v>
      </c>
      <c r="D426" t="s">
        <v>231</v>
      </c>
      <c r="E426" t="s">
        <v>7</v>
      </c>
      <c r="F426" s="3">
        <v>118492</v>
      </c>
      <c r="G426" s="3">
        <v>15171300</v>
      </c>
      <c r="H426" s="3">
        <v>485785.02600000001</v>
      </c>
      <c r="I426" s="61">
        <v>2023</v>
      </c>
      <c r="L426" s="79">
        <v>1338</v>
      </c>
    </row>
    <row r="427" spans="1:12" x14ac:dyDescent="0.3">
      <c r="A427" s="79">
        <v>702</v>
      </c>
      <c r="B427" t="s">
        <v>792</v>
      </c>
      <c r="C427" t="s">
        <v>1037</v>
      </c>
      <c r="D427" t="s">
        <v>232</v>
      </c>
      <c r="E427" t="s">
        <v>42</v>
      </c>
      <c r="F427" s="3">
        <v>1096094</v>
      </c>
      <c r="G427" s="3">
        <v>69823600</v>
      </c>
      <c r="H427" s="3">
        <v>2235751.6719999998</v>
      </c>
      <c r="I427" s="61">
        <v>2023</v>
      </c>
      <c r="L427" s="79">
        <v>1339</v>
      </c>
    </row>
    <row r="428" spans="1:12" x14ac:dyDescent="0.3">
      <c r="A428" s="79">
        <v>702</v>
      </c>
      <c r="B428" t="s">
        <v>792</v>
      </c>
      <c r="C428" t="s">
        <v>1037</v>
      </c>
      <c r="D428" t="s">
        <v>233</v>
      </c>
      <c r="E428" t="s">
        <v>42</v>
      </c>
      <c r="F428" s="3">
        <v>255944</v>
      </c>
      <c r="G428" s="3">
        <v>27091100</v>
      </c>
      <c r="H428" s="3">
        <v>867457.022</v>
      </c>
      <c r="I428" s="61">
        <v>2023</v>
      </c>
      <c r="L428" s="79">
        <v>1340</v>
      </c>
    </row>
    <row r="429" spans="1:12" x14ac:dyDescent="0.3">
      <c r="A429" s="79">
        <v>702</v>
      </c>
      <c r="B429" t="s">
        <v>792</v>
      </c>
      <c r="C429" t="s">
        <v>1037</v>
      </c>
      <c r="D429" t="s">
        <v>3345</v>
      </c>
      <c r="E429" t="s">
        <v>7</v>
      </c>
      <c r="F429" s="3">
        <v>39624</v>
      </c>
      <c r="G429" s="3">
        <v>5824900</v>
      </c>
      <c r="H429" s="3">
        <v>186513.29800000001</v>
      </c>
      <c r="I429" s="61">
        <v>2023</v>
      </c>
      <c r="L429" s="79">
        <v>1345</v>
      </c>
    </row>
    <row r="430" spans="1:12" x14ac:dyDescent="0.3">
      <c r="A430" s="79">
        <v>702</v>
      </c>
      <c r="B430" t="s">
        <v>792</v>
      </c>
      <c r="C430" t="s">
        <v>1037</v>
      </c>
      <c r="D430" t="s">
        <v>585</v>
      </c>
      <c r="E430" t="s">
        <v>42</v>
      </c>
      <c r="F430" s="3">
        <v>478817</v>
      </c>
      <c r="G430" s="3">
        <v>63454900</v>
      </c>
      <c r="H430" s="3">
        <v>2031825.898</v>
      </c>
      <c r="I430" s="61">
        <v>2023</v>
      </c>
      <c r="L430" s="79">
        <v>1352</v>
      </c>
    </row>
    <row r="431" spans="1:12" x14ac:dyDescent="0.3">
      <c r="A431" s="79">
        <v>702</v>
      </c>
      <c r="B431" t="s">
        <v>792</v>
      </c>
      <c r="C431" t="s">
        <v>1037</v>
      </c>
      <c r="D431" t="s">
        <v>3529</v>
      </c>
      <c r="E431" t="s">
        <v>42</v>
      </c>
      <c r="F431" s="3">
        <v>254828</v>
      </c>
      <c r="G431" s="3">
        <v>49393800</v>
      </c>
      <c r="H431" s="3">
        <v>790794.73800000001</v>
      </c>
      <c r="I431" s="61">
        <v>2023</v>
      </c>
      <c r="L431" s="79">
        <v>1401</v>
      </c>
    </row>
    <row r="432" spans="1:12" x14ac:dyDescent="0.3">
      <c r="A432" s="79">
        <v>703</v>
      </c>
      <c r="B432" t="s">
        <v>3209</v>
      </c>
      <c r="C432" t="s">
        <v>1037</v>
      </c>
      <c r="D432" t="s">
        <v>3210</v>
      </c>
      <c r="E432" t="s">
        <v>42</v>
      </c>
      <c r="F432" s="3">
        <v>287600</v>
      </c>
      <c r="G432" s="3">
        <v>16486400</v>
      </c>
      <c r="H432" s="3">
        <v>498383.87200000009</v>
      </c>
      <c r="I432" s="61">
        <v>2023</v>
      </c>
      <c r="L432" s="79">
        <v>1402</v>
      </c>
    </row>
    <row r="433" spans="1:12" x14ac:dyDescent="0.3">
      <c r="A433" s="79">
        <v>705</v>
      </c>
      <c r="B433" t="s">
        <v>793</v>
      </c>
      <c r="C433" t="s">
        <v>1037</v>
      </c>
      <c r="D433" t="s">
        <v>3794</v>
      </c>
      <c r="E433" t="s">
        <v>42</v>
      </c>
      <c r="F433" s="3">
        <v>58362</v>
      </c>
      <c r="G433" s="3" t="s">
        <v>3765</v>
      </c>
      <c r="H433" s="3" t="s">
        <v>3765</v>
      </c>
      <c r="I433" s="61">
        <v>2023</v>
      </c>
      <c r="L433" s="79">
        <v>1403</v>
      </c>
    </row>
    <row r="434" spans="1:12" x14ac:dyDescent="0.3">
      <c r="A434" s="79">
        <v>705</v>
      </c>
      <c r="B434" t="s">
        <v>793</v>
      </c>
      <c r="C434" t="s">
        <v>1037</v>
      </c>
      <c r="D434" t="s">
        <v>3530</v>
      </c>
      <c r="E434" t="s">
        <v>42</v>
      </c>
      <c r="F434" s="3">
        <v>45072.800000000003</v>
      </c>
      <c r="G434" s="3">
        <v>9736300</v>
      </c>
      <c r="H434" s="3">
        <v>282936.87</v>
      </c>
      <c r="I434" s="61">
        <v>2023</v>
      </c>
      <c r="L434" s="79">
        <v>1406</v>
      </c>
    </row>
    <row r="435" spans="1:12" x14ac:dyDescent="0.3">
      <c r="A435" s="79">
        <v>705</v>
      </c>
      <c r="B435" t="s">
        <v>793</v>
      </c>
      <c r="C435" t="s">
        <v>1037</v>
      </c>
      <c r="D435" t="s">
        <v>3531</v>
      </c>
      <c r="E435" t="s">
        <v>42</v>
      </c>
      <c r="F435" s="3">
        <v>5537.58</v>
      </c>
      <c r="G435" s="3" t="s">
        <v>3765</v>
      </c>
      <c r="H435" s="3" t="s">
        <v>3765</v>
      </c>
      <c r="I435" s="61">
        <v>2023</v>
      </c>
      <c r="L435" s="79">
        <v>1409</v>
      </c>
    </row>
    <row r="436" spans="1:12" x14ac:dyDescent="0.3">
      <c r="A436" s="79">
        <v>705</v>
      </c>
      <c r="B436" t="s">
        <v>793</v>
      </c>
      <c r="C436" t="s">
        <v>1037</v>
      </c>
      <c r="D436" t="s">
        <v>3532</v>
      </c>
      <c r="E436" t="s">
        <v>42</v>
      </c>
      <c r="F436" s="3">
        <v>279014</v>
      </c>
      <c r="G436" s="3" t="s">
        <v>3765</v>
      </c>
      <c r="H436" s="3" t="s">
        <v>3765</v>
      </c>
      <c r="I436" s="61">
        <v>2023</v>
      </c>
      <c r="L436" s="79">
        <v>1412</v>
      </c>
    </row>
    <row r="437" spans="1:12" x14ac:dyDescent="0.3">
      <c r="A437" s="79">
        <v>705</v>
      </c>
      <c r="B437" t="s">
        <v>793</v>
      </c>
      <c r="C437" t="s">
        <v>1037</v>
      </c>
      <c r="D437" t="s">
        <v>3533</v>
      </c>
      <c r="E437" t="s">
        <v>42</v>
      </c>
      <c r="F437" s="3">
        <v>31994</v>
      </c>
      <c r="G437" s="3">
        <v>1711000</v>
      </c>
      <c r="H437" s="3">
        <v>49721.66</v>
      </c>
      <c r="I437" s="61">
        <v>2023</v>
      </c>
      <c r="L437" s="79">
        <v>1414</v>
      </c>
    </row>
    <row r="438" spans="1:12" x14ac:dyDescent="0.3">
      <c r="A438" s="79">
        <v>705</v>
      </c>
      <c r="B438" t="s">
        <v>793</v>
      </c>
      <c r="C438" t="s">
        <v>1037</v>
      </c>
      <c r="D438" t="s">
        <v>3534</v>
      </c>
      <c r="E438" t="s">
        <v>42</v>
      </c>
      <c r="F438" s="3">
        <v>102000</v>
      </c>
      <c r="G438" s="3" t="s">
        <v>3765</v>
      </c>
      <c r="H438" s="3" t="s">
        <v>3765</v>
      </c>
      <c r="I438" s="61">
        <v>2023</v>
      </c>
      <c r="L438" s="79">
        <v>1417</v>
      </c>
    </row>
    <row r="439" spans="1:12" x14ac:dyDescent="0.3">
      <c r="A439" s="79">
        <v>705</v>
      </c>
      <c r="B439" t="s">
        <v>793</v>
      </c>
      <c r="C439" t="s">
        <v>1037</v>
      </c>
      <c r="D439" t="s">
        <v>3535</v>
      </c>
      <c r="E439" t="s">
        <v>42</v>
      </c>
      <c r="F439" s="3">
        <v>65380.75</v>
      </c>
      <c r="G439" s="3">
        <v>1813200</v>
      </c>
      <c r="H439" s="3">
        <v>52691.59</v>
      </c>
      <c r="I439" s="61">
        <v>2023</v>
      </c>
      <c r="L439" s="79">
        <v>1421</v>
      </c>
    </row>
    <row r="440" spans="1:12" x14ac:dyDescent="0.3">
      <c r="A440" s="79">
        <v>705</v>
      </c>
      <c r="B440" t="s">
        <v>793</v>
      </c>
      <c r="C440" t="s">
        <v>1037</v>
      </c>
      <c r="D440" t="s">
        <v>3536</v>
      </c>
      <c r="E440" t="s">
        <v>42</v>
      </c>
      <c r="F440" s="3">
        <v>56032.71</v>
      </c>
      <c r="G440" s="3" t="s">
        <v>3765</v>
      </c>
      <c r="H440" s="3" t="s">
        <v>3765</v>
      </c>
      <c r="I440" s="61">
        <v>2023</v>
      </c>
      <c r="L440" s="79">
        <v>1422</v>
      </c>
    </row>
    <row r="441" spans="1:12" x14ac:dyDescent="0.3">
      <c r="A441" s="79">
        <v>705</v>
      </c>
      <c r="B441" t="s">
        <v>793</v>
      </c>
      <c r="C441" t="s">
        <v>1037</v>
      </c>
      <c r="D441" t="s">
        <v>3537</v>
      </c>
      <c r="E441" t="s">
        <v>7</v>
      </c>
      <c r="F441" s="3">
        <v>24951</v>
      </c>
      <c r="G441" s="3">
        <v>4030200</v>
      </c>
      <c r="H441" s="3">
        <v>117117</v>
      </c>
      <c r="I441" s="61">
        <v>2023</v>
      </c>
      <c r="L441" s="79">
        <v>1427</v>
      </c>
    </row>
    <row r="442" spans="1:12" x14ac:dyDescent="0.3">
      <c r="A442" s="79">
        <v>705</v>
      </c>
      <c r="B442" t="s">
        <v>793</v>
      </c>
      <c r="C442" t="s">
        <v>1037</v>
      </c>
      <c r="D442" t="s">
        <v>3538</v>
      </c>
      <c r="E442" t="s">
        <v>7</v>
      </c>
      <c r="F442" s="3">
        <v>57894</v>
      </c>
      <c r="G442" s="3">
        <v>1898100</v>
      </c>
      <c r="H442" s="3">
        <v>55158.76</v>
      </c>
      <c r="I442" s="61">
        <v>2023</v>
      </c>
      <c r="L442" s="79">
        <v>1429</v>
      </c>
    </row>
    <row r="443" spans="1:12" x14ac:dyDescent="0.3">
      <c r="A443" s="79">
        <v>705</v>
      </c>
      <c r="B443" t="s">
        <v>793</v>
      </c>
      <c r="C443" t="s">
        <v>1037</v>
      </c>
      <c r="D443" t="s">
        <v>3795</v>
      </c>
      <c r="E443" t="s">
        <v>42</v>
      </c>
      <c r="F443" s="3">
        <v>85011.09</v>
      </c>
      <c r="G443" s="3">
        <v>6903000</v>
      </c>
      <c r="H443" s="3">
        <v>200601.18</v>
      </c>
      <c r="I443" s="61">
        <v>2023</v>
      </c>
      <c r="L443" s="79">
        <v>1435</v>
      </c>
    </row>
    <row r="444" spans="1:12" x14ac:dyDescent="0.3">
      <c r="A444" s="79">
        <v>705</v>
      </c>
      <c r="B444" t="s">
        <v>793</v>
      </c>
      <c r="C444" t="s">
        <v>1037</v>
      </c>
      <c r="D444" t="s">
        <v>3211</v>
      </c>
      <c r="E444" t="s">
        <v>42</v>
      </c>
      <c r="F444" s="3">
        <v>89083</v>
      </c>
      <c r="G444" s="3">
        <v>12441300</v>
      </c>
      <c r="H444" s="3">
        <v>361544</v>
      </c>
      <c r="I444" s="61">
        <v>2023</v>
      </c>
      <c r="L444" s="79">
        <v>1439</v>
      </c>
    </row>
    <row r="445" spans="1:12" x14ac:dyDescent="0.3">
      <c r="A445" s="79">
        <v>705</v>
      </c>
      <c r="B445" t="s">
        <v>793</v>
      </c>
      <c r="C445" t="s">
        <v>1037</v>
      </c>
      <c r="D445" t="s">
        <v>3539</v>
      </c>
      <c r="E445" t="s">
        <v>7</v>
      </c>
      <c r="F445" s="3">
        <v>27900</v>
      </c>
      <c r="G445" s="3">
        <v>3469000</v>
      </c>
      <c r="H445" s="3">
        <v>72710.240000000005</v>
      </c>
      <c r="I445" s="61">
        <v>2023</v>
      </c>
      <c r="L445" s="79">
        <v>1507</v>
      </c>
    </row>
    <row r="446" spans="1:12" x14ac:dyDescent="0.3">
      <c r="A446" s="79">
        <v>705</v>
      </c>
      <c r="B446" t="s">
        <v>793</v>
      </c>
      <c r="C446" t="s">
        <v>1037</v>
      </c>
      <c r="D446" t="s">
        <v>3212</v>
      </c>
      <c r="E446" t="s">
        <v>42</v>
      </c>
      <c r="F446" s="3">
        <v>657512.67000000004</v>
      </c>
      <c r="G446" s="3">
        <v>52923700</v>
      </c>
      <c r="H446" s="3">
        <v>1109280</v>
      </c>
      <c r="I446" s="61">
        <v>2023</v>
      </c>
      <c r="L446" s="79">
        <v>1509</v>
      </c>
    </row>
    <row r="447" spans="1:12" x14ac:dyDescent="0.3">
      <c r="A447" s="79">
        <v>705</v>
      </c>
      <c r="B447" t="s">
        <v>793</v>
      </c>
      <c r="C447" t="s">
        <v>1037</v>
      </c>
      <c r="D447" t="s">
        <v>3540</v>
      </c>
      <c r="E447" t="s">
        <v>42</v>
      </c>
      <c r="F447" s="3">
        <v>63260</v>
      </c>
      <c r="G447" s="3">
        <v>3101400</v>
      </c>
      <c r="H447" s="3">
        <v>65005</v>
      </c>
      <c r="I447" s="61">
        <v>2023</v>
      </c>
      <c r="L447" s="79">
        <v>1511</v>
      </c>
    </row>
    <row r="448" spans="1:12" x14ac:dyDescent="0.3">
      <c r="A448" s="79">
        <v>705</v>
      </c>
      <c r="B448" t="s">
        <v>793</v>
      </c>
      <c r="C448" t="s">
        <v>1037</v>
      </c>
      <c r="D448" t="s">
        <v>3541</v>
      </c>
      <c r="E448" t="s">
        <v>42</v>
      </c>
      <c r="F448" s="3">
        <v>152294</v>
      </c>
      <c r="G448" s="3">
        <v>15409200</v>
      </c>
      <c r="H448" s="3">
        <v>322976</v>
      </c>
      <c r="I448" s="61">
        <v>2023</v>
      </c>
      <c r="L448" s="79">
        <v>1512</v>
      </c>
    </row>
    <row r="449" spans="1:12" x14ac:dyDescent="0.3">
      <c r="A449" s="79">
        <v>705</v>
      </c>
      <c r="B449" t="s">
        <v>793</v>
      </c>
      <c r="C449" t="s">
        <v>1037</v>
      </c>
      <c r="D449" t="s">
        <v>3967</v>
      </c>
      <c r="E449" t="s">
        <v>42</v>
      </c>
      <c r="F449" s="3">
        <v>208410</v>
      </c>
      <c r="G449" s="3">
        <v>16673500</v>
      </c>
      <c r="H449" s="3">
        <v>349476</v>
      </c>
      <c r="I449" s="61">
        <v>2023</v>
      </c>
      <c r="L449" s="79">
        <v>1514</v>
      </c>
    </row>
    <row r="450" spans="1:12" x14ac:dyDescent="0.3">
      <c r="A450" s="79">
        <v>705</v>
      </c>
      <c r="B450" t="s">
        <v>793</v>
      </c>
      <c r="C450" t="s">
        <v>1037</v>
      </c>
      <c r="D450" t="s">
        <v>4063</v>
      </c>
      <c r="E450" t="s">
        <v>42</v>
      </c>
      <c r="F450" s="3" t="s">
        <v>3765</v>
      </c>
      <c r="G450" s="3" t="s">
        <v>3765</v>
      </c>
      <c r="H450" s="3" t="s">
        <v>3765</v>
      </c>
      <c r="I450" s="61">
        <v>2023</v>
      </c>
      <c r="L450" s="79">
        <v>1518</v>
      </c>
    </row>
    <row r="451" spans="1:12" x14ac:dyDescent="0.3">
      <c r="A451" s="79">
        <v>705</v>
      </c>
      <c r="B451" t="s">
        <v>793</v>
      </c>
      <c r="C451" t="s">
        <v>1037</v>
      </c>
      <c r="D451" t="s">
        <v>3968</v>
      </c>
      <c r="E451" t="s">
        <v>7</v>
      </c>
      <c r="F451" s="3">
        <v>178500</v>
      </c>
      <c r="G451" s="3">
        <v>8820800</v>
      </c>
      <c r="H451" s="3">
        <v>184833</v>
      </c>
      <c r="I451" s="61">
        <v>2023</v>
      </c>
      <c r="L451" s="79">
        <v>1523</v>
      </c>
    </row>
    <row r="452" spans="1:12" x14ac:dyDescent="0.3">
      <c r="A452" s="79">
        <v>705</v>
      </c>
      <c r="B452" t="s">
        <v>793</v>
      </c>
      <c r="C452" t="s">
        <v>1037</v>
      </c>
      <c r="D452" t="s">
        <v>3969</v>
      </c>
      <c r="E452" t="s">
        <v>7</v>
      </c>
      <c r="F452" s="3">
        <v>178500</v>
      </c>
      <c r="G452" s="3">
        <v>5909700</v>
      </c>
      <c r="H452" s="3">
        <v>123867</v>
      </c>
      <c r="I452" s="61">
        <v>2023</v>
      </c>
      <c r="L452" s="79">
        <v>1526</v>
      </c>
    </row>
    <row r="453" spans="1:12" x14ac:dyDescent="0.3">
      <c r="A453" s="79">
        <v>705</v>
      </c>
      <c r="B453" t="s">
        <v>793</v>
      </c>
      <c r="C453" t="s">
        <v>1037</v>
      </c>
      <c r="D453" t="s">
        <v>3970</v>
      </c>
      <c r="E453" t="s">
        <v>7</v>
      </c>
      <c r="F453" s="3">
        <v>123187</v>
      </c>
      <c r="G453" s="3">
        <v>9454700</v>
      </c>
      <c r="H453" s="3">
        <v>198170</v>
      </c>
      <c r="I453" s="61">
        <v>2023</v>
      </c>
      <c r="L453" s="79">
        <v>1530</v>
      </c>
    </row>
    <row r="454" spans="1:12" x14ac:dyDescent="0.3">
      <c r="A454" s="79">
        <v>705</v>
      </c>
      <c r="B454" t="s">
        <v>793</v>
      </c>
      <c r="C454" t="s">
        <v>1037</v>
      </c>
      <c r="D454" t="s">
        <v>3971</v>
      </c>
      <c r="E454" t="s">
        <v>42</v>
      </c>
      <c r="F454" s="3">
        <v>284914</v>
      </c>
      <c r="G454" s="3">
        <v>13902400</v>
      </c>
      <c r="H454" s="3">
        <v>291394</v>
      </c>
      <c r="I454" s="61">
        <v>2023</v>
      </c>
      <c r="L454" s="79">
        <v>1533</v>
      </c>
    </row>
    <row r="455" spans="1:12" x14ac:dyDescent="0.3">
      <c r="A455" s="79">
        <v>705</v>
      </c>
      <c r="B455" t="s">
        <v>793</v>
      </c>
      <c r="C455" t="s">
        <v>1037</v>
      </c>
      <c r="D455" t="s">
        <v>3972</v>
      </c>
      <c r="E455" t="s">
        <v>19</v>
      </c>
      <c r="F455" s="3">
        <v>27041</v>
      </c>
      <c r="G455" s="3">
        <v>1852400</v>
      </c>
      <c r="H455" s="3">
        <v>38826</v>
      </c>
      <c r="I455" s="61">
        <v>2023</v>
      </c>
      <c r="L455" s="79">
        <v>1602</v>
      </c>
    </row>
    <row r="456" spans="1:12" x14ac:dyDescent="0.3">
      <c r="A456" s="79">
        <v>705</v>
      </c>
      <c r="B456" t="s">
        <v>793</v>
      </c>
      <c r="C456" t="s">
        <v>1037</v>
      </c>
      <c r="D456" t="s">
        <v>3973</v>
      </c>
      <c r="E456" t="s">
        <v>42</v>
      </c>
      <c r="F456" s="3">
        <v>250996</v>
      </c>
      <c r="G456" s="3">
        <v>12271300</v>
      </c>
      <c r="H456" s="3">
        <v>257206</v>
      </c>
      <c r="I456" s="61">
        <v>2023</v>
      </c>
      <c r="L456" s="79">
        <v>1606</v>
      </c>
    </row>
    <row r="457" spans="1:12" x14ac:dyDescent="0.3">
      <c r="A457" s="79">
        <v>705</v>
      </c>
      <c r="B457" t="s">
        <v>793</v>
      </c>
      <c r="C457" t="s">
        <v>1037</v>
      </c>
      <c r="D457" t="s">
        <v>3974</v>
      </c>
      <c r="E457" t="s">
        <v>7</v>
      </c>
      <c r="F457" s="3">
        <v>44253</v>
      </c>
      <c r="G457" s="3">
        <v>7194700</v>
      </c>
      <c r="H457" s="3">
        <v>150800</v>
      </c>
      <c r="I457" s="61">
        <v>2023</v>
      </c>
      <c r="L457" s="79">
        <v>1607</v>
      </c>
    </row>
    <row r="458" spans="1:12" x14ac:dyDescent="0.3">
      <c r="A458" s="79">
        <v>705</v>
      </c>
      <c r="B458" t="s">
        <v>793</v>
      </c>
      <c r="C458" t="s">
        <v>1037</v>
      </c>
      <c r="D458" t="s">
        <v>3975</v>
      </c>
      <c r="E458" t="s">
        <v>7</v>
      </c>
      <c r="F458" s="3">
        <v>167909</v>
      </c>
      <c r="G458" s="3">
        <v>6091200</v>
      </c>
      <c r="H458" s="3">
        <v>177010</v>
      </c>
      <c r="I458" s="61">
        <v>2023</v>
      </c>
      <c r="L458" s="79">
        <v>1608</v>
      </c>
    </row>
    <row r="459" spans="1:12" x14ac:dyDescent="0.3">
      <c r="A459" s="79">
        <v>705</v>
      </c>
      <c r="B459" t="s">
        <v>793</v>
      </c>
      <c r="C459" t="s">
        <v>1037</v>
      </c>
      <c r="D459" t="s">
        <v>3976</v>
      </c>
      <c r="E459" t="s">
        <v>42</v>
      </c>
      <c r="F459" s="3">
        <v>143369</v>
      </c>
      <c r="G459" s="3">
        <v>9868300</v>
      </c>
      <c r="H459" s="3">
        <v>286772</v>
      </c>
      <c r="I459" s="61">
        <v>2023</v>
      </c>
      <c r="L459" s="79">
        <v>1615</v>
      </c>
    </row>
    <row r="460" spans="1:12" x14ac:dyDescent="0.3">
      <c r="A460" s="79">
        <v>705</v>
      </c>
      <c r="B460" t="s">
        <v>793</v>
      </c>
      <c r="C460" t="s">
        <v>1037</v>
      </c>
      <c r="D460" t="s">
        <v>3977</v>
      </c>
      <c r="E460" t="s">
        <v>7</v>
      </c>
      <c r="F460" s="3">
        <v>118000</v>
      </c>
      <c r="G460" s="3">
        <v>4326000</v>
      </c>
      <c r="H460" s="3">
        <v>125713</v>
      </c>
      <c r="I460" s="61">
        <v>2023</v>
      </c>
      <c r="L460" s="79">
        <v>1616</v>
      </c>
    </row>
    <row r="461" spans="1:12" x14ac:dyDescent="0.3">
      <c r="A461" s="79">
        <v>705</v>
      </c>
      <c r="B461" t="s">
        <v>793</v>
      </c>
      <c r="C461" t="s">
        <v>1037</v>
      </c>
      <c r="D461" t="s">
        <v>3978</v>
      </c>
      <c r="E461" t="s">
        <v>42</v>
      </c>
      <c r="F461" s="3">
        <v>1044744</v>
      </c>
      <c r="G461" s="3" t="s">
        <v>3765</v>
      </c>
      <c r="H461" s="3" t="s">
        <v>3765</v>
      </c>
      <c r="I461" s="61">
        <v>2023</v>
      </c>
      <c r="L461" s="79">
        <v>1706</v>
      </c>
    </row>
    <row r="462" spans="1:12" x14ac:dyDescent="0.3">
      <c r="A462" s="79">
        <v>705</v>
      </c>
      <c r="B462" t="s">
        <v>793</v>
      </c>
      <c r="C462" t="s">
        <v>1037</v>
      </c>
      <c r="D462" t="s">
        <v>3979</v>
      </c>
      <c r="E462" t="s">
        <v>7</v>
      </c>
      <c r="F462" s="3">
        <v>28560</v>
      </c>
      <c r="G462" s="3">
        <v>2260800</v>
      </c>
      <c r="H462" s="3">
        <v>66919</v>
      </c>
      <c r="I462" s="61">
        <v>2023</v>
      </c>
      <c r="L462" s="79">
        <v>1707</v>
      </c>
    </row>
    <row r="463" spans="1:12" x14ac:dyDescent="0.3">
      <c r="A463" s="79">
        <v>705</v>
      </c>
      <c r="B463" t="s">
        <v>793</v>
      </c>
      <c r="C463" t="s">
        <v>1037</v>
      </c>
      <c r="D463" t="s">
        <v>4064</v>
      </c>
      <c r="E463" t="s">
        <v>42</v>
      </c>
      <c r="F463" s="3" t="s">
        <v>3765</v>
      </c>
      <c r="G463" s="3" t="s">
        <v>3765</v>
      </c>
      <c r="H463" s="3" t="s">
        <v>3765</v>
      </c>
      <c r="I463" s="61">
        <v>2023</v>
      </c>
      <c r="L463" s="79">
        <v>1708</v>
      </c>
    </row>
    <row r="464" spans="1:12" x14ac:dyDescent="0.3">
      <c r="A464" s="79">
        <v>705</v>
      </c>
      <c r="B464" t="s">
        <v>793</v>
      </c>
      <c r="C464" t="s">
        <v>1037</v>
      </c>
      <c r="D464" t="s">
        <v>3980</v>
      </c>
      <c r="E464" t="s">
        <v>42</v>
      </c>
      <c r="F464" s="3">
        <v>763815</v>
      </c>
      <c r="G464" s="3">
        <v>24269100</v>
      </c>
      <c r="H464" s="3">
        <v>705260</v>
      </c>
      <c r="I464" s="61">
        <v>2023</v>
      </c>
      <c r="L464" s="79">
        <v>1712</v>
      </c>
    </row>
    <row r="465" spans="1:12" x14ac:dyDescent="0.3">
      <c r="A465" s="79">
        <v>705</v>
      </c>
      <c r="B465" t="s">
        <v>793</v>
      </c>
      <c r="C465" t="s">
        <v>1037</v>
      </c>
      <c r="D465" t="s">
        <v>3981</v>
      </c>
      <c r="E465" t="s">
        <v>7</v>
      </c>
      <c r="F465" s="3">
        <v>570206</v>
      </c>
      <c r="G465" s="3">
        <v>10900000</v>
      </c>
      <c r="H465" s="3">
        <v>316754</v>
      </c>
      <c r="I465" s="61">
        <v>2023</v>
      </c>
      <c r="L465" s="79">
        <v>1713</v>
      </c>
    </row>
    <row r="466" spans="1:12" x14ac:dyDescent="0.3">
      <c r="A466" s="79">
        <v>705</v>
      </c>
      <c r="B466" t="s">
        <v>793</v>
      </c>
      <c r="C466" t="s">
        <v>1037</v>
      </c>
      <c r="D466" t="s">
        <v>3982</v>
      </c>
      <c r="E466" t="s">
        <v>7</v>
      </c>
      <c r="F466" s="3">
        <v>20943</v>
      </c>
      <c r="G466" s="3">
        <v>5970900</v>
      </c>
      <c r="H466" s="3">
        <v>173514</v>
      </c>
      <c r="I466" s="61">
        <v>2023</v>
      </c>
      <c r="L466" s="79">
        <v>1715</v>
      </c>
    </row>
    <row r="467" spans="1:12" x14ac:dyDescent="0.3">
      <c r="A467" s="79">
        <v>705</v>
      </c>
      <c r="B467" t="s">
        <v>793</v>
      </c>
      <c r="C467" t="s">
        <v>1037</v>
      </c>
      <c r="D467" t="s">
        <v>3983</v>
      </c>
      <c r="E467" t="s">
        <v>19</v>
      </c>
      <c r="F467" s="3">
        <v>316507</v>
      </c>
      <c r="G467" s="3">
        <v>19000000</v>
      </c>
      <c r="H467" s="3">
        <v>552140</v>
      </c>
      <c r="I467" s="61">
        <v>2023</v>
      </c>
      <c r="L467" s="79">
        <v>1801</v>
      </c>
    </row>
    <row r="468" spans="1:12" x14ac:dyDescent="0.3">
      <c r="A468" s="79">
        <v>705</v>
      </c>
      <c r="B468" t="s">
        <v>793</v>
      </c>
      <c r="C468" t="s">
        <v>1037</v>
      </c>
      <c r="D468" t="s">
        <v>4065</v>
      </c>
      <c r="E468" t="s">
        <v>7</v>
      </c>
      <c r="F468" s="3" t="s">
        <v>3765</v>
      </c>
      <c r="G468" s="3" t="s">
        <v>3765</v>
      </c>
      <c r="H468" s="3" t="s">
        <v>3765</v>
      </c>
      <c r="I468" s="61">
        <v>2023</v>
      </c>
      <c r="L468" s="79">
        <v>1802</v>
      </c>
    </row>
    <row r="469" spans="1:12" x14ac:dyDescent="0.3">
      <c r="A469" s="79">
        <v>705</v>
      </c>
      <c r="B469" t="s">
        <v>793</v>
      </c>
      <c r="C469" t="s">
        <v>1037</v>
      </c>
      <c r="D469" t="s">
        <v>3984</v>
      </c>
      <c r="E469" t="s">
        <v>42</v>
      </c>
      <c r="F469" s="3">
        <v>36270</v>
      </c>
      <c r="G469" s="3">
        <v>3159600</v>
      </c>
      <c r="H469" s="3">
        <v>91817</v>
      </c>
      <c r="I469" s="61">
        <v>2023</v>
      </c>
      <c r="L469" s="79">
        <v>1804</v>
      </c>
    </row>
    <row r="470" spans="1:12" x14ac:dyDescent="0.3">
      <c r="A470" s="79">
        <v>705</v>
      </c>
      <c r="B470" t="s">
        <v>793</v>
      </c>
      <c r="C470" t="s">
        <v>1037</v>
      </c>
      <c r="D470" t="s">
        <v>4066</v>
      </c>
      <c r="E470" t="s">
        <v>42</v>
      </c>
      <c r="F470" s="3" t="s">
        <v>3765</v>
      </c>
      <c r="G470" s="3" t="s">
        <v>3765</v>
      </c>
      <c r="H470" s="3" t="s">
        <v>3765</v>
      </c>
      <c r="I470" s="61">
        <v>2023</v>
      </c>
      <c r="L470" s="79">
        <v>1805</v>
      </c>
    </row>
    <row r="471" spans="1:12" x14ac:dyDescent="0.3">
      <c r="A471" s="79">
        <v>705</v>
      </c>
      <c r="B471" t="s">
        <v>793</v>
      </c>
      <c r="C471" t="s">
        <v>1037</v>
      </c>
      <c r="D471" t="s">
        <v>4067</v>
      </c>
      <c r="E471" t="s">
        <v>7</v>
      </c>
      <c r="F471" s="3" t="s">
        <v>3765</v>
      </c>
      <c r="G471" s="3">
        <v>16336500</v>
      </c>
      <c r="H471" s="3">
        <v>474738</v>
      </c>
      <c r="I471" s="61">
        <v>2023</v>
      </c>
      <c r="L471" s="79">
        <v>1808</v>
      </c>
    </row>
    <row r="472" spans="1:12" x14ac:dyDescent="0.3">
      <c r="A472" s="79">
        <v>705</v>
      </c>
      <c r="B472" t="s">
        <v>793</v>
      </c>
      <c r="C472" t="s">
        <v>1037</v>
      </c>
      <c r="D472" t="s">
        <v>4068</v>
      </c>
      <c r="E472" t="s">
        <v>42</v>
      </c>
      <c r="F472" s="3" t="s">
        <v>3765</v>
      </c>
      <c r="G472" s="3">
        <v>778200</v>
      </c>
      <c r="H472" s="3">
        <v>22614</v>
      </c>
      <c r="I472" s="61">
        <v>2023</v>
      </c>
      <c r="L472" s="79">
        <v>1813</v>
      </c>
    </row>
    <row r="473" spans="1:12" x14ac:dyDescent="0.3">
      <c r="A473" s="79">
        <v>708</v>
      </c>
      <c r="B473" t="s">
        <v>3097</v>
      </c>
      <c r="C473" t="s">
        <v>1037</v>
      </c>
      <c r="D473" t="s">
        <v>3542</v>
      </c>
      <c r="E473" t="s">
        <v>42</v>
      </c>
      <c r="F473" s="3">
        <v>653981.17000000004</v>
      </c>
      <c r="G473" s="3">
        <v>28126400</v>
      </c>
      <c r="H473" s="3">
        <v>926202.35199999996</v>
      </c>
      <c r="I473" s="61">
        <v>2023</v>
      </c>
      <c r="L473" s="79">
        <v>1816</v>
      </c>
    </row>
    <row r="474" spans="1:12" x14ac:dyDescent="0.3">
      <c r="A474" s="79">
        <v>709</v>
      </c>
      <c r="B474" t="s">
        <v>1479</v>
      </c>
      <c r="C474" t="s">
        <v>1037</v>
      </c>
      <c r="D474" t="s">
        <v>3543</v>
      </c>
      <c r="E474" t="s">
        <v>7</v>
      </c>
      <c r="F474" s="3">
        <v>9732.1</v>
      </c>
      <c r="G474" s="3">
        <v>280000</v>
      </c>
      <c r="H474" s="3">
        <v>17080</v>
      </c>
      <c r="I474" s="61">
        <v>2023</v>
      </c>
      <c r="L474" s="79">
        <v>1818</v>
      </c>
    </row>
    <row r="475" spans="1:12" x14ac:dyDescent="0.3">
      <c r="A475" s="79">
        <v>709</v>
      </c>
      <c r="B475" t="s">
        <v>1479</v>
      </c>
      <c r="C475" t="s">
        <v>1037</v>
      </c>
      <c r="D475" t="s">
        <v>3544</v>
      </c>
      <c r="E475" t="s">
        <v>7</v>
      </c>
      <c r="F475" s="3">
        <v>15192.85</v>
      </c>
      <c r="G475" s="3">
        <v>450000</v>
      </c>
      <c r="H475" s="3">
        <v>27450</v>
      </c>
      <c r="I475" s="61">
        <v>2023</v>
      </c>
      <c r="L475" s="79">
        <v>1819</v>
      </c>
    </row>
    <row r="476" spans="1:12" x14ac:dyDescent="0.3">
      <c r="A476" s="79">
        <v>709</v>
      </c>
      <c r="B476" t="s">
        <v>1479</v>
      </c>
      <c r="C476" t="s">
        <v>1037</v>
      </c>
      <c r="D476" t="s">
        <v>3545</v>
      </c>
      <c r="E476" t="s">
        <v>7</v>
      </c>
      <c r="F476" s="3">
        <v>63971.32</v>
      </c>
      <c r="G476" s="3">
        <v>16636800</v>
      </c>
      <c r="H476" s="3">
        <v>1014844.8</v>
      </c>
      <c r="I476" s="61">
        <v>2023</v>
      </c>
      <c r="L476" s="79">
        <v>1820</v>
      </c>
    </row>
    <row r="477" spans="1:12" x14ac:dyDescent="0.3">
      <c r="A477" s="79">
        <v>709</v>
      </c>
      <c r="B477" t="s">
        <v>1479</v>
      </c>
      <c r="C477" t="s">
        <v>1037</v>
      </c>
      <c r="D477" t="s">
        <v>3546</v>
      </c>
      <c r="E477" t="s">
        <v>7</v>
      </c>
      <c r="F477" s="3">
        <v>181454</v>
      </c>
      <c r="G477" s="3">
        <v>8277000</v>
      </c>
      <c r="H477" s="3">
        <v>504896.99999999994</v>
      </c>
      <c r="I477" s="61">
        <v>2023</v>
      </c>
      <c r="L477" s="79">
        <v>1915</v>
      </c>
    </row>
    <row r="478" spans="1:12" x14ac:dyDescent="0.3">
      <c r="A478" s="79">
        <v>709</v>
      </c>
      <c r="B478" t="s">
        <v>1479</v>
      </c>
      <c r="C478" t="s">
        <v>1037</v>
      </c>
      <c r="D478" t="s">
        <v>3547</v>
      </c>
      <c r="E478" t="s">
        <v>7</v>
      </c>
      <c r="F478" s="3">
        <v>223767.87</v>
      </c>
      <c r="G478" s="3">
        <v>5599000</v>
      </c>
      <c r="H478" s="3">
        <v>341539</v>
      </c>
      <c r="I478" s="61">
        <v>2023</v>
      </c>
      <c r="L478" s="79">
        <v>1918</v>
      </c>
    </row>
    <row r="479" spans="1:12" x14ac:dyDescent="0.3">
      <c r="A479" s="79">
        <v>709</v>
      </c>
      <c r="B479" t="s">
        <v>1479</v>
      </c>
      <c r="C479" t="s">
        <v>1037</v>
      </c>
      <c r="D479" t="s">
        <v>3548</v>
      </c>
      <c r="E479" t="s">
        <v>7</v>
      </c>
      <c r="F479" s="3">
        <v>22130.89</v>
      </c>
      <c r="G479" s="3">
        <v>689700</v>
      </c>
      <c r="H479" s="3">
        <v>42071.7</v>
      </c>
      <c r="I479" s="61">
        <v>2023</v>
      </c>
      <c r="L479" s="79">
        <v>2003</v>
      </c>
    </row>
    <row r="480" spans="1:12" x14ac:dyDescent="0.3">
      <c r="A480" s="79">
        <v>709</v>
      </c>
      <c r="B480" t="s">
        <v>1479</v>
      </c>
      <c r="C480" t="s">
        <v>1037</v>
      </c>
      <c r="D480" t="s">
        <v>3549</v>
      </c>
      <c r="E480" t="s">
        <v>19</v>
      </c>
      <c r="F480" s="3">
        <v>53063.45</v>
      </c>
      <c r="G480" s="3">
        <v>549000</v>
      </c>
      <c r="H480" s="3">
        <v>33489</v>
      </c>
      <c r="I480" s="61">
        <v>2023</v>
      </c>
      <c r="L480" s="79">
        <v>2004</v>
      </c>
    </row>
    <row r="481" spans="1:12" x14ac:dyDescent="0.3">
      <c r="A481" s="79">
        <v>709</v>
      </c>
      <c r="B481" t="s">
        <v>1479</v>
      </c>
      <c r="C481" t="s">
        <v>1037</v>
      </c>
      <c r="D481" t="s">
        <v>3550</v>
      </c>
      <c r="E481" t="s">
        <v>19</v>
      </c>
      <c r="F481" s="3">
        <v>34779.589999999997</v>
      </c>
      <c r="G481" s="3">
        <v>580000</v>
      </c>
      <c r="H481" s="3">
        <v>35380</v>
      </c>
      <c r="I481" s="61">
        <v>2023</v>
      </c>
      <c r="L481" s="79">
        <v>2005</v>
      </c>
    </row>
    <row r="482" spans="1:12" x14ac:dyDescent="0.3">
      <c r="A482" s="79">
        <v>709</v>
      </c>
      <c r="B482" t="s">
        <v>1479</v>
      </c>
      <c r="C482" t="s">
        <v>1037</v>
      </c>
      <c r="D482" t="s">
        <v>1842</v>
      </c>
      <c r="E482" t="s">
        <v>7</v>
      </c>
      <c r="F482" s="3">
        <v>266331.52000000002</v>
      </c>
      <c r="G482" s="3">
        <v>22339500</v>
      </c>
      <c r="H482" s="3">
        <v>1362709.5</v>
      </c>
      <c r="I482" s="61">
        <v>2023</v>
      </c>
      <c r="L482" s="79">
        <v>2006</v>
      </c>
    </row>
    <row r="483" spans="1:12" x14ac:dyDescent="0.3">
      <c r="A483" s="79">
        <v>709</v>
      </c>
      <c r="B483" t="s">
        <v>1479</v>
      </c>
      <c r="C483" t="s">
        <v>1037</v>
      </c>
      <c r="D483" t="s">
        <v>3551</v>
      </c>
      <c r="E483" t="s">
        <v>7</v>
      </c>
      <c r="F483" s="3">
        <v>52808.51</v>
      </c>
      <c r="G483" s="3">
        <v>590600</v>
      </c>
      <c r="H483" s="3">
        <v>36026.6</v>
      </c>
      <c r="I483" s="61">
        <v>2023</v>
      </c>
      <c r="L483" s="79">
        <v>2007</v>
      </c>
    </row>
    <row r="484" spans="1:12" x14ac:dyDescent="0.3">
      <c r="A484" s="79">
        <v>709</v>
      </c>
      <c r="B484" t="s">
        <v>1479</v>
      </c>
      <c r="C484" t="s">
        <v>1037</v>
      </c>
      <c r="D484" t="s">
        <v>3552</v>
      </c>
      <c r="E484" t="s">
        <v>7</v>
      </c>
      <c r="F484" s="3">
        <v>29859</v>
      </c>
      <c r="G484" s="3">
        <v>300000</v>
      </c>
      <c r="H484" s="3">
        <v>18300</v>
      </c>
      <c r="I484" s="61">
        <v>2023</v>
      </c>
      <c r="L484" s="79">
        <v>2009</v>
      </c>
    </row>
    <row r="485" spans="1:12" x14ac:dyDescent="0.3">
      <c r="A485" s="79">
        <v>709</v>
      </c>
      <c r="B485" t="s">
        <v>1479</v>
      </c>
      <c r="C485" t="s">
        <v>1037</v>
      </c>
      <c r="D485" t="s">
        <v>3553</v>
      </c>
      <c r="E485" t="s">
        <v>7</v>
      </c>
      <c r="F485" s="3">
        <v>11365.63</v>
      </c>
      <c r="G485" s="3">
        <v>250000</v>
      </c>
      <c r="H485" s="3">
        <v>15250</v>
      </c>
      <c r="I485" s="61">
        <v>2023</v>
      </c>
      <c r="L485" s="79">
        <v>2012</v>
      </c>
    </row>
    <row r="486" spans="1:12" x14ac:dyDescent="0.3">
      <c r="A486" s="79">
        <v>709</v>
      </c>
      <c r="B486" t="s">
        <v>1479</v>
      </c>
      <c r="C486" t="s">
        <v>1037</v>
      </c>
      <c r="D486" t="s">
        <v>3554</v>
      </c>
      <c r="E486" t="s">
        <v>7</v>
      </c>
      <c r="F486" s="3">
        <v>51391.86</v>
      </c>
      <c r="G486" s="3">
        <v>600000</v>
      </c>
      <c r="H486" s="3">
        <v>36600</v>
      </c>
      <c r="I486" s="61">
        <v>2023</v>
      </c>
      <c r="L486" s="79">
        <v>2013</v>
      </c>
    </row>
    <row r="487" spans="1:12" x14ac:dyDescent="0.3">
      <c r="A487" s="79">
        <v>710</v>
      </c>
      <c r="B487" t="s">
        <v>794</v>
      </c>
      <c r="C487" t="s">
        <v>1037</v>
      </c>
      <c r="D487" t="s">
        <v>237</v>
      </c>
      <c r="E487" t="s">
        <v>42</v>
      </c>
      <c r="F487" s="3" t="s">
        <v>3765</v>
      </c>
      <c r="G487" s="3">
        <v>24558600</v>
      </c>
      <c r="H487" s="3">
        <v>572952.13800000004</v>
      </c>
      <c r="I487" s="61">
        <v>2023</v>
      </c>
      <c r="L487" s="79">
        <v>2014</v>
      </c>
    </row>
    <row r="488" spans="1:12" x14ac:dyDescent="0.3">
      <c r="A488" s="79">
        <v>711</v>
      </c>
      <c r="B488" t="s">
        <v>3098</v>
      </c>
      <c r="C488" t="s">
        <v>1037</v>
      </c>
      <c r="D488" t="s">
        <v>3213</v>
      </c>
      <c r="E488" t="s">
        <v>7</v>
      </c>
      <c r="F488" s="3">
        <v>134000</v>
      </c>
      <c r="G488" s="3">
        <v>24428800</v>
      </c>
      <c r="H488" s="3" t="s">
        <v>3765</v>
      </c>
      <c r="I488" s="61">
        <v>2023</v>
      </c>
      <c r="L488" s="79">
        <v>2015</v>
      </c>
    </row>
    <row r="489" spans="1:12" x14ac:dyDescent="0.3">
      <c r="A489" s="79">
        <v>711</v>
      </c>
      <c r="B489" t="s">
        <v>3098</v>
      </c>
      <c r="C489" t="s">
        <v>1037</v>
      </c>
      <c r="D489" t="s">
        <v>3214</v>
      </c>
      <c r="E489" t="s">
        <v>7</v>
      </c>
      <c r="F489" s="3">
        <v>225000</v>
      </c>
      <c r="G489" s="3">
        <v>16747200</v>
      </c>
      <c r="H489" s="3" t="s">
        <v>3765</v>
      </c>
      <c r="I489" s="61">
        <v>2023</v>
      </c>
      <c r="L489" s="79">
        <v>2016</v>
      </c>
    </row>
    <row r="490" spans="1:12" x14ac:dyDescent="0.3">
      <c r="A490" s="79">
        <v>711</v>
      </c>
      <c r="B490" t="s">
        <v>3098</v>
      </c>
      <c r="C490" t="s">
        <v>1037</v>
      </c>
      <c r="D490" t="s">
        <v>3555</v>
      </c>
      <c r="E490" t="s">
        <v>7</v>
      </c>
      <c r="F490" s="3">
        <v>350000</v>
      </c>
      <c r="G490" s="3">
        <v>38775000</v>
      </c>
      <c r="H490" s="3" t="s">
        <v>3765</v>
      </c>
      <c r="I490" s="61">
        <v>2023</v>
      </c>
      <c r="L490" s="79">
        <v>2108</v>
      </c>
    </row>
    <row r="491" spans="1:12" x14ac:dyDescent="0.3">
      <c r="A491" s="79">
        <v>713</v>
      </c>
      <c r="B491" t="s">
        <v>3215</v>
      </c>
      <c r="C491" t="s">
        <v>1037</v>
      </c>
      <c r="D491" t="s">
        <v>3216</v>
      </c>
      <c r="E491" t="s">
        <v>7</v>
      </c>
      <c r="F491" s="3">
        <v>161447</v>
      </c>
      <c r="G491" s="3">
        <v>7457900</v>
      </c>
      <c r="H491" s="3">
        <v>245215.75200000001</v>
      </c>
      <c r="I491" s="61">
        <v>2023</v>
      </c>
      <c r="L491" s="79">
        <v>2112</v>
      </c>
    </row>
    <row r="492" spans="1:12" x14ac:dyDescent="0.3">
      <c r="A492" s="79">
        <v>713</v>
      </c>
      <c r="B492" t="s">
        <v>3215</v>
      </c>
      <c r="C492" t="s">
        <v>1037</v>
      </c>
      <c r="D492" t="s">
        <v>3217</v>
      </c>
      <c r="E492" t="s">
        <v>7</v>
      </c>
      <c r="F492" s="3">
        <v>176137.92</v>
      </c>
      <c r="G492" s="3">
        <v>9654700</v>
      </c>
      <c r="H492" s="3">
        <v>317446.53599999996</v>
      </c>
      <c r="I492" s="61">
        <v>2023</v>
      </c>
      <c r="L492" s="79">
        <v>2115</v>
      </c>
    </row>
    <row r="493" spans="1:12" x14ac:dyDescent="0.3">
      <c r="A493" s="79">
        <v>713</v>
      </c>
      <c r="B493" t="s">
        <v>3215</v>
      </c>
      <c r="C493" t="s">
        <v>1037</v>
      </c>
      <c r="D493" t="s">
        <v>3218</v>
      </c>
      <c r="E493" t="s">
        <v>7</v>
      </c>
      <c r="F493" s="3">
        <v>120385.15</v>
      </c>
      <c r="G493" s="3">
        <v>8632800</v>
      </c>
      <c r="H493" s="3">
        <v>283846.46399999998</v>
      </c>
      <c r="I493" s="61">
        <v>2023</v>
      </c>
      <c r="L493" s="79">
        <v>2119</v>
      </c>
    </row>
    <row r="494" spans="1:12" x14ac:dyDescent="0.3">
      <c r="A494" s="79">
        <v>713</v>
      </c>
      <c r="B494" t="s">
        <v>3215</v>
      </c>
      <c r="C494" t="s">
        <v>1037</v>
      </c>
      <c r="D494" t="s">
        <v>3556</v>
      </c>
      <c r="E494" t="s">
        <v>42</v>
      </c>
      <c r="F494" s="3">
        <v>59898.58</v>
      </c>
      <c r="G494" s="3">
        <v>10560600</v>
      </c>
      <c r="H494" s="3">
        <v>347232.52799999999</v>
      </c>
      <c r="I494" s="61">
        <v>2023</v>
      </c>
      <c r="L494" s="79">
        <v>2122</v>
      </c>
    </row>
    <row r="495" spans="1:12" x14ac:dyDescent="0.3">
      <c r="A495" s="79">
        <v>713</v>
      </c>
      <c r="B495" t="s">
        <v>3215</v>
      </c>
      <c r="C495" t="s">
        <v>1037</v>
      </c>
      <c r="D495" t="s">
        <v>3219</v>
      </c>
      <c r="E495" t="s">
        <v>7</v>
      </c>
      <c r="F495" s="3">
        <v>110000</v>
      </c>
      <c r="G495" s="3">
        <v>8527300</v>
      </c>
      <c r="H495" s="3">
        <v>280377.62400000001</v>
      </c>
      <c r="I495" s="61">
        <v>2023</v>
      </c>
    </row>
    <row r="496" spans="1:12" x14ac:dyDescent="0.3">
      <c r="A496" s="79">
        <v>713</v>
      </c>
      <c r="B496" t="s">
        <v>3215</v>
      </c>
      <c r="C496" t="s">
        <v>1037</v>
      </c>
      <c r="D496" t="s">
        <v>3220</v>
      </c>
      <c r="E496" t="s">
        <v>7</v>
      </c>
      <c r="F496" s="3">
        <v>26304.6</v>
      </c>
      <c r="G496" s="3">
        <v>6331100</v>
      </c>
      <c r="H496" s="3">
        <v>208166.56799999997</v>
      </c>
      <c r="I496" s="61">
        <v>2023</v>
      </c>
    </row>
    <row r="497" spans="1:9" x14ac:dyDescent="0.3">
      <c r="A497" s="79">
        <v>713</v>
      </c>
      <c r="B497" t="s">
        <v>3215</v>
      </c>
      <c r="C497" t="s">
        <v>1037</v>
      </c>
      <c r="D497" t="s">
        <v>3221</v>
      </c>
      <c r="E497" t="s">
        <v>42</v>
      </c>
      <c r="F497" s="3">
        <v>244706.59</v>
      </c>
      <c r="G497" s="3">
        <v>18314200</v>
      </c>
      <c r="H497" s="3">
        <v>602170.89599999995</v>
      </c>
      <c r="I497" s="61">
        <v>2023</v>
      </c>
    </row>
    <row r="498" spans="1:9" x14ac:dyDescent="0.3">
      <c r="A498" s="79">
        <v>713</v>
      </c>
      <c r="B498" t="s">
        <v>3215</v>
      </c>
      <c r="C498" t="s">
        <v>1037</v>
      </c>
      <c r="D498" t="s">
        <v>3557</v>
      </c>
      <c r="E498" t="s">
        <v>19</v>
      </c>
      <c r="F498" s="3">
        <v>97537.07</v>
      </c>
      <c r="G498" s="3">
        <v>7728000</v>
      </c>
      <c r="H498" s="3">
        <v>254096.64000000001</v>
      </c>
      <c r="I498" s="61">
        <v>2023</v>
      </c>
    </row>
    <row r="499" spans="1:9" x14ac:dyDescent="0.3">
      <c r="A499" s="79">
        <v>713</v>
      </c>
      <c r="B499" t="s">
        <v>3215</v>
      </c>
      <c r="C499" t="s">
        <v>1037</v>
      </c>
      <c r="D499" t="s">
        <v>3222</v>
      </c>
      <c r="E499" t="s">
        <v>7</v>
      </c>
      <c r="F499" s="3">
        <v>2571.48</v>
      </c>
      <c r="G499" s="3">
        <v>786100</v>
      </c>
      <c r="H499" s="3">
        <v>25846.967999999997</v>
      </c>
      <c r="I499" s="61">
        <v>2023</v>
      </c>
    </row>
    <row r="500" spans="1:9" x14ac:dyDescent="0.3">
      <c r="A500" s="79">
        <v>713</v>
      </c>
      <c r="B500" t="s">
        <v>3215</v>
      </c>
      <c r="C500" t="s">
        <v>1037</v>
      </c>
      <c r="D500" t="s">
        <v>3558</v>
      </c>
      <c r="E500" t="s">
        <v>19</v>
      </c>
      <c r="F500" s="3">
        <v>1490673.13</v>
      </c>
      <c r="G500" s="3">
        <v>37865800</v>
      </c>
      <c r="H500" s="3">
        <v>1245027.504</v>
      </c>
      <c r="I500" s="61">
        <v>2023</v>
      </c>
    </row>
    <row r="501" spans="1:9" x14ac:dyDescent="0.3">
      <c r="A501" s="79">
        <v>713</v>
      </c>
      <c r="B501" t="s">
        <v>3215</v>
      </c>
      <c r="C501" t="s">
        <v>1037</v>
      </c>
      <c r="D501" t="s">
        <v>3223</v>
      </c>
      <c r="E501" t="s">
        <v>3224</v>
      </c>
      <c r="F501" s="3">
        <v>1130629</v>
      </c>
      <c r="G501" s="3">
        <v>42675500</v>
      </c>
      <c r="H501" s="3">
        <v>1403170.44</v>
      </c>
      <c r="I501" s="61">
        <v>2023</v>
      </c>
    </row>
    <row r="502" spans="1:9" x14ac:dyDescent="0.3">
      <c r="A502" s="79">
        <v>713</v>
      </c>
      <c r="B502" t="s">
        <v>3215</v>
      </c>
      <c r="C502" t="s">
        <v>1037</v>
      </c>
      <c r="D502" t="s">
        <v>3796</v>
      </c>
      <c r="E502" t="s">
        <v>19</v>
      </c>
      <c r="F502" s="3">
        <v>705685.15</v>
      </c>
      <c r="G502" s="3">
        <v>21941300</v>
      </c>
      <c r="H502" s="3">
        <v>721429.9439999999</v>
      </c>
      <c r="I502" s="61">
        <v>2023</v>
      </c>
    </row>
    <row r="503" spans="1:9" x14ac:dyDescent="0.3">
      <c r="A503" s="79">
        <v>713</v>
      </c>
      <c r="B503" t="s">
        <v>3215</v>
      </c>
      <c r="C503" t="s">
        <v>1037</v>
      </c>
      <c r="D503" t="s">
        <v>3559</v>
      </c>
      <c r="E503" t="s">
        <v>3224</v>
      </c>
      <c r="F503" s="3">
        <v>832034.24</v>
      </c>
      <c r="G503" s="3">
        <v>42766000</v>
      </c>
      <c r="H503" s="3">
        <v>1406146.08</v>
      </c>
      <c r="I503" s="61">
        <v>2023</v>
      </c>
    </row>
    <row r="504" spans="1:9" x14ac:dyDescent="0.3">
      <c r="A504" s="79">
        <v>714</v>
      </c>
      <c r="B504" t="s">
        <v>1472</v>
      </c>
      <c r="C504" t="s">
        <v>1037</v>
      </c>
      <c r="D504" t="s">
        <v>4216</v>
      </c>
      <c r="E504" t="s">
        <v>42</v>
      </c>
      <c r="F504" s="3">
        <v>99589.13</v>
      </c>
      <c r="G504" s="3">
        <v>125000</v>
      </c>
      <c r="H504" s="3">
        <v>4668.75</v>
      </c>
      <c r="I504" s="61">
        <v>2023</v>
      </c>
    </row>
    <row r="505" spans="1:9" x14ac:dyDescent="0.3">
      <c r="A505" s="79">
        <v>714</v>
      </c>
      <c r="B505" t="s">
        <v>1472</v>
      </c>
      <c r="C505" t="s">
        <v>1037</v>
      </c>
      <c r="D505" t="s">
        <v>4217</v>
      </c>
      <c r="E505" t="s">
        <v>42</v>
      </c>
      <c r="F505" s="3">
        <v>176400</v>
      </c>
      <c r="G505" s="3">
        <v>3021800</v>
      </c>
      <c r="H505" s="3">
        <v>112864.23</v>
      </c>
      <c r="I505" s="61">
        <v>2023</v>
      </c>
    </row>
    <row r="506" spans="1:9" x14ac:dyDescent="0.3">
      <c r="A506" s="79">
        <v>714</v>
      </c>
      <c r="B506" t="s">
        <v>1472</v>
      </c>
      <c r="C506" t="s">
        <v>1037</v>
      </c>
      <c r="D506" t="s">
        <v>4218</v>
      </c>
      <c r="E506" t="s">
        <v>7</v>
      </c>
      <c r="F506" s="3">
        <v>4592.67</v>
      </c>
      <c r="G506" s="3">
        <v>207000</v>
      </c>
      <c r="H506" s="3">
        <v>2593.91</v>
      </c>
      <c r="I506" s="61">
        <v>2023</v>
      </c>
    </row>
    <row r="507" spans="1:9" x14ac:dyDescent="0.3">
      <c r="A507" s="79">
        <v>714</v>
      </c>
      <c r="B507" t="s">
        <v>1472</v>
      </c>
      <c r="C507" t="s">
        <v>1037</v>
      </c>
      <c r="D507" t="s">
        <v>4218</v>
      </c>
      <c r="E507" t="s">
        <v>7</v>
      </c>
      <c r="F507" s="3">
        <v>4439.34</v>
      </c>
      <c r="G507" s="3">
        <v>203500</v>
      </c>
      <c r="H507" s="3">
        <v>2507.3000000000002</v>
      </c>
      <c r="I507" s="61">
        <v>2023</v>
      </c>
    </row>
    <row r="508" spans="1:9" x14ac:dyDescent="0.3">
      <c r="A508" s="79">
        <v>714</v>
      </c>
      <c r="B508" t="s">
        <v>1472</v>
      </c>
      <c r="C508" t="s">
        <v>1037</v>
      </c>
      <c r="D508" t="s">
        <v>4219</v>
      </c>
      <c r="E508" t="s">
        <v>7</v>
      </c>
      <c r="F508" s="3">
        <v>4439.34</v>
      </c>
      <c r="G508" s="3">
        <v>203500</v>
      </c>
      <c r="H508" s="3">
        <v>2507.3000000000002</v>
      </c>
      <c r="I508" s="61">
        <v>2023</v>
      </c>
    </row>
    <row r="509" spans="1:9" x14ac:dyDescent="0.3">
      <c r="A509" s="79">
        <v>714</v>
      </c>
      <c r="B509" t="s">
        <v>1472</v>
      </c>
      <c r="C509" t="s">
        <v>1037</v>
      </c>
      <c r="D509" t="s">
        <v>4219</v>
      </c>
      <c r="E509" t="s">
        <v>7</v>
      </c>
      <c r="F509" s="3">
        <v>4589.07</v>
      </c>
      <c r="G509" s="3">
        <v>207000</v>
      </c>
      <c r="H509" s="3">
        <v>2591.87</v>
      </c>
      <c r="I509" s="61">
        <v>2023</v>
      </c>
    </row>
    <row r="510" spans="1:9" x14ac:dyDescent="0.3">
      <c r="A510" s="79">
        <v>714</v>
      </c>
      <c r="B510" t="s">
        <v>1472</v>
      </c>
      <c r="C510" t="s">
        <v>1037</v>
      </c>
      <c r="D510" t="s">
        <v>4220</v>
      </c>
      <c r="E510" t="s">
        <v>7</v>
      </c>
      <c r="F510" s="3">
        <v>4592.67</v>
      </c>
      <c r="G510" s="3">
        <v>207000</v>
      </c>
      <c r="H510" s="3">
        <v>2593.91</v>
      </c>
      <c r="I510" s="61">
        <v>2023</v>
      </c>
    </row>
    <row r="511" spans="1:9" x14ac:dyDescent="0.3">
      <c r="A511" s="79">
        <v>714</v>
      </c>
      <c r="B511" t="s">
        <v>1472</v>
      </c>
      <c r="C511" t="s">
        <v>1037</v>
      </c>
      <c r="D511" t="s">
        <v>4220</v>
      </c>
      <c r="E511" t="s">
        <v>7</v>
      </c>
      <c r="F511" s="3">
        <v>4310.0600000000004</v>
      </c>
      <c r="G511" s="3">
        <v>203500</v>
      </c>
      <c r="H511" s="3">
        <v>2434.3000000000002</v>
      </c>
      <c r="I511" s="61">
        <v>2023</v>
      </c>
    </row>
    <row r="512" spans="1:9" x14ac:dyDescent="0.3">
      <c r="A512" s="79">
        <v>714</v>
      </c>
      <c r="B512" t="s">
        <v>1472</v>
      </c>
      <c r="C512" t="s">
        <v>1037</v>
      </c>
      <c r="D512" t="s">
        <v>4221</v>
      </c>
      <c r="E512" t="s">
        <v>7</v>
      </c>
      <c r="F512" s="3">
        <v>4310.0600000000004</v>
      </c>
      <c r="G512" s="3">
        <v>203500</v>
      </c>
      <c r="H512" s="3">
        <v>2434.3000000000002</v>
      </c>
      <c r="I512" s="61">
        <v>2023</v>
      </c>
    </row>
    <row r="513" spans="1:9" x14ac:dyDescent="0.3">
      <c r="A513" s="79">
        <v>714</v>
      </c>
      <c r="B513" t="s">
        <v>1472</v>
      </c>
      <c r="C513" t="s">
        <v>1037</v>
      </c>
      <c r="D513" t="s">
        <v>4221</v>
      </c>
      <c r="E513" t="s">
        <v>7</v>
      </c>
      <c r="F513" s="3">
        <v>4592.67</v>
      </c>
      <c r="G513" s="3">
        <v>207000</v>
      </c>
      <c r="H513" s="3">
        <v>2593.91</v>
      </c>
      <c r="I513" s="61">
        <v>2023</v>
      </c>
    </row>
    <row r="514" spans="1:9" x14ac:dyDescent="0.3">
      <c r="A514" s="79">
        <v>714</v>
      </c>
      <c r="B514" t="s">
        <v>1472</v>
      </c>
      <c r="C514" t="s">
        <v>1037</v>
      </c>
      <c r="D514" t="s">
        <v>4218</v>
      </c>
      <c r="E514" t="s">
        <v>7</v>
      </c>
      <c r="F514" s="3">
        <v>4592.67</v>
      </c>
      <c r="G514" s="3">
        <v>211700</v>
      </c>
      <c r="H514" s="3">
        <v>2593.91</v>
      </c>
      <c r="I514" s="61">
        <v>2023</v>
      </c>
    </row>
    <row r="515" spans="1:9" x14ac:dyDescent="0.3">
      <c r="A515" s="79">
        <v>714</v>
      </c>
      <c r="B515" t="s">
        <v>1472</v>
      </c>
      <c r="C515" t="s">
        <v>1037</v>
      </c>
      <c r="D515" t="s">
        <v>4218</v>
      </c>
      <c r="E515" t="s">
        <v>7</v>
      </c>
      <c r="F515" s="3">
        <v>4310.0600000000004</v>
      </c>
      <c r="G515" s="3">
        <v>202700</v>
      </c>
      <c r="H515" s="3">
        <v>2434.3000000000002</v>
      </c>
      <c r="I515" s="61">
        <v>2023</v>
      </c>
    </row>
    <row r="516" spans="1:9" x14ac:dyDescent="0.3">
      <c r="A516" s="79">
        <v>714</v>
      </c>
      <c r="B516" t="s">
        <v>1472</v>
      </c>
      <c r="C516" t="s">
        <v>1037</v>
      </c>
      <c r="D516" t="s">
        <v>4219</v>
      </c>
      <c r="E516" t="s">
        <v>7</v>
      </c>
      <c r="F516" s="3">
        <v>4433.67</v>
      </c>
      <c r="G516" s="3">
        <v>202700</v>
      </c>
      <c r="H516" s="3">
        <v>2504.11</v>
      </c>
      <c r="I516" s="61">
        <v>2023</v>
      </c>
    </row>
    <row r="517" spans="1:9" x14ac:dyDescent="0.3">
      <c r="A517" s="79">
        <v>714</v>
      </c>
      <c r="B517" t="s">
        <v>1472</v>
      </c>
      <c r="C517" t="s">
        <v>1037</v>
      </c>
      <c r="D517" t="s">
        <v>4219</v>
      </c>
      <c r="E517" t="s">
        <v>7</v>
      </c>
      <c r="F517" s="3">
        <v>4769.3100000000004</v>
      </c>
      <c r="G517" s="3">
        <v>202700</v>
      </c>
      <c r="H517" s="3">
        <v>2693.67</v>
      </c>
      <c r="I517" s="61">
        <v>2023</v>
      </c>
    </row>
    <row r="518" spans="1:9" x14ac:dyDescent="0.3">
      <c r="A518" s="79">
        <v>714</v>
      </c>
      <c r="B518" t="s">
        <v>1472</v>
      </c>
      <c r="C518" t="s">
        <v>1037</v>
      </c>
      <c r="D518" t="s">
        <v>4220</v>
      </c>
      <c r="E518" t="s">
        <v>7</v>
      </c>
      <c r="F518" s="3">
        <v>4730.4399999999996</v>
      </c>
      <c r="G518" s="3">
        <v>211700</v>
      </c>
      <c r="H518" s="3">
        <v>2671.72</v>
      </c>
      <c r="I518" s="61">
        <v>2023</v>
      </c>
    </row>
    <row r="519" spans="1:9" x14ac:dyDescent="0.3">
      <c r="A519" s="79">
        <v>714</v>
      </c>
      <c r="B519" t="s">
        <v>1472</v>
      </c>
      <c r="C519" t="s">
        <v>1037</v>
      </c>
      <c r="D519" t="s">
        <v>4220</v>
      </c>
      <c r="E519" t="s">
        <v>7</v>
      </c>
      <c r="F519" s="3">
        <v>4310.0600000000004</v>
      </c>
      <c r="G519" s="3">
        <v>202700</v>
      </c>
      <c r="H519" s="3">
        <v>2434.3000000000002</v>
      </c>
      <c r="I519" s="61">
        <v>2023</v>
      </c>
    </row>
    <row r="520" spans="1:9" x14ac:dyDescent="0.3">
      <c r="A520" s="79">
        <v>714</v>
      </c>
      <c r="B520" t="s">
        <v>1472</v>
      </c>
      <c r="C520" t="s">
        <v>1037</v>
      </c>
      <c r="D520" t="s">
        <v>4221</v>
      </c>
      <c r="E520" t="s">
        <v>7</v>
      </c>
      <c r="F520" s="3">
        <v>4439.34</v>
      </c>
      <c r="G520" s="3">
        <v>202700</v>
      </c>
      <c r="H520" s="3">
        <v>2507.3000000000002</v>
      </c>
      <c r="I520" s="61">
        <v>2023</v>
      </c>
    </row>
    <row r="521" spans="1:9" x14ac:dyDescent="0.3">
      <c r="A521" s="79">
        <v>714</v>
      </c>
      <c r="B521" t="s">
        <v>1472</v>
      </c>
      <c r="C521" t="s">
        <v>1037</v>
      </c>
      <c r="D521" t="s">
        <v>4221</v>
      </c>
      <c r="E521" t="s">
        <v>7</v>
      </c>
      <c r="F521" s="3">
        <v>4592.67</v>
      </c>
      <c r="G521" s="3">
        <v>212500</v>
      </c>
      <c r="H521" s="3">
        <v>2593.91</v>
      </c>
      <c r="I521" s="61">
        <v>2023</v>
      </c>
    </row>
    <row r="522" spans="1:9" x14ac:dyDescent="0.3">
      <c r="A522" s="79">
        <v>714</v>
      </c>
      <c r="B522" t="s">
        <v>1472</v>
      </c>
      <c r="C522" t="s">
        <v>1037</v>
      </c>
      <c r="D522" t="s">
        <v>4222</v>
      </c>
      <c r="E522" t="s">
        <v>7</v>
      </c>
      <c r="F522" s="3">
        <v>4592.67</v>
      </c>
      <c r="G522" s="3">
        <v>208000</v>
      </c>
      <c r="H522" s="3">
        <v>2593.91</v>
      </c>
      <c r="I522" s="61">
        <v>2023</v>
      </c>
    </row>
    <row r="523" spans="1:9" x14ac:dyDescent="0.3">
      <c r="A523" s="79">
        <v>714</v>
      </c>
      <c r="B523" t="s">
        <v>1472</v>
      </c>
      <c r="C523" t="s">
        <v>1037</v>
      </c>
      <c r="D523" t="s">
        <v>4222</v>
      </c>
      <c r="E523" t="s">
        <v>7</v>
      </c>
      <c r="F523" s="3">
        <v>4310.0600000000004</v>
      </c>
      <c r="G523" s="3">
        <v>203500</v>
      </c>
      <c r="H523" s="3">
        <v>2434.3000000000002</v>
      </c>
      <c r="I523" s="61">
        <v>2023</v>
      </c>
    </row>
    <row r="524" spans="1:9" x14ac:dyDescent="0.3">
      <c r="A524" s="79">
        <v>714</v>
      </c>
      <c r="B524" t="s">
        <v>1472</v>
      </c>
      <c r="C524" t="s">
        <v>1037</v>
      </c>
      <c r="D524" t="s">
        <v>4222</v>
      </c>
      <c r="E524" t="s">
        <v>7</v>
      </c>
      <c r="F524" s="3">
        <v>4592.67</v>
      </c>
      <c r="G524" s="3">
        <v>207000</v>
      </c>
      <c r="H524" s="3">
        <v>2593.91</v>
      </c>
      <c r="I524" s="61">
        <v>2023</v>
      </c>
    </row>
    <row r="525" spans="1:9" x14ac:dyDescent="0.3">
      <c r="A525" s="79">
        <v>714</v>
      </c>
      <c r="B525" t="s">
        <v>1472</v>
      </c>
      <c r="C525" t="s">
        <v>1037</v>
      </c>
      <c r="D525" t="s">
        <v>4223</v>
      </c>
      <c r="E525" t="s">
        <v>7</v>
      </c>
      <c r="F525" s="3">
        <v>4592.67</v>
      </c>
      <c r="G525" s="3">
        <v>207000</v>
      </c>
      <c r="H525" s="3">
        <v>2593.91</v>
      </c>
      <c r="I525" s="61">
        <v>2023</v>
      </c>
    </row>
    <row r="526" spans="1:9" x14ac:dyDescent="0.3">
      <c r="A526" s="79">
        <v>714</v>
      </c>
      <c r="B526" t="s">
        <v>1472</v>
      </c>
      <c r="C526" t="s">
        <v>1037</v>
      </c>
      <c r="D526" t="s">
        <v>4223</v>
      </c>
      <c r="E526" t="s">
        <v>7</v>
      </c>
      <c r="F526" s="3">
        <v>4592.67</v>
      </c>
      <c r="G526" s="3">
        <v>203500</v>
      </c>
      <c r="H526" s="3">
        <v>2593.91</v>
      </c>
      <c r="I526" s="61">
        <v>2023</v>
      </c>
    </row>
    <row r="527" spans="1:9" x14ac:dyDescent="0.3">
      <c r="A527" s="79">
        <v>714</v>
      </c>
      <c r="B527" t="s">
        <v>1472</v>
      </c>
      <c r="C527" t="s">
        <v>1037</v>
      </c>
      <c r="D527" t="s">
        <v>4223</v>
      </c>
      <c r="E527" t="s">
        <v>7</v>
      </c>
      <c r="F527" s="3">
        <v>4592.67</v>
      </c>
      <c r="G527" s="3">
        <v>207000</v>
      </c>
      <c r="H527" s="3">
        <v>2593.91</v>
      </c>
      <c r="I527" s="61">
        <v>2023</v>
      </c>
    </row>
    <row r="528" spans="1:9" x14ac:dyDescent="0.3">
      <c r="A528" s="79">
        <v>714</v>
      </c>
      <c r="B528" t="s">
        <v>1472</v>
      </c>
      <c r="C528" t="s">
        <v>1037</v>
      </c>
      <c r="D528" t="s">
        <v>4222</v>
      </c>
      <c r="E528" t="s">
        <v>7</v>
      </c>
      <c r="F528" s="3">
        <v>4592.67</v>
      </c>
      <c r="G528" s="3">
        <v>211700</v>
      </c>
      <c r="H528" s="3">
        <v>2593.91</v>
      </c>
      <c r="I528" s="61">
        <v>2023</v>
      </c>
    </row>
    <row r="529" spans="1:9" x14ac:dyDescent="0.3">
      <c r="A529" s="79">
        <v>714</v>
      </c>
      <c r="B529" t="s">
        <v>1472</v>
      </c>
      <c r="C529" t="s">
        <v>1037</v>
      </c>
      <c r="D529" t="s">
        <v>4222</v>
      </c>
      <c r="E529" t="s">
        <v>7</v>
      </c>
      <c r="F529" s="3">
        <v>4439.34</v>
      </c>
      <c r="G529" s="3">
        <v>202700</v>
      </c>
      <c r="H529" s="3">
        <v>2507.3000000000002</v>
      </c>
      <c r="I529" s="61">
        <v>2023</v>
      </c>
    </row>
    <row r="530" spans="1:9" x14ac:dyDescent="0.3">
      <c r="A530" s="79">
        <v>714</v>
      </c>
      <c r="B530" t="s">
        <v>1472</v>
      </c>
      <c r="C530" t="s">
        <v>1037</v>
      </c>
      <c r="D530" t="s">
        <v>4222</v>
      </c>
      <c r="E530" t="s">
        <v>7</v>
      </c>
      <c r="F530" s="3">
        <v>4592.67</v>
      </c>
      <c r="G530" s="3">
        <v>211700</v>
      </c>
      <c r="H530" s="3">
        <v>2593.91</v>
      </c>
      <c r="I530" s="61">
        <v>2023</v>
      </c>
    </row>
    <row r="531" spans="1:9" x14ac:dyDescent="0.3">
      <c r="A531" s="79">
        <v>714</v>
      </c>
      <c r="B531" t="s">
        <v>1472</v>
      </c>
      <c r="C531" t="s">
        <v>1037</v>
      </c>
      <c r="D531" t="s">
        <v>4223</v>
      </c>
      <c r="E531" t="s">
        <v>7</v>
      </c>
      <c r="F531" s="3">
        <v>4592.67</v>
      </c>
      <c r="G531" s="3">
        <v>211700</v>
      </c>
      <c r="H531" s="3">
        <v>2593.91</v>
      </c>
      <c r="I531" s="61">
        <v>2023</v>
      </c>
    </row>
    <row r="532" spans="1:9" x14ac:dyDescent="0.3">
      <c r="A532" s="79">
        <v>714</v>
      </c>
      <c r="B532" t="s">
        <v>1472</v>
      </c>
      <c r="C532" t="s">
        <v>1037</v>
      </c>
      <c r="D532" t="s">
        <v>4223</v>
      </c>
      <c r="E532" t="s">
        <v>7</v>
      </c>
      <c r="F532" s="3">
        <v>4592.67</v>
      </c>
      <c r="G532" s="3">
        <v>202700</v>
      </c>
      <c r="H532" s="3">
        <v>2593.91</v>
      </c>
      <c r="I532" s="61">
        <v>2023</v>
      </c>
    </row>
    <row r="533" spans="1:9" x14ac:dyDescent="0.3">
      <c r="A533" s="79">
        <v>714</v>
      </c>
      <c r="B533" t="s">
        <v>1472</v>
      </c>
      <c r="C533" t="s">
        <v>1037</v>
      </c>
      <c r="D533" t="s">
        <v>4223</v>
      </c>
      <c r="E533" t="s">
        <v>7</v>
      </c>
      <c r="F533" s="3">
        <v>4592.67</v>
      </c>
      <c r="G533" s="3">
        <v>211700</v>
      </c>
      <c r="H533" s="3">
        <v>2593.91</v>
      </c>
      <c r="I533" s="61">
        <v>2023</v>
      </c>
    </row>
    <row r="534" spans="1:9" x14ac:dyDescent="0.3">
      <c r="A534" s="79">
        <v>714</v>
      </c>
      <c r="B534" t="s">
        <v>1472</v>
      </c>
      <c r="C534" t="s">
        <v>1037</v>
      </c>
      <c r="D534" t="s">
        <v>4224</v>
      </c>
      <c r="E534" t="s">
        <v>7</v>
      </c>
      <c r="F534" s="3">
        <v>4592.67</v>
      </c>
      <c r="G534" s="3">
        <v>207000</v>
      </c>
      <c r="H534" s="3">
        <v>2593.91</v>
      </c>
      <c r="I534" s="61">
        <v>2023</v>
      </c>
    </row>
    <row r="535" spans="1:9" x14ac:dyDescent="0.3">
      <c r="A535" s="79">
        <v>714</v>
      </c>
      <c r="B535" t="s">
        <v>1472</v>
      </c>
      <c r="C535" t="s">
        <v>1037</v>
      </c>
      <c r="D535" t="s">
        <v>4224</v>
      </c>
      <c r="E535" t="s">
        <v>7</v>
      </c>
      <c r="F535" s="3">
        <v>4592.67</v>
      </c>
      <c r="G535" s="3">
        <v>207000</v>
      </c>
      <c r="H535" s="3">
        <v>2593.91</v>
      </c>
      <c r="I535" s="61">
        <v>2023</v>
      </c>
    </row>
    <row r="536" spans="1:9" x14ac:dyDescent="0.3">
      <c r="A536" s="79">
        <v>714</v>
      </c>
      <c r="B536" t="s">
        <v>1472</v>
      </c>
      <c r="C536" t="s">
        <v>1037</v>
      </c>
      <c r="D536" t="s">
        <v>4224</v>
      </c>
      <c r="E536" t="s">
        <v>7</v>
      </c>
      <c r="F536" s="3">
        <v>4592.67</v>
      </c>
      <c r="G536" s="3">
        <v>211700</v>
      </c>
      <c r="H536" s="3">
        <v>2593.91</v>
      </c>
      <c r="I536" s="61">
        <v>2023</v>
      </c>
    </row>
    <row r="537" spans="1:9" x14ac:dyDescent="0.3">
      <c r="A537" s="79">
        <v>714</v>
      </c>
      <c r="B537" t="s">
        <v>1472</v>
      </c>
      <c r="C537" t="s">
        <v>1037</v>
      </c>
      <c r="D537" t="s">
        <v>4224</v>
      </c>
      <c r="E537" t="s">
        <v>7</v>
      </c>
      <c r="F537" s="3">
        <v>4592.67</v>
      </c>
      <c r="G537" s="3">
        <v>211700</v>
      </c>
      <c r="H537" s="3">
        <v>2593.91</v>
      </c>
      <c r="I537" s="61">
        <v>2023</v>
      </c>
    </row>
    <row r="538" spans="1:9" x14ac:dyDescent="0.3">
      <c r="A538" s="79">
        <v>714</v>
      </c>
      <c r="B538" t="s">
        <v>1472</v>
      </c>
      <c r="C538" t="s">
        <v>1037</v>
      </c>
      <c r="D538" t="s">
        <v>4225</v>
      </c>
      <c r="E538" t="s">
        <v>7</v>
      </c>
      <c r="F538" s="3">
        <v>6212.74</v>
      </c>
      <c r="G538" s="3">
        <v>164400</v>
      </c>
      <c r="H538" s="3">
        <v>3634.24</v>
      </c>
      <c r="I538" s="61">
        <v>2023</v>
      </c>
    </row>
    <row r="539" spans="1:9" x14ac:dyDescent="0.3">
      <c r="A539" s="79">
        <v>714</v>
      </c>
      <c r="B539" t="s">
        <v>1472</v>
      </c>
      <c r="C539" t="s">
        <v>1037</v>
      </c>
      <c r="D539" t="s">
        <v>4226</v>
      </c>
      <c r="E539" t="s">
        <v>7</v>
      </c>
      <c r="F539" s="3">
        <v>5809.53</v>
      </c>
      <c r="G539" s="3">
        <v>156500</v>
      </c>
      <c r="H539" s="3">
        <v>3398.39</v>
      </c>
      <c r="I539" s="61">
        <v>2023</v>
      </c>
    </row>
    <row r="540" spans="1:9" x14ac:dyDescent="0.3">
      <c r="A540" s="79">
        <v>714</v>
      </c>
      <c r="B540" t="s">
        <v>1472</v>
      </c>
      <c r="C540" t="s">
        <v>1037</v>
      </c>
      <c r="D540" t="s">
        <v>4227</v>
      </c>
      <c r="E540" t="s">
        <v>7</v>
      </c>
      <c r="F540" s="3">
        <v>6383.53</v>
      </c>
      <c r="G540" s="3">
        <v>177200</v>
      </c>
      <c r="H540" s="3">
        <v>3734.15</v>
      </c>
      <c r="I540" s="61">
        <v>2023</v>
      </c>
    </row>
    <row r="541" spans="1:9" x14ac:dyDescent="0.3">
      <c r="A541" s="79">
        <v>714</v>
      </c>
      <c r="B541" t="s">
        <v>1472</v>
      </c>
      <c r="C541" t="s">
        <v>1037</v>
      </c>
      <c r="D541" t="s">
        <v>4228</v>
      </c>
      <c r="E541" t="s">
        <v>7</v>
      </c>
      <c r="F541" s="3">
        <v>6496.14</v>
      </c>
      <c r="G541" s="3">
        <v>177200</v>
      </c>
      <c r="H541" s="3">
        <v>3800.02</v>
      </c>
      <c r="I541" s="61">
        <v>2023</v>
      </c>
    </row>
    <row r="542" spans="1:9" x14ac:dyDescent="0.3">
      <c r="A542" s="79">
        <v>714</v>
      </c>
      <c r="B542" t="s">
        <v>1472</v>
      </c>
      <c r="C542" t="s">
        <v>1037</v>
      </c>
      <c r="D542" t="s">
        <v>4229</v>
      </c>
      <c r="E542" t="s">
        <v>7</v>
      </c>
      <c r="F542" s="3">
        <v>5813.88</v>
      </c>
      <c r="G542" s="3">
        <v>156500</v>
      </c>
      <c r="H542" s="3">
        <v>3400.92</v>
      </c>
      <c r="I542" s="61">
        <v>2023</v>
      </c>
    </row>
    <row r="543" spans="1:9" x14ac:dyDescent="0.3">
      <c r="A543" s="79">
        <v>714</v>
      </c>
      <c r="B543" t="s">
        <v>1472</v>
      </c>
      <c r="C543" t="s">
        <v>1037</v>
      </c>
      <c r="D543" t="s">
        <v>4230</v>
      </c>
      <c r="E543" t="s">
        <v>7</v>
      </c>
      <c r="F543" s="3">
        <v>5987.45</v>
      </c>
      <c r="G543" s="3">
        <v>164400</v>
      </c>
      <c r="H543" s="3">
        <v>3381.69</v>
      </c>
      <c r="I543" s="61">
        <v>2023</v>
      </c>
    </row>
    <row r="544" spans="1:9" x14ac:dyDescent="0.3">
      <c r="A544" s="79">
        <v>714</v>
      </c>
      <c r="B544" t="s">
        <v>1472</v>
      </c>
      <c r="C544" t="s">
        <v>1037</v>
      </c>
      <c r="D544" t="s">
        <v>4231</v>
      </c>
      <c r="E544" t="s">
        <v>7</v>
      </c>
      <c r="F544" s="3">
        <v>6201.3</v>
      </c>
      <c r="G544" s="3">
        <v>164400</v>
      </c>
      <c r="H544" s="3">
        <v>3627.54</v>
      </c>
      <c r="I544" s="61">
        <v>2023</v>
      </c>
    </row>
    <row r="545" spans="1:9" x14ac:dyDescent="0.3">
      <c r="A545" s="79">
        <v>714</v>
      </c>
      <c r="B545" t="s">
        <v>1472</v>
      </c>
      <c r="C545" t="s">
        <v>1037</v>
      </c>
      <c r="D545" t="s">
        <v>4232</v>
      </c>
      <c r="E545" t="s">
        <v>7</v>
      </c>
      <c r="F545" s="3">
        <v>5631.59</v>
      </c>
      <c r="G545" s="3">
        <v>156500</v>
      </c>
      <c r="H545" s="3">
        <v>3294.29</v>
      </c>
      <c r="I545" s="61">
        <v>2023</v>
      </c>
    </row>
    <row r="546" spans="1:9" x14ac:dyDescent="0.3">
      <c r="A546" s="79">
        <v>714</v>
      </c>
      <c r="B546" t="s">
        <v>1472</v>
      </c>
      <c r="C546" t="s">
        <v>1037</v>
      </c>
      <c r="D546" t="s">
        <v>4233</v>
      </c>
      <c r="E546" t="s">
        <v>7</v>
      </c>
      <c r="F546" s="3">
        <v>6470.16</v>
      </c>
      <c r="G546" s="3">
        <v>177200</v>
      </c>
      <c r="H546" s="3">
        <v>3784.82</v>
      </c>
      <c r="I546" s="61">
        <v>2023</v>
      </c>
    </row>
    <row r="547" spans="1:9" x14ac:dyDescent="0.3">
      <c r="A547" s="79">
        <v>714</v>
      </c>
      <c r="B547" t="s">
        <v>1472</v>
      </c>
      <c r="C547" t="s">
        <v>1037</v>
      </c>
      <c r="D547" t="s">
        <v>4234</v>
      </c>
      <c r="E547" t="s">
        <v>7</v>
      </c>
      <c r="F547" s="3">
        <v>6448.06</v>
      </c>
      <c r="G547" s="3">
        <v>177200</v>
      </c>
      <c r="H547" s="3">
        <v>3771.9</v>
      </c>
      <c r="I547" s="61">
        <v>2023</v>
      </c>
    </row>
    <row r="548" spans="1:9" x14ac:dyDescent="0.3">
      <c r="A548" s="79">
        <v>714</v>
      </c>
      <c r="B548" t="s">
        <v>1472</v>
      </c>
      <c r="C548" t="s">
        <v>1037</v>
      </c>
      <c r="D548" t="s">
        <v>4235</v>
      </c>
      <c r="E548" t="s">
        <v>7</v>
      </c>
      <c r="F548" s="3">
        <v>5638.59</v>
      </c>
      <c r="G548" s="3">
        <v>156500</v>
      </c>
      <c r="H548" s="3">
        <v>3298.39</v>
      </c>
      <c r="I548" s="61">
        <v>2023</v>
      </c>
    </row>
    <row r="549" spans="1:9" x14ac:dyDescent="0.3">
      <c r="A549" s="79">
        <v>714</v>
      </c>
      <c r="B549" t="s">
        <v>1472</v>
      </c>
      <c r="C549" t="s">
        <v>1037</v>
      </c>
      <c r="D549" t="s">
        <v>4236</v>
      </c>
      <c r="E549" t="s">
        <v>7</v>
      </c>
      <c r="F549" s="3">
        <v>6197.13</v>
      </c>
      <c r="G549" s="3">
        <v>164400</v>
      </c>
      <c r="H549" s="3">
        <v>3625.11</v>
      </c>
      <c r="I549" s="61">
        <v>2023</v>
      </c>
    </row>
    <row r="550" spans="1:9" x14ac:dyDescent="0.3">
      <c r="A550" s="79">
        <v>714</v>
      </c>
      <c r="B550" t="s">
        <v>1472</v>
      </c>
      <c r="C550" t="s">
        <v>1037</v>
      </c>
      <c r="D550" t="s">
        <v>4237</v>
      </c>
      <c r="E550" t="s">
        <v>7</v>
      </c>
      <c r="F550" s="3">
        <v>500.17</v>
      </c>
      <c r="G550" s="3">
        <v>98800</v>
      </c>
      <c r="H550" s="3">
        <v>170.17</v>
      </c>
      <c r="I550" s="61">
        <v>2023</v>
      </c>
    </row>
    <row r="551" spans="1:9" x14ac:dyDescent="0.3">
      <c r="A551" s="79">
        <v>714</v>
      </c>
      <c r="B551" t="s">
        <v>1472</v>
      </c>
      <c r="C551" t="s">
        <v>1037</v>
      </c>
      <c r="D551" t="s">
        <v>4238</v>
      </c>
      <c r="E551" t="s">
        <v>7</v>
      </c>
      <c r="F551" s="3">
        <v>606.29999999999995</v>
      </c>
      <c r="G551" s="3">
        <v>98800</v>
      </c>
      <c r="H551" s="3">
        <v>206.3</v>
      </c>
      <c r="I551" s="61">
        <v>2023</v>
      </c>
    </row>
    <row r="552" spans="1:9" x14ac:dyDescent="0.3">
      <c r="A552" s="79">
        <v>714</v>
      </c>
      <c r="B552" t="s">
        <v>1472</v>
      </c>
      <c r="C552" t="s">
        <v>1037</v>
      </c>
      <c r="D552" t="s">
        <v>4239</v>
      </c>
      <c r="E552" t="s">
        <v>7</v>
      </c>
      <c r="F552" s="3">
        <v>1558.36</v>
      </c>
      <c r="G552" s="3">
        <v>98800</v>
      </c>
      <c r="H552" s="3">
        <v>911.56</v>
      </c>
      <c r="I552" s="61">
        <v>2023</v>
      </c>
    </row>
    <row r="553" spans="1:9" x14ac:dyDescent="0.3">
      <c r="A553" s="79">
        <v>714</v>
      </c>
      <c r="B553" t="s">
        <v>1472</v>
      </c>
      <c r="C553" t="s">
        <v>1037</v>
      </c>
      <c r="D553" t="s">
        <v>4240</v>
      </c>
      <c r="E553" t="s">
        <v>7</v>
      </c>
      <c r="F553" s="3">
        <v>4825.3</v>
      </c>
      <c r="G553" s="3">
        <v>153100</v>
      </c>
      <c r="H553" s="3">
        <v>2725.3</v>
      </c>
      <c r="I553" s="61">
        <v>2023</v>
      </c>
    </row>
    <row r="554" spans="1:9" x14ac:dyDescent="0.3">
      <c r="A554" s="79">
        <v>714</v>
      </c>
      <c r="B554" t="s">
        <v>1472</v>
      </c>
      <c r="C554" t="s">
        <v>1037</v>
      </c>
      <c r="D554" t="s">
        <v>4241</v>
      </c>
      <c r="E554" t="s">
        <v>7</v>
      </c>
      <c r="F554" s="3">
        <v>4774.7299999999996</v>
      </c>
      <c r="G554" s="3">
        <v>155400</v>
      </c>
      <c r="H554" s="3">
        <v>2696.73</v>
      </c>
      <c r="I554" s="61">
        <v>2023</v>
      </c>
    </row>
    <row r="555" spans="1:9" x14ac:dyDescent="0.3">
      <c r="A555" s="79">
        <v>714</v>
      </c>
      <c r="B555" t="s">
        <v>1472</v>
      </c>
      <c r="C555" t="s">
        <v>1037</v>
      </c>
      <c r="D555" t="s">
        <v>4242</v>
      </c>
      <c r="E555" t="s">
        <v>7</v>
      </c>
      <c r="F555" s="3">
        <v>3995.78</v>
      </c>
      <c r="G555" s="3">
        <v>107500</v>
      </c>
      <c r="H555" s="3">
        <v>2256.7800000000002</v>
      </c>
      <c r="I555" s="61">
        <v>2023</v>
      </c>
    </row>
    <row r="556" spans="1:9" x14ac:dyDescent="0.3">
      <c r="A556" s="79">
        <v>714</v>
      </c>
      <c r="B556" t="s">
        <v>1472</v>
      </c>
      <c r="C556" t="s">
        <v>1037</v>
      </c>
      <c r="D556" t="s">
        <v>4243</v>
      </c>
      <c r="E556" t="s">
        <v>7</v>
      </c>
      <c r="F556" s="3">
        <v>4135.9399999999996</v>
      </c>
      <c r="G556" s="3">
        <v>111900</v>
      </c>
      <c r="H556" s="3">
        <v>2335.94</v>
      </c>
      <c r="I556" s="61">
        <v>2023</v>
      </c>
    </row>
    <row r="557" spans="1:9" x14ac:dyDescent="0.3">
      <c r="A557" s="79">
        <v>714</v>
      </c>
      <c r="B557" t="s">
        <v>1472</v>
      </c>
      <c r="C557" t="s">
        <v>1037</v>
      </c>
      <c r="D557" t="s">
        <v>4244</v>
      </c>
      <c r="E557" t="s">
        <v>7</v>
      </c>
      <c r="F557" s="3">
        <v>3993.49</v>
      </c>
      <c r="G557" s="3">
        <v>110400</v>
      </c>
      <c r="H557" s="3">
        <v>2255.4899999999998</v>
      </c>
      <c r="I557" s="61">
        <v>2023</v>
      </c>
    </row>
    <row r="558" spans="1:9" x14ac:dyDescent="0.3">
      <c r="A558" s="79">
        <v>714</v>
      </c>
      <c r="B558" t="s">
        <v>1472</v>
      </c>
      <c r="C558" t="s">
        <v>1037</v>
      </c>
      <c r="D558" t="s">
        <v>4245</v>
      </c>
      <c r="E558" t="s">
        <v>7</v>
      </c>
      <c r="F558" s="3">
        <v>4225.5600000000004</v>
      </c>
      <c r="G558" s="3">
        <v>112800</v>
      </c>
      <c r="H558" s="3">
        <v>2386.56</v>
      </c>
      <c r="I558" s="61">
        <v>2023</v>
      </c>
    </row>
    <row r="559" spans="1:9" x14ac:dyDescent="0.3">
      <c r="A559" s="79">
        <v>714</v>
      </c>
      <c r="B559" t="s">
        <v>1472</v>
      </c>
      <c r="C559" t="s">
        <v>1037</v>
      </c>
      <c r="D559" t="s">
        <v>4246</v>
      </c>
      <c r="E559" t="s">
        <v>7</v>
      </c>
      <c r="F559" s="3">
        <v>1548.63</v>
      </c>
      <c r="G559" s="3">
        <v>107500</v>
      </c>
      <c r="H559" s="3">
        <v>874.63</v>
      </c>
      <c r="I559" s="61">
        <v>2023</v>
      </c>
    </row>
    <row r="560" spans="1:9" x14ac:dyDescent="0.3">
      <c r="A560" s="79">
        <v>714</v>
      </c>
      <c r="B560" t="s">
        <v>1472</v>
      </c>
      <c r="C560" t="s">
        <v>1037</v>
      </c>
      <c r="D560" t="s">
        <v>4247</v>
      </c>
      <c r="E560" t="s">
        <v>7</v>
      </c>
      <c r="F560" s="3">
        <v>4135.9399999999996</v>
      </c>
      <c r="G560" s="3">
        <v>109900</v>
      </c>
      <c r="H560" s="3">
        <v>2335.94</v>
      </c>
      <c r="I560" s="61">
        <v>2023</v>
      </c>
    </row>
    <row r="561" spans="1:9" x14ac:dyDescent="0.3">
      <c r="A561" s="79">
        <v>714</v>
      </c>
      <c r="B561" t="s">
        <v>1472</v>
      </c>
      <c r="C561" t="s">
        <v>1037</v>
      </c>
      <c r="D561" t="s">
        <v>4248</v>
      </c>
      <c r="E561" t="s">
        <v>7</v>
      </c>
      <c r="F561" s="3">
        <v>4361.1499999999996</v>
      </c>
      <c r="G561" s="3">
        <v>153100</v>
      </c>
      <c r="H561" s="3">
        <v>2463.15</v>
      </c>
      <c r="I561" s="61">
        <v>2023</v>
      </c>
    </row>
    <row r="562" spans="1:9" x14ac:dyDescent="0.3">
      <c r="A562" s="79">
        <v>714</v>
      </c>
      <c r="B562" t="s">
        <v>1472</v>
      </c>
      <c r="C562" t="s">
        <v>1037</v>
      </c>
      <c r="D562" t="s">
        <v>4249</v>
      </c>
      <c r="E562" t="s">
        <v>7</v>
      </c>
      <c r="F562" s="3">
        <v>4774.7299999999996</v>
      </c>
      <c r="G562" s="3">
        <v>155400</v>
      </c>
      <c r="H562" s="3">
        <v>2696.73</v>
      </c>
      <c r="I562" s="61">
        <v>2023</v>
      </c>
    </row>
    <row r="563" spans="1:9" x14ac:dyDescent="0.3">
      <c r="A563" s="79">
        <v>714</v>
      </c>
      <c r="B563" t="s">
        <v>1472</v>
      </c>
      <c r="C563" t="s">
        <v>1037</v>
      </c>
      <c r="D563" t="s">
        <v>4250</v>
      </c>
      <c r="E563" t="s">
        <v>7</v>
      </c>
      <c r="F563" s="3">
        <v>3124.93</v>
      </c>
      <c r="G563" s="3">
        <v>153100</v>
      </c>
      <c r="H563" s="3">
        <v>1764.93</v>
      </c>
      <c r="I563" s="61">
        <v>2023</v>
      </c>
    </row>
    <row r="564" spans="1:9" x14ac:dyDescent="0.3">
      <c r="A564" s="79">
        <v>714</v>
      </c>
      <c r="B564" t="s">
        <v>1472</v>
      </c>
      <c r="C564" t="s">
        <v>1037</v>
      </c>
      <c r="D564" t="s">
        <v>4251</v>
      </c>
      <c r="E564" t="s">
        <v>7</v>
      </c>
      <c r="F564" s="3">
        <v>4774.7299999999996</v>
      </c>
      <c r="G564" s="3">
        <v>155400</v>
      </c>
      <c r="H564" s="3">
        <v>2696.73</v>
      </c>
      <c r="I564" s="61">
        <v>2023</v>
      </c>
    </row>
    <row r="565" spans="1:9" x14ac:dyDescent="0.3">
      <c r="A565" s="79">
        <v>714</v>
      </c>
      <c r="B565" t="s">
        <v>1472</v>
      </c>
      <c r="C565" t="s">
        <v>1037</v>
      </c>
      <c r="D565" t="s">
        <v>4252</v>
      </c>
      <c r="E565" t="s">
        <v>7</v>
      </c>
      <c r="F565" s="3">
        <v>1548.63</v>
      </c>
      <c r="G565" s="3">
        <v>107500</v>
      </c>
      <c r="H565" s="3">
        <v>874.63</v>
      </c>
      <c r="I565" s="61">
        <v>2023</v>
      </c>
    </row>
    <row r="566" spans="1:9" x14ac:dyDescent="0.3">
      <c r="A566" s="79">
        <v>714</v>
      </c>
      <c r="B566" t="s">
        <v>1472</v>
      </c>
      <c r="C566" t="s">
        <v>1037</v>
      </c>
      <c r="D566" t="s">
        <v>4253</v>
      </c>
      <c r="E566" t="s">
        <v>7</v>
      </c>
      <c r="F566" s="3">
        <v>1778.41</v>
      </c>
      <c r="G566" s="3">
        <v>109900</v>
      </c>
      <c r="H566" s="3">
        <v>1004.41</v>
      </c>
      <c r="I566" s="61">
        <v>2023</v>
      </c>
    </row>
    <row r="567" spans="1:9" x14ac:dyDescent="0.3">
      <c r="A567" s="79">
        <v>714</v>
      </c>
      <c r="B567" t="s">
        <v>1472</v>
      </c>
      <c r="C567" t="s">
        <v>1037</v>
      </c>
      <c r="D567" t="s">
        <v>4254</v>
      </c>
      <c r="E567" t="s">
        <v>7</v>
      </c>
      <c r="F567" s="3">
        <v>1548.63</v>
      </c>
      <c r="G567" s="3">
        <v>108900</v>
      </c>
      <c r="H567" s="3">
        <v>874.63</v>
      </c>
      <c r="I567" s="61">
        <v>2023</v>
      </c>
    </row>
    <row r="568" spans="1:9" x14ac:dyDescent="0.3">
      <c r="A568" s="79">
        <v>714</v>
      </c>
      <c r="B568" t="s">
        <v>1472</v>
      </c>
      <c r="C568" t="s">
        <v>1037</v>
      </c>
      <c r="D568" t="s">
        <v>4255</v>
      </c>
      <c r="E568" t="s">
        <v>7</v>
      </c>
      <c r="F568" s="3">
        <v>2927.32</v>
      </c>
      <c r="G568" s="3">
        <v>109900</v>
      </c>
      <c r="H568" s="3">
        <v>1653.32</v>
      </c>
      <c r="I568" s="61">
        <v>2023</v>
      </c>
    </row>
    <row r="569" spans="1:9" x14ac:dyDescent="0.3">
      <c r="A569" s="79">
        <v>714</v>
      </c>
      <c r="B569" t="s">
        <v>1472</v>
      </c>
      <c r="C569" t="s">
        <v>1037</v>
      </c>
      <c r="D569" t="s">
        <v>4256</v>
      </c>
      <c r="E569" t="s">
        <v>7</v>
      </c>
      <c r="F569" s="3">
        <v>1548.63</v>
      </c>
      <c r="G569" s="3">
        <v>107500</v>
      </c>
      <c r="H569" s="3">
        <v>874.63</v>
      </c>
      <c r="I569" s="61">
        <v>2023</v>
      </c>
    </row>
    <row r="570" spans="1:9" x14ac:dyDescent="0.3">
      <c r="A570" s="79">
        <v>714</v>
      </c>
      <c r="B570" t="s">
        <v>1472</v>
      </c>
      <c r="C570" t="s">
        <v>1037</v>
      </c>
      <c r="D570" t="s">
        <v>4257</v>
      </c>
      <c r="E570" t="s">
        <v>7</v>
      </c>
      <c r="F570" s="3">
        <v>2927.32</v>
      </c>
      <c r="G570" s="3">
        <v>109900</v>
      </c>
      <c r="H570" s="3">
        <v>1653.32</v>
      </c>
      <c r="I570" s="61">
        <v>2023</v>
      </c>
    </row>
    <row r="571" spans="1:9" x14ac:dyDescent="0.3">
      <c r="A571" s="79">
        <v>714</v>
      </c>
      <c r="B571" t="s">
        <v>1472</v>
      </c>
      <c r="C571" t="s">
        <v>1037</v>
      </c>
      <c r="D571" t="s">
        <v>4258</v>
      </c>
      <c r="E571" t="s">
        <v>7</v>
      </c>
      <c r="F571" s="3">
        <v>4590.93</v>
      </c>
      <c r="G571" s="3">
        <v>153100</v>
      </c>
      <c r="H571" s="3">
        <v>2592.9299999999998</v>
      </c>
      <c r="I571" s="61">
        <v>2023</v>
      </c>
    </row>
    <row r="572" spans="1:9" x14ac:dyDescent="0.3">
      <c r="A572" s="79">
        <v>714</v>
      </c>
      <c r="B572" t="s">
        <v>1472</v>
      </c>
      <c r="C572" t="s">
        <v>1037</v>
      </c>
      <c r="D572" t="s">
        <v>4259</v>
      </c>
      <c r="E572" t="s">
        <v>7</v>
      </c>
      <c r="F572" s="3">
        <v>4774.7299999999996</v>
      </c>
      <c r="G572" s="3">
        <v>155400</v>
      </c>
      <c r="H572" s="3">
        <v>2696.73</v>
      </c>
      <c r="I572" s="61">
        <v>2023</v>
      </c>
    </row>
    <row r="573" spans="1:9" x14ac:dyDescent="0.3">
      <c r="A573" s="79">
        <v>714</v>
      </c>
      <c r="B573" t="s">
        <v>1472</v>
      </c>
      <c r="C573" t="s">
        <v>1037</v>
      </c>
      <c r="D573" t="s">
        <v>4260</v>
      </c>
      <c r="E573" t="s">
        <v>7</v>
      </c>
      <c r="F573" s="3">
        <v>6797.07</v>
      </c>
      <c r="G573" s="3">
        <v>186200</v>
      </c>
      <c r="H573" s="3">
        <v>3838.95</v>
      </c>
      <c r="I573" s="61">
        <v>2023</v>
      </c>
    </row>
    <row r="574" spans="1:9" x14ac:dyDescent="0.3">
      <c r="A574" s="79">
        <v>714</v>
      </c>
      <c r="B574" t="s">
        <v>1472</v>
      </c>
      <c r="C574" t="s">
        <v>1037</v>
      </c>
      <c r="D574" t="s">
        <v>4261</v>
      </c>
      <c r="E574" t="s">
        <v>7</v>
      </c>
      <c r="F574" s="3">
        <v>6790.59</v>
      </c>
      <c r="G574" s="3">
        <v>186200</v>
      </c>
      <c r="H574" s="3">
        <v>3835.29</v>
      </c>
      <c r="I574" s="61">
        <v>2023</v>
      </c>
    </row>
    <row r="575" spans="1:9" x14ac:dyDescent="0.3">
      <c r="A575" s="79">
        <v>714</v>
      </c>
      <c r="B575" t="s">
        <v>1472</v>
      </c>
      <c r="C575" t="s">
        <v>1037</v>
      </c>
      <c r="D575" t="s">
        <v>4262</v>
      </c>
      <c r="E575" t="s">
        <v>7</v>
      </c>
      <c r="F575" s="3">
        <v>6674.99</v>
      </c>
      <c r="G575" s="3">
        <v>186200</v>
      </c>
      <c r="H575" s="3">
        <v>3770.01</v>
      </c>
      <c r="I575" s="61">
        <v>2023</v>
      </c>
    </row>
    <row r="576" spans="1:9" x14ac:dyDescent="0.3">
      <c r="A576" s="79">
        <v>714</v>
      </c>
      <c r="B576" t="s">
        <v>1472</v>
      </c>
      <c r="C576" t="s">
        <v>1037</v>
      </c>
      <c r="D576" t="s">
        <v>4263</v>
      </c>
      <c r="E576" t="s">
        <v>7</v>
      </c>
      <c r="F576" s="3">
        <v>4595.51</v>
      </c>
      <c r="G576" s="3">
        <v>174400</v>
      </c>
      <c r="H576" s="3">
        <v>2595.5100000000002</v>
      </c>
      <c r="I576" s="61">
        <v>2023</v>
      </c>
    </row>
    <row r="577" spans="1:9" x14ac:dyDescent="0.3">
      <c r="A577" s="79">
        <v>714</v>
      </c>
      <c r="B577" t="s">
        <v>1472</v>
      </c>
      <c r="C577" t="s">
        <v>1037</v>
      </c>
      <c r="D577" t="s">
        <v>4264</v>
      </c>
      <c r="E577" t="s">
        <v>7</v>
      </c>
      <c r="F577" s="3">
        <v>5514.63</v>
      </c>
      <c r="G577" s="3">
        <v>189700</v>
      </c>
      <c r="H577" s="3">
        <v>3114.63</v>
      </c>
      <c r="I577" s="61">
        <v>2023</v>
      </c>
    </row>
    <row r="578" spans="1:9" x14ac:dyDescent="0.3">
      <c r="A578" s="79">
        <v>714</v>
      </c>
      <c r="B578" t="s">
        <v>1472</v>
      </c>
      <c r="C578" t="s">
        <v>1037</v>
      </c>
      <c r="D578" t="s">
        <v>4265</v>
      </c>
      <c r="E578" t="s">
        <v>7</v>
      </c>
      <c r="F578" s="3">
        <v>6415.72</v>
      </c>
      <c r="G578" s="3">
        <v>186200</v>
      </c>
      <c r="H578" s="3">
        <v>3623.58</v>
      </c>
      <c r="I578" s="61">
        <v>2023</v>
      </c>
    </row>
    <row r="579" spans="1:9" x14ac:dyDescent="0.3">
      <c r="A579" s="79">
        <v>714</v>
      </c>
      <c r="B579" t="s">
        <v>1472</v>
      </c>
      <c r="C579" t="s">
        <v>1037</v>
      </c>
      <c r="D579" t="s">
        <v>4266</v>
      </c>
      <c r="E579" t="s">
        <v>7</v>
      </c>
      <c r="F579" s="3">
        <v>6652.6</v>
      </c>
      <c r="G579" s="3">
        <v>191300</v>
      </c>
      <c r="H579" s="3">
        <v>3757.34</v>
      </c>
      <c r="I579" s="61">
        <v>2023</v>
      </c>
    </row>
    <row r="580" spans="1:9" x14ac:dyDescent="0.3">
      <c r="A580" s="79">
        <v>714</v>
      </c>
      <c r="B580" t="s">
        <v>1472</v>
      </c>
      <c r="C580" t="s">
        <v>1037</v>
      </c>
      <c r="D580" t="s">
        <v>4267</v>
      </c>
      <c r="E580" t="s">
        <v>7</v>
      </c>
      <c r="F580" s="3">
        <v>6671.22</v>
      </c>
      <c r="G580" s="3">
        <v>182500</v>
      </c>
      <c r="H580" s="3">
        <v>3767.88</v>
      </c>
      <c r="I580" s="61">
        <v>2023</v>
      </c>
    </row>
    <row r="581" spans="1:9" x14ac:dyDescent="0.3">
      <c r="A581" s="79">
        <v>714</v>
      </c>
      <c r="B581" t="s">
        <v>1472</v>
      </c>
      <c r="C581" t="s">
        <v>1037</v>
      </c>
      <c r="D581" t="s">
        <v>4268</v>
      </c>
      <c r="E581" t="s">
        <v>7</v>
      </c>
      <c r="F581" s="3">
        <v>5514.63</v>
      </c>
      <c r="G581" s="3">
        <v>196500</v>
      </c>
      <c r="H581" s="3">
        <v>3114.63</v>
      </c>
      <c r="I581" s="61">
        <v>2023</v>
      </c>
    </row>
    <row r="582" spans="1:9" x14ac:dyDescent="0.3">
      <c r="A582" s="79">
        <v>714</v>
      </c>
      <c r="B582" t="s">
        <v>1472</v>
      </c>
      <c r="C582" t="s">
        <v>1037</v>
      </c>
      <c r="D582" t="s">
        <v>4269</v>
      </c>
      <c r="E582" t="s">
        <v>7</v>
      </c>
      <c r="F582" s="3">
        <v>6691.24</v>
      </c>
      <c r="G582" s="3">
        <v>191300</v>
      </c>
      <c r="H582" s="3">
        <v>3779.18</v>
      </c>
      <c r="I582" s="61">
        <v>2023</v>
      </c>
    </row>
    <row r="583" spans="1:9" x14ac:dyDescent="0.3">
      <c r="A583" s="79">
        <v>714</v>
      </c>
      <c r="B583" t="s">
        <v>1472</v>
      </c>
      <c r="C583" t="s">
        <v>1037</v>
      </c>
      <c r="D583" t="s">
        <v>4270</v>
      </c>
      <c r="E583" t="s">
        <v>7</v>
      </c>
      <c r="F583" s="3">
        <v>7169.03</v>
      </c>
      <c r="G583" s="3">
        <v>191300</v>
      </c>
      <c r="H583" s="3">
        <v>4049.03</v>
      </c>
      <c r="I583" s="61">
        <v>2023</v>
      </c>
    </row>
    <row r="584" spans="1:9" x14ac:dyDescent="0.3">
      <c r="A584" s="79">
        <v>714</v>
      </c>
      <c r="B584" t="s">
        <v>1472</v>
      </c>
      <c r="C584" t="s">
        <v>1037</v>
      </c>
      <c r="D584" t="s">
        <v>4271</v>
      </c>
      <c r="E584" t="s">
        <v>7</v>
      </c>
      <c r="F584" s="3">
        <v>5788.03</v>
      </c>
      <c r="G584" s="3">
        <v>183200</v>
      </c>
      <c r="H584" s="3">
        <v>3269.03</v>
      </c>
      <c r="I584" s="61">
        <v>2023</v>
      </c>
    </row>
    <row r="585" spans="1:9" x14ac:dyDescent="0.3">
      <c r="A585" s="79">
        <v>714</v>
      </c>
      <c r="B585" t="s">
        <v>1472</v>
      </c>
      <c r="C585" t="s">
        <v>1037</v>
      </c>
      <c r="D585" t="s">
        <v>4272</v>
      </c>
      <c r="E585" t="s">
        <v>7</v>
      </c>
      <c r="F585" s="3">
        <v>5556.27</v>
      </c>
      <c r="G585" s="3">
        <v>181500</v>
      </c>
      <c r="H585" s="3">
        <v>3138.15</v>
      </c>
      <c r="I585" s="61">
        <v>2023</v>
      </c>
    </row>
    <row r="586" spans="1:9" x14ac:dyDescent="0.3">
      <c r="A586" s="79">
        <v>714</v>
      </c>
      <c r="B586" t="s">
        <v>1472</v>
      </c>
      <c r="C586" t="s">
        <v>1037</v>
      </c>
      <c r="D586" t="s">
        <v>4273</v>
      </c>
      <c r="E586" t="s">
        <v>7</v>
      </c>
      <c r="F586" s="3">
        <v>6378.14</v>
      </c>
      <c r="G586" s="3">
        <v>202200</v>
      </c>
      <c r="H586" s="3">
        <v>3602.34</v>
      </c>
      <c r="I586" s="61">
        <v>2023</v>
      </c>
    </row>
    <row r="587" spans="1:9" x14ac:dyDescent="0.3">
      <c r="A587" s="79">
        <v>714</v>
      </c>
      <c r="B587" t="s">
        <v>1472</v>
      </c>
      <c r="C587" t="s">
        <v>1037</v>
      </c>
      <c r="D587" t="s">
        <v>4274</v>
      </c>
      <c r="E587" t="s">
        <v>7</v>
      </c>
      <c r="F587" s="3">
        <v>6487.07</v>
      </c>
      <c r="G587" s="3">
        <v>202200</v>
      </c>
      <c r="H587" s="3">
        <v>3663.87</v>
      </c>
      <c r="I587" s="61">
        <v>2023</v>
      </c>
    </row>
    <row r="588" spans="1:9" x14ac:dyDescent="0.3">
      <c r="A588" s="79">
        <v>714</v>
      </c>
      <c r="B588" t="s">
        <v>1472</v>
      </c>
      <c r="C588" t="s">
        <v>1037</v>
      </c>
      <c r="D588" t="s">
        <v>4275</v>
      </c>
      <c r="E588" t="s">
        <v>7</v>
      </c>
      <c r="F588" s="3">
        <v>5673.01</v>
      </c>
      <c r="G588" s="3">
        <v>181500</v>
      </c>
      <c r="H588" s="3">
        <v>3204.07</v>
      </c>
      <c r="I588" s="61">
        <v>2023</v>
      </c>
    </row>
    <row r="589" spans="1:9" x14ac:dyDescent="0.3">
      <c r="A589" s="79">
        <v>714</v>
      </c>
      <c r="B589" t="s">
        <v>1472</v>
      </c>
      <c r="C589" t="s">
        <v>1037</v>
      </c>
      <c r="D589" t="s">
        <v>4276</v>
      </c>
      <c r="E589" t="s">
        <v>7</v>
      </c>
      <c r="F589" s="3">
        <v>5668.58</v>
      </c>
      <c r="G589" s="3">
        <v>183200</v>
      </c>
      <c r="H589" s="3">
        <v>3201.58</v>
      </c>
      <c r="I589" s="61">
        <v>2023</v>
      </c>
    </row>
    <row r="590" spans="1:9" x14ac:dyDescent="0.3">
      <c r="A590" s="79">
        <v>714</v>
      </c>
      <c r="B590" t="s">
        <v>1472</v>
      </c>
      <c r="C590" t="s">
        <v>1037</v>
      </c>
      <c r="D590" t="s">
        <v>4277</v>
      </c>
      <c r="E590" t="s">
        <v>7</v>
      </c>
      <c r="F590" s="3">
        <v>6058.57</v>
      </c>
      <c r="G590" s="3">
        <v>189400</v>
      </c>
      <c r="H590" s="3">
        <v>3421.85</v>
      </c>
      <c r="I590" s="61">
        <v>2023</v>
      </c>
    </row>
    <row r="591" spans="1:9" x14ac:dyDescent="0.3">
      <c r="A591" s="79">
        <v>714</v>
      </c>
      <c r="B591" t="s">
        <v>1472</v>
      </c>
      <c r="C591" t="s">
        <v>1037</v>
      </c>
      <c r="D591" t="s">
        <v>4278</v>
      </c>
      <c r="E591" t="s">
        <v>7</v>
      </c>
      <c r="F591" s="3">
        <v>5721.24</v>
      </c>
      <c r="G591" s="3">
        <v>175400</v>
      </c>
      <c r="H591" s="3">
        <v>3231.32</v>
      </c>
      <c r="I591" s="61">
        <v>2023</v>
      </c>
    </row>
    <row r="592" spans="1:9" x14ac:dyDescent="0.3">
      <c r="A592" s="79">
        <v>714</v>
      </c>
      <c r="B592" t="s">
        <v>1472</v>
      </c>
      <c r="C592" t="s">
        <v>1037</v>
      </c>
      <c r="D592" t="s">
        <v>4279</v>
      </c>
      <c r="E592" t="s">
        <v>7</v>
      </c>
      <c r="F592" s="3">
        <v>6375.4</v>
      </c>
      <c r="G592" s="3">
        <v>202200</v>
      </c>
      <c r="H592" s="3">
        <v>3600.8</v>
      </c>
      <c r="I592" s="61">
        <v>2023</v>
      </c>
    </row>
    <row r="593" spans="1:9" x14ac:dyDescent="0.3">
      <c r="A593" s="79">
        <v>714</v>
      </c>
      <c r="B593" t="s">
        <v>1472</v>
      </c>
      <c r="C593" t="s">
        <v>1037</v>
      </c>
      <c r="D593" t="s">
        <v>4280</v>
      </c>
      <c r="E593" t="s">
        <v>7</v>
      </c>
      <c r="F593" s="3">
        <v>6423.88</v>
      </c>
      <c r="G593" s="3">
        <v>202200</v>
      </c>
      <c r="H593" s="3">
        <v>3628.18</v>
      </c>
      <c r="I593" s="61">
        <v>2023</v>
      </c>
    </row>
    <row r="594" spans="1:9" x14ac:dyDescent="0.3">
      <c r="A594" s="79">
        <v>714</v>
      </c>
      <c r="B594" t="s">
        <v>1472</v>
      </c>
      <c r="C594" t="s">
        <v>1037</v>
      </c>
      <c r="D594" t="s">
        <v>4281</v>
      </c>
      <c r="E594" t="s">
        <v>7</v>
      </c>
      <c r="F594" s="3">
        <v>5505.13</v>
      </c>
      <c r="G594" s="3">
        <v>181500</v>
      </c>
      <c r="H594" s="3">
        <v>3109.27</v>
      </c>
      <c r="I594" s="61">
        <v>2023</v>
      </c>
    </row>
    <row r="595" spans="1:9" x14ac:dyDescent="0.3">
      <c r="A595" s="79">
        <v>714</v>
      </c>
      <c r="B595" t="s">
        <v>1472</v>
      </c>
      <c r="C595" t="s">
        <v>1037</v>
      </c>
      <c r="D595" t="s">
        <v>4282</v>
      </c>
      <c r="E595" t="s">
        <v>7</v>
      </c>
      <c r="F595" s="3">
        <v>6322.28</v>
      </c>
      <c r="G595" s="3">
        <v>189400</v>
      </c>
      <c r="H595" s="3">
        <v>3570.78</v>
      </c>
      <c r="I595" s="61">
        <v>2023</v>
      </c>
    </row>
    <row r="596" spans="1:9" x14ac:dyDescent="0.3">
      <c r="A596" s="79">
        <v>714</v>
      </c>
      <c r="B596" t="s">
        <v>1472</v>
      </c>
      <c r="C596" t="s">
        <v>1037</v>
      </c>
      <c r="D596" t="s">
        <v>4283</v>
      </c>
      <c r="E596" t="s">
        <v>7</v>
      </c>
      <c r="F596" s="3">
        <v>6054.66</v>
      </c>
      <c r="G596" s="3">
        <v>189400</v>
      </c>
      <c r="H596" s="3">
        <v>3419.64</v>
      </c>
      <c r="I596" s="61">
        <v>2023</v>
      </c>
    </row>
    <row r="597" spans="1:9" x14ac:dyDescent="0.3">
      <c r="A597" s="79">
        <v>714</v>
      </c>
      <c r="B597" t="s">
        <v>1472</v>
      </c>
      <c r="C597" t="s">
        <v>1037</v>
      </c>
      <c r="D597" t="s">
        <v>4284</v>
      </c>
      <c r="E597" t="s">
        <v>7</v>
      </c>
      <c r="F597" s="3">
        <v>5506.61</v>
      </c>
      <c r="G597" s="3">
        <v>181500</v>
      </c>
      <c r="H597" s="3">
        <v>3110.11</v>
      </c>
      <c r="I597" s="61">
        <v>2023</v>
      </c>
    </row>
    <row r="598" spans="1:9" x14ac:dyDescent="0.3">
      <c r="A598" s="79">
        <v>714</v>
      </c>
      <c r="B598" t="s">
        <v>1472</v>
      </c>
      <c r="C598" t="s">
        <v>1037</v>
      </c>
      <c r="D598" t="s">
        <v>4285</v>
      </c>
      <c r="E598" t="s">
        <v>7</v>
      </c>
      <c r="F598" s="3">
        <v>6454.63</v>
      </c>
      <c r="G598" s="3">
        <v>205200</v>
      </c>
      <c r="H598" s="3">
        <v>3645.53</v>
      </c>
      <c r="I598" s="61">
        <v>2023</v>
      </c>
    </row>
    <row r="599" spans="1:9" x14ac:dyDescent="0.3">
      <c r="A599" s="79">
        <v>714</v>
      </c>
      <c r="B599" t="s">
        <v>1472</v>
      </c>
      <c r="C599" t="s">
        <v>1037</v>
      </c>
      <c r="D599" t="s">
        <v>4286</v>
      </c>
      <c r="E599" t="s">
        <v>7</v>
      </c>
      <c r="F599" s="3">
        <v>6489.18</v>
      </c>
      <c r="G599" s="3">
        <v>202200</v>
      </c>
      <c r="H599" s="3">
        <v>3665.06</v>
      </c>
      <c r="I599" s="61">
        <v>2023</v>
      </c>
    </row>
    <row r="600" spans="1:9" x14ac:dyDescent="0.3">
      <c r="A600" s="79">
        <v>714</v>
      </c>
      <c r="B600" t="s">
        <v>1472</v>
      </c>
      <c r="C600" t="s">
        <v>1037</v>
      </c>
      <c r="D600" t="s">
        <v>4287</v>
      </c>
      <c r="E600" t="s">
        <v>7</v>
      </c>
      <c r="F600" s="3">
        <v>5427.73</v>
      </c>
      <c r="G600" s="3">
        <v>181500</v>
      </c>
      <c r="H600" s="3">
        <v>3065.55</v>
      </c>
      <c r="I600" s="61">
        <v>2023</v>
      </c>
    </row>
    <row r="601" spans="1:9" x14ac:dyDescent="0.3">
      <c r="A601" s="79">
        <v>714</v>
      </c>
      <c r="B601" t="s">
        <v>1472</v>
      </c>
      <c r="C601" t="s">
        <v>1037</v>
      </c>
      <c r="D601" t="s">
        <v>4288</v>
      </c>
      <c r="E601" t="s">
        <v>7</v>
      </c>
      <c r="F601" s="3">
        <v>6135.76</v>
      </c>
      <c r="G601" s="3">
        <v>189400</v>
      </c>
      <c r="H601" s="3">
        <v>3465.44</v>
      </c>
      <c r="I601" s="61">
        <v>2023</v>
      </c>
    </row>
    <row r="602" spans="1:9" x14ac:dyDescent="0.3">
      <c r="A602" s="79">
        <v>714</v>
      </c>
      <c r="B602" t="s">
        <v>1472</v>
      </c>
      <c r="C602" t="s">
        <v>1037</v>
      </c>
      <c r="D602" t="s">
        <v>4289</v>
      </c>
      <c r="E602" t="s">
        <v>7</v>
      </c>
      <c r="F602" s="3">
        <v>5521.74</v>
      </c>
      <c r="G602" s="3">
        <v>181500</v>
      </c>
      <c r="H602" s="3">
        <v>3118.66</v>
      </c>
      <c r="I602" s="61">
        <v>2023</v>
      </c>
    </row>
    <row r="603" spans="1:9" x14ac:dyDescent="0.3">
      <c r="A603" s="79">
        <v>714</v>
      </c>
      <c r="B603" t="s">
        <v>1472</v>
      </c>
      <c r="C603" t="s">
        <v>1037</v>
      </c>
      <c r="D603" t="s">
        <v>4290</v>
      </c>
      <c r="E603" t="s">
        <v>7</v>
      </c>
      <c r="F603" s="3">
        <v>6471.21</v>
      </c>
      <c r="G603" s="3">
        <v>202200</v>
      </c>
      <c r="H603" s="3">
        <v>3654.91</v>
      </c>
      <c r="I603" s="61">
        <v>2023</v>
      </c>
    </row>
    <row r="604" spans="1:9" x14ac:dyDescent="0.3">
      <c r="A604" s="79">
        <v>714</v>
      </c>
      <c r="B604" t="s">
        <v>1472</v>
      </c>
      <c r="C604" t="s">
        <v>1037</v>
      </c>
      <c r="D604" t="s">
        <v>4291</v>
      </c>
      <c r="E604" t="s">
        <v>7</v>
      </c>
      <c r="F604" s="3">
        <v>6448.47</v>
      </c>
      <c r="G604" s="3">
        <v>202200</v>
      </c>
      <c r="H604" s="3">
        <v>3642.07</v>
      </c>
      <c r="I604" s="61">
        <v>2023</v>
      </c>
    </row>
    <row r="605" spans="1:9" x14ac:dyDescent="0.3">
      <c r="A605" s="79">
        <v>714</v>
      </c>
      <c r="B605" t="s">
        <v>1472</v>
      </c>
      <c r="C605" t="s">
        <v>1037</v>
      </c>
      <c r="D605" t="s">
        <v>4292</v>
      </c>
      <c r="E605" t="s">
        <v>7</v>
      </c>
      <c r="F605" s="3">
        <v>5574.03</v>
      </c>
      <c r="G605" s="3">
        <v>175400</v>
      </c>
      <c r="H605" s="3">
        <v>3148.19</v>
      </c>
      <c r="I605" s="61">
        <v>2023</v>
      </c>
    </row>
    <row r="606" spans="1:9" x14ac:dyDescent="0.3">
      <c r="A606" s="79">
        <v>714</v>
      </c>
      <c r="B606" t="s">
        <v>1472</v>
      </c>
      <c r="C606" t="s">
        <v>1037</v>
      </c>
      <c r="D606" t="s">
        <v>4293</v>
      </c>
      <c r="E606" t="s">
        <v>7</v>
      </c>
      <c r="F606" s="3">
        <v>6020.16</v>
      </c>
      <c r="G606" s="3">
        <v>183200</v>
      </c>
      <c r="H606" s="3">
        <v>3400.16</v>
      </c>
      <c r="I606" s="61">
        <v>2023</v>
      </c>
    </row>
    <row r="607" spans="1:9" x14ac:dyDescent="0.3">
      <c r="A607" s="79">
        <v>714</v>
      </c>
      <c r="B607" t="s">
        <v>1472</v>
      </c>
      <c r="C607" t="s">
        <v>1037</v>
      </c>
      <c r="D607" t="s">
        <v>4294</v>
      </c>
      <c r="E607" t="s">
        <v>7</v>
      </c>
      <c r="F607" s="3">
        <v>5759.92</v>
      </c>
      <c r="G607" s="3">
        <v>183200</v>
      </c>
      <c r="H607" s="3">
        <v>3253.18</v>
      </c>
      <c r="I607" s="61">
        <v>2023</v>
      </c>
    </row>
    <row r="608" spans="1:9" x14ac:dyDescent="0.3">
      <c r="A608" s="79">
        <v>714</v>
      </c>
      <c r="B608" t="s">
        <v>1472</v>
      </c>
      <c r="C608" t="s">
        <v>1037</v>
      </c>
      <c r="D608" t="s">
        <v>4295</v>
      </c>
      <c r="E608" t="s">
        <v>7</v>
      </c>
      <c r="F608" s="3">
        <v>6409.3</v>
      </c>
      <c r="G608" s="3">
        <v>202200</v>
      </c>
      <c r="H608" s="3">
        <v>3619.94</v>
      </c>
      <c r="I608" s="61">
        <v>2023</v>
      </c>
    </row>
    <row r="609" spans="1:9" x14ac:dyDescent="0.3">
      <c r="A609" s="79">
        <v>714</v>
      </c>
      <c r="B609" t="s">
        <v>1472</v>
      </c>
      <c r="C609" t="s">
        <v>1037</v>
      </c>
      <c r="D609" t="s">
        <v>4296</v>
      </c>
      <c r="E609" t="s">
        <v>7</v>
      </c>
      <c r="F609" s="3">
        <v>6557.23</v>
      </c>
      <c r="G609" s="3">
        <v>204200</v>
      </c>
      <c r="H609" s="3">
        <v>3703.49</v>
      </c>
      <c r="I609" s="61">
        <v>2023</v>
      </c>
    </row>
    <row r="610" spans="1:9" x14ac:dyDescent="0.3">
      <c r="A610" s="79">
        <v>714</v>
      </c>
      <c r="B610" t="s">
        <v>1472</v>
      </c>
      <c r="C610" t="s">
        <v>1037</v>
      </c>
      <c r="D610" t="s">
        <v>4297</v>
      </c>
      <c r="E610" t="s">
        <v>7</v>
      </c>
      <c r="F610" s="3">
        <v>5474.81</v>
      </c>
      <c r="G610" s="3">
        <v>177100</v>
      </c>
      <c r="H610" s="3">
        <v>3092.13</v>
      </c>
      <c r="I610" s="61">
        <v>2023</v>
      </c>
    </row>
    <row r="611" spans="1:9" x14ac:dyDescent="0.3">
      <c r="A611" s="79">
        <v>714</v>
      </c>
      <c r="B611" t="s">
        <v>1472</v>
      </c>
      <c r="C611" t="s">
        <v>1037</v>
      </c>
      <c r="D611" t="s">
        <v>4298</v>
      </c>
      <c r="E611" t="s">
        <v>7</v>
      </c>
      <c r="F611" s="3">
        <v>5773.79</v>
      </c>
      <c r="G611" s="3">
        <v>183400</v>
      </c>
      <c r="H611" s="3">
        <v>3261.01</v>
      </c>
      <c r="I611" s="61">
        <v>2023</v>
      </c>
    </row>
    <row r="612" spans="1:9" x14ac:dyDescent="0.3">
      <c r="A612" s="79">
        <v>714</v>
      </c>
      <c r="B612" t="s">
        <v>1472</v>
      </c>
      <c r="C612" t="s">
        <v>1037</v>
      </c>
      <c r="D612" t="s">
        <v>4299</v>
      </c>
      <c r="E612" t="s">
        <v>7</v>
      </c>
      <c r="F612" s="3">
        <v>5926.12</v>
      </c>
      <c r="G612" s="3">
        <v>189400</v>
      </c>
      <c r="H612" s="3">
        <v>3347.04</v>
      </c>
      <c r="I612" s="61">
        <v>2023</v>
      </c>
    </row>
    <row r="613" spans="1:9" x14ac:dyDescent="0.3">
      <c r="A613" s="79">
        <v>714</v>
      </c>
      <c r="B613" t="s">
        <v>1472</v>
      </c>
      <c r="C613" t="s">
        <v>1037</v>
      </c>
      <c r="D613" t="s">
        <v>4300</v>
      </c>
      <c r="E613" t="s">
        <v>7</v>
      </c>
      <c r="F613" s="3">
        <v>5512.5</v>
      </c>
      <c r="G613" s="3">
        <v>181500</v>
      </c>
      <c r="H613" s="3">
        <v>3113.44</v>
      </c>
      <c r="I613" s="61">
        <v>2023</v>
      </c>
    </row>
    <row r="614" spans="1:9" x14ac:dyDescent="0.3">
      <c r="A614" s="79">
        <v>714</v>
      </c>
      <c r="B614" t="s">
        <v>1472</v>
      </c>
      <c r="C614" t="s">
        <v>1037</v>
      </c>
      <c r="D614" t="s">
        <v>4301</v>
      </c>
      <c r="E614" t="s">
        <v>7</v>
      </c>
      <c r="F614" s="3">
        <v>6663.54</v>
      </c>
      <c r="G614" s="3">
        <v>202200</v>
      </c>
      <c r="H614" s="3">
        <v>3763.54</v>
      </c>
      <c r="I614" s="61">
        <v>2023</v>
      </c>
    </row>
    <row r="615" spans="1:9" x14ac:dyDescent="0.3">
      <c r="A615" s="79">
        <v>714</v>
      </c>
      <c r="B615" t="s">
        <v>1472</v>
      </c>
      <c r="C615" t="s">
        <v>1037</v>
      </c>
      <c r="D615" t="s">
        <v>4302</v>
      </c>
      <c r="E615" t="s">
        <v>7</v>
      </c>
      <c r="F615" s="3">
        <v>6543.16</v>
      </c>
      <c r="G615" s="3">
        <v>202200</v>
      </c>
      <c r="H615" s="3">
        <v>3695.54</v>
      </c>
      <c r="I615" s="61">
        <v>2023</v>
      </c>
    </row>
    <row r="616" spans="1:9" x14ac:dyDescent="0.3">
      <c r="A616" s="79">
        <v>714</v>
      </c>
      <c r="B616" t="s">
        <v>1472</v>
      </c>
      <c r="C616" t="s">
        <v>1037</v>
      </c>
      <c r="D616" t="s">
        <v>4303</v>
      </c>
      <c r="E616" t="s">
        <v>7</v>
      </c>
      <c r="F616" s="3">
        <v>5584.75</v>
      </c>
      <c r="G616" s="3">
        <v>181500</v>
      </c>
      <c r="H616" s="3">
        <v>3154.23</v>
      </c>
      <c r="I616" s="61">
        <v>2023</v>
      </c>
    </row>
    <row r="617" spans="1:9" x14ac:dyDescent="0.3">
      <c r="A617" s="79">
        <v>714</v>
      </c>
      <c r="B617" t="s">
        <v>1472</v>
      </c>
      <c r="C617" t="s">
        <v>1037</v>
      </c>
      <c r="D617" t="s">
        <v>4304</v>
      </c>
      <c r="E617" t="s">
        <v>7</v>
      </c>
      <c r="F617" s="3">
        <v>5869.87</v>
      </c>
      <c r="G617" s="3">
        <v>189400</v>
      </c>
      <c r="H617" s="3">
        <v>3315.27</v>
      </c>
      <c r="I617" s="61">
        <v>2023</v>
      </c>
    </row>
    <row r="618" spans="1:9" x14ac:dyDescent="0.3">
      <c r="A618" s="79">
        <v>714</v>
      </c>
      <c r="B618" t="s">
        <v>1472</v>
      </c>
      <c r="C618" t="s">
        <v>1037</v>
      </c>
      <c r="D618" t="s">
        <v>4305</v>
      </c>
      <c r="E618" t="s">
        <v>7</v>
      </c>
      <c r="F618" s="3">
        <v>6098.29</v>
      </c>
      <c r="G618" s="3">
        <v>188500</v>
      </c>
      <c r="H618" s="3">
        <v>3444.29</v>
      </c>
      <c r="I618" s="61">
        <v>2023</v>
      </c>
    </row>
    <row r="619" spans="1:9" x14ac:dyDescent="0.3">
      <c r="A619" s="79">
        <v>714</v>
      </c>
      <c r="B619" t="s">
        <v>1472</v>
      </c>
      <c r="C619" t="s">
        <v>1037</v>
      </c>
      <c r="D619" t="s">
        <v>4306</v>
      </c>
      <c r="E619" t="s">
        <v>7</v>
      </c>
      <c r="F619" s="3">
        <v>5328.48</v>
      </c>
      <c r="G619" s="3">
        <v>181500</v>
      </c>
      <c r="H619" s="3">
        <v>3009.48</v>
      </c>
      <c r="I619" s="61">
        <v>2023</v>
      </c>
    </row>
    <row r="620" spans="1:9" x14ac:dyDescent="0.3">
      <c r="A620" s="79">
        <v>714</v>
      </c>
      <c r="B620" t="s">
        <v>1472</v>
      </c>
      <c r="C620" t="s">
        <v>1037</v>
      </c>
      <c r="D620" t="s">
        <v>4307</v>
      </c>
      <c r="E620" t="s">
        <v>7</v>
      </c>
      <c r="F620" s="3">
        <v>6371.68</v>
      </c>
      <c r="G620" s="3">
        <v>202200</v>
      </c>
      <c r="H620" s="3">
        <v>3598.7</v>
      </c>
      <c r="I620" s="61">
        <v>2023</v>
      </c>
    </row>
    <row r="621" spans="1:9" x14ac:dyDescent="0.3">
      <c r="A621" s="79">
        <v>714</v>
      </c>
      <c r="B621" t="s">
        <v>1472</v>
      </c>
      <c r="C621" t="s">
        <v>1037</v>
      </c>
      <c r="D621" t="s">
        <v>4308</v>
      </c>
      <c r="E621" t="s">
        <v>7</v>
      </c>
      <c r="F621" s="3">
        <v>6335.16</v>
      </c>
      <c r="G621" s="3">
        <v>206100</v>
      </c>
      <c r="H621" s="3">
        <v>3578.06</v>
      </c>
      <c r="I621" s="61">
        <v>2023</v>
      </c>
    </row>
    <row r="622" spans="1:9" x14ac:dyDescent="0.3">
      <c r="A622" s="79">
        <v>714</v>
      </c>
      <c r="B622" t="s">
        <v>1472</v>
      </c>
      <c r="C622" t="s">
        <v>1037</v>
      </c>
      <c r="D622" t="s">
        <v>4309</v>
      </c>
      <c r="E622" t="s">
        <v>7</v>
      </c>
      <c r="F622" s="3">
        <v>5576.66</v>
      </c>
      <c r="G622" s="3">
        <v>177100</v>
      </c>
      <c r="H622" s="3">
        <v>3149.66</v>
      </c>
      <c r="I622" s="61">
        <v>2023</v>
      </c>
    </row>
    <row r="623" spans="1:9" x14ac:dyDescent="0.3">
      <c r="A623" s="79">
        <v>714</v>
      </c>
      <c r="B623" t="s">
        <v>1472</v>
      </c>
      <c r="C623" t="s">
        <v>1037</v>
      </c>
      <c r="D623" t="s">
        <v>4310</v>
      </c>
      <c r="E623" t="s">
        <v>7</v>
      </c>
      <c r="F623" s="3">
        <v>6131.02</v>
      </c>
      <c r="G623" s="3">
        <v>189400</v>
      </c>
      <c r="H623" s="3">
        <v>3462.76</v>
      </c>
      <c r="I623" s="61">
        <v>2023</v>
      </c>
    </row>
    <row r="624" spans="1:9" x14ac:dyDescent="0.3">
      <c r="A624" s="79">
        <v>714</v>
      </c>
      <c r="B624" t="s">
        <v>1472</v>
      </c>
      <c r="C624" t="s">
        <v>1037</v>
      </c>
      <c r="D624" t="s">
        <v>4311</v>
      </c>
      <c r="E624" t="s">
        <v>7</v>
      </c>
      <c r="F624" s="3">
        <v>5487.27</v>
      </c>
      <c r="G624" s="3">
        <v>179000</v>
      </c>
      <c r="H624" s="3">
        <v>3099.17</v>
      </c>
      <c r="I624" s="61">
        <v>2023</v>
      </c>
    </row>
    <row r="625" spans="1:9" x14ac:dyDescent="0.3">
      <c r="A625" s="79">
        <v>714</v>
      </c>
      <c r="B625" t="s">
        <v>1472</v>
      </c>
      <c r="C625" t="s">
        <v>1037</v>
      </c>
      <c r="D625" t="s">
        <v>4312</v>
      </c>
      <c r="E625" t="s">
        <v>7</v>
      </c>
      <c r="F625" s="3">
        <v>6465.95</v>
      </c>
      <c r="G625" s="3">
        <v>202200</v>
      </c>
      <c r="H625" s="3">
        <v>3651.93</v>
      </c>
      <c r="I625" s="61">
        <v>2023</v>
      </c>
    </row>
    <row r="626" spans="1:9" x14ac:dyDescent="0.3">
      <c r="A626" s="79">
        <v>714</v>
      </c>
      <c r="B626" t="s">
        <v>1472</v>
      </c>
      <c r="C626" t="s">
        <v>1037</v>
      </c>
      <c r="D626" t="s">
        <v>4313</v>
      </c>
      <c r="E626" t="s">
        <v>7</v>
      </c>
      <c r="F626" s="3">
        <v>6385.2</v>
      </c>
      <c r="G626" s="3">
        <v>202200</v>
      </c>
      <c r="H626" s="3">
        <v>3606.34</v>
      </c>
      <c r="I626" s="61">
        <v>2023</v>
      </c>
    </row>
    <row r="627" spans="1:9" x14ac:dyDescent="0.3">
      <c r="A627" s="79">
        <v>714</v>
      </c>
      <c r="B627" t="s">
        <v>1472</v>
      </c>
      <c r="C627" t="s">
        <v>1037</v>
      </c>
      <c r="D627" t="s">
        <v>4314</v>
      </c>
      <c r="E627" t="s">
        <v>7</v>
      </c>
      <c r="F627" s="3">
        <v>5509.32</v>
      </c>
      <c r="G627" s="3">
        <v>181500</v>
      </c>
      <c r="H627" s="3">
        <v>3111.62</v>
      </c>
      <c r="I627" s="61">
        <v>2023</v>
      </c>
    </row>
    <row r="628" spans="1:9" x14ac:dyDescent="0.3">
      <c r="A628" s="79">
        <v>714</v>
      </c>
      <c r="B628" t="s">
        <v>1472</v>
      </c>
      <c r="C628" t="s">
        <v>1037</v>
      </c>
      <c r="D628" t="s">
        <v>4315</v>
      </c>
      <c r="E628" t="s">
        <v>7</v>
      </c>
      <c r="F628" s="3">
        <v>6017.43</v>
      </c>
      <c r="G628" s="3">
        <v>183200</v>
      </c>
      <c r="H628" s="3">
        <v>3398.61</v>
      </c>
      <c r="I628" s="61">
        <v>2023</v>
      </c>
    </row>
    <row r="629" spans="1:9" x14ac:dyDescent="0.3">
      <c r="A629" s="79">
        <v>714</v>
      </c>
      <c r="B629" t="s">
        <v>1472</v>
      </c>
      <c r="C629" t="s">
        <v>1037</v>
      </c>
      <c r="D629" t="s">
        <v>4316</v>
      </c>
      <c r="E629" t="s">
        <v>7</v>
      </c>
      <c r="F629" s="3">
        <v>6103.59</v>
      </c>
      <c r="G629" s="3">
        <v>189400</v>
      </c>
      <c r="H629" s="3">
        <v>3447.27</v>
      </c>
      <c r="I629" s="61">
        <v>2023</v>
      </c>
    </row>
    <row r="630" spans="1:9" x14ac:dyDescent="0.3">
      <c r="A630" s="79">
        <v>714</v>
      </c>
      <c r="B630" t="s">
        <v>1472</v>
      </c>
      <c r="C630" t="s">
        <v>1037</v>
      </c>
      <c r="D630" t="s">
        <v>4317</v>
      </c>
      <c r="E630" t="s">
        <v>7</v>
      </c>
      <c r="F630" s="3">
        <v>5470.55</v>
      </c>
      <c r="G630" s="3">
        <v>181500</v>
      </c>
      <c r="H630" s="3">
        <v>3089.73</v>
      </c>
      <c r="I630" s="61">
        <v>2023</v>
      </c>
    </row>
    <row r="631" spans="1:9" x14ac:dyDescent="0.3">
      <c r="A631" s="79">
        <v>714</v>
      </c>
      <c r="B631" t="s">
        <v>1472</v>
      </c>
      <c r="C631" t="s">
        <v>1037</v>
      </c>
      <c r="D631" t="s">
        <v>4318</v>
      </c>
      <c r="E631" t="s">
        <v>7</v>
      </c>
      <c r="F631" s="3">
        <v>6392.6</v>
      </c>
      <c r="G631" s="3">
        <v>201300</v>
      </c>
      <c r="H631" s="3">
        <v>3610.5</v>
      </c>
      <c r="I631" s="61">
        <v>2023</v>
      </c>
    </row>
    <row r="632" spans="1:9" x14ac:dyDescent="0.3">
      <c r="A632" s="79">
        <v>714</v>
      </c>
      <c r="B632" t="s">
        <v>1472</v>
      </c>
      <c r="C632" t="s">
        <v>1037</v>
      </c>
      <c r="D632" t="s">
        <v>4319</v>
      </c>
      <c r="E632" t="s">
        <v>7</v>
      </c>
      <c r="F632" s="3">
        <v>6469.35</v>
      </c>
      <c r="G632" s="3">
        <v>202200</v>
      </c>
      <c r="H632" s="3">
        <v>3653.85</v>
      </c>
      <c r="I632" s="61">
        <v>2023</v>
      </c>
    </row>
    <row r="633" spans="1:9" x14ac:dyDescent="0.3">
      <c r="A633" s="79">
        <v>714</v>
      </c>
      <c r="B633" t="s">
        <v>1472</v>
      </c>
      <c r="C633" t="s">
        <v>1037</v>
      </c>
      <c r="D633" t="s">
        <v>4320</v>
      </c>
      <c r="E633" t="s">
        <v>7</v>
      </c>
      <c r="F633" s="3">
        <v>5584.13</v>
      </c>
      <c r="G633" s="3">
        <v>176200</v>
      </c>
      <c r="H633" s="3">
        <v>3153.89</v>
      </c>
      <c r="I633" s="61">
        <v>2023</v>
      </c>
    </row>
    <row r="634" spans="1:9" x14ac:dyDescent="0.3">
      <c r="A634" s="79">
        <v>714</v>
      </c>
      <c r="B634" t="s">
        <v>1472</v>
      </c>
      <c r="C634" t="s">
        <v>1037</v>
      </c>
      <c r="D634" t="s">
        <v>4321</v>
      </c>
      <c r="E634" t="s">
        <v>7</v>
      </c>
      <c r="F634" s="3">
        <v>5905.88</v>
      </c>
      <c r="G634" s="3">
        <v>183200</v>
      </c>
      <c r="H634" s="3">
        <v>3335.62</v>
      </c>
      <c r="I634" s="61">
        <v>2023</v>
      </c>
    </row>
    <row r="635" spans="1:9" x14ac:dyDescent="0.3">
      <c r="A635" s="79">
        <v>714</v>
      </c>
      <c r="B635" t="s">
        <v>1472</v>
      </c>
      <c r="C635" t="s">
        <v>1037</v>
      </c>
      <c r="D635" t="s">
        <v>4322</v>
      </c>
      <c r="E635" t="s">
        <v>7</v>
      </c>
      <c r="F635" s="3">
        <v>4915.96</v>
      </c>
      <c r="G635" s="3">
        <v>173600</v>
      </c>
      <c r="H635" s="3">
        <v>2776.5</v>
      </c>
      <c r="I635" s="61">
        <v>2023</v>
      </c>
    </row>
    <row r="636" spans="1:9" x14ac:dyDescent="0.3">
      <c r="A636" s="79">
        <v>714</v>
      </c>
      <c r="B636" t="s">
        <v>1472</v>
      </c>
      <c r="C636" t="s">
        <v>1037</v>
      </c>
      <c r="D636" t="s">
        <v>4323</v>
      </c>
      <c r="E636" t="s">
        <v>7</v>
      </c>
      <c r="F636" s="3">
        <v>5518.81</v>
      </c>
      <c r="G636" s="3">
        <v>176000</v>
      </c>
      <c r="H636" s="3">
        <v>3116.99</v>
      </c>
      <c r="I636" s="61">
        <v>2023</v>
      </c>
    </row>
    <row r="637" spans="1:9" x14ac:dyDescent="0.3">
      <c r="A637" s="79">
        <v>714</v>
      </c>
      <c r="B637" t="s">
        <v>1472</v>
      </c>
      <c r="C637" t="s">
        <v>1037</v>
      </c>
      <c r="D637" t="s">
        <v>4324</v>
      </c>
      <c r="E637" t="s">
        <v>7</v>
      </c>
      <c r="F637" s="3">
        <v>4571.5600000000004</v>
      </c>
      <c r="G637" s="3">
        <v>142900</v>
      </c>
      <c r="H637" s="3">
        <v>2581.98</v>
      </c>
      <c r="I637" s="61">
        <v>2023</v>
      </c>
    </row>
    <row r="638" spans="1:9" x14ac:dyDescent="0.3">
      <c r="A638" s="79">
        <v>714</v>
      </c>
      <c r="B638" t="s">
        <v>1472</v>
      </c>
      <c r="C638" t="s">
        <v>1037</v>
      </c>
      <c r="D638" t="s">
        <v>4325</v>
      </c>
      <c r="E638" t="s">
        <v>7</v>
      </c>
      <c r="F638" s="3">
        <v>4902.04</v>
      </c>
      <c r="G638" s="3">
        <v>153200</v>
      </c>
      <c r="H638" s="3">
        <v>2768.64</v>
      </c>
      <c r="I638" s="61">
        <v>2023</v>
      </c>
    </row>
    <row r="639" spans="1:9" x14ac:dyDescent="0.3">
      <c r="A639" s="79">
        <v>714</v>
      </c>
      <c r="B639" t="s">
        <v>1472</v>
      </c>
      <c r="C639" t="s">
        <v>1037</v>
      </c>
      <c r="D639" t="s">
        <v>4326</v>
      </c>
      <c r="E639" t="s">
        <v>7</v>
      </c>
      <c r="F639" s="3">
        <v>4034.61</v>
      </c>
      <c r="G639" s="3">
        <v>109500</v>
      </c>
      <c r="H639" s="3">
        <v>2278.71</v>
      </c>
      <c r="I639" s="61">
        <v>2023</v>
      </c>
    </row>
    <row r="640" spans="1:9" x14ac:dyDescent="0.3">
      <c r="A640" s="79">
        <v>714</v>
      </c>
      <c r="B640" t="s">
        <v>1472</v>
      </c>
      <c r="C640" t="s">
        <v>1037</v>
      </c>
      <c r="D640" t="s">
        <v>4327</v>
      </c>
      <c r="E640" t="s">
        <v>7</v>
      </c>
      <c r="F640" s="3">
        <v>4503.41</v>
      </c>
      <c r="G640" s="3">
        <v>112200</v>
      </c>
      <c r="H640" s="3">
        <v>2543.4899999999998</v>
      </c>
      <c r="I640" s="61">
        <v>2023</v>
      </c>
    </row>
    <row r="641" spans="1:9" x14ac:dyDescent="0.3">
      <c r="A641" s="79">
        <v>714</v>
      </c>
      <c r="B641" t="s">
        <v>1472</v>
      </c>
      <c r="C641" t="s">
        <v>1037</v>
      </c>
      <c r="D641" t="s">
        <v>4328</v>
      </c>
      <c r="E641" t="s">
        <v>7</v>
      </c>
      <c r="F641" s="3">
        <v>2927.32</v>
      </c>
      <c r="G641" s="3">
        <v>111900</v>
      </c>
      <c r="H641" s="3">
        <v>1653.32</v>
      </c>
      <c r="I641" s="61">
        <v>2023</v>
      </c>
    </row>
    <row r="642" spans="1:9" x14ac:dyDescent="0.3">
      <c r="A642" s="79">
        <v>714</v>
      </c>
      <c r="B642" t="s">
        <v>1472</v>
      </c>
      <c r="C642" t="s">
        <v>1037</v>
      </c>
      <c r="D642" t="s">
        <v>4329</v>
      </c>
      <c r="E642" t="s">
        <v>7</v>
      </c>
      <c r="F642" s="3">
        <v>1548.63</v>
      </c>
      <c r="G642" s="3">
        <v>107500</v>
      </c>
      <c r="H642" s="3">
        <v>874.63</v>
      </c>
      <c r="I642" s="61">
        <v>2023</v>
      </c>
    </row>
    <row r="643" spans="1:9" x14ac:dyDescent="0.3">
      <c r="A643" s="79">
        <v>714</v>
      </c>
      <c r="B643" t="s">
        <v>1472</v>
      </c>
      <c r="C643" t="s">
        <v>1037</v>
      </c>
      <c r="D643" t="s">
        <v>4330</v>
      </c>
      <c r="E643" t="s">
        <v>7</v>
      </c>
      <c r="F643" s="3">
        <v>1778.41</v>
      </c>
      <c r="G643" s="3">
        <v>111900</v>
      </c>
      <c r="H643" s="3">
        <v>1004.41</v>
      </c>
      <c r="I643" s="61">
        <v>2023</v>
      </c>
    </row>
    <row r="644" spans="1:9" x14ac:dyDescent="0.3">
      <c r="A644" s="79">
        <v>714</v>
      </c>
      <c r="B644" t="s">
        <v>1472</v>
      </c>
      <c r="C644" t="s">
        <v>1037</v>
      </c>
      <c r="D644" t="s">
        <v>4331</v>
      </c>
      <c r="E644" t="s">
        <v>7</v>
      </c>
      <c r="F644" s="3">
        <v>4497.2</v>
      </c>
      <c r="G644" s="3">
        <v>142900</v>
      </c>
      <c r="H644" s="3">
        <v>2539.98</v>
      </c>
      <c r="I644" s="61">
        <v>2023</v>
      </c>
    </row>
    <row r="645" spans="1:9" x14ac:dyDescent="0.3">
      <c r="A645" s="79">
        <v>714</v>
      </c>
      <c r="B645" t="s">
        <v>1472</v>
      </c>
      <c r="C645" t="s">
        <v>1037</v>
      </c>
      <c r="D645" t="s">
        <v>4332</v>
      </c>
      <c r="E645" t="s">
        <v>7</v>
      </c>
      <c r="F645" s="3">
        <v>4825.05</v>
      </c>
      <c r="G645" s="3">
        <v>147100</v>
      </c>
      <c r="H645" s="3">
        <v>2725.17</v>
      </c>
      <c r="I645" s="61">
        <v>2023</v>
      </c>
    </row>
    <row r="646" spans="1:9" x14ac:dyDescent="0.3">
      <c r="A646" s="79">
        <v>714</v>
      </c>
      <c r="B646" t="s">
        <v>1472</v>
      </c>
      <c r="C646" t="s">
        <v>1037</v>
      </c>
      <c r="D646" t="s">
        <v>4333</v>
      </c>
      <c r="E646" t="s">
        <v>7</v>
      </c>
      <c r="F646" s="3">
        <v>4819.1400000000003</v>
      </c>
      <c r="G646" s="3">
        <v>173600</v>
      </c>
      <c r="H646" s="3">
        <v>2721.82</v>
      </c>
      <c r="I646" s="61">
        <v>2023</v>
      </c>
    </row>
    <row r="647" spans="1:9" x14ac:dyDescent="0.3">
      <c r="A647" s="79">
        <v>714</v>
      </c>
      <c r="B647" t="s">
        <v>1472</v>
      </c>
      <c r="C647" t="s">
        <v>1037</v>
      </c>
      <c r="D647" t="s">
        <v>4334</v>
      </c>
      <c r="E647" t="s">
        <v>7</v>
      </c>
      <c r="F647" s="3">
        <v>5125.76</v>
      </c>
      <c r="G647" s="3">
        <v>176000</v>
      </c>
      <c r="H647" s="3">
        <v>2895</v>
      </c>
      <c r="I647" s="61">
        <v>2023</v>
      </c>
    </row>
    <row r="648" spans="1:9" x14ac:dyDescent="0.3">
      <c r="A648" s="79">
        <v>714</v>
      </c>
      <c r="B648" t="s">
        <v>1472</v>
      </c>
      <c r="C648" t="s">
        <v>1037</v>
      </c>
      <c r="D648" t="s">
        <v>4335</v>
      </c>
      <c r="E648" t="s">
        <v>7</v>
      </c>
      <c r="F648" s="3">
        <v>4994.91</v>
      </c>
      <c r="G648" s="3">
        <v>173600</v>
      </c>
      <c r="H648" s="3">
        <v>2821.09</v>
      </c>
      <c r="I648" s="61">
        <v>2023</v>
      </c>
    </row>
    <row r="649" spans="1:9" x14ac:dyDescent="0.3">
      <c r="A649" s="79">
        <v>714</v>
      </c>
      <c r="B649" t="s">
        <v>1472</v>
      </c>
      <c r="C649" t="s">
        <v>1037</v>
      </c>
      <c r="D649" t="s">
        <v>4336</v>
      </c>
      <c r="E649" t="s">
        <v>7</v>
      </c>
      <c r="F649" s="3">
        <v>5242.68</v>
      </c>
      <c r="G649" s="3">
        <v>172300</v>
      </c>
      <c r="H649" s="3">
        <v>2961.04</v>
      </c>
      <c r="I649" s="61">
        <v>2023</v>
      </c>
    </row>
    <row r="650" spans="1:9" x14ac:dyDescent="0.3">
      <c r="A650" s="79">
        <v>714</v>
      </c>
      <c r="B650" t="s">
        <v>1472</v>
      </c>
      <c r="C650" t="s">
        <v>1037</v>
      </c>
      <c r="D650" t="s">
        <v>4337</v>
      </c>
      <c r="E650" t="s">
        <v>7</v>
      </c>
      <c r="F650" s="3">
        <v>1548.63</v>
      </c>
      <c r="G650" s="3">
        <v>142900</v>
      </c>
      <c r="H650" s="3">
        <v>874.63</v>
      </c>
      <c r="I650" s="61">
        <v>2023</v>
      </c>
    </row>
    <row r="651" spans="1:9" x14ac:dyDescent="0.3">
      <c r="A651" s="79">
        <v>714</v>
      </c>
      <c r="B651" t="s">
        <v>1472</v>
      </c>
      <c r="C651" t="s">
        <v>1037</v>
      </c>
      <c r="D651" t="s">
        <v>4338</v>
      </c>
      <c r="E651" t="s">
        <v>7</v>
      </c>
      <c r="F651" s="3">
        <v>4802.99</v>
      </c>
      <c r="G651" s="3">
        <v>147100</v>
      </c>
      <c r="H651" s="3">
        <v>2712.69</v>
      </c>
      <c r="I651" s="61">
        <v>2023</v>
      </c>
    </row>
    <row r="652" spans="1:9" x14ac:dyDescent="0.3">
      <c r="A652" s="79">
        <v>714</v>
      </c>
      <c r="B652" t="s">
        <v>1472</v>
      </c>
      <c r="C652" t="s">
        <v>1037</v>
      </c>
      <c r="D652" t="s">
        <v>4339</v>
      </c>
      <c r="E652" t="s">
        <v>7</v>
      </c>
      <c r="F652" s="3">
        <v>1548.63</v>
      </c>
      <c r="G652" s="3">
        <v>107500</v>
      </c>
      <c r="H652" s="3">
        <v>874.63</v>
      </c>
      <c r="I652" s="61">
        <v>2023</v>
      </c>
    </row>
    <row r="653" spans="1:9" x14ac:dyDescent="0.3">
      <c r="A653" s="79">
        <v>714</v>
      </c>
      <c r="B653" t="s">
        <v>1472</v>
      </c>
      <c r="C653" t="s">
        <v>1037</v>
      </c>
      <c r="D653" t="s">
        <v>4340</v>
      </c>
      <c r="E653" t="s">
        <v>7</v>
      </c>
      <c r="F653" s="3">
        <v>2927.32</v>
      </c>
      <c r="G653" s="3">
        <v>108000</v>
      </c>
      <c r="H653" s="3">
        <v>1653.32</v>
      </c>
      <c r="I653" s="61">
        <v>2023</v>
      </c>
    </row>
    <row r="654" spans="1:9" x14ac:dyDescent="0.3">
      <c r="A654" s="79">
        <v>714</v>
      </c>
      <c r="B654" t="s">
        <v>1472</v>
      </c>
      <c r="C654" t="s">
        <v>1037</v>
      </c>
      <c r="D654" t="s">
        <v>4341</v>
      </c>
      <c r="E654" t="s">
        <v>7</v>
      </c>
      <c r="F654" s="3">
        <v>1548.63</v>
      </c>
      <c r="G654" s="3">
        <v>107500</v>
      </c>
      <c r="H654" s="3">
        <v>874.63</v>
      </c>
      <c r="I654" s="61">
        <v>2023</v>
      </c>
    </row>
    <row r="655" spans="1:9" x14ac:dyDescent="0.3">
      <c r="A655" s="79">
        <v>714</v>
      </c>
      <c r="B655" t="s">
        <v>1472</v>
      </c>
      <c r="C655" t="s">
        <v>1037</v>
      </c>
      <c r="D655" t="s">
        <v>4342</v>
      </c>
      <c r="E655" t="s">
        <v>7</v>
      </c>
      <c r="F655" s="3">
        <v>1778.41</v>
      </c>
      <c r="G655" s="3">
        <v>103800</v>
      </c>
      <c r="H655" s="3">
        <v>1004.41</v>
      </c>
      <c r="I655" s="61">
        <v>2023</v>
      </c>
    </row>
    <row r="656" spans="1:9" x14ac:dyDescent="0.3">
      <c r="A656" s="79">
        <v>714</v>
      </c>
      <c r="B656" t="s">
        <v>1472</v>
      </c>
      <c r="C656" t="s">
        <v>1037</v>
      </c>
      <c r="D656" t="s">
        <v>4343</v>
      </c>
      <c r="E656" t="s">
        <v>7</v>
      </c>
      <c r="F656" s="3">
        <v>1548.63</v>
      </c>
      <c r="G656" s="3">
        <v>107500</v>
      </c>
      <c r="H656" s="3">
        <v>874.63</v>
      </c>
      <c r="I656" s="61">
        <v>2023</v>
      </c>
    </row>
    <row r="657" spans="1:9" x14ac:dyDescent="0.3">
      <c r="A657" s="79">
        <v>714</v>
      </c>
      <c r="B657" t="s">
        <v>1472</v>
      </c>
      <c r="C657" t="s">
        <v>1037</v>
      </c>
      <c r="D657" t="s">
        <v>4344</v>
      </c>
      <c r="E657" t="s">
        <v>7</v>
      </c>
      <c r="F657" s="3">
        <v>2927.32</v>
      </c>
      <c r="G657" s="3">
        <v>111900</v>
      </c>
      <c r="H657" s="3">
        <v>1653.32</v>
      </c>
      <c r="I657" s="61">
        <v>2023</v>
      </c>
    </row>
    <row r="658" spans="1:9" x14ac:dyDescent="0.3">
      <c r="A658" s="79">
        <v>714</v>
      </c>
      <c r="B658" t="s">
        <v>1472</v>
      </c>
      <c r="C658" t="s">
        <v>1037</v>
      </c>
      <c r="D658" t="s">
        <v>4345</v>
      </c>
      <c r="E658" t="s">
        <v>7</v>
      </c>
      <c r="F658" s="3">
        <v>4761.62</v>
      </c>
      <c r="G658" s="3">
        <v>153200</v>
      </c>
      <c r="H658" s="3">
        <v>2689.34</v>
      </c>
      <c r="I658" s="61">
        <v>2023</v>
      </c>
    </row>
    <row r="659" spans="1:9" x14ac:dyDescent="0.3">
      <c r="A659" s="79">
        <v>714</v>
      </c>
      <c r="B659" t="s">
        <v>1472</v>
      </c>
      <c r="C659" t="s">
        <v>1037</v>
      </c>
      <c r="D659" t="s">
        <v>4346</v>
      </c>
      <c r="E659" t="s">
        <v>7</v>
      </c>
      <c r="F659" s="3">
        <v>4808.9399999999996</v>
      </c>
      <c r="G659" s="3">
        <v>173600</v>
      </c>
      <c r="H659" s="3">
        <v>2716.06</v>
      </c>
      <c r="I659" s="61">
        <v>2023</v>
      </c>
    </row>
    <row r="660" spans="1:9" x14ac:dyDescent="0.3">
      <c r="A660" s="79">
        <v>714</v>
      </c>
      <c r="B660" t="s">
        <v>1472</v>
      </c>
      <c r="C660" t="s">
        <v>1037</v>
      </c>
      <c r="D660" t="s">
        <v>4347</v>
      </c>
      <c r="E660" t="s">
        <v>7</v>
      </c>
      <c r="F660" s="3">
        <v>5284.82</v>
      </c>
      <c r="G660" s="3">
        <v>176000</v>
      </c>
      <c r="H660" s="3">
        <v>2984.84</v>
      </c>
      <c r="I660" s="61">
        <v>2023</v>
      </c>
    </row>
    <row r="661" spans="1:9" x14ac:dyDescent="0.3">
      <c r="A661" s="79">
        <v>714</v>
      </c>
      <c r="B661" t="s">
        <v>1472</v>
      </c>
      <c r="C661" t="s">
        <v>1037</v>
      </c>
      <c r="D661" t="s">
        <v>4348</v>
      </c>
      <c r="E661" t="s">
        <v>7</v>
      </c>
      <c r="F661" s="3">
        <v>4317.4799999999996</v>
      </c>
      <c r="G661" s="3">
        <v>173600</v>
      </c>
      <c r="H661" s="3">
        <v>2438.48</v>
      </c>
      <c r="I661" s="61">
        <v>2023</v>
      </c>
    </row>
    <row r="662" spans="1:9" x14ac:dyDescent="0.3">
      <c r="A662" s="79">
        <v>714</v>
      </c>
      <c r="B662" t="s">
        <v>1472</v>
      </c>
      <c r="C662" t="s">
        <v>1037</v>
      </c>
      <c r="D662" t="s">
        <v>4349</v>
      </c>
      <c r="E662" t="s">
        <v>7</v>
      </c>
      <c r="F662" s="3">
        <v>4622.71</v>
      </c>
      <c r="G662" s="3">
        <v>173200</v>
      </c>
      <c r="H662" s="3">
        <v>2610.87</v>
      </c>
      <c r="I662" s="61">
        <v>2023</v>
      </c>
    </row>
    <row r="663" spans="1:9" x14ac:dyDescent="0.3">
      <c r="A663" s="79">
        <v>714</v>
      </c>
      <c r="B663" t="s">
        <v>1472</v>
      </c>
      <c r="C663" t="s">
        <v>1037</v>
      </c>
      <c r="D663" t="s">
        <v>4350</v>
      </c>
      <c r="E663" t="s">
        <v>7</v>
      </c>
      <c r="F663" s="3">
        <v>2766.47</v>
      </c>
      <c r="G663" s="3">
        <v>107500</v>
      </c>
      <c r="H663" s="3">
        <v>1562.47</v>
      </c>
      <c r="I663" s="61">
        <v>2023</v>
      </c>
    </row>
    <row r="664" spans="1:9" x14ac:dyDescent="0.3">
      <c r="A664" s="79">
        <v>714</v>
      </c>
      <c r="B664" t="s">
        <v>1472</v>
      </c>
      <c r="C664" t="s">
        <v>1037</v>
      </c>
      <c r="D664" t="s">
        <v>4351</v>
      </c>
      <c r="E664" t="s">
        <v>7</v>
      </c>
      <c r="F664" s="3">
        <v>2927.32</v>
      </c>
      <c r="G664" s="3">
        <v>109900</v>
      </c>
      <c r="H664" s="3">
        <v>1653.32</v>
      </c>
      <c r="I664" s="61">
        <v>2023</v>
      </c>
    </row>
    <row r="665" spans="1:9" x14ac:dyDescent="0.3">
      <c r="A665" s="79">
        <v>714</v>
      </c>
      <c r="B665" t="s">
        <v>1472</v>
      </c>
      <c r="C665" t="s">
        <v>1037</v>
      </c>
      <c r="D665" t="s">
        <v>4352</v>
      </c>
      <c r="E665" t="s">
        <v>7</v>
      </c>
      <c r="F665" s="3">
        <v>4798.78</v>
      </c>
      <c r="G665" s="3">
        <v>173600</v>
      </c>
      <c r="H665" s="3">
        <v>2710.32</v>
      </c>
      <c r="I665" s="61">
        <v>2023</v>
      </c>
    </row>
    <row r="666" spans="1:9" x14ac:dyDescent="0.3">
      <c r="A666" s="79">
        <v>714</v>
      </c>
      <c r="B666" t="s">
        <v>1472</v>
      </c>
      <c r="C666" t="s">
        <v>1037</v>
      </c>
      <c r="D666" t="s">
        <v>4353</v>
      </c>
      <c r="E666" t="s">
        <v>7</v>
      </c>
      <c r="F666" s="3">
        <v>5295.81</v>
      </c>
      <c r="G666" s="3">
        <v>177500</v>
      </c>
      <c r="H666" s="3">
        <v>2991.03</v>
      </c>
      <c r="I666" s="61">
        <v>2023</v>
      </c>
    </row>
    <row r="667" spans="1:9" x14ac:dyDescent="0.3">
      <c r="A667" s="79">
        <v>714</v>
      </c>
      <c r="B667" t="s">
        <v>1472</v>
      </c>
      <c r="C667" t="s">
        <v>1037</v>
      </c>
      <c r="D667" t="s">
        <v>4354</v>
      </c>
      <c r="E667" t="s">
        <v>7</v>
      </c>
      <c r="F667" s="3">
        <v>4796.08</v>
      </c>
      <c r="G667" s="3">
        <v>173600</v>
      </c>
      <c r="H667" s="3">
        <v>2708.8</v>
      </c>
      <c r="I667" s="61">
        <v>2023</v>
      </c>
    </row>
    <row r="668" spans="1:9" x14ac:dyDescent="0.3">
      <c r="A668" s="79">
        <v>714</v>
      </c>
      <c r="B668" t="s">
        <v>1472</v>
      </c>
      <c r="C668" t="s">
        <v>1037</v>
      </c>
      <c r="D668" t="s">
        <v>4355</v>
      </c>
      <c r="E668" t="s">
        <v>7</v>
      </c>
      <c r="F668" s="3">
        <v>5085.96</v>
      </c>
      <c r="G668" s="3">
        <v>176000</v>
      </c>
      <c r="H668" s="3">
        <v>2872.52</v>
      </c>
      <c r="I668" s="61">
        <v>2023</v>
      </c>
    </row>
    <row r="669" spans="1:9" x14ac:dyDescent="0.3">
      <c r="A669" s="79">
        <v>714</v>
      </c>
      <c r="B669" t="s">
        <v>1472</v>
      </c>
      <c r="C669" t="s">
        <v>1037</v>
      </c>
      <c r="D669" t="s">
        <v>4356</v>
      </c>
      <c r="E669" t="s">
        <v>7</v>
      </c>
      <c r="F669" s="3">
        <v>2812.42</v>
      </c>
      <c r="G669" s="3">
        <v>107500</v>
      </c>
      <c r="H669" s="3">
        <v>1588.42</v>
      </c>
      <c r="I669" s="61">
        <v>2023</v>
      </c>
    </row>
    <row r="670" spans="1:9" x14ac:dyDescent="0.3">
      <c r="A670" s="79">
        <v>714</v>
      </c>
      <c r="B670" t="s">
        <v>1472</v>
      </c>
      <c r="C670" t="s">
        <v>1037</v>
      </c>
      <c r="D670" t="s">
        <v>4357</v>
      </c>
      <c r="E670" t="s">
        <v>7</v>
      </c>
      <c r="F670" s="3">
        <v>1778.41</v>
      </c>
      <c r="G670" s="3">
        <v>109900</v>
      </c>
      <c r="H670" s="3">
        <v>1004.41</v>
      </c>
      <c r="I670" s="61">
        <v>2023</v>
      </c>
    </row>
    <row r="671" spans="1:9" x14ac:dyDescent="0.3">
      <c r="A671" s="79">
        <v>714</v>
      </c>
      <c r="B671" t="s">
        <v>1472</v>
      </c>
      <c r="C671" t="s">
        <v>1037</v>
      </c>
      <c r="D671" t="s">
        <v>4358</v>
      </c>
      <c r="E671" t="s">
        <v>7</v>
      </c>
      <c r="F671" s="3">
        <v>4365.6099999999997</v>
      </c>
      <c r="G671" s="3">
        <v>173600</v>
      </c>
      <c r="H671" s="3">
        <v>2465.65</v>
      </c>
      <c r="I671" s="61">
        <v>2023</v>
      </c>
    </row>
    <row r="672" spans="1:9" x14ac:dyDescent="0.3">
      <c r="A672" s="79">
        <v>714</v>
      </c>
      <c r="B672" t="s">
        <v>1472</v>
      </c>
      <c r="C672" t="s">
        <v>1037</v>
      </c>
      <c r="D672" t="s">
        <v>4359</v>
      </c>
      <c r="E672" t="s">
        <v>7</v>
      </c>
      <c r="F672" s="3">
        <v>4593.21</v>
      </c>
      <c r="G672" s="3">
        <v>176000</v>
      </c>
      <c r="H672" s="3">
        <v>2594.21</v>
      </c>
      <c r="I672" s="61">
        <v>2023</v>
      </c>
    </row>
    <row r="673" spans="1:9" x14ac:dyDescent="0.3">
      <c r="A673" s="79">
        <v>714</v>
      </c>
      <c r="B673" t="s">
        <v>1472</v>
      </c>
      <c r="C673" t="s">
        <v>1037</v>
      </c>
      <c r="D673" t="s">
        <v>4360</v>
      </c>
      <c r="E673" t="s">
        <v>7</v>
      </c>
      <c r="F673" s="3">
        <v>5166.6499999999996</v>
      </c>
      <c r="G673" s="3">
        <v>173600</v>
      </c>
      <c r="H673" s="3">
        <v>2918.09</v>
      </c>
      <c r="I673" s="61">
        <v>2023</v>
      </c>
    </row>
    <row r="674" spans="1:9" x14ac:dyDescent="0.3">
      <c r="A674" s="79">
        <v>714</v>
      </c>
      <c r="B674" t="s">
        <v>1472</v>
      </c>
      <c r="C674" t="s">
        <v>1037</v>
      </c>
      <c r="D674" t="s">
        <v>4361</v>
      </c>
      <c r="E674" t="s">
        <v>7</v>
      </c>
      <c r="F674" s="3">
        <v>5282.6</v>
      </c>
      <c r="G674" s="3">
        <v>173200</v>
      </c>
      <c r="H674" s="3">
        <v>2983.6</v>
      </c>
      <c r="I674" s="61">
        <v>2023</v>
      </c>
    </row>
    <row r="675" spans="1:9" x14ac:dyDescent="0.3">
      <c r="A675" s="79">
        <v>714</v>
      </c>
      <c r="B675" t="s">
        <v>1472</v>
      </c>
      <c r="C675" t="s">
        <v>1037</v>
      </c>
      <c r="D675" t="s">
        <v>4362</v>
      </c>
      <c r="E675" t="s">
        <v>7</v>
      </c>
      <c r="F675" s="3">
        <v>1548.63</v>
      </c>
      <c r="G675" s="3">
        <v>141900</v>
      </c>
      <c r="H675" s="3">
        <v>874.63</v>
      </c>
      <c r="I675" s="61">
        <v>2023</v>
      </c>
    </row>
    <row r="676" spans="1:9" x14ac:dyDescent="0.3">
      <c r="A676" s="79">
        <v>714</v>
      </c>
      <c r="B676" t="s">
        <v>1472</v>
      </c>
      <c r="C676" t="s">
        <v>1037</v>
      </c>
      <c r="D676" t="s">
        <v>4363</v>
      </c>
      <c r="E676" t="s">
        <v>7</v>
      </c>
      <c r="F676" s="3">
        <v>4956.8</v>
      </c>
      <c r="G676" s="3">
        <v>153200</v>
      </c>
      <c r="H676" s="3">
        <v>2799.56</v>
      </c>
      <c r="I676" s="61">
        <v>2023</v>
      </c>
    </row>
    <row r="677" spans="1:9" x14ac:dyDescent="0.3">
      <c r="A677" s="79">
        <v>714</v>
      </c>
      <c r="B677" t="s">
        <v>1472</v>
      </c>
      <c r="C677" t="s">
        <v>1037</v>
      </c>
      <c r="D677" t="s">
        <v>4364</v>
      </c>
      <c r="E677" t="s">
        <v>7</v>
      </c>
      <c r="F677" s="3">
        <v>1548.63</v>
      </c>
      <c r="G677" s="3">
        <v>107500</v>
      </c>
      <c r="H677" s="3">
        <v>874.63</v>
      </c>
      <c r="I677" s="61">
        <v>2023</v>
      </c>
    </row>
    <row r="678" spans="1:9" x14ac:dyDescent="0.3">
      <c r="A678" s="79">
        <v>714</v>
      </c>
      <c r="B678" t="s">
        <v>1472</v>
      </c>
      <c r="C678" t="s">
        <v>1037</v>
      </c>
      <c r="D678" t="s">
        <v>4365</v>
      </c>
      <c r="E678" t="s">
        <v>7</v>
      </c>
      <c r="F678" s="3">
        <v>2927.32</v>
      </c>
      <c r="G678" s="3">
        <v>109900</v>
      </c>
      <c r="H678" s="3">
        <v>1653.32</v>
      </c>
      <c r="I678" s="61">
        <v>2023</v>
      </c>
    </row>
    <row r="679" spans="1:9" x14ac:dyDescent="0.3">
      <c r="A679" s="79">
        <v>714</v>
      </c>
      <c r="B679" t="s">
        <v>1472</v>
      </c>
      <c r="C679" t="s">
        <v>1037</v>
      </c>
      <c r="D679" t="s">
        <v>4366</v>
      </c>
      <c r="E679" t="s">
        <v>7</v>
      </c>
      <c r="F679" s="3">
        <v>4125.9399999999996</v>
      </c>
      <c r="G679" s="3">
        <v>107500</v>
      </c>
      <c r="H679" s="3">
        <v>2330.3000000000002</v>
      </c>
      <c r="I679" s="61">
        <v>2023</v>
      </c>
    </row>
    <row r="680" spans="1:9" x14ac:dyDescent="0.3">
      <c r="A680" s="79">
        <v>714</v>
      </c>
      <c r="B680" t="s">
        <v>1472</v>
      </c>
      <c r="C680" t="s">
        <v>1037</v>
      </c>
      <c r="D680" t="s">
        <v>4367</v>
      </c>
      <c r="E680" t="s">
        <v>7</v>
      </c>
      <c r="F680" s="3">
        <v>4328.8100000000004</v>
      </c>
      <c r="G680" s="3">
        <v>109900</v>
      </c>
      <c r="H680" s="3">
        <v>2444.89</v>
      </c>
      <c r="I680" s="61">
        <v>2023</v>
      </c>
    </row>
    <row r="681" spans="1:9" x14ac:dyDescent="0.3">
      <c r="A681" s="79">
        <v>714</v>
      </c>
      <c r="B681" t="s">
        <v>1472</v>
      </c>
      <c r="C681" t="s">
        <v>1037</v>
      </c>
      <c r="D681" t="s">
        <v>4368</v>
      </c>
      <c r="E681" t="s">
        <v>7</v>
      </c>
      <c r="F681" s="3">
        <v>4225.5600000000004</v>
      </c>
      <c r="G681" s="3">
        <v>142900</v>
      </c>
      <c r="H681" s="3">
        <v>2386.56</v>
      </c>
      <c r="I681" s="61">
        <v>2023</v>
      </c>
    </row>
    <row r="682" spans="1:9" x14ac:dyDescent="0.3">
      <c r="A682" s="79">
        <v>714</v>
      </c>
      <c r="B682" t="s">
        <v>1472</v>
      </c>
      <c r="C682" t="s">
        <v>1037</v>
      </c>
      <c r="D682" t="s">
        <v>4369</v>
      </c>
      <c r="E682" t="s">
        <v>7</v>
      </c>
      <c r="F682" s="3">
        <v>4881.96</v>
      </c>
      <c r="G682" s="3">
        <v>153200</v>
      </c>
      <c r="H682" s="3">
        <v>2757.3</v>
      </c>
      <c r="I682" s="61">
        <v>2023</v>
      </c>
    </row>
    <row r="683" spans="1:9" x14ac:dyDescent="0.3">
      <c r="A683" s="79">
        <v>714</v>
      </c>
      <c r="B683" t="s">
        <v>1472</v>
      </c>
      <c r="C683" t="s">
        <v>1037</v>
      </c>
      <c r="D683" t="s">
        <v>4370</v>
      </c>
      <c r="E683" t="s">
        <v>7</v>
      </c>
      <c r="F683" s="3">
        <v>5424.32</v>
      </c>
      <c r="G683" s="3">
        <v>176000</v>
      </c>
      <c r="H683" s="3">
        <v>3063.62</v>
      </c>
      <c r="I683" s="61">
        <v>2023</v>
      </c>
    </row>
    <row r="684" spans="1:9" x14ac:dyDescent="0.3">
      <c r="A684" s="79">
        <v>714</v>
      </c>
      <c r="B684" t="s">
        <v>1472</v>
      </c>
      <c r="C684" t="s">
        <v>1037</v>
      </c>
      <c r="D684" t="s">
        <v>4371</v>
      </c>
      <c r="E684" t="s">
        <v>7</v>
      </c>
      <c r="F684" s="3">
        <v>5101.38</v>
      </c>
      <c r="G684" s="3">
        <v>173600</v>
      </c>
      <c r="H684" s="3">
        <v>2881.22</v>
      </c>
      <c r="I684" s="61">
        <v>2023</v>
      </c>
    </row>
    <row r="685" spans="1:9" x14ac:dyDescent="0.3">
      <c r="A685" s="79">
        <v>714</v>
      </c>
      <c r="B685" t="s">
        <v>1472</v>
      </c>
      <c r="C685" t="s">
        <v>1037</v>
      </c>
      <c r="D685" t="s">
        <v>4372</v>
      </c>
      <c r="E685" t="s">
        <v>7</v>
      </c>
      <c r="F685" s="3">
        <v>5383.66</v>
      </c>
      <c r="G685" s="3">
        <v>172600</v>
      </c>
      <c r="H685" s="3">
        <v>3040.66</v>
      </c>
      <c r="I685" s="61">
        <v>2023</v>
      </c>
    </row>
    <row r="686" spans="1:9" x14ac:dyDescent="0.3">
      <c r="A686" s="79">
        <v>714</v>
      </c>
      <c r="B686" t="s">
        <v>1472</v>
      </c>
      <c r="C686" t="s">
        <v>1037</v>
      </c>
      <c r="D686" t="s">
        <v>4373</v>
      </c>
      <c r="E686" t="s">
        <v>7</v>
      </c>
      <c r="F686" s="3">
        <v>4596.8999999999996</v>
      </c>
      <c r="G686" s="3">
        <v>142900</v>
      </c>
      <c r="H686" s="3">
        <v>2596.3000000000002</v>
      </c>
      <c r="I686" s="61">
        <v>2023</v>
      </c>
    </row>
    <row r="687" spans="1:9" x14ac:dyDescent="0.3">
      <c r="A687" s="79">
        <v>714</v>
      </c>
      <c r="B687" t="s">
        <v>1472</v>
      </c>
      <c r="C687" t="s">
        <v>1037</v>
      </c>
      <c r="D687" t="s">
        <v>4374</v>
      </c>
      <c r="E687" t="s">
        <v>7</v>
      </c>
      <c r="F687" s="3">
        <v>4834.08</v>
      </c>
      <c r="G687" s="3">
        <v>171700</v>
      </c>
      <c r="H687" s="3">
        <v>2730.26</v>
      </c>
      <c r="I687" s="61">
        <v>2023</v>
      </c>
    </row>
    <row r="688" spans="1:9" x14ac:dyDescent="0.3">
      <c r="A688" s="79">
        <v>714</v>
      </c>
      <c r="B688" t="s">
        <v>1472</v>
      </c>
      <c r="C688" t="s">
        <v>1037</v>
      </c>
      <c r="D688" t="s">
        <v>4375</v>
      </c>
      <c r="E688" t="s">
        <v>7</v>
      </c>
      <c r="F688" s="3">
        <v>1548.63</v>
      </c>
      <c r="G688" s="3">
        <v>107500</v>
      </c>
      <c r="H688" s="3">
        <v>874.63</v>
      </c>
      <c r="I688" s="61">
        <v>2023</v>
      </c>
    </row>
    <row r="689" spans="1:9" x14ac:dyDescent="0.3">
      <c r="A689" s="79">
        <v>714</v>
      </c>
      <c r="B689" t="s">
        <v>1472</v>
      </c>
      <c r="C689" t="s">
        <v>1037</v>
      </c>
      <c r="D689" t="s">
        <v>4376</v>
      </c>
      <c r="E689" t="s">
        <v>7</v>
      </c>
      <c r="F689" s="3">
        <v>2927.32</v>
      </c>
      <c r="G689" s="3">
        <v>109900</v>
      </c>
      <c r="H689" s="3">
        <v>1653.32</v>
      </c>
      <c r="I689" s="61">
        <v>2023</v>
      </c>
    </row>
    <row r="690" spans="1:9" x14ac:dyDescent="0.3">
      <c r="A690" s="79">
        <v>714</v>
      </c>
      <c r="B690" t="s">
        <v>1472</v>
      </c>
      <c r="C690" t="s">
        <v>1037</v>
      </c>
      <c r="D690" t="s">
        <v>4377</v>
      </c>
      <c r="E690" t="s">
        <v>7</v>
      </c>
      <c r="F690" s="3">
        <v>2812.42</v>
      </c>
      <c r="G690" s="3">
        <v>107500</v>
      </c>
      <c r="H690" s="3">
        <v>1588.42</v>
      </c>
      <c r="I690" s="61">
        <v>2023</v>
      </c>
    </row>
    <row r="691" spans="1:9" x14ac:dyDescent="0.3">
      <c r="A691" s="79">
        <v>714</v>
      </c>
      <c r="B691" t="s">
        <v>1472</v>
      </c>
      <c r="C691" t="s">
        <v>1037</v>
      </c>
      <c r="D691" t="s">
        <v>4378</v>
      </c>
      <c r="E691" t="s">
        <v>7</v>
      </c>
      <c r="F691" s="3">
        <v>2927.32</v>
      </c>
      <c r="G691" s="3">
        <v>111900</v>
      </c>
      <c r="H691" s="3">
        <v>1653.32</v>
      </c>
      <c r="I691" s="61">
        <v>2023</v>
      </c>
    </row>
    <row r="692" spans="1:9" x14ac:dyDescent="0.3">
      <c r="A692" s="79">
        <v>714</v>
      </c>
      <c r="B692" t="s">
        <v>1472</v>
      </c>
      <c r="C692" t="s">
        <v>1037</v>
      </c>
      <c r="D692" t="s">
        <v>4379</v>
      </c>
      <c r="E692" t="s">
        <v>7</v>
      </c>
      <c r="F692" s="3">
        <v>4364.9399999999996</v>
      </c>
      <c r="G692" s="3">
        <v>142900</v>
      </c>
      <c r="H692" s="3">
        <v>2465.2800000000002</v>
      </c>
      <c r="I692" s="61">
        <v>2023</v>
      </c>
    </row>
    <row r="693" spans="1:9" x14ac:dyDescent="0.3">
      <c r="A693" s="79">
        <v>714</v>
      </c>
      <c r="B693" t="s">
        <v>1472</v>
      </c>
      <c r="C693" t="s">
        <v>1037</v>
      </c>
      <c r="D693" t="s">
        <v>4380</v>
      </c>
      <c r="E693" t="s">
        <v>7</v>
      </c>
      <c r="F693" s="3">
        <v>4820.3999999999996</v>
      </c>
      <c r="G693" s="3">
        <v>153200</v>
      </c>
      <c r="H693" s="3">
        <v>2722.52</v>
      </c>
      <c r="I693" s="61">
        <v>2023</v>
      </c>
    </row>
    <row r="694" spans="1:9" x14ac:dyDescent="0.3">
      <c r="A694" s="79">
        <v>714</v>
      </c>
      <c r="B694" t="s">
        <v>1472</v>
      </c>
      <c r="C694" t="s">
        <v>1037</v>
      </c>
      <c r="D694" t="s">
        <v>4381</v>
      </c>
      <c r="E694" t="s">
        <v>7</v>
      </c>
      <c r="F694" s="3">
        <v>5202.5600000000004</v>
      </c>
      <c r="G694" s="3">
        <v>173600</v>
      </c>
      <c r="H694" s="3">
        <v>2938.38</v>
      </c>
      <c r="I694" s="61">
        <v>2023</v>
      </c>
    </row>
    <row r="695" spans="1:9" x14ac:dyDescent="0.3">
      <c r="A695" s="79">
        <v>714</v>
      </c>
      <c r="B695" t="s">
        <v>1472</v>
      </c>
      <c r="C695" t="s">
        <v>1037</v>
      </c>
      <c r="D695" t="s">
        <v>4382</v>
      </c>
      <c r="E695" t="s">
        <v>7</v>
      </c>
      <c r="F695" s="3">
        <v>5282.6</v>
      </c>
      <c r="G695" s="3">
        <v>176000</v>
      </c>
      <c r="H695" s="3">
        <v>2983.6</v>
      </c>
      <c r="I695" s="61">
        <v>2023</v>
      </c>
    </row>
    <row r="696" spans="1:9" x14ac:dyDescent="0.3">
      <c r="A696" s="79">
        <v>714</v>
      </c>
      <c r="B696" t="s">
        <v>1472</v>
      </c>
      <c r="C696" t="s">
        <v>1037</v>
      </c>
      <c r="D696" t="s">
        <v>4383</v>
      </c>
      <c r="E696" t="s">
        <v>7</v>
      </c>
      <c r="F696" s="3">
        <v>6329.81</v>
      </c>
      <c r="G696" s="3">
        <v>189400</v>
      </c>
      <c r="H696" s="3">
        <v>3575.03</v>
      </c>
      <c r="I696" s="61">
        <v>2023</v>
      </c>
    </row>
    <row r="697" spans="1:9" x14ac:dyDescent="0.3">
      <c r="A697" s="79">
        <v>714</v>
      </c>
      <c r="B697" t="s">
        <v>1472</v>
      </c>
      <c r="C697" t="s">
        <v>1037</v>
      </c>
      <c r="D697" t="s">
        <v>4384</v>
      </c>
      <c r="E697" t="s">
        <v>7</v>
      </c>
      <c r="F697" s="3">
        <v>5555.78</v>
      </c>
      <c r="G697" s="3">
        <v>181500</v>
      </c>
      <c r="H697" s="3">
        <v>3137.88</v>
      </c>
      <c r="I697" s="61">
        <v>2023</v>
      </c>
    </row>
    <row r="698" spans="1:9" x14ac:dyDescent="0.3">
      <c r="A698" s="79">
        <v>714</v>
      </c>
      <c r="B698" t="s">
        <v>1472</v>
      </c>
      <c r="C698" t="s">
        <v>1037</v>
      </c>
      <c r="D698" t="s">
        <v>4385</v>
      </c>
      <c r="E698" t="s">
        <v>7</v>
      </c>
      <c r="F698" s="3">
        <v>6673.32</v>
      </c>
      <c r="G698" s="3">
        <v>202200</v>
      </c>
      <c r="H698" s="3">
        <v>3769.06</v>
      </c>
      <c r="I698" s="61">
        <v>2023</v>
      </c>
    </row>
    <row r="699" spans="1:9" x14ac:dyDescent="0.3">
      <c r="A699" s="79">
        <v>714</v>
      </c>
      <c r="B699" t="s">
        <v>1472</v>
      </c>
      <c r="C699" t="s">
        <v>1037</v>
      </c>
      <c r="D699" t="s">
        <v>4386</v>
      </c>
      <c r="E699" t="s">
        <v>7</v>
      </c>
      <c r="F699" s="3">
        <v>6433.71</v>
      </c>
      <c r="G699" s="3">
        <v>202200</v>
      </c>
      <c r="H699" s="3">
        <v>3633.73</v>
      </c>
      <c r="I699" s="61">
        <v>2023</v>
      </c>
    </row>
    <row r="700" spans="1:9" x14ac:dyDescent="0.3">
      <c r="A700" s="79">
        <v>714</v>
      </c>
      <c r="B700" t="s">
        <v>1472</v>
      </c>
      <c r="C700" t="s">
        <v>1037</v>
      </c>
      <c r="D700" t="s">
        <v>4387</v>
      </c>
      <c r="E700" t="s">
        <v>7</v>
      </c>
      <c r="F700" s="3">
        <v>5420.41</v>
      </c>
      <c r="G700" s="3">
        <v>175400</v>
      </c>
      <c r="H700" s="3">
        <v>3061.41</v>
      </c>
      <c r="I700" s="61">
        <v>2023</v>
      </c>
    </row>
    <row r="701" spans="1:9" x14ac:dyDescent="0.3">
      <c r="A701" s="79">
        <v>714</v>
      </c>
      <c r="B701" t="s">
        <v>1472</v>
      </c>
      <c r="C701" t="s">
        <v>1037</v>
      </c>
      <c r="D701" t="s">
        <v>4388</v>
      </c>
      <c r="E701" t="s">
        <v>7</v>
      </c>
      <c r="F701" s="3">
        <v>6081.49</v>
      </c>
      <c r="G701" s="3">
        <v>189400</v>
      </c>
      <c r="H701" s="3">
        <v>3434.81</v>
      </c>
      <c r="I701" s="61">
        <v>2023</v>
      </c>
    </row>
    <row r="702" spans="1:9" x14ac:dyDescent="0.3">
      <c r="A702" s="79">
        <v>714</v>
      </c>
      <c r="B702" t="s">
        <v>1472</v>
      </c>
      <c r="C702" t="s">
        <v>1037</v>
      </c>
      <c r="D702" t="s">
        <v>4389</v>
      </c>
      <c r="E702" t="s">
        <v>7</v>
      </c>
      <c r="F702" s="3">
        <v>6270.95</v>
      </c>
      <c r="G702" s="3">
        <v>189400</v>
      </c>
      <c r="H702" s="3">
        <v>3541.81</v>
      </c>
      <c r="I702" s="61">
        <v>2023</v>
      </c>
    </row>
    <row r="703" spans="1:9" x14ac:dyDescent="0.3">
      <c r="A703" s="79">
        <v>714</v>
      </c>
      <c r="B703" t="s">
        <v>1472</v>
      </c>
      <c r="C703" t="s">
        <v>1037</v>
      </c>
      <c r="D703" t="s">
        <v>4390</v>
      </c>
      <c r="E703" t="s">
        <v>7</v>
      </c>
      <c r="F703" s="3">
        <v>5475.29</v>
      </c>
      <c r="G703" s="3">
        <v>175400</v>
      </c>
      <c r="H703" s="3">
        <v>3092.41</v>
      </c>
      <c r="I703" s="61">
        <v>2023</v>
      </c>
    </row>
    <row r="704" spans="1:9" x14ac:dyDescent="0.3">
      <c r="A704" s="79">
        <v>714</v>
      </c>
      <c r="B704" t="s">
        <v>1472</v>
      </c>
      <c r="C704" t="s">
        <v>1037</v>
      </c>
      <c r="D704" t="s">
        <v>4391</v>
      </c>
      <c r="E704" t="s">
        <v>7</v>
      </c>
      <c r="F704" s="3">
        <v>6529.94</v>
      </c>
      <c r="G704" s="3">
        <v>202200</v>
      </c>
      <c r="H704" s="3">
        <v>3688.08</v>
      </c>
      <c r="I704" s="61">
        <v>2023</v>
      </c>
    </row>
    <row r="705" spans="1:9" x14ac:dyDescent="0.3">
      <c r="A705" s="79">
        <v>714</v>
      </c>
      <c r="B705" t="s">
        <v>1472</v>
      </c>
      <c r="C705" t="s">
        <v>1037</v>
      </c>
      <c r="D705" t="s">
        <v>4392</v>
      </c>
      <c r="E705" t="s">
        <v>7</v>
      </c>
      <c r="F705" s="3">
        <v>6494.44</v>
      </c>
      <c r="G705" s="3">
        <v>202200</v>
      </c>
      <c r="H705" s="3">
        <v>3668.04</v>
      </c>
      <c r="I705" s="61">
        <v>2023</v>
      </c>
    </row>
    <row r="706" spans="1:9" x14ac:dyDescent="0.3">
      <c r="A706" s="79">
        <v>714</v>
      </c>
      <c r="B706" t="s">
        <v>1472</v>
      </c>
      <c r="C706" t="s">
        <v>1037</v>
      </c>
      <c r="D706" t="s">
        <v>4393</v>
      </c>
      <c r="E706" t="s">
        <v>7</v>
      </c>
      <c r="F706" s="3">
        <v>5734.77</v>
      </c>
      <c r="G706" s="3">
        <v>175400</v>
      </c>
      <c r="H706" s="3">
        <v>3238.97</v>
      </c>
      <c r="I706" s="61">
        <v>2023</v>
      </c>
    </row>
    <row r="707" spans="1:9" x14ac:dyDescent="0.3">
      <c r="A707" s="79">
        <v>714</v>
      </c>
      <c r="B707" t="s">
        <v>1472</v>
      </c>
      <c r="C707" t="s">
        <v>1037</v>
      </c>
      <c r="D707" t="s">
        <v>4394</v>
      </c>
      <c r="E707" t="s">
        <v>7</v>
      </c>
      <c r="F707" s="3">
        <v>5912.25</v>
      </c>
      <c r="G707" s="3">
        <v>183200</v>
      </c>
      <c r="H707" s="3">
        <v>3339.21</v>
      </c>
      <c r="I707" s="61">
        <v>2023</v>
      </c>
    </row>
    <row r="708" spans="1:9" x14ac:dyDescent="0.3">
      <c r="A708" s="79">
        <v>714</v>
      </c>
      <c r="B708" t="s">
        <v>1472</v>
      </c>
      <c r="C708" t="s">
        <v>1037</v>
      </c>
      <c r="D708" t="s">
        <v>4395</v>
      </c>
      <c r="E708" t="s">
        <v>7</v>
      </c>
      <c r="F708" s="3">
        <v>6214.16</v>
      </c>
      <c r="G708" s="3">
        <v>189400</v>
      </c>
      <c r="H708" s="3">
        <v>3509.72</v>
      </c>
      <c r="I708" s="61">
        <v>2023</v>
      </c>
    </row>
    <row r="709" spans="1:9" x14ac:dyDescent="0.3">
      <c r="A709" s="79">
        <v>714</v>
      </c>
      <c r="B709" t="s">
        <v>1472</v>
      </c>
      <c r="C709" t="s">
        <v>1037</v>
      </c>
      <c r="D709" t="s">
        <v>4396</v>
      </c>
      <c r="E709" t="s">
        <v>7</v>
      </c>
      <c r="F709" s="3">
        <v>5499.19</v>
      </c>
      <c r="G709" s="3">
        <v>181500</v>
      </c>
      <c r="H709" s="3">
        <v>3105.91</v>
      </c>
      <c r="I709" s="61">
        <v>2023</v>
      </c>
    </row>
    <row r="710" spans="1:9" x14ac:dyDescent="0.3">
      <c r="A710" s="79">
        <v>714</v>
      </c>
      <c r="B710" t="s">
        <v>1472</v>
      </c>
      <c r="C710" t="s">
        <v>1037</v>
      </c>
      <c r="D710" t="s">
        <v>4397</v>
      </c>
      <c r="E710" t="s">
        <v>7</v>
      </c>
      <c r="F710" s="3">
        <v>6664.75</v>
      </c>
      <c r="G710" s="3">
        <v>202200</v>
      </c>
      <c r="H710" s="3">
        <v>3764.21</v>
      </c>
      <c r="I710" s="61">
        <v>2023</v>
      </c>
    </row>
    <row r="711" spans="1:9" x14ac:dyDescent="0.3">
      <c r="A711" s="79">
        <v>714</v>
      </c>
      <c r="B711" t="s">
        <v>1472</v>
      </c>
      <c r="C711" t="s">
        <v>1037</v>
      </c>
      <c r="D711" t="s">
        <v>4398</v>
      </c>
      <c r="E711" t="s">
        <v>7</v>
      </c>
      <c r="F711" s="3">
        <v>6433.03</v>
      </c>
      <c r="G711" s="3">
        <v>202200</v>
      </c>
      <c r="H711" s="3">
        <v>3633.35</v>
      </c>
      <c r="I711" s="61">
        <v>2023</v>
      </c>
    </row>
    <row r="712" spans="1:9" x14ac:dyDescent="0.3">
      <c r="A712" s="79">
        <v>714</v>
      </c>
      <c r="B712" t="s">
        <v>1472</v>
      </c>
      <c r="C712" t="s">
        <v>1037</v>
      </c>
      <c r="D712" t="s">
        <v>4399</v>
      </c>
      <c r="E712" t="s">
        <v>7</v>
      </c>
      <c r="F712" s="3">
        <v>5620.67</v>
      </c>
      <c r="G712" s="3">
        <v>181500</v>
      </c>
      <c r="H712" s="3">
        <v>3174.51</v>
      </c>
      <c r="I712" s="61">
        <v>2023</v>
      </c>
    </row>
    <row r="713" spans="1:9" x14ac:dyDescent="0.3">
      <c r="A713" s="79">
        <v>714</v>
      </c>
      <c r="B713" t="s">
        <v>1472</v>
      </c>
      <c r="C713" t="s">
        <v>1037</v>
      </c>
      <c r="D713" t="s">
        <v>4400</v>
      </c>
      <c r="E713" t="s">
        <v>7</v>
      </c>
      <c r="F713" s="3">
        <v>6185.2</v>
      </c>
      <c r="G713" s="3">
        <v>189400</v>
      </c>
      <c r="H713" s="3">
        <v>3493.36</v>
      </c>
      <c r="I713" s="61">
        <v>2023</v>
      </c>
    </row>
    <row r="714" spans="1:9" x14ac:dyDescent="0.3">
      <c r="A714" s="79">
        <v>714</v>
      </c>
      <c r="B714" t="s">
        <v>1472</v>
      </c>
      <c r="C714" t="s">
        <v>1037</v>
      </c>
      <c r="D714" t="s">
        <v>4401</v>
      </c>
      <c r="E714" t="s">
        <v>7</v>
      </c>
      <c r="F714" s="3">
        <v>6118.04</v>
      </c>
      <c r="G714" s="3">
        <v>188300</v>
      </c>
      <c r="H714" s="3">
        <v>3455.44</v>
      </c>
      <c r="I714" s="61">
        <v>2023</v>
      </c>
    </row>
    <row r="715" spans="1:9" x14ac:dyDescent="0.3">
      <c r="A715" s="79">
        <v>714</v>
      </c>
      <c r="B715" t="s">
        <v>1472</v>
      </c>
      <c r="C715" t="s">
        <v>1037</v>
      </c>
      <c r="D715" t="s">
        <v>4402</v>
      </c>
      <c r="E715" t="s">
        <v>7</v>
      </c>
      <c r="F715" s="3">
        <v>5466.39</v>
      </c>
      <c r="G715" s="3">
        <v>174400</v>
      </c>
      <c r="H715" s="3">
        <v>3087.39</v>
      </c>
      <c r="I715" s="61">
        <v>2023</v>
      </c>
    </row>
    <row r="716" spans="1:9" x14ac:dyDescent="0.3">
      <c r="A716" s="79">
        <v>714</v>
      </c>
      <c r="B716" t="s">
        <v>1472</v>
      </c>
      <c r="C716" t="s">
        <v>1037</v>
      </c>
      <c r="D716" t="s">
        <v>4403</v>
      </c>
      <c r="E716" t="s">
        <v>7</v>
      </c>
      <c r="F716" s="3">
        <v>6790.79</v>
      </c>
      <c r="G716" s="3">
        <v>202200</v>
      </c>
      <c r="H716" s="3">
        <v>3835.41</v>
      </c>
      <c r="I716" s="61">
        <v>2023</v>
      </c>
    </row>
    <row r="717" spans="1:9" x14ac:dyDescent="0.3">
      <c r="A717" s="79">
        <v>714</v>
      </c>
      <c r="B717" t="s">
        <v>1472</v>
      </c>
      <c r="C717" t="s">
        <v>1037</v>
      </c>
      <c r="D717" t="s">
        <v>4404</v>
      </c>
      <c r="E717" t="s">
        <v>7</v>
      </c>
      <c r="F717" s="3">
        <v>6389.46</v>
      </c>
      <c r="G717" s="3">
        <v>202200</v>
      </c>
      <c r="H717" s="3">
        <v>3608.74</v>
      </c>
      <c r="I717" s="61">
        <v>2023</v>
      </c>
    </row>
    <row r="718" spans="1:9" x14ac:dyDescent="0.3">
      <c r="A718" s="79">
        <v>714</v>
      </c>
      <c r="B718" t="s">
        <v>1472</v>
      </c>
      <c r="C718" t="s">
        <v>1037</v>
      </c>
      <c r="D718" t="s">
        <v>4405</v>
      </c>
      <c r="E718" t="s">
        <v>7</v>
      </c>
      <c r="F718" s="3">
        <v>5466.39</v>
      </c>
      <c r="G718" s="3">
        <v>181500</v>
      </c>
      <c r="H718" s="3">
        <v>3087.39</v>
      </c>
      <c r="I718" s="61">
        <v>2023</v>
      </c>
    </row>
    <row r="719" spans="1:9" x14ac:dyDescent="0.3">
      <c r="A719" s="79">
        <v>714</v>
      </c>
      <c r="B719" t="s">
        <v>1472</v>
      </c>
      <c r="C719" t="s">
        <v>1037</v>
      </c>
      <c r="D719" t="s">
        <v>4406</v>
      </c>
      <c r="E719" t="s">
        <v>7</v>
      </c>
      <c r="F719" s="3">
        <v>6087.78</v>
      </c>
      <c r="G719" s="3">
        <v>189400</v>
      </c>
      <c r="H719" s="3">
        <v>3438.34</v>
      </c>
      <c r="I719" s="61">
        <v>2023</v>
      </c>
    </row>
    <row r="720" spans="1:9" x14ac:dyDescent="0.3">
      <c r="A720" s="79">
        <v>714</v>
      </c>
      <c r="B720" t="s">
        <v>1472</v>
      </c>
      <c r="C720" t="s">
        <v>1037</v>
      </c>
      <c r="D720" t="s">
        <v>4407</v>
      </c>
      <c r="E720" t="s">
        <v>7</v>
      </c>
      <c r="F720" s="3">
        <v>6925.2</v>
      </c>
      <c r="G720" s="3">
        <v>191300</v>
      </c>
      <c r="H720" s="3">
        <v>3911.32</v>
      </c>
      <c r="I720" s="61">
        <v>2023</v>
      </c>
    </row>
    <row r="721" spans="1:9" x14ac:dyDescent="0.3">
      <c r="A721" s="79">
        <v>714</v>
      </c>
      <c r="B721" t="s">
        <v>1472</v>
      </c>
      <c r="C721" t="s">
        <v>1037</v>
      </c>
      <c r="D721" t="s">
        <v>4408</v>
      </c>
      <c r="E721" t="s">
        <v>7</v>
      </c>
      <c r="F721" s="3">
        <v>6526.02</v>
      </c>
      <c r="G721" s="3">
        <v>191300</v>
      </c>
      <c r="H721" s="3">
        <v>3685.86</v>
      </c>
      <c r="I721" s="61">
        <v>2023</v>
      </c>
    </row>
    <row r="722" spans="1:9" x14ac:dyDescent="0.3">
      <c r="A722" s="79">
        <v>714</v>
      </c>
      <c r="B722" t="s">
        <v>1472</v>
      </c>
      <c r="C722" t="s">
        <v>1037</v>
      </c>
      <c r="D722" t="s">
        <v>4409</v>
      </c>
      <c r="E722" t="s">
        <v>7</v>
      </c>
      <c r="F722" s="3">
        <v>6487.52</v>
      </c>
      <c r="G722" s="3">
        <v>191300</v>
      </c>
      <c r="H722" s="3">
        <v>3664.12</v>
      </c>
      <c r="I722" s="61">
        <v>2023</v>
      </c>
    </row>
    <row r="723" spans="1:9" x14ac:dyDescent="0.3">
      <c r="A723" s="79">
        <v>714</v>
      </c>
      <c r="B723" t="s">
        <v>1472</v>
      </c>
      <c r="C723" t="s">
        <v>1037</v>
      </c>
      <c r="D723" t="s">
        <v>4410</v>
      </c>
      <c r="E723" t="s">
        <v>7</v>
      </c>
      <c r="F723" s="3">
        <v>6547.33</v>
      </c>
      <c r="G723" s="3">
        <v>182500</v>
      </c>
      <c r="H723" s="3">
        <v>3697.89</v>
      </c>
      <c r="I723" s="61">
        <v>2023</v>
      </c>
    </row>
    <row r="724" spans="1:9" x14ac:dyDescent="0.3">
      <c r="A724" s="79">
        <v>714</v>
      </c>
      <c r="B724" t="s">
        <v>1472</v>
      </c>
      <c r="C724" t="s">
        <v>1037</v>
      </c>
      <c r="D724" t="s">
        <v>4411</v>
      </c>
      <c r="E724" t="s">
        <v>7</v>
      </c>
      <c r="F724" s="3">
        <v>6924.61</v>
      </c>
      <c r="G724" s="3">
        <v>185800</v>
      </c>
      <c r="H724" s="3">
        <v>3910.99</v>
      </c>
      <c r="I724" s="61">
        <v>2023</v>
      </c>
    </row>
    <row r="725" spans="1:9" x14ac:dyDescent="0.3">
      <c r="A725" s="79">
        <v>714</v>
      </c>
      <c r="B725" t="s">
        <v>1472</v>
      </c>
      <c r="C725" t="s">
        <v>1037</v>
      </c>
      <c r="D725" t="s">
        <v>4412</v>
      </c>
      <c r="E725" t="s">
        <v>7</v>
      </c>
      <c r="F725" s="3">
        <v>6419.13</v>
      </c>
      <c r="G725" s="3">
        <v>191300</v>
      </c>
      <c r="H725" s="3">
        <v>3625.49</v>
      </c>
      <c r="I725" s="61">
        <v>2023</v>
      </c>
    </row>
    <row r="726" spans="1:9" x14ac:dyDescent="0.3">
      <c r="A726" s="79">
        <v>714</v>
      </c>
      <c r="B726" t="s">
        <v>1472</v>
      </c>
      <c r="C726" t="s">
        <v>1037</v>
      </c>
      <c r="D726" t="s">
        <v>4413</v>
      </c>
      <c r="E726" t="s">
        <v>7</v>
      </c>
      <c r="F726" s="3">
        <v>6782.42</v>
      </c>
      <c r="G726" s="3">
        <v>191300</v>
      </c>
      <c r="H726" s="3">
        <v>3830.68</v>
      </c>
      <c r="I726" s="61">
        <v>2023</v>
      </c>
    </row>
    <row r="727" spans="1:9" x14ac:dyDescent="0.3">
      <c r="A727" s="79">
        <v>714</v>
      </c>
      <c r="B727" t="s">
        <v>1472</v>
      </c>
      <c r="C727" t="s">
        <v>1037</v>
      </c>
      <c r="D727" t="s">
        <v>4414</v>
      </c>
      <c r="E727" t="s">
        <v>7</v>
      </c>
      <c r="F727" s="3">
        <v>6375.48</v>
      </c>
      <c r="G727" s="3">
        <v>191300</v>
      </c>
      <c r="H727" s="3">
        <v>3600.84</v>
      </c>
      <c r="I727" s="61">
        <v>2023</v>
      </c>
    </row>
    <row r="728" spans="1:9" x14ac:dyDescent="0.3">
      <c r="A728" s="79">
        <v>714</v>
      </c>
      <c r="B728" t="s">
        <v>1472</v>
      </c>
      <c r="C728" t="s">
        <v>1037</v>
      </c>
      <c r="D728" t="s">
        <v>4415</v>
      </c>
      <c r="E728" t="s">
        <v>7</v>
      </c>
      <c r="F728" s="3">
        <v>6545.67</v>
      </c>
      <c r="G728" s="3">
        <v>191300</v>
      </c>
      <c r="H728" s="3">
        <v>3696.97</v>
      </c>
      <c r="I728" s="61">
        <v>2023</v>
      </c>
    </row>
    <row r="729" spans="1:9" x14ac:dyDescent="0.3">
      <c r="A729" s="79">
        <v>714</v>
      </c>
      <c r="B729" t="s">
        <v>1472</v>
      </c>
      <c r="C729" t="s">
        <v>1037</v>
      </c>
      <c r="D729" t="s">
        <v>4416</v>
      </c>
      <c r="E729" t="s">
        <v>7</v>
      </c>
      <c r="F729" s="3">
        <v>6347.47</v>
      </c>
      <c r="G729" s="3">
        <v>191300</v>
      </c>
      <c r="H729" s="3">
        <v>3585.03</v>
      </c>
      <c r="I729" s="61">
        <v>2023</v>
      </c>
    </row>
    <row r="730" spans="1:9" x14ac:dyDescent="0.3">
      <c r="A730" s="79">
        <v>714</v>
      </c>
      <c r="B730" t="s">
        <v>1472</v>
      </c>
      <c r="C730" t="s">
        <v>1037</v>
      </c>
      <c r="D730" t="s">
        <v>4417</v>
      </c>
      <c r="E730" t="s">
        <v>7</v>
      </c>
      <c r="F730" s="3">
        <v>6870.08</v>
      </c>
      <c r="G730" s="3">
        <v>191300</v>
      </c>
      <c r="H730" s="3">
        <v>3880.18</v>
      </c>
      <c r="I730" s="61">
        <v>2023</v>
      </c>
    </row>
    <row r="731" spans="1:9" x14ac:dyDescent="0.3">
      <c r="A731" s="79">
        <v>714</v>
      </c>
      <c r="B731" t="s">
        <v>1472</v>
      </c>
      <c r="C731" t="s">
        <v>1037</v>
      </c>
      <c r="D731" t="s">
        <v>4418</v>
      </c>
      <c r="E731" t="s">
        <v>7</v>
      </c>
      <c r="F731" s="3">
        <v>6860.49</v>
      </c>
      <c r="G731" s="3">
        <v>186100</v>
      </c>
      <c r="H731" s="3">
        <v>3874.77</v>
      </c>
      <c r="I731" s="61">
        <v>2023</v>
      </c>
    </row>
    <row r="732" spans="1:9" x14ac:dyDescent="0.3">
      <c r="A732" s="79">
        <v>714</v>
      </c>
      <c r="B732" t="s">
        <v>1472</v>
      </c>
      <c r="C732" t="s">
        <v>1037</v>
      </c>
      <c r="D732" t="s">
        <v>4419</v>
      </c>
      <c r="E732" t="s">
        <v>7</v>
      </c>
      <c r="F732" s="3">
        <v>4595.51</v>
      </c>
      <c r="G732" s="3">
        <v>191300</v>
      </c>
      <c r="H732" s="3">
        <v>2595.5100000000002</v>
      </c>
      <c r="I732" s="61">
        <v>2023</v>
      </c>
    </row>
    <row r="733" spans="1:9" x14ac:dyDescent="0.3">
      <c r="A733" s="79">
        <v>714</v>
      </c>
      <c r="B733" t="s">
        <v>1472</v>
      </c>
      <c r="C733" t="s">
        <v>1037</v>
      </c>
      <c r="D733" t="s">
        <v>4420</v>
      </c>
      <c r="E733" t="s">
        <v>7</v>
      </c>
      <c r="F733" s="3">
        <v>6675.25</v>
      </c>
      <c r="G733" s="3">
        <v>187600</v>
      </c>
      <c r="H733" s="3">
        <v>3770.15</v>
      </c>
      <c r="I733" s="61">
        <v>2023</v>
      </c>
    </row>
    <row r="734" spans="1:9" x14ac:dyDescent="0.3">
      <c r="A734" s="79">
        <v>714</v>
      </c>
      <c r="B734" t="s">
        <v>1472</v>
      </c>
      <c r="C734" t="s">
        <v>1037</v>
      </c>
      <c r="D734" t="s">
        <v>4421</v>
      </c>
      <c r="E734" t="s">
        <v>7</v>
      </c>
      <c r="F734" s="3">
        <v>6594.04</v>
      </c>
      <c r="G734" s="3">
        <v>191300</v>
      </c>
      <c r="H734" s="3">
        <v>3724.28</v>
      </c>
      <c r="I734" s="61">
        <v>2023</v>
      </c>
    </row>
    <row r="735" spans="1:9" x14ac:dyDescent="0.3">
      <c r="A735" s="79">
        <v>714</v>
      </c>
      <c r="B735" t="s">
        <v>1472</v>
      </c>
      <c r="C735" t="s">
        <v>1037</v>
      </c>
      <c r="D735" t="s">
        <v>4422</v>
      </c>
      <c r="E735" t="s">
        <v>7</v>
      </c>
      <c r="F735" s="3">
        <v>7016.78</v>
      </c>
      <c r="G735" s="3">
        <v>191300</v>
      </c>
      <c r="H735" s="3">
        <v>3963.04</v>
      </c>
      <c r="I735" s="61">
        <v>2023</v>
      </c>
    </row>
    <row r="736" spans="1:9" x14ac:dyDescent="0.3">
      <c r="A736" s="79">
        <v>714</v>
      </c>
      <c r="B736" t="s">
        <v>1472</v>
      </c>
      <c r="C736" t="s">
        <v>1037</v>
      </c>
      <c r="D736" t="s">
        <v>4423</v>
      </c>
      <c r="E736" t="s">
        <v>7</v>
      </c>
      <c r="F736" s="3">
        <v>6490.75</v>
      </c>
      <c r="G736" s="3">
        <v>176600</v>
      </c>
      <c r="H736" s="3">
        <v>3665.95</v>
      </c>
      <c r="I736" s="61">
        <v>2023</v>
      </c>
    </row>
    <row r="737" spans="1:9" x14ac:dyDescent="0.3">
      <c r="A737" s="79">
        <v>714</v>
      </c>
      <c r="B737" t="s">
        <v>1472</v>
      </c>
      <c r="C737" t="s">
        <v>1037</v>
      </c>
      <c r="D737" t="s">
        <v>4424</v>
      </c>
      <c r="E737" t="s">
        <v>7</v>
      </c>
      <c r="F737" s="3">
        <v>6677.33</v>
      </c>
      <c r="G737" s="3">
        <v>191300</v>
      </c>
      <c r="H737" s="3">
        <v>3771.33</v>
      </c>
      <c r="I737" s="61">
        <v>2023</v>
      </c>
    </row>
    <row r="738" spans="1:9" x14ac:dyDescent="0.3">
      <c r="A738" s="79">
        <v>714</v>
      </c>
      <c r="B738" t="s">
        <v>1472</v>
      </c>
      <c r="C738" t="s">
        <v>1037</v>
      </c>
      <c r="D738" t="s">
        <v>4425</v>
      </c>
      <c r="E738" t="s">
        <v>7</v>
      </c>
      <c r="F738" s="3">
        <v>6442.26</v>
      </c>
      <c r="G738" s="3">
        <v>185400</v>
      </c>
      <c r="H738" s="3">
        <v>3638.56</v>
      </c>
      <c r="I738" s="61">
        <v>2023</v>
      </c>
    </row>
    <row r="739" spans="1:9" x14ac:dyDescent="0.3">
      <c r="A739" s="79">
        <v>714</v>
      </c>
      <c r="B739" t="s">
        <v>1472</v>
      </c>
      <c r="C739" t="s">
        <v>1037</v>
      </c>
      <c r="D739" t="s">
        <v>4426</v>
      </c>
      <c r="E739" t="s">
        <v>7</v>
      </c>
      <c r="F739" s="3">
        <v>6063.83</v>
      </c>
      <c r="G739" s="3">
        <v>184400</v>
      </c>
      <c r="H739" s="3">
        <v>3424.83</v>
      </c>
      <c r="I739" s="61">
        <v>2023</v>
      </c>
    </row>
    <row r="740" spans="1:9" x14ac:dyDescent="0.3">
      <c r="A740" s="79">
        <v>714</v>
      </c>
      <c r="B740" t="s">
        <v>1472</v>
      </c>
      <c r="C740" t="s">
        <v>1037</v>
      </c>
      <c r="D740" t="s">
        <v>4427</v>
      </c>
      <c r="E740" t="s">
        <v>7</v>
      </c>
      <c r="F740" s="3">
        <v>6890.5</v>
      </c>
      <c r="G740" s="3">
        <v>191300</v>
      </c>
      <c r="H740" s="3">
        <v>3891.72</v>
      </c>
      <c r="I740" s="61">
        <v>2023</v>
      </c>
    </row>
    <row r="741" spans="1:9" x14ac:dyDescent="0.3">
      <c r="A741" s="79">
        <v>714</v>
      </c>
      <c r="B741" t="s">
        <v>1472</v>
      </c>
      <c r="C741" t="s">
        <v>1037</v>
      </c>
      <c r="D741" t="s">
        <v>4428</v>
      </c>
      <c r="E741" t="s">
        <v>7</v>
      </c>
      <c r="F741" s="3">
        <v>6879.68</v>
      </c>
      <c r="G741" s="3">
        <v>191300</v>
      </c>
      <c r="H741" s="3">
        <v>3885.62</v>
      </c>
      <c r="I741" s="61">
        <v>2023</v>
      </c>
    </row>
    <row r="742" spans="1:9" x14ac:dyDescent="0.3">
      <c r="A742" s="79">
        <v>714</v>
      </c>
      <c r="B742" t="s">
        <v>1472</v>
      </c>
      <c r="C742" t="s">
        <v>1037</v>
      </c>
      <c r="D742" t="s">
        <v>4429</v>
      </c>
      <c r="E742" t="s">
        <v>7</v>
      </c>
      <c r="F742" s="3">
        <v>6997.32</v>
      </c>
      <c r="G742" s="3">
        <v>191300</v>
      </c>
      <c r="H742" s="3">
        <v>3952.06</v>
      </c>
      <c r="I742" s="61">
        <v>2023</v>
      </c>
    </row>
    <row r="743" spans="1:9" x14ac:dyDescent="0.3">
      <c r="A743" s="79">
        <v>714</v>
      </c>
      <c r="B743" t="s">
        <v>1472</v>
      </c>
      <c r="C743" t="s">
        <v>1037</v>
      </c>
      <c r="D743" t="s">
        <v>4430</v>
      </c>
      <c r="E743" t="s">
        <v>7</v>
      </c>
      <c r="F743" s="3">
        <v>6665.42</v>
      </c>
      <c r="G743" s="3">
        <v>191300</v>
      </c>
      <c r="H743" s="3">
        <v>3764.58</v>
      </c>
      <c r="I743" s="61">
        <v>2023</v>
      </c>
    </row>
    <row r="744" spans="1:9" x14ac:dyDescent="0.3">
      <c r="A744" s="79">
        <v>714</v>
      </c>
      <c r="B744" t="s">
        <v>1472</v>
      </c>
      <c r="C744" t="s">
        <v>1037</v>
      </c>
      <c r="D744" t="s">
        <v>4431</v>
      </c>
      <c r="E744" t="s">
        <v>7</v>
      </c>
      <c r="F744" s="3">
        <v>6739.38</v>
      </c>
      <c r="G744" s="3">
        <v>191300</v>
      </c>
      <c r="H744" s="3">
        <v>3806.36</v>
      </c>
      <c r="I744" s="61">
        <v>2023</v>
      </c>
    </row>
    <row r="745" spans="1:9" x14ac:dyDescent="0.3">
      <c r="A745" s="79">
        <v>714</v>
      </c>
      <c r="B745" t="s">
        <v>1472</v>
      </c>
      <c r="C745" t="s">
        <v>1037</v>
      </c>
      <c r="D745" t="s">
        <v>4432</v>
      </c>
      <c r="E745" t="s">
        <v>7</v>
      </c>
      <c r="F745" s="3">
        <v>6203.96</v>
      </c>
      <c r="G745" s="3">
        <v>191300</v>
      </c>
      <c r="H745" s="3">
        <v>3503.96</v>
      </c>
      <c r="I745" s="61">
        <v>2023</v>
      </c>
    </row>
    <row r="746" spans="1:9" x14ac:dyDescent="0.3">
      <c r="A746" s="79">
        <v>714</v>
      </c>
      <c r="B746" t="s">
        <v>1472</v>
      </c>
      <c r="C746" t="s">
        <v>1037</v>
      </c>
      <c r="D746" t="s">
        <v>4433</v>
      </c>
      <c r="E746" t="s">
        <v>7</v>
      </c>
      <c r="F746" s="3">
        <v>6419.58</v>
      </c>
      <c r="G746" s="3">
        <v>181100</v>
      </c>
      <c r="H746" s="3">
        <v>3625.74</v>
      </c>
      <c r="I746" s="61">
        <v>2023</v>
      </c>
    </row>
    <row r="747" spans="1:9" x14ac:dyDescent="0.3">
      <c r="A747" s="79">
        <v>714</v>
      </c>
      <c r="B747" t="s">
        <v>1472</v>
      </c>
      <c r="C747" t="s">
        <v>1037</v>
      </c>
      <c r="D747" t="s">
        <v>4434</v>
      </c>
      <c r="E747" t="s">
        <v>7</v>
      </c>
      <c r="F747" s="3">
        <v>6903.55</v>
      </c>
      <c r="G747" s="3">
        <v>191300</v>
      </c>
      <c r="H747" s="3">
        <v>3899.09</v>
      </c>
      <c r="I747" s="61">
        <v>2023</v>
      </c>
    </row>
    <row r="748" spans="1:9" x14ac:dyDescent="0.3">
      <c r="A748" s="79">
        <v>714</v>
      </c>
      <c r="B748" t="s">
        <v>1472</v>
      </c>
      <c r="C748" t="s">
        <v>1037</v>
      </c>
      <c r="D748" t="s">
        <v>4435</v>
      </c>
      <c r="E748" t="s">
        <v>7</v>
      </c>
      <c r="F748" s="3">
        <v>6646.72</v>
      </c>
      <c r="G748" s="3">
        <v>191300</v>
      </c>
      <c r="H748" s="3">
        <v>3754.04</v>
      </c>
      <c r="I748" s="61">
        <v>2023</v>
      </c>
    </row>
    <row r="749" spans="1:9" x14ac:dyDescent="0.3">
      <c r="A749" s="79">
        <v>714</v>
      </c>
      <c r="B749" t="s">
        <v>1472</v>
      </c>
      <c r="C749" t="s">
        <v>1037</v>
      </c>
      <c r="D749" t="s">
        <v>4436</v>
      </c>
      <c r="E749" t="s">
        <v>7</v>
      </c>
      <c r="F749" s="3">
        <v>7031.17</v>
      </c>
      <c r="G749" s="3">
        <v>191300</v>
      </c>
      <c r="H749" s="3">
        <v>3971.17</v>
      </c>
      <c r="I749" s="61">
        <v>2023</v>
      </c>
    </row>
    <row r="750" spans="1:9" x14ac:dyDescent="0.3">
      <c r="A750" s="79">
        <v>714</v>
      </c>
      <c r="B750" t="s">
        <v>1472</v>
      </c>
      <c r="C750" t="s">
        <v>1037</v>
      </c>
      <c r="D750" t="s">
        <v>4437</v>
      </c>
      <c r="E750" t="s">
        <v>7</v>
      </c>
      <c r="F750" s="3">
        <v>6626.25</v>
      </c>
      <c r="G750" s="3">
        <v>191300</v>
      </c>
      <c r="H750" s="3">
        <v>3742.47</v>
      </c>
      <c r="I750" s="61">
        <v>2023</v>
      </c>
    </row>
    <row r="751" spans="1:9" x14ac:dyDescent="0.3">
      <c r="A751" s="79">
        <v>714</v>
      </c>
      <c r="B751" t="s">
        <v>1472</v>
      </c>
      <c r="C751" t="s">
        <v>1037</v>
      </c>
      <c r="D751" t="s">
        <v>4438</v>
      </c>
      <c r="E751" t="s">
        <v>7</v>
      </c>
      <c r="F751" s="3">
        <v>6981.94</v>
      </c>
      <c r="G751" s="3">
        <v>191300</v>
      </c>
      <c r="H751" s="3">
        <v>3943.38</v>
      </c>
      <c r="I751" s="61">
        <v>2023</v>
      </c>
    </row>
    <row r="752" spans="1:9" x14ac:dyDescent="0.3">
      <c r="A752" s="79">
        <v>714</v>
      </c>
      <c r="B752" t="s">
        <v>1472</v>
      </c>
      <c r="C752" t="s">
        <v>1037</v>
      </c>
      <c r="D752" t="s">
        <v>4439</v>
      </c>
      <c r="E752" t="s">
        <v>7</v>
      </c>
      <c r="F752" s="3">
        <v>6790.14</v>
      </c>
      <c r="G752" s="3">
        <v>184000</v>
      </c>
      <c r="H752" s="3">
        <v>3835.04</v>
      </c>
      <c r="I752" s="61">
        <v>2023</v>
      </c>
    </row>
    <row r="753" spans="1:9" x14ac:dyDescent="0.3">
      <c r="A753" s="79">
        <v>714</v>
      </c>
      <c r="B753" t="s">
        <v>1472</v>
      </c>
      <c r="C753" t="s">
        <v>1037</v>
      </c>
      <c r="D753" t="s">
        <v>4440</v>
      </c>
      <c r="E753" t="s">
        <v>7</v>
      </c>
      <c r="F753" s="3">
        <v>6304.8</v>
      </c>
      <c r="G753" s="3">
        <v>185700</v>
      </c>
      <c r="H753" s="3">
        <v>3560.92</v>
      </c>
      <c r="I753" s="61">
        <v>2023</v>
      </c>
    </row>
    <row r="754" spans="1:9" x14ac:dyDescent="0.3">
      <c r="A754" s="79">
        <v>714</v>
      </c>
      <c r="B754" t="s">
        <v>1472</v>
      </c>
      <c r="C754" t="s">
        <v>1037</v>
      </c>
      <c r="D754" t="s">
        <v>4441</v>
      </c>
      <c r="E754" t="s">
        <v>7</v>
      </c>
      <c r="F754" s="3">
        <v>5466.39</v>
      </c>
      <c r="G754" s="3">
        <v>181500</v>
      </c>
      <c r="H754" s="3">
        <v>3087.39</v>
      </c>
      <c r="I754" s="61">
        <v>2023</v>
      </c>
    </row>
    <row r="755" spans="1:9" x14ac:dyDescent="0.3">
      <c r="A755" s="79">
        <v>714</v>
      </c>
      <c r="B755" t="s">
        <v>1472</v>
      </c>
      <c r="C755" t="s">
        <v>1037</v>
      </c>
      <c r="D755" t="s">
        <v>4442</v>
      </c>
      <c r="E755" t="s">
        <v>7</v>
      </c>
      <c r="F755" s="3">
        <v>6740.37</v>
      </c>
      <c r="G755" s="3">
        <v>201200</v>
      </c>
      <c r="H755" s="3">
        <v>3806.93</v>
      </c>
      <c r="I755" s="61">
        <v>2023</v>
      </c>
    </row>
    <row r="756" spans="1:9" x14ac:dyDescent="0.3">
      <c r="A756" s="79">
        <v>714</v>
      </c>
      <c r="B756" t="s">
        <v>1472</v>
      </c>
      <c r="C756" t="s">
        <v>1037</v>
      </c>
      <c r="D756" t="s">
        <v>4443</v>
      </c>
      <c r="E756" t="s">
        <v>7</v>
      </c>
      <c r="F756" s="3">
        <v>6705.12</v>
      </c>
      <c r="G756" s="3">
        <v>202200</v>
      </c>
      <c r="H756" s="3">
        <v>3787.02</v>
      </c>
      <c r="I756" s="61">
        <v>2023</v>
      </c>
    </row>
    <row r="757" spans="1:9" x14ac:dyDescent="0.3">
      <c r="A757" s="79">
        <v>714</v>
      </c>
      <c r="B757" t="s">
        <v>1472</v>
      </c>
      <c r="C757" t="s">
        <v>1037</v>
      </c>
      <c r="D757" t="s">
        <v>4444</v>
      </c>
      <c r="E757" t="s">
        <v>7</v>
      </c>
      <c r="F757" s="3">
        <v>5314.58</v>
      </c>
      <c r="G757" s="3">
        <v>177100</v>
      </c>
      <c r="H757" s="3">
        <v>3001.64</v>
      </c>
      <c r="I757" s="61">
        <v>2023</v>
      </c>
    </row>
    <row r="758" spans="1:9" x14ac:dyDescent="0.3">
      <c r="A758" s="79">
        <v>714</v>
      </c>
      <c r="B758" t="s">
        <v>1472</v>
      </c>
      <c r="C758" t="s">
        <v>1037</v>
      </c>
      <c r="D758" t="s">
        <v>4445</v>
      </c>
      <c r="E758" t="s">
        <v>7</v>
      </c>
      <c r="F758" s="3">
        <v>5788.03</v>
      </c>
      <c r="G758" s="3">
        <v>183200</v>
      </c>
      <c r="H758" s="3">
        <v>3269.03</v>
      </c>
      <c r="I758" s="61">
        <v>2023</v>
      </c>
    </row>
    <row r="759" spans="1:9" x14ac:dyDescent="0.3">
      <c r="A759" s="79">
        <v>714</v>
      </c>
      <c r="B759" t="s">
        <v>1472</v>
      </c>
      <c r="C759" t="s">
        <v>1037</v>
      </c>
      <c r="D759" t="s">
        <v>4446</v>
      </c>
      <c r="E759" t="s">
        <v>7</v>
      </c>
      <c r="F759" s="3">
        <v>5972.71</v>
      </c>
      <c r="G759" s="3">
        <v>189400</v>
      </c>
      <c r="H759" s="3">
        <v>3373.35</v>
      </c>
      <c r="I759" s="61">
        <v>2023</v>
      </c>
    </row>
    <row r="760" spans="1:9" x14ac:dyDescent="0.3">
      <c r="A760" s="79">
        <v>714</v>
      </c>
      <c r="B760" t="s">
        <v>1472</v>
      </c>
      <c r="C760" t="s">
        <v>1037</v>
      </c>
      <c r="D760" t="s">
        <v>4447</v>
      </c>
      <c r="E760" t="s">
        <v>7</v>
      </c>
      <c r="F760" s="3">
        <v>5655.98</v>
      </c>
      <c r="G760" s="3">
        <v>181500</v>
      </c>
      <c r="H760" s="3">
        <v>3194.46</v>
      </c>
      <c r="I760" s="61">
        <v>2023</v>
      </c>
    </row>
    <row r="761" spans="1:9" x14ac:dyDescent="0.3">
      <c r="A761" s="79">
        <v>714</v>
      </c>
      <c r="B761" t="s">
        <v>1472</v>
      </c>
      <c r="C761" t="s">
        <v>1037</v>
      </c>
      <c r="D761" t="s">
        <v>4448</v>
      </c>
      <c r="E761" t="s">
        <v>7</v>
      </c>
      <c r="F761" s="3">
        <v>6602.26</v>
      </c>
      <c r="G761" s="3">
        <v>202200</v>
      </c>
      <c r="H761" s="3">
        <v>3728.92</v>
      </c>
      <c r="I761" s="61">
        <v>2023</v>
      </c>
    </row>
    <row r="762" spans="1:9" x14ac:dyDescent="0.3">
      <c r="A762" s="79">
        <v>714</v>
      </c>
      <c r="B762" t="s">
        <v>1472</v>
      </c>
      <c r="C762" t="s">
        <v>1037</v>
      </c>
      <c r="D762" t="s">
        <v>4449</v>
      </c>
      <c r="E762" t="s">
        <v>7</v>
      </c>
      <c r="F762" s="3">
        <v>6385.5</v>
      </c>
      <c r="G762" s="3">
        <v>202200</v>
      </c>
      <c r="H762" s="3">
        <v>3606.5</v>
      </c>
      <c r="I762" s="61">
        <v>2023</v>
      </c>
    </row>
    <row r="763" spans="1:9" x14ac:dyDescent="0.3">
      <c r="A763" s="79">
        <v>714</v>
      </c>
      <c r="B763" t="s">
        <v>1472</v>
      </c>
      <c r="C763" t="s">
        <v>1037</v>
      </c>
      <c r="D763" t="s">
        <v>4450</v>
      </c>
      <c r="E763" t="s">
        <v>7</v>
      </c>
      <c r="F763" s="3">
        <v>5466.39</v>
      </c>
      <c r="G763" s="3">
        <v>181500</v>
      </c>
      <c r="H763" s="3">
        <v>3087.39</v>
      </c>
      <c r="I763" s="61">
        <v>2023</v>
      </c>
    </row>
    <row r="764" spans="1:9" x14ac:dyDescent="0.3">
      <c r="A764" s="79">
        <v>714</v>
      </c>
      <c r="B764" t="s">
        <v>1472</v>
      </c>
      <c r="C764" t="s">
        <v>1037</v>
      </c>
      <c r="D764" t="s">
        <v>4451</v>
      </c>
      <c r="E764" t="s">
        <v>7</v>
      </c>
      <c r="F764" s="3">
        <v>5788.03</v>
      </c>
      <c r="G764" s="3">
        <v>183200</v>
      </c>
      <c r="H764" s="3">
        <v>3269.03</v>
      </c>
      <c r="I764" s="61">
        <v>2023</v>
      </c>
    </row>
    <row r="765" spans="1:9" x14ac:dyDescent="0.3">
      <c r="A765" s="79">
        <v>714</v>
      </c>
      <c r="B765" t="s">
        <v>1472</v>
      </c>
      <c r="C765" t="s">
        <v>1037</v>
      </c>
      <c r="D765" t="s">
        <v>4452</v>
      </c>
      <c r="E765" t="s">
        <v>7</v>
      </c>
      <c r="F765" s="3">
        <v>5788.03</v>
      </c>
      <c r="G765" s="3">
        <v>189400</v>
      </c>
      <c r="H765" s="3">
        <v>3269.03</v>
      </c>
      <c r="I765" s="61">
        <v>2023</v>
      </c>
    </row>
    <row r="766" spans="1:9" x14ac:dyDescent="0.3">
      <c r="A766" s="79">
        <v>714</v>
      </c>
      <c r="B766" t="s">
        <v>1472</v>
      </c>
      <c r="C766" t="s">
        <v>1037</v>
      </c>
      <c r="D766" t="s">
        <v>4453</v>
      </c>
      <c r="E766" t="s">
        <v>7</v>
      </c>
      <c r="F766" s="3">
        <v>5466.39</v>
      </c>
      <c r="G766" s="3">
        <v>174600</v>
      </c>
      <c r="H766" s="3">
        <v>3087.39</v>
      </c>
      <c r="I766" s="61">
        <v>2023</v>
      </c>
    </row>
    <row r="767" spans="1:9" x14ac:dyDescent="0.3">
      <c r="A767" s="79">
        <v>714</v>
      </c>
      <c r="B767" t="s">
        <v>1472</v>
      </c>
      <c r="C767" t="s">
        <v>1037</v>
      </c>
      <c r="D767" t="s">
        <v>4454</v>
      </c>
      <c r="E767" t="s">
        <v>7</v>
      </c>
      <c r="F767" s="3">
        <v>6647.13</v>
      </c>
      <c r="G767" s="3">
        <v>204200</v>
      </c>
      <c r="H767" s="3">
        <v>3754.27</v>
      </c>
      <c r="I767" s="61">
        <v>2023</v>
      </c>
    </row>
    <row r="768" spans="1:9" x14ac:dyDescent="0.3">
      <c r="A768" s="79">
        <v>714</v>
      </c>
      <c r="B768" t="s">
        <v>1472</v>
      </c>
      <c r="C768" t="s">
        <v>1037</v>
      </c>
      <c r="D768" t="s">
        <v>4455</v>
      </c>
      <c r="E768" t="s">
        <v>7</v>
      </c>
      <c r="F768" s="3">
        <v>6816.88</v>
      </c>
      <c r="G768" s="3">
        <v>202200</v>
      </c>
      <c r="H768" s="3">
        <v>3850.14</v>
      </c>
      <c r="I768" s="61">
        <v>2023</v>
      </c>
    </row>
    <row r="769" spans="1:9" x14ac:dyDescent="0.3">
      <c r="A769" s="79">
        <v>714</v>
      </c>
      <c r="B769" t="s">
        <v>1472</v>
      </c>
      <c r="C769" t="s">
        <v>1037</v>
      </c>
      <c r="D769" t="s">
        <v>4456</v>
      </c>
      <c r="E769" t="s">
        <v>7</v>
      </c>
      <c r="F769" s="3">
        <v>5704</v>
      </c>
      <c r="G769" s="3">
        <v>171300</v>
      </c>
      <c r="H769" s="3">
        <v>3221.58</v>
      </c>
      <c r="I769" s="61">
        <v>2023</v>
      </c>
    </row>
    <row r="770" spans="1:9" x14ac:dyDescent="0.3">
      <c r="A770" s="79">
        <v>714</v>
      </c>
      <c r="B770" t="s">
        <v>1472</v>
      </c>
      <c r="C770" t="s">
        <v>1037</v>
      </c>
      <c r="D770" t="s">
        <v>4457</v>
      </c>
      <c r="E770" t="s">
        <v>7</v>
      </c>
      <c r="F770" s="3">
        <v>5876.85</v>
      </c>
      <c r="G770" s="3">
        <v>189400</v>
      </c>
      <c r="H770" s="3">
        <v>3319.21</v>
      </c>
      <c r="I770" s="61">
        <v>2023</v>
      </c>
    </row>
    <row r="771" spans="1:9" x14ac:dyDescent="0.3">
      <c r="A771" s="79">
        <v>714</v>
      </c>
      <c r="B771" t="s">
        <v>1472</v>
      </c>
      <c r="C771" t="s">
        <v>1037</v>
      </c>
      <c r="D771" t="s">
        <v>4458</v>
      </c>
      <c r="E771" t="s">
        <v>7</v>
      </c>
      <c r="F771" s="3">
        <v>5466.39</v>
      </c>
      <c r="G771" s="3">
        <v>181500</v>
      </c>
      <c r="H771" s="3">
        <v>3087.39</v>
      </c>
      <c r="I771" s="61">
        <v>2023</v>
      </c>
    </row>
    <row r="772" spans="1:9" x14ac:dyDescent="0.3">
      <c r="A772" s="79">
        <v>714</v>
      </c>
      <c r="B772" t="s">
        <v>1472</v>
      </c>
      <c r="C772" t="s">
        <v>1037</v>
      </c>
      <c r="D772" t="s">
        <v>4459</v>
      </c>
      <c r="E772" t="s">
        <v>7</v>
      </c>
      <c r="F772" s="3">
        <v>6509.58</v>
      </c>
      <c r="G772" s="3">
        <v>202200</v>
      </c>
      <c r="H772" s="3">
        <v>3676.58</v>
      </c>
      <c r="I772" s="61">
        <v>2023</v>
      </c>
    </row>
    <row r="773" spans="1:9" x14ac:dyDescent="0.3">
      <c r="A773" s="79">
        <v>714</v>
      </c>
      <c r="B773" t="s">
        <v>1472</v>
      </c>
      <c r="C773" t="s">
        <v>1037</v>
      </c>
      <c r="D773" t="s">
        <v>4460</v>
      </c>
      <c r="E773" t="s">
        <v>7</v>
      </c>
      <c r="F773" s="3">
        <v>6651.59</v>
      </c>
      <c r="G773" s="3">
        <v>202200</v>
      </c>
      <c r="H773" s="3">
        <v>3756.79</v>
      </c>
      <c r="I773" s="61">
        <v>2023</v>
      </c>
    </row>
    <row r="774" spans="1:9" x14ac:dyDescent="0.3">
      <c r="A774" s="79">
        <v>714</v>
      </c>
      <c r="B774" t="s">
        <v>1472</v>
      </c>
      <c r="C774" t="s">
        <v>1037</v>
      </c>
      <c r="D774" t="s">
        <v>4461</v>
      </c>
      <c r="E774" t="s">
        <v>7</v>
      </c>
      <c r="F774" s="3">
        <v>5514.63</v>
      </c>
      <c r="G774" s="3">
        <v>174600</v>
      </c>
      <c r="H774" s="3">
        <v>3114.63</v>
      </c>
      <c r="I774" s="61">
        <v>2023</v>
      </c>
    </row>
    <row r="775" spans="1:9" x14ac:dyDescent="0.3">
      <c r="A775" s="79">
        <v>714</v>
      </c>
      <c r="B775" t="s">
        <v>1472</v>
      </c>
      <c r="C775" t="s">
        <v>1037</v>
      </c>
      <c r="D775" t="s">
        <v>4462</v>
      </c>
      <c r="E775" t="s">
        <v>7</v>
      </c>
      <c r="F775" s="3">
        <v>5845.58</v>
      </c>
      <c r="G775" s="3">
        <v>183200</v>
      </c>
      <c r="H775" s="3">
        <v>3301.56</v>
      </c>
      <c r="I775" s="61">
        <v>2023</v>
      </c>
    </row>
    <row r="776" spans="1:9" x14ac:dyDescent="0.3">
      <c r="A776" s="79">
        <v>714</v>
      </c>
      <c r="B776" t="s">
        <v>1472</v>
      </c>
      <c r="C776" t="s">
        <v>1037</v>
      </c>
      <c r="D776" t="s">
        <v>4463</v>
      </c>
      <c r="E776" t="s">
        <v>7</v>
      </c>
      <c r="F776" s="3">
        <v>5038.2299999999996</v>
      </c>
      <c r="G776" s="3">
        <v>173600</v>
      </c>
      <c r="H776" s="3">
        <v>2845.55</v>
      </c>
      <c r="I776" s="61">
        <v>2023</v>
      </c>
    </row>
    <row r="777" spans="1:9" x14ac:dyDescent="0.3">
      <c r="A777" s="79">
        <v>714</v>
      </c>
      <c r="B777" t="s">
        <v>1472</v>
      </c>
      <c r="C777" t="s">
        <v>1037</v>
      </c>
      <c r="D777" t="s">
        <v>4464</v>
      </c>
      <c r="E777" t="s">
        <v>7</v>
      </c>
      <c r="F777" s="3">
        <v>5311.07</v>
      </c>
      <c r="G777" s="3">
        <v>176000</v>
      </c>
      <c r="H777" s="3">
        <v>2999.65</v>
      </c>
      <c r="I777" s="61">
        <v>2023</v>
      </c>
    </row>
    <row r="778" spans="1:9" x14ac:dyDescent="0.3">
      <c r="A778" s="79">
        <v>714</v>
      </c>
      <c r="B778" t="s">
        <v>1472</v>
      </c>
      <c r="C778" t="s">
        <v>1037</v>
      </c>
      <c r="D778" t="s">
        <v>4465</v>
      </c>
      <c r="E778" t="s">
        <v>7</v>
      </c>
      <c r="F778" s="3">
        <v>2812.42</v>
      </c>
      <c r="G778" s="3">
        <v>107500</v>
      </c>
      <c r="H778" s="3">
        <v>1588.42</v>
      </c>
      <c r="I778" s="61">
        <v>2023</v>
      </c>
    </row>
    <row r="779" spans="1:9" x14ac:dyDescent="0.3">
      <c r="A779" s="79">
        <v>714</v>
      </c>
      <c r="B779" t="s">
        <v>1472</v>
      </c>
      <c r="C779" t="s">
        <v>1037</v>
      </c>
      <c r="D779" t="s">
        <v>4466</v>
      </c>
      <c r="E779" t="s">
        <v>7</v>
      </c>
      <c r="F779" s="3">
        <v>1778.41</v>
      </c>
      <c r="G779" s="3">
        <v>109900</v>
      </c>
      <c r="H779" s="3">
        <v>1004.41</v>
      </c>
      <c r="I779" s="61">
        <v>2023</v>
      </c>
    </row>
    <row r="780" spans="1:9" x14ac:dyDescent="0.3">
      <c r="A780" s="79">
        <v>714</v>
      </c>
      <c r="B780" t="s">
        <v>1472</v>
      </c>
      <c r="C780" t="s">
        <v>1037</v>
      </c>
      <c r="D780" t="s">
        <v>4467</v>
      </c>
      <c r="E780" t="s">
        <v>7</v>
      </c>
      <c r="F780" s="3">
        <v>2812.42</v>
      </c>
      <c r="G780" s="3">
        <v>107500</v>
      </c>
      <c r="H780" s="3">
        <v>1588.42</v>
      </c>
      <c r="I780" s="61">
        <v>2023</v>
      </c>
    </row>
    <row r="781" spans="1:9" x14ac:dyDescent="0.3">
      <c r="A781" s="79">
        <v>714</v>
      </c>
      <c r="B781" t="s">
        <v>1472</v>
      </c>
      <c r="C781" t="s">
        <v>1037</v>
      </c>
      <c r="D781" t="s">
        <v>4468</v>
      </c>
      <c r="E781" t="s">
        <v>7</v>
      </c>
      <c r="F781" s="3">
        <v>2927.32</v>
      </c>
      <c r="G781" s="3">
        <v>109900</v>
      </c>
      <c r="H781" s="3">
        <v>1653.32</v>
      </c>
      <c r="I781" s="61">
        <v>2023</v>
      </c>
    </row>
    <row r="782" spans="1:9" x14ac:dyDescent="0.3">
      <c r="A782" s="79">
        <v>714</v>
      </c>
      <c r="B782" t="s">
        <v>1472</v>
      </c>
      <c r="C782" t="s">
        <v>1037</v>
      </c>
      <c r="D782" t="s">
        <v>4469</v>
      </c>
      <c r="E782" t="s">
        <v>7</v>
      </c>
      <c r="F782" s="3">
        <v>2812.42</v>
      </c>
      <c r="G782" s="3">
        <v>107500</v>
      </c>
      <c r="H782" s="3">
        <v>1588.42</v>
      </c>
      <c r="I782" s="61">
        <v>2023</v>
      </c>
    </row>
    <row r="783" spans="1:9" x14ac:dyDescent="0.3">
      <c r="A783" s="79">
        <v>714</v>
      </c>
      <c r="B783" t="s">
        <v>1472</v>
      </c>
      <c r="C783" t="s">
        <v>1037</v>
      </c>
      <c r="D783" t="s">
        <v>4470</v>
      </c>
      <c r="E783" t="s">
        <v>7</v>
      </c>
      <c r="F783" s="3">
        <v>2927.32</v>
      </c>
      <c r="G783" s="3">
        <v>109900</v>
      </c>
      <c r="H783" s="3">
        <v>1653.32</v>
      </c>
      <c r="I783" s="61">
        <v>2023</v>
      </c>
    </row>
    <row r="784" spans="1:9" x14ac:dyDescent="0.3">
      <c r="A784" s="79">
        <v>714</v>
      </c>
      <c r="B784" t="s">
        <v>1472</v>
      </c>
      <c r="C784" t="s">
        <v>1037</v>
      </c>
      <c r="D784" t="s">
        <v>4471</v>
      </c>
      <c r="E784" t="s">
        <v>7</v>
      </c>
      <c r="F784" s="3">
        <v>4359.1000000000004</v>
      </c>
      <c r="G784" s="3">
        <v>173600</v>
      </c>
      <c r="H784" s="3">
        <v>2462</v>
      </c>
      <c r="I784" s="61">
        <v>2023</v>
      </c>
    </row>
    <row r="785" spans="1:9" x14ac:dyDescent="0.3">
      <c r="A785" s="79">
        <v>714</v>
      </c>
      <c r="B785" t="s">
        <v>1472</v>
      </c>
      <c r="C785" t="s">
        <v>1037</v>
      </c>
      <c r="D785" t="s">
        <v>4472</v>
      </c>
      <c r="E785" t="s">
        <v>7</v>
      </c>
      <c r="F785" s="3">
        <v>5257.38</v>
      </c>
      <c r="G785" s="3">
        <v>176000</v>
      </c>
      <c r="H785" s="3">
        <v>2969.34</v>
      </c>
      <c r="I785" s="61">
        <v>2023</v>
      </c>
    </row>
    <row r="786" spans="1:9" x14ac:dyDescent="0.3">
      <c r="A786" s="79">
        <v>714</v>
      </c>
      <c r="B786" t="s">
        <v>1472</v>
      </c>
      <c r="C786" t="s">
        <v>1037</v>
      </c>
      <c r="D786" t="s">
        <v>4473</v>
      </c>
      <c r="E786" t="s">
        <v>7</v>
      </c>
      <c r="F786" s="3">
        <v>4904.01</v>
      </c>
      <c r="G786" s="3">
        <v>173600</v>
      </c>
      <c r="H786" s="3">
        <v>2769.75</v>
      </c>
      <c r="I786" s="61">
        <v>2023</v>
      </c>
    </row>
    <row r="787" spans="1:9" x14ac:dyDescent="0.3">
      <c r="A787" s="79">
        <v>714</v>
      </c>
      <c r="B787" t="s">
        <v>1472</v>
      </c>
      <c r="C787" t="s">
        <v>1037</v>
      </c>
      <c r="D787" t="s">
        <v>4474</v>
      </c>
      <c r="E787" t="s">
        <v>7</v>
      </c>
      <c r="F787" s="3">
        <v>4732.83</v>
      </c>
      <c r="G787" s="3">
        <v>173400</v>
      </c>
      <c r="H787" s="3">
        <v>2673.07</v>
      </c>
      <c r="I787" s="61">
        <v>2023</v>
      </c>
    </row>
    <row r="788" spans="1:9" x14ac:dyDescent="0.3">
      <c r="A788" s="79">
        <v>714</v>
      </c>
      <c r="B788" t="s">
        <v>1472</v>
      </c>
      <c r="C788" t="s">
        <v>1037</v>
      </c>
      <c r="D788" t="s">
        <v>4475</v>
      </c>
      <c r="E788" t="s">
        <v>7</v>
      </c>
      <c r="F788" s="3">
        <v>2812.42</v>
      </c>
      <c r="G788" s="3">
        <v>107500</v>
      </c>
      <c r="H788" s="3">
        <v>1588.42</v>
      </c>
      <c r="I788" s="61">
        <v>2023</v>
      </c>
    </row>
    <row r="789" spans="1:9" x14ac:dyDescent="0.3">
      <c r="A789" s="79">
        <v>714</v>
      </c>
      <c r="B789" t="s">
        <v>1472</v>
      </c>
      <c r="C789" t="s">
        <v>1037</v>
      </c>
      <c r="D789" t="s">
        <v>4476</v>
      </c>
      <c r="E789" t="s">
        <v>7</v>
      </c>
      <c r="F789" s="3">
        <v>1778.41</v>
      </c>
      <c r="G789" s="3">
        <v>109900</v>
      </c>
      <c r="H789" s="3">
        <v>1004.41</v>
      </c>
      <c r="I789" s="61">
        <v>2023</v>
      </c>
    </row>
    <row r="790" spans="1:9" x14ac:dyDescent="0.3">
      <c r="A790" s="79">
        <v>714</v>
      </c>
      <c r="B790" t="s">
        <v>1472</v>
      </c>
      <c r="C790" t="s">
        <v>1037</v>
      </c>
      <c r="D790" t="s">
        <v>4477</v>
      </c>
      <c r="E790" t="s">
        <v>7</v>
      </c>
      <c r="F790" s="3">
        <v>2812.42</v>
      </c>
      <c r="G790" s="3">
        <v>107500</v>
      </c>
      <c r="H790" s="3">
        <v>1588.42</v>
      </c>
      <c r="I790" s="61">
        <v>2023</v>
      </c>
    </row>
    <row r="791" spans="1:9" x14ac:dyDescent="0.3">
      <c r="A791" s="79">
        <v>714</v>
      </c>
      <c r="B791" t="s">
        <v>1472</v>
      </c>
      <c r="C791" t="s">
        <v>1037</v>
      </c>
      <c r="D791" t="s">
        <v>4478</v>
      </c>
      <c r="E791" t="s">
        <v>7</v>
      </c>
      <c r="F791" s="3">
        <v>1778.41</v>
      </c>
      <c r="G791" s="3">
        <v>109900</v>
      </c>
      <c r="H791" s="3">
        <v>1004.41</v>
      </c>
      <c r="I791" s="61">
        <v>2023</v>
      </c>
    </row>
    <row r="792" spans="1:9" x14ac:dyDescent="0.3">
      <c r="A792" s="79">
        <v>714</v>
      </c>
      <c r="B792" t="s">
        <v>1472</v>
      </c>
      <c r="C792" t="s">
        <v>1037</v>
      </c>
      <c r="D792" t="s">
        <v>4479</v>
      </c>
      <c r="E792" t="s">
        <v>7</v>
      </c>
      <c r="F792" s="3">
        <v>1548.63</v>
      </c>
      <c r="G792" s="3">
        <v>107500</v>
      </c>
      <c r="H792" s="3">
        <v>874.63</v>
      </c>
      <c r="I792" s="61">
        <v>2023</v>
      </c>
    </row>
    <row r="793" spans="1:9" x14ac:dyDescent="0.3">
      <c r="A793" s="79">
        <v>714</v>
      </c>
      <c r="B793" t="s">
        <v>1472</v>
      </c>
      <c r="C793" t="s">
        <v>1037</v>
      </c>
      <c r="D793" t="s">
        <v>4480</v>
      </c>
      <c r="E793" t="s">
        <v>7</v>
      </c>
      <c r="F793" s="3">
        <v>2927.32</v>
      </c>
      <c r="G793" s="3">
        <v>109900</v>
      </c>
      <c r="H793" s="3">
        <v>1653.32</v>
      </c>
      <c r="I793" s="61">
        <v>2023</v>
      </c>
    </row>
    <row r="794" spans="1:9" x14ac:dyDescent="0.3">
      <c r="A794" s="79">
        <v>714</v>
      </c>
      <c r="B794" t="s">
        <v>1472</v>
      </c>
      <c r="C794" t="s">
        <v>1037</v>
      </c>
      <c r="D794" t="s">
        <v>4481</v>
      </c>
      <c r="E794" t="s">
        <v>7</v>
      </c>
      <c r="F794" s="3">
        <v>4317.4799999999996</v>
      </c>
      <c r="G794" s="3">
        <v>173600</v>
      </c>
      <c r="H794" s="3">
        <v>2438.48</v>
      </c>
      <c r="I794" s="61">
        <v>2023</v>
      </c>
    </row>
    <row r="795" spans="1:9" x14ac:dyDescent="0.3">
      <c r="A795" s="79">
        <v>714</v>
      </c>
      <c r="B795" t="s">
        <v>1472</v>
      </c>
      <c r="C795" t="s">
        <v>1037</v>
      </c>
      <c r="D795" t="s">
        <v>4482</v>
      </c>
      <c r="E795" t="s">
        <v>7</v>
      </c>
      <c r="F795" s="3">
        <v>5103.18</v>
      </c>
      <c r="G795" s="3">
        <v>176000</v>
      </c>
      <c r="H795" s="3">
        <v>2882.24</v>
      </c>
      <c r="I795" s="61">
        <v>2023</v>
      </c>
    </row>
    <row r="796" spans="1:9" x14ac:dyDescent="0.3">
      <c r="A796" s="79">
        <v>714</v>
      </c>
      <c r="B796" t="s">
        <v>1472</v>
      </c>
      <c r="C796" t="s">
        <v>1037</v>
      </c>
      <c r="D796" t="s">
        <v>4483</v>
      </c>
      <c r="E796" t="s">
        <v>7</v>
      </c>
      <c r="F796" s="3">
        <v>6715.31</v>
      </c>
      <c r="G796" s="3">
        <v>186200</v>
      </c>
      <c r="H796" s="3">
        <v>3792.77</v>
      </c>
      <c r="I796" s="61">
        <v>2023</v>
      </c>
    </row>
    <row r="797" spans="1:9" x14ac:dyDescent="0.3">
      <c r="A797" s="79">
        <v>714</v>
      </c>
      <c r="B797" t="s">
        <v>1472</v>
      </c>
      <c r="C797" t="s">
        <v>1037</v>
      </c>
      <c r="D797" t="s">
        <v>4484</v>
      </c>
      <c r="E797" t="s">
        <v>7</v>
      </c>
      <c r="F797" s="3">
        <v>6755.43</v>
      </c>
      <c r="G797" s="3">
        <v>181100</v>
      </c>
      <c r="H797" s="3">
        <v>3815.43</v>
      </c>
      <c r="I797" s="61">
        <v>2023</v>
      </c>
    </row>
    <row r="798" spans="1:9" x14ac:dyDescent="0.3">
      <c r="A798" s="79">
        <v>714</v>
      </c>
      <c r="B798" t="s">
        <v>1472</v>
      </c>
      <c r="C798" t="s">
        <v>1037</v>
      </c>
      <c r="D798" t="s">
        <v>4485</v>
      </c>
      <c r="E798" t="s">
        <v>7</v>
      </c>
      <c r="F798" s="3">
        <v>6590.22</v>
      </c>
      <c r="G798" s="3">
        <v>191300</v>
      </c>
      <c r="H798" s="3">
        <v>3722.12</v>
      </c>
      <c r="I798" s="61">
        <v>2023</v>
      </c>
    </row>
    <row r="799" spans="1:9" x14ac:dyDescent="0.3">
      <c r="A799" s="79">
        <v>714</v>
      </c>
      <c r="B799" t="s">
        <v>1472</v>
      </c>
      <c r="C799" t="s">
        <v>1037</v>
      </c>
      <c r="D799" t="s">
        <v>4486</v>
      </c>
      <c r="E799" t="s">
        <v>7</v>
      </c>
      <c r="F799" s="3">
        <v>6352.05</v>
      </c>
      <c r="G799" s="3">
        <v>191300</v>
      </c>
      <c r="H799" s="3">
        <v>3587.61</v>
      </c>
      <c r="I799" s="61">
        <v>2023</v>
      </c>
    </row>
    <row r="800" spans="1:9" x14ac:dyDescent="0.3">
      <c r="A800" s="79">
        <v>714</v>
      </c>
      <c r="B800" t="s">
        <v>1472</v>
      </c>
      <c r="C800" t="s">
        <v>1037</v>
      </c>
      <c r="D800" t="s">
        <v>4487</v>
      </c>
      <c r="E800" t="s">
        <v>7</v>
      </c>
      <c r="F800" s="3">
        <v>6422.43</v>
      </c>
      <c r="G800" s="3">
        <v>191300</v>
      </c>
      <c r="H800" s="3">
        <v>3627.35</v>
      </c>
      <c r="I800" s="61">
        <v>2023</v>
      </c>
    </row>
    <row r="801" spans="1:9" x14ac:dyDescent="0.3">
      <c r="A801" s="79">
        <v>714</v>
      </c>
      <c r="B801" t="s">
        <v>1472</v>
      </c>
      <c r="C801" t="s">
        <v>1037</v>
      </c>
      <c r="D801" t="s">
        <v>4488</v>
      </c>
      <c r="E801" t="s">
        <v>7</v>
      </c>
      <c r="F801" s="3">
        <v>6422.72</v>
      </c>
      <c r="G801" s="3">
        <v>191300</v>
      </c>
      <c r="H801" s="3">
        <v>3627.52</v>
      </c>
      <c r="I801" s="61">
        <v>2023</v>
      </c>
    </row>
    <row r="802" spans="1:9" x14ac:dyDescent="0.3">
      <c r="A802" s="79">
        <v>714</v>
      </c>
      <c r="B802" t="s">
        <v>1472</v>
      </c>
      <c r="C802" t="s">
        <v>1037</v>
      </c>
      <c r="D802" t="s">
        <v>4489</v>
      </c>
      <c r="E802" t="s">
        <v>7</v>
      </c>
      <c r="F802" s="3">
        <v>5834.04</v>
      </c>
      <c r="G802" s="3">
        <v>191300</v>
      </c>
      <c r="H802" s="3">
        <v>3295.04</v>
      </c>
      <c r="I802" s="61">
        <v>2023</v>
      </c>
    </row>
    <row r="803" spans="1:9" x14ac:dyDescent="0.3">
      <c r="A803" s="79">
        <v>714</v>
      </c>
      <c r="B803" t="s">
        <v>1472</v>
      </c>
      <c r="C803" t="s">
        <v>1037</v>
      </c>
      <c r="D803" t="s">
        <v>4490</v>
      </c>
      <c r="E803" t="s">
        <v>7</v>
      </c>
      <c r="F803" s="3">
        <v>6361.42</v>
      </c>
      <c r="G803" s="3">
        <v>182500</v>
      </c>
      <c r="H803" s="3">
        <v>3592.9</v>
      </c>
      <c r="I803" s="61">
        <v>2023</v>
      </c>
    </row>
    <row r="804" spans="1:9" x14ac:dyDescent="0.3">
      <c r="A804" s="79">
        <v>714</v>
      </c>
      <c r="B804" t="s">
        <v>1472</v>
      </c>
      <c r="C804" t="s">
        <v>1037</v>
      </c>
      <c r="D804" t="s">
        <v>4491</v>
      </c>
      <c r="E804" t="s">
        <v>7</v>
      </c>
      <c r="F804" s="3">
        <v>6424.38</v>
      </c>
      <c r="G804" s="3">
        <v>182500</v>
      </c>
      <c r="H804" s="3">
        <v>3628.46</v>
      </c>
      <c r="I804" s="61">
        <v>2023</v>
      </c>
    </row>
    <row r="805" spans="1:9" x14ac:dyDescent="0.3">
      <c r="A805" s="79">
        <v>714</v>
      </c>
      <c r="B805" t="s">
        <v>1472</v>
      </c>
      <c r="C805" t="s">
        <v>1037</v>
      </c>
      <c r="D805" t="s">
        <v>4492</v>
      </c>
      <c r="E805" t="s">
        <v>7</v>
      </c>
      <c r="F805" s="3">
        <v>6909.66</v>
      </c>
      <c r="G805" s="3">
        <v>189000</v>
      </c>
      <c r="H805" s="3">
        <v>3902.56</v>
      </c>
      <c r="I805" s="61">
        <v>2023</v>
      </c>
    </row>
    <row r="806" spans="1:9" x14ac:dyDescent="0.3">
      <c r="A806" s="79">
        <v>714</v>
      </c>
      <c r="B806" t="s">
        <v>1472</v>
      </c>
      <c r="C806" t="s">
        <v>1037</v>
      </c>
      <c r="D806" t="s">
        <v>4493</v>
      </c>
      <c r="E806" t="s">
        <v>7</v>
      </c>
      <c r="F806" s="3">
        <v>6972.17</v>
      </c>
      <c r="G806" s="3">
        <v>185300</v>
      </c>
      <c r="H806" s="3">
        <v>3937.85</v>
      </c>
      <c r="I806" s="61">
        <v>2023</v>
      </c>
    </row>
    <row r="807" spans="1:9" x14ac:dyDescent="0.3">
      <c r="A807" s="79">
        <v>714</v>
      </c>
      <c r="B807" t="s">
        <v>1472</v>
      </c>
      <c r="C807" t="s">
        <v>1037</v>
      </c>
      <c r="D807" t="s">
        <v>4494</v>
      </c>
      <c r="E807" t="s">
        <v>7</v>
      </c>
      <c r="F807" s="3">
        <v>6271.13</v>
      </c>
      <c r="G807" s="3">
        <v>181100</v>
      </c>
      <c r="H807" s="3">
        <v>3541.91</v>
      </c>
      <c r="I807" s="61">
        <v>2023</v>
      </c>
    </row>
    <row r="808" spans="1:9" x14ac:dyDescent="0.3">
      <c r="A808" s="79">
        <v>714</v>
      </c>
      <c r="B808" t="s">
        <v>1472</v>
      </c>
      <c r="C808" t="s">
        <v>1037</v>
      </c>
      <c r="D808" t="s">
        <v>4495</v>
      </c>
      <c r="E808" t="s">
        <v>7</v>
      </c>
      <c r="F808" s="3">
        <v>5905.48</v>
      </c>
      <c r="G808" s="3">
        <v>191300</v>
      </c>
      <c r="H808" s="3">
        <v>3335.38</v>
      </c>
      <c r="I808" s="61">
        <v>2023</v>
      </c>
    </row>
    <row r="809" spans="1:9" x14ac:dyDescent="0.3">
      <c r="A809" s="79">
        <v>714</v>
      </c>
      <c r="B809" t="s">
        <v>1472</v>
      </c>
      <c r="C809" t="s">
        <v>1037</v>
      </c>
      <c r="D809" t="s">
        <v>4496</v>
      </c>
      <c r="E809" t="s">
        <v>7</v>
      </c>
      <c r="F809" s="3">
        <v>6292.1</v>
      </c>
      <c r="G809" s="3">
        <v>180300</v>
      </c>
      <c r="H809" s="3">
        <v>3553.74</v>
      </c>
      <c r="I809" s="61">
        <v>2023</v>
      </c>
    </row>
    <row r="810" spans="1:9" x14ac:dyDescent="0.3">
      <c r="A810" s="79">
        <v>714</v>
      </c>
      <c r="B810" t="s">
        <v>1472</v>
      </c>
      <c r="C810" t="s">
        <v>1037</v>
      </c>
      <c r="D810" t="s">
        <v>4497</v>
      </c>
      <c r="E810" t="s">
        <v>7</v>
      </c>
      <c r="F810" s="3">
        <v>5834.04</v>
      </c>
      <c r="G810" s="3">
        <v>191300</v>
      </c>
      <c r="H810" s="3">
        <v>3295.04</v>
      </c>
      <c r="I810" s="61">
        <v>2023</v>
      </c>
    </row>
    <row r="811" spans="1:9" x14ac:dyDescent="0.3">
      <c r="A811" s="79">
        <v>714</v>
      </c>
      <c r="B811" t="s">
        <v>1472</v>
      </c>
      <c r="C811" t="s">
        <v>1037</v>
      </c>
      <c r="D811" t="s">
        <v>4498</v>
      </c>
      <c r="E811" t="s">
        <v>7</v>
      </c>
      <c r="F811" s="3">
        <v>6123.57</v>
      </c>
      <c r="G811" s="3">
        <v>191300</v>
      </c>
      <c r="H811" s="3">
        <v>3458.57</v>
      </c>
      <c r="I811" s="61">
        <v>2023</v>
      </c>
    </row>
    <row r="812" spans="1:9" x14ac:dyDescent="0.3">
      <c r="A812" s="79">
        <v>714</v>
      </c>
      <c r="B812" t="s">
        <v>1472</v>
      </c>
      <c r="C812" t="s">
        <v>1037</v>
      </c>
      <c r="D812" t="s">
        <v>4499</v>
      </c>
      <c r="E812" t="s">
        <v>7</v>
      </c>
      <c r="F812" s="3">
        <v>6446.25</v>
      </c>
      <c r="G812" s="3">
        <v>182500</v>
      </c>
      <c r="H812" s="3">
        <v>3640.81</v>
      </c>
      <c r="I812" s="61">
        <v>2023</v>
      </c>
    </row>
    <row r="813" spans="1:9" x14ac:dyDescent="0.3">
      <c r="A813" s="79">
        <v>714</v>
      </c>
      <c r="B813" t="s">
        <v>1472</v>
      </c>
      <c r="C813" t="s">
        <v>1037</v>
      </c>
      <c r="D813" t="s">
        <v>4500</v>
      </c>
      <c r="E813" t="s">
        <v>7</v>
      </c>
      <c r="F813" s="3">
        <v>5863.99</v>
      </c>
      <c r="G813" s="3">
        <v>191300</v>
      </c>
      <c r="H813" s="3">
        <v>3311.95</v>
      </c>
      <c r="I813" s="61">
        <v>2023</v>
      </c>
    </row>
    <row r="814" spans="1:9" x14ac:dyDescent="0.3">
      <c r="A814" s="79">
        <v>714</v>
      </c>
      <c r="B814" t="s">
        <v>1472</v>
      </c>
      <c r="C814" t="s">
        <v>1037</v>
      </c>
      <c r="D814" t="s">
        <v>4501</v>
      </c>
      <c r="E814" t="s">
        <v>7</v>
      </c>
      <c r="F814" s="3">
        <v>5834.04</v>
      </c>
      <c r="G814" s="3">
        <v>177400</v>
      </c>
      <c r="H814" s="3">
        <v>3295.04</v>
      </c>
      <c r="I814" s="61">
        <v>2023</v>
      </c>
    </row>
    <row r="815" spans="1:9" x14ac:dyDescent="0.3">
      <c r="A815" s="79">
        <v>714</v>
      </c>
      <c r="B815" t="s">
        <v>1472</v>
      </c>
      <c r="C815" t="s">
        <v>1037</v>
      </c>
      <c r="D815" t="s">
        <v>4502</v>
      </c>
      <c r="E815" t="s">
        <v>7</v>
      </c>
      <c r="F815" s="3">
        <v>6015.82</v>
      </c>
      <c r="G815" s="3">
        <v>176600</v>
      </c>
      <c r="H815" s="3">
        <v>3397.7</v>
      </c>
      <c r="I815" s="61">
        <v>2023</v>
      </c>
    </row>
    <row r="816" spans="1:9" x14ac:dyDescent="0.3">
      <c r="A816" s="79">
        <v>714</v>
      </c>
      <c r="B816" t="s">
        <v>1472</v>
      </c>
      <c r="C816" t="s">
        <v>1037</v>
      </c>
      <c r="D816" t="s">
        <v>4503</v>
      </c>
      <c r="E816" t="s">
        <v>7</v>
      </c>
      <c r="F816" s="3">
        <v>6118.26</v>
      </c>
      <c r="G816" s="3">
        <v>191300</v>
      </c>
      <c r="H816" s="3">
        <v>3455.56</v>
      </c>
      <c r="I816" s="61">
        <v>2023</v>
      </c>
    </row>
    <row r="817" spans="1:9" x14ac:dyDescent="0.3">
      <c r="A817" s="79">
        <v>714</v>
      </c>
      <c r="B817" t="s">
        <v>1472</v>
      </c>
      <c r="C817" t="s">
        <v>1037</v>
      </c>
      <c r="D817" t="s">
        <v>4504</v>
      </c>
      <c r="E817" t="s">
        <v>7</v>
      </c>
      <c r="F817" s="3">
        <v>2903.62</v>
      </c>
      <c r="G817" s="3">
        <v>163200</v>
      </c>
      <c r="H817" s="3">
        <v>1639.92</v>
      </c>
      <c r="I817" s="61">
        <v>2023</v>
      </c>
    </row>
    <row r="818" spans="1:9" x14ac:dyDescent="0.3">
      <c r="A818" s="79">
        <v>714</v>
      </c>
      <c r="B818" t="s">
        <v>1472</v>
      </c>
      <c r="C818" t="s">
        <v>1037</v>
      </c>
      <c r="D818" t="s">
        <v>4504</v>
      </c>
      <c r="E818" t="s">
        <v>7</v>
      </c>
      <c r="F818" s="3">
        <v>3919.98</v>
      </c>
      <c r="G818" s="3">
        <v>163600</v>
      </c>
      <c r="H818" s="3">
        <v>2213.98</v>
      </c>
      <c r="I818" s="61">
        <v>2023</v>
      </c>
    </row>
    <row r="819" spans="1:9" x14ac:dyDescent="0.3">
      <c r="A819" s="79">
        <v>714</v>
      </c>
      <c r="B819" t="s">
        <v>1472</v>
      </c>
      <c r="C819" t="s">
        <v>1037</v>
      </c>
      <c r="D819" t="s">
        <v>4504</v>
      </c>
      <c r="E819" t="s">
        <v>7</v>
      </c>
      <c r="F819" s="3">
        <v>3956.27</v>
      </c>
      <c r="G819" s="3">
        <v>162800</v>
      </c>
      <c r="H819" s="3">
        <v>2234.4699999999998</v>
      </c>
      <c r="I819" s="61">
        <v>2023</v>
      </c>
    </row>
    <row r="820" spans="1:9" x14ac:dyDescent="0.3">
      <c r="A820" s="79">
        <v>714</v>
      </c>
      <c r="B820" t="s">
        <v>1472</v>
      </c>
      <c r="C820" t="s">
        <v>1037</v>
      </c>
      <c r="D820" t="s">
        <v>4504</v>
      </c>
      <c r="E820" t="s">
        <v>7</v>
      </c>
      <c r="F820" s="3">
        <v>3629.6</v>
      </c>
      <c r="G820" s="3">
        <v>146900</v>
      </c>
      <c r="H820" s="3">
        <v>2049.9699999999998</v>
      </c>
      <c r="I820" s="61">
        <v>2023</v>
      </c>
    </row>
    <row r="821" spans="1:9" x14ac:dyDescent="0.3">
      <c r="A821" s="79">
        <v>714</v>
      </c>
      <c r="B821" t="s">
        <v>1472</v>
      </c>
      <c r="C821" t="s">
        <v>1037</v>
      </c>
      <c r="D821" t="s">
        <v>4504</v>
      </c>
      <c r="E821" t="s">
        <v>7</v>
      </c>
      <c r="F821" s="3">
        <v>4028.88</v>
      </c>
      <c r="G821" s="3">
        <v>154200</v>
      </c>
      <c r="H821" s="3">
        <v>2275.4899999999998</v>
      </c>
      <c r="I821" s="61">
        <v>2023</v>
      </c>
    </row>
    <row r="822" spans="1:9" x14ac:dyDescent="0.3">
      <c r="A822" s="79">
        <v>714</v>
      </c>
      <c r="B822" t="s">
        <v>1472</v>
      </c>
      <c r="C822" t="s">
        <v>1037</v>
      </c>
      <c r="D822" t="s">
        <v>4504</v>
      </c>
      <c r="E822" t="s">
        <v>7</v>
      </c>
      <c r="F822" s="3">
        <v>3557.01</v>
      </c>
      <c r="G822" s="3">
        <v>157900</v>
      </c>
      <c r="H822" s="3">
        <v>2008.97</v>
      </c>
      <c r="I822" s="61">
        <v>2023</v>
      </c>
    </row>
    <row r="823" spans="1:9" x14ac:dyDescent="0.3">
      <c r="A823" s="79">
        <v>714</v>
      </c>
      <c r="B823" t="s">
        <v>1472</v>
      </c>
      <c r="C823" t="s">
        <v>1037</v>
      </c>
      <c r="D823" t="s">
        <v>4504</v>
      </c>
      <c r="E823" t="s">
        <v>7</v>
      </c>
      <c r="F823" s="3">
        <v>3557.01</v>
      </c>
      <c r="G823" s="3">
        <v>162600</v>
      </c>
      <c r="H823" s="3">
        <v>2008.97</v>
      </c>
      <c r="I823" s="61">
        <v>2023</v>
      </c>
    </row>
    <row r="824" spans="1:9" x14ac:dyDescent="0.3">
      <c r="A824" s="79">
        <v>714</v>
      </c>
      <c r="B824" t="s">
        <v>1472</v>
      </c>
      <c r="C824" t="s">
        <v>1037</v>
      </c>
      <c r="D824" t="s">
        <v>4504</v>
      </c>
      <c r="E824" t="s">
        <v>7</v>
      </c>
      <c r="F824" s="3">
        <v>3121.47</v>
      </c>
      <c r="G824" s="3">
        <v>164400</v>
      </c>
      <c r="H824" s="3">
        <v>1762.99</v>
      </c>
      <c r="I824" s="61">
        <v>2023</v>
      </c>
    </row>
    <row r="825" spans="1:9" x14ac:dyDescent="0.3">
      <c r="A825" s="79">
        <v>714</v>
      </c>
      <c r="B825" t="s">
        <v>1472</v>
      </c>
      <c r="C825" t="s">
        <v>1037</v>
      </c>
      <c r="D825" t="s">
        <v>4504</v>
      </c>
      <c r="E825" t="s">
        <v>7</v>
      </c>
      <c r="F825" s="3">
        <v>3121.47</v>
      </c>
      <c r="G825" s="3">
        <v>143800</v>
      </c>
      <c r="H825" s="3">
        <v>1762.99</v>
      </c>
      <c r="I825" s="61">
        <v>2023</v>
      </c>
    </row>
    <row r="826" spans="1:9" x14ac:dyDescent="0.3">
      <c r="A826" s="79">
        <v>714</v>
      </c>
      <c r="B826" t="s">
        <v>1472</v>
      </c>
      <c r="C826" t="s">
        <v>1037</v>
      </c>
      <c r="D826" t="s">
        <v>4504</v>
      </c>
      <c r="E826" t="s">
        <v>7</v>
      </c>
      <c r="F826" s="3">
        <v>3411.83</v>
      </c>
      <c r="G826" s="3">
        <v>167800</v>
      </c>
      <c r="H826" s="3">
        <v>1926.98</v>
      </c>
      <c r="I826" s="61">
        <v>2023</v>
      </c>
    </row>
    <row r="827" spans="1:9" x14ac:dyDescent="0.3">
      <c r="A827" s="79">
        <v>714</v>
      </c>
      <c r="B827" t="s">
        <v>1472</v>
      </c>
      <c r="C827" t="s">
        <v>1037</v>
      </c>
      <c r="D827" t="s">
        <v>4504</v>
      </c>
      <c r="E827" t="s">
        <v>7</v>
      </c>
      <c r="F827" s="3">
        <v>3266.63</v>
      </c>
      <c r="G827" s="3">
        <v>173000</v>
      </c>
      <c r="H827" s="3">
        <v>1844.96</v>
      </c>
      <c r="I827" s="61">
        <v>2023</v>
      </c>
    </row>
    <row r="828" spans="1:9" x14ac:dyDescent="0.3">
      <c r="A828" s="79">
        <v>714</v>
      </c>
      <c r="B828" t="s">
        <v>1472</v>
      </c>
      <c r="C828" t="s">
        <v>1037</v>
      </c>
      <c r="D828" t="s">
        <v>4504</v>
      </c>
      <c r="E828" t="s">
        <v>7</v>
      </c>
      <c r="F828" s="3">
        <v>3048.86</v>
      </c>
      <c r="G828" s="3">
        <v>143900</v>
      </c>
      <c r="H828" s="3">
        <v>1721.97</v>
      </c>
      <c r="I828" s="61">
        <v>2023</v>
      </c>
    </row>
    <row r="829" spans="1:9" x14ac:dyDescent="0.3">
      <c r="A829" s="79">
        <v>714</v>
      </c>
      <c r="B829" t="s">
        <v>1472</v>
      </c>
      <c r="C829" t="s">
        <v>1037</v>
      </c>
      <c r="D829" t="s">
        <v>4504</v>
      </c>
      <c r="E829" t="s">
        <v>7</v>
      </c>
      <c r="F829" s="3">
        <v>3121.47</v>
      </c>
      <c r="G829" s="3">
        <v>131700</v>
      </c>
      <c r="H829" s="3">
        <v>1762.99</v>
      </c>
      <c r="I829" s="61">
        <v>2023</v>
      </c>
    </row>
    <row r="830" spans="1:9" x14ac:dyDescent="0.3">
      <c r="A830" s="79">
        <v>714</v>
      </c>
      <c r="B830" t="s">
        <v>1472</v>
      </c>
      <c r="C830" t="s">
        <v>1037</v>
      </c>
      <c r="D830" t="s">
        <v>4504</v>
      </c>
      <c r="E830" t="s">
        <v>7</v>
      </c>
      <c r="F830" s="3">
        <v>3411.83</v>
      </c>
      <c r="G830" s="3">
        <v>158800</v>
      </c>
      <c r="H830" s="3">
        <v>1926.98</v>
      </c>
      <c r="I830" s="61">
        <v>2023</v>
      </c>
    </row>
    <row r="831" spans="1:9" x14ac:dyDescent="0.3">
      <c r="A831" s="79">
        <v>714</v>
      </c>
      <c r="B831" t="s">
        <v>1472</v>
      </c>
      <c r="C831" t="s">
        <v>1037</v>
      </c>
      <c r="D831" t="s">
        <v>4504</v>
      </c>
      <c r="E831" t="s">
        <v>7</v>
      </c>
      <c r="F831" s="3">
        <v>4174.03</v>
      </c>
      <c r="G831" s="3">
        <v>163200</v>
      </c>
      <c r="H831" s="3">
        <v>2357.46</v>
      </c>
      <c r="I831" s="61">
        <v>2023</v>
      </c>
    </row>
    <row r="832" spans="1:9" x14ac:dyDescent="0.3">
      <c r="A832" s="79">
        <v>714</v>
      </c>
      <c r="B832" t="s">
        <v>1472</v>
      </c>
      <c r="C832" t="s">
        <v>1037</v>
      </c>
      <c r="D832" t="s">
        <v>4504</v>
      </c>
      <c r="E832" t="s">
        <v>7</v>
      </c>
      <c r="F832" s="3">
        <v>3774.75</v>
      </c>
      <c r="G832" s="3">
        <v>162800</v>
      </c>
      <c r="H832" s="3">
        <v>2131.94</v>
      </c>
      <c r="I832" s="61">
        <v>2023</v>
      </c>
    </row>
    <row r="833" spans="1:9" x14ac:dyDescent="0.3">
      <c r="A833" s="79">
        <v>714</v>
      </c>
      <c r="B833" t="s">
        <v>1472</v>
      </c>
      <c r="C833" t="s">
        <v>1037</v>
      </c>
      <c r="D833" t="s">
        <v>4504</v>
      </c>
      <c r="E833" t="s">
        <v>7</v>
      </c>
      <c r="F833" s="3">
        <v>3974.36</v>
      </c>
      <c r="G833" s="3">
        <v>146900</v>
      </c>
      <c r="H833" s="3">
        <v>2244.67</v>
      </c>
      <c r="I833" s="61">
        <v>2023</v>
      </c>
    </row>
    <row r="834" spans="1:9" x14ac:dyDescent="0.3">
      <c r="A834" s="79">
        <v>714</v>
      </c>
      <c r="B834" t="s">
        <v>1472</v>
      </c>
      <c r="C834" t="s">
        <v>1037</v>
      </c>
      <c r="D834" t="s">
        <v>4504</v>
      </c>
      <c r="E834" t="s">
        <v>7</v>
      </c>
      <c r="F834" s="3">
        <v>3665.89</v>
      </c>
      <c r="G834" s="3">
        <v>154200</v>
      </c>
      <c r="H834" s="3">
        <v>2070.46</v>
      </c>
      <c r="I834" s="61">
        <v>2023</v>
      </c>
    </row>
    <row r="835" spans="1:9" x14ac:dyDescent="0.3">
      <c r="A835" s="79">
        <v>714</v>
      </c>
      <c r="B835" t="s">
        <v>1472</v>
      </c>
      <c r="C835" t="s">
        <v>1037</v>
      </c>
      <c r="D835" t="s">
        <v>4504</v>
      </c>
      <c r="E835" t="s">
        <v>7</v>
      </c>
      <c r="F835" s="3">
        <v>2903.62</v>
      </c>
      <c r="G835" s="3">
        <v>157900</v>
      </c>
      <c r="H835" s="3">
        <v>1639.92</v>
      </c>
      <c r="I835" s="61">
        <v>2023</v>
      </c>
    </row>
    <row r="836" spans="1:9" x14ac:dyDescent="0.3">
      <c r="A836" s="79">
        <v>714</v>
      </c>
      <c r="B836" t="s">
        <v>1472</v>
      </c>
      <c r="C836" t="s">
        <v>1037</v>
      </c>
      <c r="D836" t="s">
        <v>4504</v>
      </c>
      <c r="E836" t="s">
        <v>7</v>
      </c>
      <c r="F836" s="3">
        <v>3157.73</v>
      </c>
      <c r="G836" s="3">
        <v>162600</v>
      </c>
      <c r="H836" s="3">
        <v>1783.45</v>
      </c>
      <c r="I836" s="61">
        <v>2023</v>
      </c>
    </row>
    <row r="837" spans="1:9" x14ac:dyDescent="0.3">
      <c r="A837" s="79">
        <v>714</v>
      </c>
      <c r="B837" t="s">
        <v>1472</v>
      </c>
      <c r="C837" t="s">
        <v>1037</v>
      </c>
      <c r="D837" t="s">
        <v>4504</v>
      </c>
      <c r="E837" t="s">
        <v>7</v>
      </c>
      <c r="F837" s="3">
        <v>3448.11</v>
      </c>
      <c r="G837" s="3">
        <v>164400</v>
      </c>
      <c r="H837" s="3">
        <v>1947.46</v>
      </c>
      <c r="I837" s="61">
        <v>2023</v>
      </c>
    </row>
    <row r="838" spans="1:9" x14ac:dyDescent="0.3">
      <c r="A838" s="79">
        <v>714</v>
      </c>
      <c r="B838" t="s">
        <v>1472</v>
      </c>
      <c r="C838" t="s">
        <v>1037</v>
      </c>
      <c r="D838" t="s">
        <v>4504</v>
      </c>
      <c r="E838" t="s">
        <v>7</v>
      </c>
      <c r="F838" s="3">
        <v>3445.66</v>
      </c>
      <c r="G838" s="3">
        <v>143800</v>
      </c>
      <c r="H838" s="3">
        <v>1946.07</v>
      </c>
      <c r="I838" s="61">
        <v>2023</v>
      </c>
    </row>
    <row r="839" spans="1:9" x14ac:dyDescent="0.3">
      <c r="A839" s="79">
        <v>714</v>
      </c>
      <c r="B839" t="s">
        <v>1472</v>
      </c>
      <c r="C839" t="s">
        <v>1037</v>
      </c>
      <c r="D839" t="s">
        <v>4504</v>
      </c>
      <c r="E839" t="s">
        <v>7</v>
      </c>
      <c r="F839" s="3">
        <v>4094.19</v>
      </c>
      <c r="G839" s="3">
        <v>164800</v>
      </c>
      <c r="H839" s="3">
        <v>2312.37</v>
      </c>
      <c r="I839" s="61">
        <v>2023</v>
      </c>
    </row>
    <row r="840" spans="1:9" x14ac:dyDescent="0.3">
      <c r="A840" s="79">
        <v>714</v>
      </c>
      <c r="B840" t="s">
        <v>1472</v>
      </c>
      <c r="C840" t="s">
        <v>1037</v>
      </c>
      <c r="D840" t="s">
        <v>4504</v>
      </c>
      <c r="E840" t="s">
        <v>7</v>
      </c>
      <c r="F840" s="3">
        <v>4101.45</v>
      </c>
      <c r="G840" s="3">
        <v>169900</v>
      </c>
      <c r="H840" s="3">
        <v>2316.4699999999998</v>
      </c>
      <c r="I840" s="61">
        <v>2023</v>
      </c>
    </row>
    <row r="841" spans="1:9" x14ac:dyDescent="0.3">
      <c r="A841" s="79">
        <v>714</v>
      </c>
      <c r="B841" t="s">
        <v>1472</v>
      </c>
      <c r="C841" t="s">
        <v>1037</v>
      </c>
      <c r="D841" t="s">
        <v>4504</v>
      </c>
      <c r="E841" t="s">
        <v>7</v>
      </c>
      <c r="F841" s="3">
        <v>3157.73</v>
      </c>
      <c r="G841" s="3">
        <v>143900</v>
      </c>
      <c r="H841" s="3">
        <v>1783.45</v>
      </c>
      <c r="I841" s="61">
        <v>2023</v>
      </c>
    </row>
    <row r="842" spans="1:9" x14ac:dyDescent="0.3">
      <c r="A842" s="79">
        <v>714</v>
      </c>
      <c r="B842" t="s">
        <v>1472</v>
      </c>
      <c r="C842" t="s">
        <v>1037</v>
      </c>
      <c r="D842" t="s">
        <v>4504</v>
      </c>
      <c r="E842" t="s">
        <v>7</v>
      </c>
      <c r="F842" s="3">
        <v>3411.83</v>
      </c>
      <c r="G842" s="3">
        <v>131700</v>
      </c>
      <c r="H842" s="3">
        <v>1926.98</v>
      </c>
      <c r="I842" s="61">
        <v>2023</v>
      </c>
    </row>
    <row r="843" spans="1:9" x14ac:dyDescent="0.3">
      <c r="A843" s="79">
        <v>714</v>
      </c>
      <c r="B843" t="s">
        <v>1472</v>
      </c>
      <c r="C843" t="s">
        <v>1037</v>
      </c>
      <c r="D843" t="s">
        <v>4504</v>
      </c>
      <c r="E843" t="s">
        <v>7</v>
      </c>
      <c r="F843" s="3">
        <v>3956.27</v>
      </c>
      <c r="G843" s="3">
        <v>157000</v>
      </c>
      <c r="H843" s="3">
        <v>2234.4699999999998</v>
      </c>
      <c r="I843" s="61">
        <v>2023</v>
      </c>
    </row>
    <row r="844" spans="1:9" x14ac:dyDescent="0.3">
      <c r="A844" s="79">
        <v>714</v>
      </c>
      <c r="B844" t="s">
        <v>1472</v>
      </c>
      <c r="C844" t="s">
        <v>1037</v>
      </c>
      <c r="D844" t="s">
        <v>4504</v>
      </c>
      <c r="E844" t="s">
        <v>7</v>
      </c>
      <c r="F844" s="3">
        <v>3702.22</v>
      </c>
      <c r="G844" s="3">
        <v>163200</v>
      </c>
      <c r="H844" s="3">
        <v>2091</v>
      </c>
      <c r="I844" s="61">
        <v>2023</v>
      </c>
    </row>
    <row r="845" spans="1:9" x14ac:dyDescent="0.3">
      <c r="A845" s="79">
        <v>714</v>
      </c>
      <c r="B845" t="s">
        <v>1472</v>
      </c>
      <c r="C845" t="s">
        <v>1037</v>
      </c>
      <c r="D845" t="s">
        <v>4504</v>
      </c>
      <c r="E845" t="s">
        <v>7</v>
      </c>
      <c r="F845" s="3">
        <v>3702.22</v>
      </c>
      <c r="G845" s="3">
        <v>166300</v>
      </c>
      <c r="H845" s="3">
        <v>2091</v>
      </c>
      <c r="I845" s="61">
        <v>2023</v>
      </c>
    </row>
    <row r="846" spans="1:9" x14ac:dyDescent="0.3">
      <c r="A846" s="79">
        <v>714</v>
      </c>
      <c r="B846" t="s">
        <v>1472</v>
      </c>
      <c r="C846" t="s">
        <v>1037</v>
      </c>
      <c r="D846" t="s">
        <v>4504</v>
      </c>
      <c r="E846" t="s">
        <v>7</v>
      </c>
      <c r="F846" s="3">
        <v>3665.89</v>
      </c>
      <c r="G846" s="3">
        <v>162800</v>
      </c>
      <c r="H846" s="3">
        <v>2070.46</v>
      </c>
      <c r="I846" s="61">
        <v>2023</v>
      </c>
    </row>
    <row r="847" spans="1:9" x14ac:dyDescent="0.3">
      <c r="A847" s="79">
        <v>714</v>
      </c>
      <c r="B847" t="s">
        <v>1472</v>
      </c>
      <c r="C847" t="s">
        <v>1037</v>
      </c>
      <c r="D847" t="s">
        <v>4504</v>
      </c>
      <c r="E847" t="s">
        <v>7</v>
      </c>
      <c r="F847" s="3">
        <v>3702.22</v>
      </c>
      <c r="G847" s="3">
        <v>146900</v>
      </c>
      <c r="H847" s="3">
        <v>2091</v>
      </c>
      <c r="I847" s="61">
        <v>2023</v>
      </c>
    </row>
    <row r="848" spans="1:9" x14ac:dyDescent="0.3">
      <c r="A848" s="79">
        <v>714</v>
      </c>
      <c r="B848" t="s">
        <v>1472</v>
      </c>
      <c r="C848" t="s">
        <v>1037</v>
      </c>
      <c r="D848" t="s">
        <v>4504</v>
      </c>
      <c r="E848" t="s">
        <v>7</v>
      </c>
      <c r="F848" s="3">
        <v>3702.22</v>
      </c>
      <c r="G848" s="3">
        <v>154200</v>
      </c>
      <c r="H848" s="3">
        <v>2091</v>
      </c>
      <c r="I848" s="61">
        <v>2023</v>
      </c>
    </row>
    <row r="849" spans="1:9" x14ac:dyDescent="0.3">
      <c r="A849" s="79">
        <v>714</v>
      </c>
      <c r="B849" t="s">
        <v>1472</v>
      </c>
      <c r="C849" t="s">
        <v>1037</v>
      </c>
      <c r="D849" t="s">
        <v>4504</v>
      </c>
      <c r="E849" t="s">
        <v>7</v>
      </c>
      <c r="F849" s="3">
        <v>2903.62</v>
      </c>
      <c r="G849" s="3">
        <v>157900</v>
      </c>
      <c r="H849" s="3">
        <v>1639.92</v>
      </c>
      <c r="I849" s="61">
        <v>2023</v>
      </c>
    </row>
    <row r="850" spans="1:9" x14ac:dyDescent="0.3">
      <c r="A850" s="79">
        <v>714</v>
      </c>
      <c r="B850" t="s">
        <v>1472</v>
      </c>
      <c r="C850" t="s">
        <v>1037</v>
      </c>
      <c r="D850" t="s">
        <v>4504</v>
      </c>
      <c r="E850" t="s">
        <v>7</v>
      </c>
      <c r="F850" s="3">
        <v>3593.3</v>
      </c>
      <c r="G850" s="3">
        <v>162600</v>
      </c>
      <c r="H850" s="3">
        <v>2029.47</v>
      </c>
      <c r="I850" s="61">
        <v>2023</v>
      </c>
    </row>
    <row r="851" spans="1:9" x14ac:dyDescent="0.3">
      <c r="A851" s="79">
        <v>714</v>
      </c>
      <c r="B851" t="s">
        <v>1472</v>
      </c>
      <c r="C851" t="s">
        <v>1037</v>
      </c>
      <c r="D851" t="s">
        <v>4504</v>
      </c>
      <c r="E851" t="s">
        <v>7</v>
      </c>
      <c r="F851" s="3">
        <v>3811.08</v>
      </c>
      <c r="G851" s="3">
        <v>164400</v>
      </c>
      <c r="H851" s="3">
        <v>2152.4699999999998</v>
      </c>
      <c r="I851" s="61">
        <v>2023</v>
      </c>
    </row>
    <row r="852" spans="1:9" x14ac:dyDescent="0.3">
      <c r="A852" s="79">
        <v>714</v>
      </c>
      <c r="B852" t="s">
        <v>1472</v>
      </c>
      <c r="C852" t="s">
        <v>1037</v>
      </c>
      <c r="D852" t="s">
        <v>4504</v>
      </c>
      <c r="E852" t="s">
        <v>7</v>
      </c>
      <c r="F852" s="3">
        <v>3629.6</v>
      </c>
      <c r="G852" s="3">
        <v>143800</v>
      </c>
      <c r="H852" s="3">
        <v>2049.9699999999998</v>
      </c>
      <c r="I852" s="61">
        <v>2023</v>
      </c>
    </row>
    <row r="853" spans="1:9" x14ac:dyDescent="0.3">
      <c r="A853" s="79">
        <v>714</v>
      </c>
      <c r="B853" t="s">
        <v>1472</v>
      </c>
      <c r="C853" t="s">
        <v>1037</v>
      </c>
      <c r="D853" t="s">
        <v>4504</v>
      </c>
      <c r="E853" t="s">
        <v>7</v>
      </c>
      <c r="F853" s="3">
        <v>3193.99</v>
      </c>
      <c r="G853" s="3">
        <v>131700</v>
      </c>
      <c r="H853" s="3">
        <v>1803.92</v>
      </c>
      <c r="I853" s="61">
        <v>2023</v>
      </c>
    </row>
    <row r="854" spans="1:9" x14ac:dyDescent="0.3">
      <c r="A854" s="79">
        <v>714</v>
      </c>
      <c r="B854" t="s">
        <v>1472</v>
      </c>
      <c r="C854" t="s">
        <v>1037</v>
      </c>
      <c r="D854" t="s">
        <v>4504</v>
      </c>
      <c r="E854" t="s">
        <v>7</v>
      </c>
      <c r="F854" s="3">
        <v>3956.27</v>
      </c>
      <c r="G854" s="3">
        <v>157000</v>
      </c>
      <c r="H854" s="3">
        <v>2234.4699999999998</v>
      </c>
      <c r="I854" s="61">
        <v>2023</v>
      </c>
    </row>
    <row r="855" spans="1:9" x14ac:dyDescent="0.3">
      <c r="A855" s="79">
        <v>714</v>
      </c>
      <c r="B855" t="s">
        <v>1472</v>
      </c>
      <c r="C855" t="s">
        <v>1037</v>
      </c>
      <c r="D855" t="s">
        <v>4504</v>
      </c>
      <c r="E855" t="s">
        <v>7</v>
      </c>
      <c r="F855" s="3">
        <v>4645.8900000000003</v>
      </c>
      <c r="G855" s="3">
        <v>182700</v>
      </c>
      <c r="H855" s="3">
        <v>2623.97</v>
      </c>
      <c r="I855" s="61">
        <v>2023</v>
      </c>
    </row>
    <row r="856" spans="1:9" x14ac:dyDescent="0.3">
      <c r="A856" s="79">
        <v>714</v>
      </c>
      <c r="B856" t="s">
        <v>1472</v>
      </c>
      <c r="C856" t="s">
        <v>1037</v>
      </c>
      <c r="D856" t="s">
        <v>4504</v>
      </c>
      <c r="E856" t="s">
        <v>7</v>
      </c>
      <c r="F856" s="3">
        <v>4537.05</v>
      </c>
      <c r="G856" s="3">
        <v>190300</v>
      </c>
      <c r="H856" s="3">
        <v>2562.5100000000002</v>
      </c>
      <c r="I856" s="61">
        <v>2023</v>
      </c>
    </row>
    <row r="857" spans="1:9" x14ac:dyDescent="0.3">
      <c r="A857" s="79">
        <v>714</v>
      </c>
      <c r="B857" t="s">
        <v>1472</v>
      </c>
      <c r="C857" t="s">
        <v>1037</v>
      </c>
      <c r="D857" t="s">
        <v>4504</v>
      </c>
      <c r="E857" t="s">
        <v>7</v>
      </c>
      <c r="F857" s="3">
        <v>4409.95</v>
      </c>
      <c r="G857" s="3">
        <v>169600</v>
      </c>
      <c r="H857" s="3">
        <v>2490.6999999999998</v>
      </c>
      <c r="I857" s="61">
        <v>2023</v>
      </c>
    </row>
    <row r="858" spans="1:9" x14ac:dyDescent="0.3">
      <c r="A858" s="79">
        <v>714</v>
      </c>
      <c r="B858" t="s">
        <v>1472</v>
      </c>
      <c r="C858" t="s">
        <v>1037</v>
      </c>
      <c r="D858" t="s">
        <v>4504</v>
      </c>
      <c r="E858" t="s">
        <v>7</v>
      </c>
      <c r="F858" s="3">
        <v>3593.3</v>
      </c>
      <c r="G858" s="3">
        <v>163200</v>
      </c>
      <c r="H858" s="3">
        <v>2029.47</v>
      </c>
      <c r="I858" s="61">
        <v>2023</v>
      </c>
    </row>
    <row r="859" spans="1:9" x14ac:dyDescent="0.3">
      <c r="A859" s="79">
        <v>714</v>
      </c>
      <c r="B859" t="s">
        <v>1472</v>
      </c>
      <c r="C859" t="s">
        <v>1037</v>
      </c>
      <c r="D859" t="s">
        <v>4504</v>
      </c>
      <c r="E859" t="s">
        <v>7</v>
      </c>
      <c r="F859" s="3">
        <v>3738.48</v>
      </c>
      <c r="G859" s="3">
        <v>163600</v>
      </c>
      <c r="H859" s="3">
        <v>2111.46</v>
      </c>
      <c r="I859" s="61">
        <v>2023</v>
      </c>
    </row>
    <row r="860" spans="1:9" x14ac:dyDescent="0.3">
      <c r="A860" s="79">
        <v>714</v>
      </c>
      <c r="B860" t="s">
        <v>1472</v>
      </c>
      <c r="C860" t="s">
        <v>1037</v>
      </c>
      <c r="D860" t="s">
        <v>4504</v>
      </c>
      <c r="E860" t="s">
        <v>7</v>
      </c>
      <c r="F860" s="3">
        <v>3738.48</v>
      </c>
      <c r="G860" s="3">
        <v>162800</v>
      </c>
      <c r="H860" s="3">
        <v>2111.46</v>
      </c>
      <c r="I860" s="61">
        <v>2023</v>
      </c>
    </row>
    <row r="861" spans="1:9" x14ac:dyDescent="0.3">
      <c r="A861" s="79">
        <v>714</v>
      </c>
      <c r="B861" t="s">
        <v>1472</v>
      </c>
      <c r="C861" t="s">
        <v>1037</v>
      </c>
      <c r="D861" t="s">
        <v>4504</v>
      </c>
      <c r="E861" t="s">
        <v>7</v>
      </c>
      <c r="F861" s="3">
        <v>3702.22</v>
      </c>
      <c r="G861" s="3">
        <v>146900</v>
      </c>
      <c r="H861" s="3">
        <v>2091</v>
      </c>
      <c r="I861" s="61">
        <v>2023</v>
      </c>
    </row>
    <row r="862" spans="1:9" x14ac:dyDescent="0.3">
      <c r="A862" s="79">
        <v>714</v>
      </c>
      <c r="B862" t="s">
        <v>1472</v>
      </c>
      <c r="C862" t="s">
        <v>1037</v>
      </c>
      <c r="D862" t="s">
        <v>4504</v>
      </c>
      <c r="E862" t="s">
        <v>7</v>
      </c>
      <c r="F862" s="3">
        <v>3411.83</v>
      </c>
      <c r="G862" s="3">
        <v>154200</v>
      </c>
      <c r="H862" s="3">
        <v>1926.98</v>
      </c>
      <c r="I862" s="61">
        <v>2023</v>
      </c>
    </row>
    <row r="863" spans="1:9" x14ac:dyDescent="0.3">
      <c r="A863" s="79">
        <v>714</v>
      </c>
      <c r="B863" t="s">
        <v>1472</v>
      </c>
      <c r="C863" t="s">
        <v>1037</v>
      </c>
      <c r="D863" t="s">
        <v>4504</v>
      </c>
      <c r="E863" t="s">
        <v>7</v>
      </c>
      <c r="F863" s="3">
        <v>4972.55</v>
      </c>
      <c r="G863" s="3">
        <v>228500</v>
      </c>
      <c r="H863" s="3">
        <v>2808.46</v>
      </c>
      <c r="I863" s="61">
        <v>2023</v>
      </c>
    </row>
    <row r="864" spans="1:9" x14ac:dyDescent="0.3">
      <c r="A864" s="79">
        <v>714</v>
      </c>
      <c r="B864" t="s">
        <v>1472</v>
      </c>
      <c r="C864" t="s">
        <v>1037</v>
      </c>
      <c r="D864" t="s">
        <v>4505</v>
      </c>
      <c r="E864" t="s">
        <v>7</v>
      </c>
      <c r="F864" s="3">
        <v>5232.04</v>
      </c>
      <c r="G864" s="3">
        <v>185100</v>
      </c>
      <c r="H864" s="3">
        <v>2955.04</v>
      </c>
      <c r="I864" s="61">
        <v>2023</v>
      </c>
    </row>
    <row r="865" spans="1:9" x14ac:dyDescent="0.3">
      <c r="A865" s="79">
        <v>714</v>
      </c>
      <c r="B865" t="s">
        <v>1472</v>
      </c>
      <c r="C865" t="s">
        <v>1037</v>
      </c>
      <c r="D865" t="s">
        <v>4505</v>
      </c>
      <c r="E865" t="s">
        <v>7</v>
      </c>
      <c r="F865" s="3">
        <v>5269.93</v>
      </c>
      <c r="G865" s="3">
        <v>177200</v>
      </c>
      <c r="H865" s="3">
        <v>2976.43</v>
      </c>
      <c r="I865" s="61">
        <v>2023</v>
      </c>
    </row>
    <row r="866" spans="1:9" x14ac:dyDescent="0.3">
      <c r="A866" s="79">
        <v>714</v>
      </c>
      <c r="B866" t="s">
        <v>1472</v>
      </c>
      <c r="C866" t="s">
        <v>1037</v>
      </c>
      <c r="D866" t="s">
        <v>4505</v>
      </c>
      <c r="E866" t="s">
        <v>7</v>
      </c>
      <c r="F866" s="3">
        <v>5232.04</v>
      </c>
      <c r="G866" s="3">
        <v>180500</v>
      </c>
      <c r="H866" s="3">
        <v>2955.04</v>
      </c>
      <c r="I866" s="61">
        <v>2023</v>
      </c>
    </row>
    <row r="867" spans="1:9" x14ac:dyDescent="0.3">
      <c r="A867" s="79">
        <v>714</v>
      </c>
      <c r="B867" t="s">
        <v>1472</v>
      </c>
      <c r="C867" t="s">
        <v>1037</v>
      </c>
      <c r="D867" t="s">
        <v>4505</v>
      </c>
      <c r="E867" t="s">
        <v>7</v>
      </c>
      <c r="F867" s="3">
        <v>5304.04</v>
      </c>
      <c r="G867" s="3">
        <v>176100</v>
      </c>
      <c r="H867" s="3">
        <v>2995.69</v>
      </c>
      <c r="I867" s="61">
        <v>2023</v>
      </c>
    </row>
    <row r="868" spans="1:9" x14ac:dyDescent="0.3">
      <c r="A868" s="79">
        <v>714</v>
      </c>
      <c r="B868" t="s">
        <v>1472</v>
      </c>
      <c r="C868" t="s">
        <v>1037</v>
      </c>
      <c r="D868" t="s">
        <v>4505</v>
      </c>
      <c r="E868" t="s">
        <v>7</v>
      </c>
      <c r="F868" s="3">
        <v>5269.93</v>
      </c>
      <c r="G868" s="3">
        <v>175000</v>
      </c>
      <c r="H868" s="3">
        <v>2976.43</v>
      </c>
      <c r="I868" s="61">
        <v>2023</v>
      </c>
    </row>
    <row r="869" spans="1:9" x14ac:dyDescent="0.3">
      <c r="A869" s="79">
        <v>714</v>
      </c>
      <c r="B869" t="s">
        <v>1472</v>
      </c>
      <c r="C869" t="s">
        <v>1037</v>
      </c>
      <c r="D869" t="s">
        <v>4505</v>
      </c>
      <c r="E869" t="s">
        <v>7</v>
      </c>
      <c r="F869" s="3">
        <v>5232.04</v>
      </c>
      <c r="G869" s="3">
        <v>174400</v>
      </c>
      <c r="H869" s="3">
        <v>2955.04</v>
      </c>
      <c r="I869" s="61">
        <v>2023</v>
      </c>
    </row>
    <row r="870" spans="1:9" x14ac:dyDescent="0.3">
      <c r="A870" s="79">
        <v>714</v>
      </c>
      <c r="B870" t="s">
        <v>1472</v>
      </c>
      <c r="C870" t="s">
        <v>1037</v>
      </c>
      <c r="D870" t="s">
        <v>4505</v>
      </c>
      <c r="E870" t="s">
        <v>7</v>
      </c>
      <c r="F870" s="3">
        <v>2872.17</v>
      </c>
      <c r="G870" s="3">
        <v>178700</v>
      </c>
      <c r="H870" s="3">
        <v>1622.17</v>
      </c>
      <c r="I870" s="61">
        <v>2023</v>
      </c>
    </row>
    <row r="871" spans="1:9" x14ac:dyDescent="0.3">
      <c r="A871" s="79">
        <v>714</v>
      </c>
      <c r="B871" t="s">
        <v>1472</v>
      </c>
      <c r="C871" t="s">
        <v>1037</v>
      </c>
      <c r="D871" t="s">
        <v>4505</v>
      </c>
      <c r="E871" t="s">
        <v>7</v>
      </c>
      <c r="F871" s="3">
        <v>5546.83</v>
      </c>
      <c r="G871" s="3">
        <v>171300</v>
      </c>
      <c r="H871" s="3">
        <v>3132.83</v>
      </c>
      <c r="I871" s="61">
        <v>2023</v>
      </c>
    </row>
    <row r="872" spans="1:9" x14ac:dyDescent="0.3">
      <c r="A872" s="79">
        <v>714</v>
      </c>
      <c r="B872" t="s">
        <v>1472</v>
      </c>
      <c r="C872" t="s">
        <v>1037</v>
      </c>
      <c r="D872" t="s">
        <v>4505</v>
      </c>
      <c r="E872" t="s">
        <v>7</v>
      </c>
      <c r="F872" s="3">
        <v>5307.83</v>
      </c>
      <c r="G872" s="3">
        <v>177200</v>
      </c>
      <c r="H872" s="3">
        <v>2997.83</v>
      </c>
      <c r="I872" s="61">
        <v>2023</v>
      </c>
    </row>
    <row r="873" spans="1:9" x14ac:dyDescent="0.3">
      <c r="A873" s="79">
        <v>714</v>
      </c>
      <c r="B873" t="s">
        <v>1472</v>
      </c>
      <c r="C873" t="s">
        <v>1037</v>
      </c>
      <c r="D873" t="s">
        <v>4506</v>
      </c>
      <c r="E873" t="s">
        <v>7</v>
      </c>
      <c r="F873" s="3">
        <v>1171.53</v>
      </c>
      <c r="G873" s="3">
        <v>100400</v>
      </c>
      <c r="H873" s="3">
        <v>33.86</v>
      </c>
      <c r="I873" s="61">
        <v>2023</v>
      </c>
    </row>
    <row r="874" spans="1:9" x14ac:dyDescent="0.3">
      <c r="A874" s="79">
        <v>714</v>
      </c>
      <c r="B874" t="s">
        <v>1472</v>
      </c>
      <c r="C874" t="s">
        <v>1037</v>
      </c>
      <c r="D874" t="s">
        <v>4507</v>
      </c>
      <c r="E874" t="s">
        <v>42</v>
      </c>
      <c r="F874" s="3">
        <v>10589.31</v>
      </c>
      <c r="G874" s="3">
        <v>472400</v>
      </c>
      <c r="H874" s="3">
        <v>17644.14</v>
      </c>
      <c r="I874" s="61">
        <v>2023</v>
      </c>
    </row>
    <row r="875" spans="1:9" x14ac:dyDescent="0.3">
      <c r="A875" s="79">
        <v>714</v>
      </c>
      <c r="B875" t="s">
        <v>1472</v>
      </c>
      <c r="C875" t="s">
        <v>1037</v>
      </c>
      <c r="D875" t="s">
        <v>4508</v>
      </c>
      <c r="E875" t="s">
        <v>42</v>
      </c>
      <c r="F875" s="3">
        <v>9616.4599999999991</v>
      </c>
      <c r="G875" s="3">
        <v>429000</v>
      </c>
      <c r="H875" s="3">
        <v>16023.15</v>
      </c>
      <c r="I875" s="61">
        <v>2023</v>
      </c>
    </row>
    <row r="876" spans="1:9" x14ac:dyDescent="0.3">
      <c r="A876" s="79">
        <v>714</v>
      </c>
      <c r="B876" t="s">
        <v>1472</v>
      </c>
      <c r="C876" t="s">
        <v>1037</v>
      </c>
      <c r="D876" t="s">
        <v>4509</v>
      </c>
      <c r="E876" t="s">
        <v>7</v>
      </c>
      <c r="F876" s="3">
        <v>9513.34</v>
      </c>
      <c r="G876" s="3">
        <v>318300</v>
      </c>
      <c r="H876" s="3">
        <v>11888.504999999999</v>
      </c>
      <c r="I876" s="61">
        <v>2023</v>
      </c>
    </row>
    <row r="877" spans="1:9" x14ac:dyDescent="0.3">
      <c r="A877" s="79">
        <v>714</v>
      </c>
      <c r="B877" t="s">
        <v>1472</v>
      </c>
      <c r="C877" t="s">
        <v>1037</v>
      </c>
      <c r="D877" t="s">
        <v>4510</v>
      </c>
      <c r="E877" t="s">
        <v>7</v>
      </c>
      <c r="F877" s="3">
        <v>9486.44</v>
      </c>
      <c r="G877" s="3">
        <v>317400</v>
      </c>
      <c r="H877" s="3">
        <v>11854.89</v>
      </c>
      <c r="I877" s="61">
        <v>2023</v>
      </c>
    </row>
    <row r="878" spans="1:9" x14ac:dyDescent="0.3">
      <c r="A878" s="79">
        <v>714</v>
      </c>
      <c r="B878" t="s">
        <v>1472</v>
      </c>
      <c r="C878" t="s">
        <v>1037</v>
      </c>
      <c r="D878" t="s">
        <v>4511</v>
      </c>
      <c r="E878" t="s">
        <v>42</v>
      </c>
      <c r="F878" s="3">
        <v>3866.01</v>
      </c>
      <c r="G878" s="3">
        <v>517400</v>
      </c>
      <c r="H878" s="3">
        <v>19324.89</v>
      </c>
      <c r="I878" s="61">
        <v>2023</v>
      </c>
    </row>
    <row r="879" spans="1:9" x14ac:dyDescent="0.3">
      <c r="A879" s="79">
        <v>714</v>
      </c>
      <c r="B879" t="s">
        <v>1472</v>
      </c>
      <c r="C879" t="s">
        <v>1037</v>
      </c>
      <c r="D879" t="s">
        <v>4512</v>
      </c>
      <c r="E879" t="s">
        <v>42</v>
      </c>
      <c r="F879" s="3">
        <v>12144.98</v>
      </c>
      <c r="G879" s="3">
        <v>541800</v>
      </c>
      <c r="H879" s="3">
        <v>20236.23</v>
      </c>
      <c r="I879" s="61">
        <v>2023</v>
      </c>
    </row>
    <row r="880" spans="1:9" x14ac:dyDescent="0.3">
      <c r="A880" s="79">
        <v>714</v>
      </c>
      <c r="B880" t="s">
        <v>1472</v>
      </c>
      <c r="C880" t="s">
        <v>1037</v>
      </c>
      <c r="D880" t="s">
        <v>4513</v>
      </c>
      <c r="E880" t="s">
        <v>42</v>
      </c>
      <c r="F880" s="3">
        <v>5263.27</v>
      </c>
      <c r="G880" s="3">
        <v>352200</v>
      </c>
      <c r="H880" s="3">
        <v>13154.67</v>
      </c>
      <c r="I880" s="61">
        <v>2023</v>
      </c>
    </row>
    <row r="881" spans="1:9" x14ac:dyDescent="0.3">
      <c r="A881" s="79">
        <v>714</v>
      </c>
      <c r="B881" t="s">
        <v>1472</v>
      </c>
      <c r="C881" t="s">
        <v>1037</v>
      </c>
      <c r="D881" t="s">
        <v>4514</v>
      </c>
      <c r="E881" t="s">
        <v>42</v>
      </c>
      <c r="F881" s="3">
        <v>7935.26</v>
      </c>
      <c r="G881" s="3">
        <v>354000</v>
      </c>
      <c r="H881" s="3">
        <v>13221.9</v>
      </c>
      <c r="I881" s="61">
        <v>2023</v>
      </c>
    </row>
    <row r="882" spans="1:9" x14ac:dyDescent="0.3">
      <c r="A882" s="79">
        <v>714</v>
      </c>
      <c r="B882" t="s">
        <v>1472</v>
      </c>
      <c r="C882" t="s">
        <v>1037</v>
      </c>
      <c r="D882" t="s">
        <v>4515</v>
      </c>
      <c r="E882" t="s">
        <v>42</v>
      </c>
      <c r="F882" s="3">
        <v>4472.7299999999996</v>
      </c>
      <c r="G882" s="3">
        <v>299300</v>
      </c>
      <c r="H882" s="3">
        <v>11178.855</v>
      </c>
      <c r="I882" s="61">
        <v>2023</v>
      </c>
    </row>
    <row r="883" spans="1:9" x14ac:dyDescent="0.3">
      <c r="A883" s="79">
        <v>714</v>
      </c>
      <c r="B883" t="s">
        <v>1472</v>
      </c>
      <c r="C883" t="s">
        <v>1037</v>
      </c>
      <c r="D883" t="s">
        <v>4516</v>
      </c>
      <c r="E883" t="s">
        <v>42</v>
      </c>
      <c r="F883" s="3">
        <v>1793.28</v>
      </c>
      <c r="G883" s="3">
        <v>240000</v>
      </c>
      <c r="H883" s="3">
        <v>8964</v>
      </c>
      <c r="I883" s="61">
        <v>2023</v>
      </c>
    </row>
    <row r="884" spans="1:9" x14ac:dyDescent="0.3">
      <c r="A884" s="79">
        <v>714</v>
      </c>
      <c r="B884" t="s">
        <v>1472</v>
      </c>
      <c r="C884" t="s">
        <v>1037</v>
      </c>
      <c r="D884" t="s">
        <v>4517</v>
      </c>
      <c r="E884" t="s">
        <v>42</v>
      </c>
      <c r="F884" s="3">
        <v>3774.85</v>
      </c>
      <c r="G884" s="3">
        <v>252600</v>
      </c>
      <c r="H884" s="3">
        <v>9434.61</v>
      </c>
      <c r="I884" s="61">
        <v>2023</v>
      </c>
    </row>
    <row r="885" spans="1:9" x14ac:dyDescent="0.3">
      <c r="A885" s="79">
        <v>714</v>
      </c>
      <c r="B885" t="s">
        <v>1472</v>
      </c>
      <c r="C885" t="s">
        <v>1037</v>
      </c>
      <c r="D885" t="s">
        <v>4518</v>
      </c>
      <c r="E885" t="s">
        <v>42</v>
      </c>
      <c r="F885" s="3">
        <v>3774.85</v>
      </c>
      <c r="G885" s="3">
        <v>252600</v>
      </c>
      <c r="H885" s="3">
        <v>9434.61</v>
      </c>
      <c r="I885" s="61">
        <v>2023</v>
      </c>
    </row>
    <row r="886" spans="1:9" x14ac:dyDescent="0.3">
      <c r="A886" s="79">
        <v>714</v>
      </c>
      <c r="B886" t="s">
        <v>1472</v>
      </c>
      <c r="C886" t="s">
        <v>1037</v>
      </c>
      <c r="D886" t="s">
        <v>4519</v>
      </c>
      <c r="E886" t="s">
        <v>42</v>
      </c>
      <c r="F886" s="3">
        <v>2647.32</v>
      </c>
      <c r="G886" s="3">
        <v>354300</v>
      </c>
      <c r="H886" s="3">
        <v>13233.105</v>
      </c>
      <c r="I886" s="61">
        <v>2023</v>
      </c>
    </row>
    <row r="887" spans="1:9" x14ac:dyDescent="0.3">
      <c r="A887" s="79">
        <v>714</v>
      </c>
      <c r="B887" t="s">
        <v>1472</v>
      </c>
      <c r="C887" t="s">
        <v>1037</v>
      </c>
      <c r="D887" t="s">
        <v>4520</v>
      </c>
      <c r="E887" t="s">
        <v>42</v>
      </c>
      <c r="F887" s="3">
        <v>5399.26</v>
      </c>
      <c r="G887" s="3">
        <v>361300</v>
      </c>
      <c r="H887" s="3">
        <v>13494.555</v>
      </c>
      <c r="I887" s="61">
        <v>2023</v>
      </c>
    </row>
    <row r="888" spans="1:9" x14ac:dyDescent="0.3">
      <c r="A888" s="79">
        <v>714</v>
      </c>
      <c r="B888" t="s">
        <v>1472</v>
      </c>
      <c r="C888" t="s">
        <v>1037</v>
      </c>
      <c r="D888" t="s">
        <v>4521</v>
      </c>
      <c r="E888" t="s">
        <v>42</v>
      </c>
      <c r="F888" s="3">
        <v>5172.1099999999997</v>
      </c>
      <c r="G888" s="3">
        <v>346100</v>
      </c>
      <c r="H888" s="3">
        <v>12926.834999999999</v>
      </c>
      <c r="I888" s="61">
        <v>2023</v>
      </c>
    </row>
    <row r="889" spans="1:9" x14ac:dyDescent="0.3">
      <c r="A889" s="79">
        <v>714</v>
      </c>
      <c r="B889" t="s">
        <v>1472</v>
      </c>
      <c r="C889" t="s">
        <v>1037</v>
      </c>
      <c r="D889" t="s">
        <v>4522</v>
      </c>
      <c r="E889" t="s">
        <v>42</v>
      </c>
      <c r="F889" s="3">
        <v>5254.3</v>
      </c>
      <c r="G889" s="3">
        <v>351600</v>
      </c>
      <c r="H889" s="3">
        <v>13132.26</v>
      </c>
      <c r="I889" s="61">
        <v>2023</v>
      </c>
    </row>
    <row r="890" spans="1:9" x14ac:dyDescent="0.3">
      <c r="A890" s="79">
        <v>714</v>
      </c>
      <c r="B890" t="s">
        <v>1472</v>
      </c>
      <c r="C890" t="s">
        <v>1037</v>
      </c>
      <c r="D890" t="s">
        <v>4523</v>
      </c>
      <c r="E890" t="s">
        <v>42</v>
      </c>
      <c r="F890" s="3">
        <v>5273.73</v>
      </c>
      <c r="G890" s="3">
        <v>352900</v>
      </c>
      <c r="H890" s="3">
        <v>13180.814999999999</v>
      </c>
      <c r="I890" s="61">
        <v>2023</v>
      </c>
    </row>
    <row r="891" spans="1:9" x14ac:dyDescent="0.3">
      <c r="A891" s="79">
        <v>714</v>
      </c>
      <c r="B891" t="s">
        <v>1472</v>
      </c>
      <c r="C891" t="s">
        <v>1037</v>
      </c>
      <c r="D891" t="s">
        <v>4524</v>
      </c>
      <c r="E891" t="s">
        <v>42</v>
      </c>
      <c r="F891" s="3">
        <v>5300.63</v>
      </c>
      <c r="G891" s="3">
        <v>354700</v>
      </c>
      <c r="H891" s="3">
        <v>13248.045</v>
      </c>
      <c r="I891" s="61">
        <v>2023</v>
      </c>
    </row>
    <row r="892" spans="1:9" x14ac:dyDescent="0.3">
      <c r="A892" s="79">
        <v>714</v>
      </c>
      <c r="B892" t="s">
        <v>1472</v>
      </c>
      <c r="C892" t="s">
        <v>1037</v>
      </c>
      <c r="D892" t="s">
        <v>4525</v>
      </c>
      <c r="E892" t="s">
        <v>42</v>
      </c>
      <c r="F892" s="3">
        <v>4064.76</v>
      </c>
      <c r="G892" s="3">
        <v>272000</v>
      </c>
      <c r="H892" s="3">
        <v>10159.199999999999</v>
      </c>
      <c r="I892" s="61">
        <v>2023</v>
      </c>
    </row>
    <row r="893" spans="1:9" x14ac:dyDescent="0.3">
      <c r="A893" s="79">
        <v>714</v>
      </c>
      <c r="B893" t="s">
        <v>1472</v>
      </c>
      <c r="C893" t="s">
        <v>1037</v>
      </c>
      <c r="D893" t="s">
        <v>4526</v>
      </c>
      <c r="E893" t="s">
        <v>42</v>
      </c>
      <c r="F893" s="3">
        <v>2490.41</v>
      </c>
      <c r="G893" s="3">
        <v>333300</v>
      </c>
      <c r="H893" s="3">
        <v>12448.754999999999</v>
      </c>
      <c r="I893" s="61">
        <v>2023</v>
      </c>
    </row>
    <row r="894" spans="1:9" x14ac:dyDescent="0.3">
      <c r="A894" s="79">
        <v>714</v>
      </c>
      <c r="B894" t="s">
        <v>1472</v>
      </c>
      <c r="C894" t="s">
        <v>1037</v>
      </c>
      <c r="D894" t="s">
        <v>4527</v>
      </c>
      <c r="E894" t="s">
        <v>42</v>
      </c>
      <c r="F894" s="3">
        <v>2996.27</v>
      </c>
      <c r="G894" s="3">
        <v>401000</v>
      </c>
      <c r="H894" s="3">
        <v>14977.35</v>
      </c>
      <c r="I894" s="61">
        <v>2023</v>
      </c>
    </row>
    <row r="895" spans="1:9" x14ac:dyDescent="0.3">
      <c r="A895" s="79">
        <v>714</v>
      </c>
      <c r="B895" t="s">
        <v>1472</v>
      </c>
      <c r="C895" t="s">
        <v>1037</v>
      </c>
      <c r="D895" t="s">
        <v>4528</v>
      </c>
      <c r="E895" t="s">
        <v>42</v>
      </c>
      <c r="F895" s="3">
        <v>4140.9799999999996</v>
      </c>
      <c r="G895" s="3">
        <v>277100</v>
      </c>
      <c r="H895" s="3">
        <v>10349.684999999999</v>
      </c>
      <c r="I895" s="61">
        <v>2023</v>
      </c>
    </row>
    <row r="896" spans="1:9" x14ac:dyDescent="0.3">
      <c r="A896" s="79">
        <v>714</v>
      </c>
      <c r="B896" t="s">
        <v>1472</v>
      </c>
      <c r="C896" t="s">
        <v>1037</v>
      </c>
      <c r="D896" t="s">
        <v>4529</v>
      </c>
      <c r="E896" t="s">
        <v>42</v>
      </c>
      <c r="F896" s="3">
        <v>7280.71</v>
      </c>
      <c r="G896" s="3">
        <v>324800</v>
      </c>
      <c r="H896" s="3">
        <v>12131.279999999999</v>
      </c>
      <c r="I896" s="61">
        <v>2023</v>
      </c>
    </row>
    <row r="897" spans="1:9" x14ac:dyDescent="0.3">
      <c r="A897" s="79">
        <v>714</v>
      </c>
      <c r="B897" t="s">
        <v>1472</v>
      </c>
      <c r="C897" t="s">
        <v>1037</v>
      </c>
      <c r="D897" t="s">
        <v>4530</v>
      </c>
      <c r="E897" t="s">
        <v>42</v>
      </c>
      <c r="F897" s="3">
        <v>6204.74</v>
      </c>
      <c r="G897" s="3">
        <v>276800</v>
      </c>
      <c r="H897" s="3">
        <v>10338.48</v>
      </c>
      <c r="I897" s="61">
        <v>2023</v>
      </c>
    </row>
    <row r="898" spans="1:9" x14ac:dyDescent="0.3">
      <c r="A898" s="79">
        <v>714</v>
      </c>
      <c r="B898" t="s">
        <v>1472</v>
      </c>
      <c r="C898" t="s">
        <v>1037</v>
      </c>
      <c r="D898" t="s">
        <v>4531</v>
      </c>
      <c r="E898" t="s">
        <v>42</v>
      </c>
      <c r="F898" s="3">
        <v>3330.27</v>
      </c>
      <c r="G898" s="3">
        <v>445700</v>
      </c>
      <c r="H898" s="3">
        <v>16646.895</v>
      </c>
      <c r="I898" s="61">
        <v>2023</v>
      </c>
    </row>
    <row r="899" spans="1:9" x14ac:dyDescent="0.3">
      <c r="A899" s="79">
        <v>714</v>
      </c>
      <c r="B899" t="s">
        <v>1472</v>
      </c>
      <c r="C899" t="s">
        <v>1037</v>
      </c>
      <c r="D899" t="s">
        <v>4532</v>
      </c>
      <c r="E899" t="s">
        <v>42</v>
      </c>
      <c r="F899" s="3">
        <v>2587.5500000000002</v>
      </c>
      <c r="G899" s="3">
        <v>346300</v>
      </c>
      <c r="H899" s="3">
        <v>12934.305</v>
      </c>
      <c r="I899" s="61">
        <v>2023</v>
      </c>
    </row>
    <row r="900" spans="1:9" x14ac:dyDescent="0.3">
      <c r="A900" s="79">
        <v>714</v>
      </c>
      <c r="B900" t="s">
        <v>1472</v>
      </c>
      <c r="C900" t="s">
        <v>1037</v>
      </c>
      <c r="D900" t="s">
        <v>4533</v>
      </c>
      <c r="E900" t="s">
        <v>42</v>
      </c>
      <c r="F900" s="3">
        <v>2709.34</v>
      </c>
      <c r="G900" s="3">
        <v>362600</v>
      </c>
      <c r="H900" s="3">
        <v>13543.109999999999</v>
      </c>
      <c r="I900" s="61">
        <v>2023</v>
      </c>
    </row>
    <row r="901" spans="1:9" x14ac:dyDescent="0.3">
      <c r="A901" s="79">
        <v>714</v>
      </c>
      <c r="B901" t="s">
        <v>1472</v>
      </c>
      <c r="C901" t="s">
        <v>1037</v>
      </c>
      <c r="D901" t="s">
        <v>4534</v>
      </c>
      <c r="E901" t="s">
        <v>42</v>
      </c>
      <c r="F901" s="3">
        <v>16812</v>
      </c>
      <c r="G901" s="3">
        <v>2250000</v>
      </c>
      <c r="H901" s="3">
        <v>84037.5</v>
      </c>
      <c r="I901" s="61">
        <v>2023</v>
      </c>
    </row>
    <row r="902" spans="1:9" x14ac:dyDescent="0.3">
      <c r="A902" s="79">
        <v>714</v>
      </c>
      <c r="B902" t="s">
        <v>1472</v>
      </c>
      <c r="C902" t="s">
        <v>1037</v>
      </c>
      <c r="D902" t="s">
        <v>4535</v>
      </c>
      <c r="E902" t="s">
        <v>42</v>
      </c>
      <c r="F902" s="3">
        <v>2787.8</v>
      </c>
      <c r="G902" s="3">
        <v>373100</v>
      </c>
      <c r="H902" s="3">
        <v>13935.285</v>
      </c>
      <c r="I902" s="61">
        <v>2023</v>
      </c>
    </row>
    <row r="903" spans="1:9" x14ac:dyDescent="0.3">
      <c r="A903" s="79">
        <v>714</v>
      </c>
      <c r="B903" t="s">
        <v>1472</v>
      </c>
      <c r="C903" t="s">
        <v>1037</v>
      </c>
      <c r="D903" t="s">
        <v>4536</v>
      </c>
      <c r="E903" t="s">
        <v>42</v>
      </c>
      <c r="F903" s="3">
        <v>2329.7600000000002</v>
      </c>
      <c r="G903" s="3">
        <v>311800</v>
      </c>
      <c r="H903" s="3">
        <v>11645.73</v>
      </c>
      <c r="I903" s="61">
        <v>2023</v>
      </c>
    </row>
    <row r="904" spans="1:9" x14ac:dyDescent="0.3">
      <c r="A904" s="79">
        <v>714</v>
      </c>
      <c r="B904" t="s">
        <v>1472</v>
      </c>
      <c r="C904" t="s">
        <v>1037</v>
      </c>
      <c r="D904" t="s">
        <v>4537</v>
      </c>
      <c r="E904" t="s">
        <v>42</v>
      </c>
      <c r="F904" s="3">
        <v>6653.06</v>
      </c>
      <c r="G904" s="3">
        <v>296800</v>
      </c>
      <c r="H904" s="3">
        <v>11085.48</v>
      </c>
      <c r="I904" s="61">
        <v>2023</v>
      </c>
    </row>
    <row r="905" spans="1:9" x14ac:dyDescent="0.3">
      <c r="A905" s="79">
        <v>714</v>
      </c>
      <c r="B905" t="s">
        <v>1472</v>
      </c>
      <c r="C905" t="s">
        <v>1037</v>
      </c>
      <c r="D905" t="s">
        <v>4538</v>
      </c>
      <c r="E905" t="s">
        <v>42</v>
      </c>
      <c r="F905" s="3">
        <v>3918.31</v>
      </c>
      <c r="G905" s="3">
        <v>262200</v>
      </c>
      <c r="H905" s="3">
        <v>9793.17</v>
      </c>
      <c r="I905" s="61">
        <v>2023</v>
      </c>
    </row>
    <row r="906" spans="1:9" x14ac:dyDescent="0.3">
      <c r="A906" s="79">
        <v>714</v>
      </c>
      <c r="B906" t="s">
        <v>1472</v>
      </c>
      <c r="C906" t="s">
        <v>1037</v>
      </c>
      <c r="D906" t="s">
        <v>4539</v>
      </c>
      <c r="E906" t="s">
        <v>42</v>
      </c>
      <c r="F906" s="3">
        <v>4958.41</v>
      </c>
      <c r="G906" s="3">
        <v>331800</v>
      </c>
      <c r="H906" s="3">
        <v>12392.73</v>
      </c>
      <c r="I906" s="61">
        <v>2023</v>
      </c>
    </row>
    <row r="907" spans="1:9" x14ac:dyDescent="0.3">
      <c r="A907" s="79">
        <v>714</v>
      </c>
      <c r="B907" t="s">
        <v>1472</v>
      </c>
      <c r="C907" t="s">
        <v>1037</v>
      </c>
      <c r="D907" t="s">
        <v>4540</v>
      </c>
      <c r="E907" t="s">
        <v>42</v>
      </c>
      <c r="F907" s="3">
        <v>4327.78</v>
      </c>
      <c r="G907" s="3">
        <v>289600</v>
      </c>
      <c r="H907" s="3">
        <v>10816.56</v>
      </c>
      <c r="I907" s="61">
        <v>2023</v>
      </c>
    </row>
    <row r="908" spans="1:9" x14ac:dyDescent="0.3">
      <c r="A908" s="79">
        <v>714</v>
      </c>
      <c r="B908" t="s">
        <v>1472</v>
      </c>
      <c r="C908" t="s">
        <v>1037</v>
      </c>
      <c r="D908" t="s">
        <v>4541</v>
      </c>
      <c r="E908" t="s">
        <v>42</v>
      </c>
      <c r="F908" s="3">
        <v>4172.3599999999997</v>
      </c>
      <c r="G908" s="3">
        <v>279200</v>
      </c>
      <c r="H908" s="3">
        <v>10428.119999999999</v>
      </c>
      <c r="I908" s="61">
        <v>2023</v>
      </c>
    </row>
    <row r="909" spans="1:9" x14ac:dyDescent="0.3">
      <c r="A909" s="79">
        <v>714</v>
      </c>
      <c r="B909" t="s">
        <v>1472</v>
      </c>
      <c r="C909" t="s">
        <v>1037</v>
      </c>
      <c r="D909" t="s">
        <v>4542</v>
      </c>
      <c r="E909" t="s">
        <v>42</v>
      </c>
      <c r="F909" s="3">
        <v>4327.78</v>
      </c>
      <c r="G909" s="3">
        <v>289600</v>
      </c>
      <c r="H909" s="3">
        <v>10816.56</v>
      </c>
      <c r="I909" s="61">
        <v>2023</v>
      </c>
    </row>
    <row r="910" spans="1:9" x14ac:dyDescent="0.3">
      <c r="A910" s="79">
        <v>714</v>
      </c>
      <c r="B910" t="s">
        <v>1472</v>
      </c>
      <c r="C910" t="s">
        <v>1037</v>
      </c>
      <c r="D910" t="s">
        <v>4543</v>
      </c>
      <c r="E910" t="s">
        <v>42</v>
      </c>
      <c r="F910" s="3">
        <v>4504.12</v>
      </c>
      <c r="G910" s="3">
        <v>301400</v>
      </c>
      <c r="H910" s="3">
        <v>11257.289999999999</v>
      </c>
      <c r="I910" s="61">
        <v>2023</v>
      </c>
    </row>
    <row r="911" spans="1:9" x14ac:dyDescent="0.3">
      <c r="A911" s="79">
        <v>714</v>
      </c>
      <c r="B911" t="s">
        <v>1472</v>
      </c>
      <c r="C911" t="s">
        <v>1037</v>
      </c>
      <c r="D911" t="s">
        <v>4544</v>
      </c>
      <c r="E911" t="s">
        <v>42</v>
      </c>
      <c r="F911" s="3">
        <v>1141.72</v>
      </c>
      <c r="G911" s="3">
        <v>313100</v>
      </c>
      <c r="H911" s="3">
        <v>11694.285</v>
      </c>
      <c r="I911" s="61">
        <v>2023</v>
      </c>
    </row>
    <row r="912" spans="1:9" x14ac:dyDescent="0.3">
      <c r="A912" s="79">
        <v>714</v>
      </c>
      <c r="B912" t="s">
        <v>1472</v>
      </c>
      <c r="C912" t="s">
        <v>1037</v>
      </c>
      <c r="D912" t="s">
        <v>4545</v>
      </c>
      <c r="E912" t="s">
        <v>42</v>
      </c>
      <c r="F912" s="3">
        <v>2854.3</v>
      </c>
      <c r="G912" s="3">
        <v>382000</v>
      </c>
      <c r="H912" s="3">
        <v>14267.699999999999</v>
      </c>
      <c r="I912" s="61">
        <v>2023</v>
      </c>
    </row>
    <row r="913" spans="1:9" x14ac:dyDescent="0.3">
      <c r="A913" s="79">
        <v>714</v>
      </c>
      <c r="B913" t="s">
        <v>1472</v>
      </c>
      <c r="C913" t="s">
        <v>1037</v>
      </c>
      <c r="D913" t="s">
        <v>4546</v>
      </c>
      <c r="E913" t="s">
        <v>42</v>
      </c>
      <c r="F913" s="3">
        <v>3029.14</v>
      </c>
      <c r="G913" s="3">
        <v>405400</v>
      </c>
      <c r="H913" s="3">
        <v>15141.689999999999</v>
      </c>
      <c r="I913" s="61">
        <v>2023</v>
      </c>
    </row>
    <row r="914" spans="1:9" x14ac:dyDescent="0.3">
      <c r="A914" s="79">
        <v>714</v>
      </c>
      <c r="B914" t="s">
        <v>1472</v>
      </c>
      <c r="C914" t="s">
        <v>1037</v>
      </c>
      <c r="D914" t="s">
        <v>4547</v>
      </c>
      <c r="E914" t="s">
        <v>42</v>
      </c>
      <c r="F914" s="3">
        <v>2736.99</v>
      </c>
      <c r="G914" s="3">
        <v>366300</v>
      </c>
      <c r="H914" s="3">
        <v>13681.305</v>
      </c>
      <c r="I914" s="61">
        <v>2023</v>
      </c>
    </row>
    <row r="915" spans="1:9" x14ac:dyDescent="0.3">
      <c r="A915" s="79">
        <v>714</v>
      </c>
      <c r="B915" t="s">
        <v>1472</v>
      </c>
      <c r="C915" t="s">
        <v>1037</v>
      </c>
      <c r="D915" t="s">
        <v>4548</v>
      </c>
      <c r="E915" t="s">
        <v>42</v>
      </c>
      <c r="F915" s="3">
        <v>4801.5</v>
      </c>
      <c r="G915" s="3">
        <v>321300</v>
      </c>
      <c r="H915" s="3">
        <v>12000.555</v>
      </c>
      <c r="I915" s="61">
        <v>2023</v>
      </c>
    </row>
    <row r="916" spans="1:9" x14ac:dyDescent="0.3">
      <c r="A916" s="79">
        <v>714</v>
      </c>
      <c r="B916" t="s">
        <v>1472</v>
      </c>
      <c r="C916" t="s">
        <v>1037</v>
      </c>
      <c r="D916" t="s">
        <v>4549</v>
      </c>
      <c r="E916" t="s">
        <v>42</v>
      </c>
      <c r="F916" s="3">
        <v>4442.84</v>
      </c>
      <c r="G916" s="3">
        <v>297300</v>
      </c>
      <c r="H916" s="3">
        <v>11104.154999999999</v>
      </c>
      <c r="I916" s="61">
        <v>2023</v>
      </c>
    </row>
    <row r="917" spans="1:9" x14ac:dyDescent="0.3">
      <c r="A917" s="79">
        <v>714</v>
      </c>
      <c r="B917" t="s">
        <v>1472</v>
      </c>
      <c r="C917" t="s">
        <v>1037</v>
      </c>
      <c r="D917" t="s">
        <v>4550</v>
      </c>
      <c r="E917" t="s">
        <v>42</v>
      </c>
      <c r="F917" s="3">
        <v>3102.37</v>
      </c>
      <c r="G917" s="3">
        <v>415200</v>
      </c>
      <c r="H917" s="3">
        <v>15507.72</v>
      </c>
      <c r="I917" s="61">
        <v>2023</v>
      </c>
    </row>
    <row r="918" spans="1:9" x14ac:dyDescent="0.3">
      <c r="A918" s="79">
        <v>714</v>
      </c>
      <c r="B918" t="s">
        <v>1472</v>
      </c>
      <c r="C918" t="s">
        <v>1037</v>
      </c>
      <c r="D918" t="s">
        <v>4551</v>
      </c>
      <c r="E918" t="s">
        <v>42</v>
      </c>
      <c r="F918" s="3">
        <v>2796.76</v>
      </c>
      <c r="G918" s="3">
        <v>374300</v>
      </c>
      <c r="H918" s="3">
        <v>13980.105</v>
      </c>
      <c r="I918" s="61">
        <v>2023</v>
      </c>
    </row>
    <row r="919" spans="1:9" x14ac:dyDescent="0.3">
      <c r="A919" s="79">
        <v>714</v>
      </c>
      <c r="B919" t="s">
        <v>1472</v>
      </c>
      <c r="C919" t="s">
        <v>1037</v>
      </c>
      <c r="D919" t="s">
        <v>4552</v>
      </c>
      <c r="E919" t="s">
        <v>42</v>
      </c>
      <c r="F919" s="3">
        <v>2414.9499999999998</v>
      </c>
      <c r="G919" s="3">
        <v>323200</v>
      </c>
      <c r="H919" s="3">
        <v>12071.52</v>
      </c>
      <c r="I919" s="61">
        <v>2023</v>
      </c>
    </row>
    <row r="920" spans="1:9" x14ac:dyDescent="0.3">
      <c r="A920" s="79">
        <v>714</v>
      </c>
      <c r="B920" t="s">
        <v>1472</v>
      </c>
      <c r="C920" t="s">
        <v>1037</v>
      </c>
      <c r="D920" t="s">
        <v>4553</v>
      </c>
      <c r="E920" t="s">
        <v>42</v>
      </c>
      <c r="F920" s="3">
        <v>4536.99</v>
      </c>
      <c r="G920" s="3">
        <v>303600</v>
      </c>
      <c r="H920" s="3">
        <v>11339.46</v>
      </c>
      <c r="I920" s="61">
        <v>2023</v>
      </c>
    </row>
    <row r="921" spans="1:9" x14ac:dyDescent="0.3">
      <c r="A921" s="79">
        <v>714</v>
      </c>
      <c r="B921" t="s">
        <v>1472</v>
      </c>
      <c r="C921" t="s">
        <v>1037</v>
      </c>
      <c r="D921" t="s">
        <v>4554</v>
      </c>
      <c r="E921" t="s">
        <v>42</v>
      </c>
      <c r="F921" s="3">
        <v>4536.99</v>
      </c>
      <c r="G921" s="3">
        <v>303600</v>
      </c>
      <c r="H921" s="3">
        <v>11339.46</v>
      </c>
      <c r="I921" s="61">
        <v>2023</v>
      </c>
    </row>
    <row r="922" spans="1:9" x14ac:dyDescent="0.3">
      <c r="A922" s="79">
        <v>714</v>
      </c>
      <c r="B922" t="s">
        <v>1472</v>
      </c>
      <c r="C922" t="s">
        <v>1037</v>
      </c>
      <c r="D922" t="s">
        <v>4555</v>
      </c>
      <c r="E922" t="s">
        <v>42</v>
      </c>
      <c r="F922" s="3">
        <v>3124.79</v>
      </c>
      <c r="G922" s="3">
        <v>418200</v>
      </c>
      <c r="H922" s="3">
        <v>15619.769999999999</v>
      </c>
      <c r="I922" s="61">
        <v>2023</v>
      </c>
    </row>
    <row r="923" spans="1:9" x14ac:dyDescent="0.3">
      <c r="A923" s="79">
        <v>714</v>
      </c>
      <c r="B923" t="s">
        <v>1472</v>
      </c>
      <c r="C923" t="s">
        <v>1037</v>
      </c>
      <c r="D923" t="s">
        <v>4556</v>
      </c>
      <c r="E923" t="s">
        <v>42</v>
      </c>
      <c r="F923" s="3">
        <v>3529.02</v>
      </c>
      <c r="G923" s="3">
        <v>472300</v>
      </c>
      <c r="H923" s="3">
        <v>17640.404999999999</v>
      </c>
      <c r="I923" s="61">
        <v>2023</v>
      </c>
    </row>
    <row r="924" spans="1:9" x14ac:dyDescent="0.3">
      <c r="A924" s="79">
        <v>714</v>
      </c>
      <c r="B924" t="s">
        <v>1472</v>
      </c>
      <c r="C924" t="s">
        <v>1037</v>
      </c>
      <c r="D924" t="s">
        <v>4557</v>
      </c>
      <c r="E924" t="s">
        <v>42</v>
      </c>
      <c r="F924" s="3">
        <v>20548</v>
      </c>
      <c r="G924" s="3">
        <v>1375000</v>
      </c>
      <c r="H924" s="3">
        <v>51356.25</v>
      </c>
      <c r="I924" s="61">
        <v>2023</v>
      </c>
    </row>
    <row r="925" spans="1:9" x14ac:dyDescent="0.3">
      <c r="A925" s="79">
        <v>714</v>
      </c>
      <c r="B925" t="s">
        <v>1472</v>
      </c>
      <c r="C925" t="s">
        <v>1037</v>
      </c>
      <c r="D925" t="s">
        <v>4558</v>
      </c>
      <c r="E925" t="s">
        <v>42</v>
      </c>
      <c r="F925" s="3">
        <v>2804.24</v>
      </c>
      <c r="G925" s="3">
        <v>375300</v>
      </c>
      <c r="H925" s="3">
        <v>14017.455</v>
      </c>
      <c r="I925" s="61">
        <v>2023</v>
      </c>
    </row>
    <row r="926" spans="1:9" x14ac:dyDescent="0.3">
      <c r="A926" s="79">
        <v>714</v>
      </c>
      <c r="B926" t="s">
        <v>1472</v>
      </c>
      <c r="C926" t="s">
        <v>1037</v>
      </c>
      <c r="D926" t="s">
        <v>4559</v>
      </c>
      <c r="E926" t="s">
        <v>42</v>
      </c>
      <c r="F926" s="3">
        <v>10296.41</v>
      </c>
      <c r="G926" s="3">
        <v>689000</v>
      </c>
      <c r="H926" s="3">
        <v>25734.149999999998</v>
      </c>
      <c r="I926" s="61">
        <v>2023</v>
      </c>
    </row>
    <row r="927" spans="1:9" x14ac:dyDescent="0.3">
      <c r="A927" s="79">
        <v>714</v>
      </c>
      <c r="B927" t="s">
        <v>1472</v>
      </c>
      <c r="C927" t="s">
        <v>1037</v>
      </c>
      <c r="D927" t="s">
        <v>4560</v>
      </c>
      <c r="E927" t="s">
        <v>42</v>
      </c>
      <c r="F927" s="3">
        <v>2982.82</v>
      </c>
      <c r="G927" s="3">
        <v>399200</v>
      </c>
      <c r="H927" s="3">
        <v>14910.119999999999</v>
      </c>
      <c r="I927" s="61">
        <v>2023</v>
      </c>
    </row>
    <row r="928" spans="1:9" x14ac:dyDescent="0.3">
      <c r="A928" s="79">
        <v>714</v>
      </c>
      <c r="B928" t="s">
        <v>1472</v>
      </c>
      <c r="C928" t="s">
        <v>1037</v>
      </c>
      <c r="D928" t="s">
        <v>4561</v>
      </c>
      <c r="E928" t="s">
        <v>42</v>
      </c>
      <c r="F928" s="3">
        <v>2982.82</v>
      </c>
      <c r="G928" s="3">
        <v>399200</v>
      </c>
      <c r="H928" s="3">
        <v>14910.119999999999</v>
      </c>
      <c r="I928" s="61">
        <v>2023</v>
      </c>
    </row>
    <row r="929" spans="1:9" x14ac:dyDescent="0.3">
      <c r="A929" s="79">
        <v>714</v>
      </c>
      <c r="B929" t="s">
        <v>1472</v>
      </c>
      <c r="C929" t="s">
        <v>1037</v>
      </c>
      <c r="D929" t="s">
        <v>4562</v>
      </c>
      <c r="E929" t="s">
        <v>42</v>
      </c>
      <c r="F929" s="3">
        <v>8107.86</v>
      </c>
      <c r="G929" s="3">
        <v>361700</v>
      </c>
      <c r="H929" s="3">
        <v>13509.494999999999</v>
      </c>
      <c r="I929" s="61">
        <v>2023</v>
      </c>
    </row>
    <row r="930" spans="1:9" x14ac:dyDescent="0.3">
      <c r="A930" s="79">
        <v>714</v>
      </c>
      <c r="B930" t="s">
        <v>1472</v>
      </c>
      <c r="C930" t="s">
        <v>1037</v>
      </c>
      <c r="D930" t="s">
        <v>4563</v>
      </c>
      <c r="E930" t="s">
        <v>42</v>
      </c>
      <c r="F930" s="3">
        <v>7019.19</v>
      </c>
      <c r="G930" s="3">
        <v>469700</v>
      </c>
      <c r="H930" s="3">
        <v>17543.294999999998</v>
      </c>
      <c r="I930" s="61">
        <v>2023</v>
      </c>
    </row>
    <row r="931" spans="1:9" x14ac:dyDescent="0.3">
      <c r="A931" s="79">
        <v>714</v>
      </c>
      <c r="B931" t="s">
        <v>1472</v>
      </c>
      <c r="C931" t="s">
        <v>1037</v>
      </c>
      <c r="D931" t="s">
        <v>4564</v>
      </c>
      <c r="E931" t="s">
        <v>42</v>
      </c>
      <c r="F931" s="3">
        <v>4196.2700000000004</v>
      </c>
      <c r="G931" s="3">
        <v>280800</v>
      </c>
      <c r="H931" s="3">
        <v>10487.88</v>
      </c>
      <c r="I931" s="61">
        <v>2023</v>
      </c>
    </row>
    <row r="932" spans="1:9" x14ac:dyDescent="0.3">
      <c r="A932" s="79">
        <v>714</v>
      </c>
      <c r="B932" t="s">
        <v>1472</v>
      </c>
      <c r="C932" t="s">
        <v>1037</v>
      </c>
      <c r="D932" t="s">
        <v>4565</v>
      </c>
      <c r="E932" t="s">
        <v>42</v>
      </c>
      <c r="F932" s="3">
        <v>7554.19</v>
      </c>
      <c r="G932" s="3">
        <v>337000</v>
      </c>
      <c r="H932" s="3">
        <v>12586.949999999999</v>
      </c>
      <c r="I932" s="61">
        <v>2023</v>
      </c>
    </row>
    <row r="933" spans="1:9" x14ac:dyDescent="0.3">
      <c r="A933" s="79">
        <v>714</v>
      </c>
      <c r="B933" t="s">
        <v>1472</v>
      </c>
      <c r="C933" t="s">
        <v>1037</v>
      </c>
      <c r="D933" t="s">
        <v>4566</v>
      </c>
      <c r="E933" t="s">
        <v>42</v>
      </c>
      <c r="F933" s="3">
        <v>5077.96</v>
      </c>
      <c r="G933" s="3">
        <v>339800</v>
      </c>
      <c r="H933" s="3">
        <v>12691.529999999999</v>
      </c>
      <c r="I933" s="61">
        <v>2023</v>
      </c>
    </row>
    <row r="934" spans="1:9" x14ac:dyDescent="0.3">
      <c r="A934" s="79">
        <v>714</v>
      </c>
      <c r="B934" t="s">
        <v>1472</v>
      </c>
      <c r="C934" t="s">
        <v>1037</v>
      </c>
      <c r="D934" t="s">
        <v>4567</v>
      </c>
      <c r="E934" t="s">
        <v>42</v>
      </c>
      <c r="F934" s="3">
        <v>7361.41</v>
      </c>
      <c r="G934" s="3">
        <v>328400</v>
      </c>
      <c r="H934" s="3">
        <v>12265.74</v>
      </c>
      <c r="I934" s="61">
        <v>2023</v>
      </c>
    </row>
    <row r="935" spans="1:9" x14ac:dyDescent="0.3">
      <c r="A935" s="79">
        <v>714</v>
      </c>
      <c r="B935" t="s">
        <v>1472</v>
      </c>
      <c r="C935" t="s">
        <v>1037</v>
      </c>
      <c r="D935" t="s">
        <v>4568</v>
      </c>
      <c r="E935" t="s">
        <v>42</v>
      </c>
      <c r="F935" s="3">
        <v>106251.84</v>
      </c>
      <c r="G935" s="3">
        <v>4740000</v>
      </c>
      <c r="H935" s="3">
        <v>177039</v>
      </c>
      <c r="I935" s="61">
        <v>2023</v>
      </c>
    </row>
    <row r="936" spans="1:9" x14ac:dyDescent="0.3">
      <c r="A936" s="79">
        <v>714</v>
      </c>
      <c r="B936" t="s">
        <v>1472</v>
      </c>
      <c r="C936" t="s">
        <v>1037</v>
      </c>
      <c r="D936" t="s">
        <v>4569</v>
      </c>
      <c r="E936" t="s">
        <v>42</v>
      </c>
      <c r="F936" s="3">
        <v>7772.37</v>
      </c>
      <c r="G936" s="3">
        <v>520100</v>
      </c>
      <c r="H936" s="3">
        <v>19425.735000000001</v>
      </c>
      <c r="I936" s="61">
        <v>2023</v>
      </c>
    </row>
    <row r="937" spans="1:9" x14ac:dyDescent="0.3">
      <c r="A937" s="79">
        <v>714</v>
      </c>
      <c r="B937" t="s">
        <v>1472</v>
      </c>
      <c r="C937" t="s">
        <v>1037</v>
      </c>
      <c r="D937" t="s">
        <v>4570</v>
      </c>
      <c r="E937" t="s">
        <v>42</v>
      </c>
      <c r="F937" s="3">
        <v>3616.44</v>
      </c>
      <c r="G937" s="3">
        <v>484000</v>
      </c>
      <c r="H937" s="3">
        <v>18077.399999999998</v>
      </c>
      <c r="I937" s="61">
        <v>2023</v>
      </c>
    </row>
    <row r="938" spans="1:9" x14ac:dyDescent="0.3">
      <c r="A938" s="79">
        <v>714</v>
      </c>
      <c r="B938" t="s">
        <v>1472</v>
      </c>
      <c r="C938" t="s">
        <v>1037</v>
      </c>
      <c r="D938" t="s">
        <v>4571</v>
      </c>
      <c r="E938" t="s">
        <v>42</v>
      </c>
      <c r="F938" s="3">
        <v>7363.65</v>
      </c>
      <c r="G938" s="3">
        <v>328500</v>
      </c>
      <c r="H938" s="3">
        <v>12269.475</v>
      </c>
      <c r="I938" s="61">
        <v>2023</v>
      </c>
    </row>
    <row r="939" spans="1:9" x14ac:dyDescent="0.3">
      <c r="A939" s="79">
        <v>714</v>
      </c>
      <c r="B939" t="s">
        <v>1472</v>
      </c>
      <c r="C939" t="s">
        <v>1037</v>
      </c>
      <c r="D939" t="s">
        <v>4572</v>
      </c>
      <c r="E939" t="s">
        <v>42</v>
      </c>
      <c r="F939" s="3">
        <v>7075.98</v>
      </c>
      <c r="G939" s="3">
        <v>473500</v>
      </c>
      <c r="H939" s="3">
        <v>17685.224999999999</v>
      </c>
      <c r="I939" s="61">
        <v>2023</v>
      </c>
    </row>
    <row r="940" spans="1:9" x14ac:dyDescent="0.3">
      <c r="A940" s="79">
        <v>714</v>
      </c>
      <c r="B940" t="s">
        <v>1472</v>
      </c>
      <c r="C940" t="s">
        <v>1037</v>
      </c>
      <c r="D940" t="s">
        <v>4573</v>
      </c>
      <c r="E940" t="s">
        <v>42</v>
      </c>
      <c r="F940" s="3">
        <v>7075.98</v>
      </c>
      <c r="G940" s="3">
        <v>473500</v>
      </c>
      <c r="H940" s="3">
        <v>17685.224999999999</v>
      </c>
      <c r="I940" s="61">
        <v>2023</v>
      </c>
    </row>
    <row r="941" spans="1:9" x14ac:dyDescent="0.3">
      <c r="A941" s="79">
        <v>714</v>
      </c>
      <c r="B941" t="s">
        <v>1472</v>
      </c>
      <c r="C941" t="s">
        <v>1037</v>
      </c>
      <c r="D941" t="s">
        <v>4574</v>
      </c>
      <c r="E941" t="s">
        <v>42</v>
      </c>
      <c r="F941" s="3">
        <v>6812.96</v>
      </c>
      <c r="G941" s="3">
        <v>455900</v>
      </c>
      <c r="H941" s="3">
        <v>17027.864999999998</v>
      </c>
      <c r="I941" s="61">
        <v>2023</v>
      </c>
    </row>
    <row r="942" spans="1:9" x14ac:dyDescent="0.3">
      <c r="A942" s="79">
        <v>714</v>
      </c>
      <c r="B942" t="s">
        <v>1472</v>
      </c>
      <c r="C942" t="s">
        <v>1037</v>
      </c>
      <c r="D942" t="s">
        <v>4575</v>
      </c>
      <c r="E942" t="s">
        <v>42</v>
      </c>
      <c r="F942" s="3">
        <v>6612.72</v>
      </c>
      <c r="G942" s="3">
        <v>442500</v>
      </c>
      <c r="H942" s="3">
        <v>16527.375</v>
      </c>
      <c r="I942" s="61">
        <v>2023</v>
      </c>
    </row>
    <row r="943" spans="1:9" x14ac:dyDescent="0.3">
      <c r="A943" s="79">
        <v>714</v>
      </c>
      <c r="B943" t="s">
        <v>1472</v>
      </c>
      <c r="C943" t="s">
        <v>1037</v>
      </c>
      <c r="D943" t="s">
        <v>4576</v>
      </c>
      <c r="E943" t="s">
        <v>42</v>
      </c>
      <c r="F943" s="3">
        <v>6929.53</v>
      </c>
      <c r="G943" s="3">
        <v>463700</v>
      </c>
      <c r="H943" s="3">
        <v>17319.195</v>
      </c>
      <c r="I943" s="61">
        <v>2023</v>
      </c>
    </row>
    <row r="944" spans="1:9" x14ac:dyDescent="0.3">
      <c r="A944" s="79">
        <v>714</v>
      </c>
      <c r="B944" t="s">
        <v>1472</v>
      </c>
      <c r="C944" t="s">
        <v>1037</v>
      </c>
      <c r="D944" t="s">
        <v>4577</v>
      </c>
      <c r="E944" t="s">
        <v>42</v>
      </c>
      <c r="F944" s="3">
        <v>6343.72</v>
      </c>
      <c r="G944" s="3">
        <v>424500</v>
      </c>
      <c r="H944" s="3">
        <v>15855.074999999999</v>
      </c>
      <c r="I944" s="61">
        <v>2023</v>
      </c>
    </row>
    <row r="945" spans="1:9" x14ac:dyDescent="0.3">
      <c r="A945" s="79">
        <v>714</v>
      </c>
      <c r="B945" t="s">
        <v>1472</v>
      </c>
      <c r="C945" t="s">
        <v>1037</v>
      </c>
      <c r="D945" t="s">
        <v>4578</v>
      </c>
      <c r="E945" t="s">
        <v>7</v>
      </c>
      <c r="F945" s="3">
        <v>9411.7199999999993</v>
      </c>
      <c r="G945" s="3">
        <v>314900</v>
      </c>
      <c r="H945" s="3">
        <v>11761.514999999999</v>
      </c>
      <c r="I945" s="61">
        <v>2023</v>
      </c>
    </row>
    <row r="946" spans="1:9" x14ac:dyDescent="0.3">
      <c r="A946" s="79">
        <v>714</v>
      </c>
      <c r="B946" t="s">
        <v>1472</v>
      </c>
      <c r="C946" t="s">
        <v>1037</v>
      </c>
      <c r="D946" t="s">
        <v>4579</v>
      </c>
      <c r="E946" t="s">
        <v>42</v>
      </c>
      <c r="F946" s="3">
        <v>8567.39</v>
      </c>
      <c r="G946" s="3">
        <v>382200</v>
      </c>
      <c r="H946" s="3">
        <v>14275.17</v>
      </c>
      <c r="I946" s="61">
        <v>2023</v>
      </c>
    </row>
    <row r="947" spans="1:9" x14ac:dyDescent="0.3">
      <c r="A947" s="79">
        <v>714</v>
      </c>
      <c r="B947" t="s">
        <v>1472</v>
      </c>
      <c r="C947" t="s">
        <v>1037</v>
      </c>
      <c r="D947" t="s">
        <v>4580</v>
      </c>
      <c r="E947" t="s">
        <v>42</v>
      </c>
      <c r="F947" s="3">
        <v>6570.12</v>
      </c>
      <c r="G947" s="3">
        <v>293100</v>
      </c>
      <c r="H947" s="3">
        <v>10947.285</v>
      </c>
      <c r="I947" s="61">
        <v>2023</v>
      </c>
    </row>
    <row r="948" spans="1:9" x14ac:dyDescent="0.3">
      <c r="A948" s="79">
        <v>714</v>
      </c>
      <c r="B948" t="s">
        <v>1472</v>
      </c>
      <c r="C948" t="s">
        <v>1037</v>
      </c>
      <c r="D948" t="s">
        <v>4581</v>
      </c>
      <c r="E948" t="s">
        <v>42</v>
      </c>
      <c r="F948" s="3">
        <v>7309.1</v>
      </c>
      <c r="G948" s="3">
        <v>489100</v>
      </c>
      <c r="H948" s="3">
        <v>18267.884999999998</v>
      </c>
      <c r="I948" s="61">
        <v>2023</v>
      </c>
    </row>
    <row r="949" spans="1:9" x14ac:dyDescent="0.3">
      <c r="A949" s="79">
        <v>714</v>
      </c>
      <c r="B949" t="s">
        <v>1472</v>
      </c>
      <c r="C949" t="s">
        <v>1037</v>
      </c>
      <c r="D949" t="s">
        <v>4582</v>
      </c>
      <c r="E949" t="s">
        <v>42</v>
      </c>
      <c r="F949" s="3">
        <v>39228</v>
      </c>
      <c r="G949" s="3">
        <v>2100000</v>
      </c>
      <c r="H949" s="3">
        <v>78435</v>
      </c>
      <c r="I949" s="61">
        <v>2023</v>
      </c>
    </row>
    <row r="950" spans="1:9" x14ac:dyDescent="0.3">
      <c r="A950" s="79">
        <v>714</v>
      </c>
      <c r="B950" t="s">
        <v>1472</v>
      </c>
      <c r="C950" t="s">
        <v>1037</v>
      </c>
      <c r="D950" t="s">
        <v>4583</v>
      </c>
      <c r="E950" t="s">
        <v>42</v>
      </c>
      <c r="F950" s="3">
        <v>2682.44</v>
      </c>
      <c r="G950" s="3">
        <v>359000</v>
      </c>
      <c r="H950" s="3">
        <v>13408.65</v>
      </c>
      <c r="I950" s="61">
        <v>2023</v>
      </c>
    </row>
    <row r="951" spans="1:9" x14ac:dyDescent="0.3">
      <c r="A951" s="79">
        <v>714</v>
      </c>
      <c r="B951" t="s">
        <v>1472</v>
      </c>
      <c r="C951" t="s">
        <v>1037</v>
      </c>
      <c r="D951" t="s">
        <v>4584</v>
      </c>
      <c r="E951" t="s">
        <v>42</v>
      </c>
      <c r="F951" s="3">
        <v>2401.5</v>
      </c>
      <c r="G951" s="3">
        <v>321400</v>
      </c>
      <c r="H951" s="3">
        <v>12004.289999999999</v>
      </c>
      <c r="I951" s="61">
        <v>2023</v>
      </c>
    </row>
    <row r="952" spans="1:9" x14ac:dyDescent="0.3">
      <c r="A952" s="79">
        <v>714</v>
      </c>
      <c r="B952" t="s">
        <v>1472</v>
      </c>
      <c r="C952" t="s">
        <v>1037</v>
      </c>
      <c r="D952" t="s">
        <v>4585</v>
      </c>
      <c r="E952" t="s">
        <v>42</v>
      </c>
      <c r="F952" s="3">
        <v>2797.51</v>
      </c>
      <c r="G952" s="3">
        <v>374400</v>
      </c>
      <c r="H952" s="3">
        <v>13983.84</v>
      </c>
      <c r="I952" s="61">
        <v>2023</v>
      </c>
    </row>
    <row r="953" spans="1:9" x14ac:dyDescent="0.3">
      <c r="A953" s="79">
        <v>714</v>
      </c>
      <c r="B953" t="s">
        <v>1472</v>
      </c>
      <c r="C953" t="s">
        <v>1037</v>
      </c>
      <c r="D953" t="s">
        <v>4586</v>
      </c>
      <c r="E953" t="s">
        <v>42</v>
      </c>
      <c r="F953" s="3">
        <v>2151.1799999999998</v>
      </c>
      <c r="G953" s="3">
        <v>287900</v>
      </c>
      <c r="H953" s="3">
        <v>10753.065000000001</v>
      </c>
      <c r="I953" s="61">
        <v>2023</v>
      </c>
    </row>
    <row r="954" spans="1:9" x14ac:dyDescent="0.3">
      <c r="A954" s="79">
        <v>714</v>
      </c>
      <c r="B954" t="s">
        <v>1472</v>
      </c>
      <c r="C954" t="s">
        <v>1037</v>
      </c>
      <c r="D954" t="s">
        <v>4587</v>
      </c>
      <c r="E954" t="s">
        <v>42</v>
      </c>
      <c r="F954" s="3">
        <v>7397.28</v>
      </c>
      <c r="G954" s="3">
        <v>330000</v>
      </c>
      <c r="H954" s="3">
        <v>12325.5</v>
      </c>
      <c r="I954" s="61">
        <v>2023</v>
      </c>
    </row>
    <row r="955" spans="1:9" x14ac:dyDescent="0.3">
      <c r="A955" s="79">
        <v>714</v>
      </c>
      <c r="B955" t="s">
        <v>1472</v>
      </c>
      <c r="C955" t="s">
        <v>1037</v>
      </c>
      <c r="D955" t="s">
        <v>4588</v>
      </c>
      <c r="E955" t="s">
        <v>42</v>
      </c>
      <c r="F955" s="3">
        <v>2503.12</v>
      </c>
      <c r="G955" s="3">
        <v>335000</v>
      </c>
      <c r="H955" s="3">
        <v>12512.25</v>
      </c>
      <c r="I955" s="61">
        <v>2023</v>
      </c>
    </row>
    <row r="956" spans="1:9" x14ac:dyDescent="0.3">
      <c r="A956" s="79">
        <v>714</v>
      </c>
      <c r="B956" t="s">
        <v>1472</v>
      </c>
      <c r="C956" t="s">
        <v>1037</v>
      </c>
      <c r="D956" t="s">
        <v>4589</v>
      </c>
      <c r="E956" t="s">
        <v>42</v>
      </c>
      <c r="F956" s="3">
        <v>4586.3100000000004</v>
      </c>
      <c r="G956" s="3">
        <v>306900</v>
      </c>
      <c r="H956" s="3">
        <v>11462.715</v>
      </c>
      <c r="I956" s="61">
        <v>2023</v>
      </c>
    </row>
    <row r="957" spans="1:9" x14ac:dyDescent="0.3">
      <c r="A957" s="79">
        <v>714</v>
      </c>
      <c r="B957" t="s">
        <v>1472</v>
      </c>
      <c r="C957" t="s">
        <v>1037</v>
      </c>
      <c r="D957" t="s">
        <v>4590</v>
      </c>
      <c r="E957" t="s">
        <v>42</v>
      </c>
      <c r="F957" s="3">
        <v>4586.3100000000004</v>
      </c>
      <c r="G957" s="3">
        <v>306900</v>
      </c>
      <c r="H957" s="3">
        <v>11462.715</v>
      </c>
      <c r="I957" s="61">
        <v>2023</v>
      </c>
    </row>
    <row r="958" spans="1:9" x14ac:dyDescent="0.3">
      <c r="A958" s="79">
        <v>714</v>
      </c>
      <c r="B958" t="s">
        <v>1472</v>
      </c>
      <c r="C958" t="s">
        <v>1037</v>
      </c>
      <c r="D958" t="s">
        <v>4591</v>
      </c>
      <c r="E958" t="s">
        <v>42</v>
      </c>
      <c r="F958" s="3">
        <v>4586.3100000000004</v>
      </c>
      <c r="G958" s="3">
        <v>306900</v>
      </c>
      <c r="H958" s="3">
        <v>11462.715</v>
      </c>
      <c r="I958" s="61">
        <v>2023</v>
      </c>
    </row>
    <row r="959" spans="1:9" x14ac:dyDescent="0.3">
      <c r="A959" s="79">
        <v>714</v>
      </c>
      <c r="B959" t="s">
        <v>1472</v>
      </c>
      <c r="C959" t="s">
        <v>1037</v>
      </c>
      <c r="D959" t="s">
        <v>4592</v>
      </c>
      <c r="E959" t="s">
        <v>42</v>
      </c>
      <c r="F959" s="3">
        <v>4586.3100000000004</v>
      </c>
      <c r="G959" s="3">
        <v>306900</v>
      </c>
      <c r="H959" s="3">
        <v>11462.715</v>
      </c>
      <c r="I959" s="61">
        <v>2023</v>
      </c>
    </row>
    <row r="960" spans="1:9" x14ac:dyDescent="0.3">
      <c r="A960" s="79">
        <v>714</v>
      </c>
      <c r="B960" t="s">
        <v>1472</v>
      </c>
      <c r="C960" t="s">
        <v>1037</v>
      </c>
      <c r="D960" t="s">
        <v>4593</v>
      </c>
      <c r="E960" t="s">
        <v>42</v>
      </c>
      <c r="F960" s="3">
        <v>4586.3100000000004</v>
      </c>
      <c r="G960" s="3">
        <v>306900</v>
      </c>
      <c r="H960" s="3">
        <v>11462.715</v>
      </c>
      <c r="I960" s="61">
        <v>2023</v>
      </c>
    </row>
    <row r="961" spans="1:9" x14ac:dyDescent="0.3">
      <c r="A961" s="79">
        <v>714</v>
      </c>
      <c r="B961" t="s">
        <v>1472</v>
      </c>
      <c r="C961" t="s">
        <v>1037</v>
      </c>
      <c r="D961" t="s">
        <v>4594</v>
      </c>
      <c r="E961" t="s">
        <v>42</v>
      </c>
      <c r="F961" s="3">
        <v>2559.16</v>
      </c>
      <c r="G961" s="3">
        <v>342500</v>
      </c>
      <c r="H961" s="3">
        <v>12792.375</v>
      </c>
      <c r="I961" s="61">
        <v>2023</v>
      </c>
    </row>
    <row r="962" spans="1:9" x14ac:dyDescent="0.3">
      <c r="A962" s="79">
        <v>714</v>
      </c>
      <c r="B962" t="s">
        <v>1472</v>
      </c>
      <c r="C962" t="s">
        <v>1037</v>
      </c>
      <c r="D962" t="s">
        <v>4595</v>
      </c>
      <c r="E962" t="s">
        <v>42</v>
      </c>
      <c r="F962" s="3">
        <v>2471.73</v>
      </c>
      <c r="G962" s="3">
        <v>330800</v>
      </c>
      <c r="H962" s="3">
        <v>12355.38</v>
      </c>
      <c r="I962" s="61">
        <v>2023</v>
      </c>
    </row>
    <row r="963" spans="1:9" x14ac:dyDescent="0.3">
      <c r="A963" s="79">
        <v>714</v>
      </c>
      <c r="B963" t="s">
        <v>1472</v>
      </c>
      <c r="C963" t="s">
        <v>1037</v>
      </c>
      <c r="D963" t="s">
        <v>4596</v>
      </c>
      <c r="E963" t="s">
        <v>42</v>
      </c>
      <c r="F963" s="3">
        <v>2437.36</v>
      </c>
      <c r="G963" s="3">
        <v>326200</v>
      </c>
      <c r="H963" s="3">
        <v>12183.57</v>
      </c>
      <c r="I963" s="61">
        <v>2023</v>
      </c>
    </row>
    <row r="964" spans="1:9" x14ac:dyDescent="0.3">
      <c r="A964" s="79">
        <v>714</v>
      </c>
      <c r="B964" t="s">
        <v>1472</v>
      </c>
      <c r="C964" t="s">
        <v>1037</v>
      </c>
      <c r="D964" t="s">
        <v>4597</v>
      </c>
      <c r="E964" t="s">
        <v>42</v>
      </c>
      <c r="F964" s="3">
        <v>2442.59</v>
      </c>
      <c r="G964" s="3">
        <v>326900</v>
      </c>
      <c r="H964" s="3">
        <v>12209.715</v>
      </c>
      <c r="I964" s="61">
        <v>2023</v>
      </c>
    </row>
    <row r="965" spans="1:9" x14ac:dyDescent="0.3">
      <c r="A965" s="79">
        <v>714</v>
      </c>
      <c r="B965" t="s">
        <v>1472</v>
      </c>
      <c r="C965" t="s">
        <v>1037</v>
      </c>
      <c r="D965" t="s">
        <v>4598</v>
      </c>
      <c r="E965" t="s">
        <v>42</v>
      </c>
      <c r="F965" s="3">
        <v>2476.2199999999998</v>
      </c>
      <c r="G965" s="3">
        <v>331400</v>
      </c>
      <c r="H965" s="3">
        <v>12377.789999999999</v>
      </c>
      <c r="I965" s="61">
        <v>2023</v>
      </c>
    </row>
    <row r="966" spans="1:9" x14ac:dyDescent="0.3">
      <c r="A966" s="79">
        <v>714</v>
      </c>
      <c r="B966" t="s">
        <v>1472</v>
      </c>
      <c r="C966" t="s">
        <v>1037</v>
      </c>
      <c r="D966" t="s">
        <v>4599</v>
      </c>
      <c r="E966" t="s">
        <v>42</v>
      </c>
      <c r="F966" s="3">
        <v>5377.59</v>
      </c>
      <c r="G966" s="3">
        <v>239900</v>
      </c>
      <c r="H966" s="3">
        <v>8960.2649999999994</v>
      </c>
      <c r="I966" s="61">
        <v>2023</v>
      </c>
    </row>
    <row r="967" spans="1:9" x14ac:dyDescent="0.3">
      <c r="A967" s="79">
        <v>714</v>
      </c>
      <c r="B967" t="s">
        <v>1472</v>
      </c>
      <c r="C967" t="s">
        <v>1037</v>
      </c>
      <c r="D967" t="s">
        <v>4600</v>
      </c>
      <c r="E967" t="s">
        <v>42</v>
      </c>
      <c r="F967" s="3">
        <v>5666.76</v>
      </c>
      <c r="G967" s="3">
        <v>252800</v>
      </c>
      <c r="H967" s="3">
        <v>9442.08</v>
      </c>
      <c r="I967" s="61">
        <v>2023</v>
      </c>
    </row>
    <row r="968" spans="1:9" x14ac:dyDescent="0.3">
      <c r="A968" s="79">
        <v>714</v>
      </c>
      <c r="B968" t="s">
        <v>1472</v>
      </c>
      <c r="C968" t="s">
        <v>1037</v>
      </c>
      <c r="D968" t="s">
        <v>4601</v>
      </c>
      <c r="E968" t="s">
        <v>7</v>
      </c>
      <c r="F968" s="3">
        <v>7956.18</v>
      </c>
      <c r="G968" s="3">
        <v>266200</v>
      </c>
      <c r="H968" s="3">
        <v>9942.57</v>
      </c>
      <c r="I968" s="61">
        <v>2023</v>
      </c>
    </row>
    <row r="969" spans="1:9" x14ac:dyDescent="0.3">
      <c r="A969" s="79">
        <v>714</v>
      </c>
      <c r="B969" t="s">
        <v>1472</v>
      </c>
      <c r="C969" t="s">
        <v>1037</v>
      </c>
      <c r="D969" t="s">
        <v>4602</v>
      </c>
      <c r="E969" t="s">
        <v>42</v>
      </c>
      <c r="F969" s="3">
        <v>5449.32</v>
      </c>
      <c r="G969" s="3">
        <v>243100</v>
      </c>
      <c r="H969" s="3">
        <v>9079.7849999999999</v>
      </c>
      <c r="I969" s="61">
        <v>2023</v>
      </c>
    </row>
    <row r="970" spans="1:9" x14ac:dyDescent="0.3">
      <c r="A970" s="79">
        <v>714</v>
      </c>
      <c r="B970" t="s">
        <v>1472</v>
      </c>
      <c r="C970" t="s">
        <v>1037</v>
      </c>
      <c r="D970" t="s">
        <v>4603</v>
      </c>
      <c r="E970" t="s">
        <v>42</v>
      </c>
      <c r="F970" s="3">
        <v>4729.7700000000004</v>
      </c>
      <c r="G970" s="3">
        <v>316500</v>
      </c>
      <c r="H970" s="3">
        <v>11821.275</v>
      </c>
      <c r="I970" s="61">
        <v>2023</v>
      </c>
    </row>
    <row r="971" spans="1:9" x14ac:dyDescent="0.3">
      <c r="A971" s="79">
        <v>714</v>
      </c>
      <c r="B971" t="s">
        <v>1472</v>
      </c>
      <c r="C971" t="s">
        <v>1037</v>
      </c>
      <c r="D971" t="s">
        <v>4604</v>
      </c>
      <c r="E971" t="s">
        <v>42</v>
      </c>
      <c r="F971" s="3">
        <v>4714.83</v>
      </c>
      <c r="G971" s="3">
        <v>315500</v>
      </c>
      <c r="H971" s="3">
        <v>11783.924999999999</v>
      </c>
      <c r="I971" s="61">
        <v>2023</v>
      </c>
    </row>
    <row r="972" spans="1:9" x14ac:dyDescent="0.3">
      <c r="A972" s="79">
        <v>714</v>
      </c>
      <c r="B972" t="s">
        <v>1472</v>
      </c>
      <c r="C972" t="s">
        <v>1037</v>
      </c>
      <c r="D972" t="s">
        <v>4605</v>
      </c>
      <c r="E972" t="s">
        <v>42</v>
      </c>
      <c r="F972" s="3">
        <v>4714.83</v>
      </c>
      <c r="G972" s="3">
        <v>315500</v>
      </c>
      <c r="H972" s="3">
        <v>11783.924999999999</v>
      </c>
      <c r="I972" s="61">
        <v>2023</v>
      </c>
    </row>
    <row r="973" spans="1:9" x14ac:dyDescent="0.3">
      <c r="A973" s="79">
        <v>714</v>
      </c>
      <c r="B973" t="s">
        <v>1472</v>
      </c>
      <c r="C973" t="s">
        <v>1037</v>
      </c>
      <c r="D973" t="s">
        <v>4606</v>
      </c>
      <c r="E973" t="s">
        <v>42</v>
      </c>
      <c r="F973" s="3">
        <v>4729.7700000000004</v>
      </c>
      <c r="G973" s="3">
        <v>316500</v>
      </c>
      <c r="H973" s="3">
        <v>11821.275</v>
      </c>
      <c r="I973" s="61">
        <v>2023</v>
      </c>
    </row>
    <row r="974" spans="1:9" x14ac:dyDescent="0.3">
      <c r="A974" s="79">
        <v>714</v>
      </c>
      <c r="B974" t="s">
        <v>1472</v>
      </c>
      <c r="C974" t="s">
        <v>1037</v>
      </c>
      <c r="D974" t="s">
        <v>4607</v>
      </c>
      <c r="E974" t="s">
        <v>42</v>
      </c>
      <c r="F974" s="3">
        <v>2784.06</v>
      </c>
      <c r="G974" s="3">
        <v>372600</v>
      </c>
      <c r="H974" s="3">
        <v>13916.609999999999</v>
      </c>
      <c r="I974" s="61">
        <v>2023</v>
      </c>
    </row>
    <row r="975" spans="1:9" x14ac:dyDescent="0.3">
      <c r="A975" s="79">
        <v>714</v>
      </c>
      <c r="B975" t="s">
        <v>1472</v>
      </c>
      <c r="C975" t="s">
        <v>1037</v>
      </c>
      <c r="D975" t="s">
        <v>4608</v>
      </c>
      <c r="E975" t="s">
        <v>42</v>
      </c>
      <c r="F975" s="3">
        <v>2784.06</v>
      </c>
      <c r="G975" s="3">
        <v>372600</v>
      </c>
      <c r="H975" s="3">
        <v>13916.609999999999</v>
      </c>
      <c r="I975" s="61">
        <v>2023</v>
      </c>
    </row>
    <row r="976" spans="1:9" x14ac:dyDescent="0.3">
      <c r="A976" s="79">
        <v>714</v>
      </c>
      <c r="B976" t="s">
        <v>1472</v>
      </c>
      <c r="C976" t="s">
        <v>1037</v>
      </c>
      <c r="D976" t="s">
        <v>4609</v>
      </c>
      <c r="E976" t="s">
        <v>42</v>
      </c>
      <c r="F976" s="3">
        <v>6731.52</v>
      </c>
      <c r="G976" s="3">
        <v>300300</v>
      </c>
      <c r="H976" s="3">
        <v>11216.205</v>
      </c>
      <c r="I976" s="61">
        <v>2023</v>
      </c>
    </row>
    <row r="977" spans="1:9" x14ac:dyDescent="0.3">
      <c r="A977" s="79">
        <v>714</v>
      </c>
      <c r="B977" t="s">
        <v>1472</v>
      </c>
      <c r="C977" t="s">
        <v>1037</v>
      </c>
      <c r="D977" t="s">
        <v>4610</v>
      </c>
      <c r="E977" t="s">
        <v>42</v>
      </c>
      <c r="F977" s="3">
        <v>2947.7</v>
      </c>
      <c r="G977" s="3">
        <v>394500</v>
      </c>
      <c r="H977" s="3">
        <v>14734.574999999999</v>
      </c>
      <c r="I977" s="61">
        <v>2023</v>
      </c>
    </row>
    <row r="978" spans="1:9" x14ac:dyDescent="0.3">
      <c r="A978" s="79">
        <v>714</v>
      </c>
      <c r="B978" t="s">
        <v>1472</v>
      </c>
      <c r="C978" t="s">
        <v>1037</v>
      </c>
      <c r="D978" t="s">
        <v>4611</v>
      </c>
      <c r="E978" t="s">
        <v>42</v>
      </c>
      <c r="F978" s="3">
        <v>7195.53</v>
      </c>
      <c r="G978" s="3">
        <v>321000</v>
      </c>
      <c r="H978" s="3">
        <v>11989.35</v>
      </c>
      <c r="I978" s="61">
        <v>2023</v>
      </c>
    </row>
    <row r="979" spans="1:9" x14ac:dyDescent="0.3">
      <c r="A979" s="79">
        <v>714</v>
      </c>
      <c r="B979" t="s">
        <v>1472</v>
      </c>
      <c r="C979" t="s">
        <v>1037</v>
      </c>
      <c r="D979" t="s">
        <v>4612</v>
      </c>
      <c r="E979" t="s">
        <v>42</v>
      </c>
      <c r="F979" s="3">
        <v>4405.4799999999996</v>
      </c>
      <c r="G979" s="3">
        <v>294800</v>
      </c>
      <c r="H979" s="3">
        <v>11010.779999999999</v>
      </c>
      <c r="I979" s="61">
        <v>2023</v>
      </c>
    </row>
    <row r="980" spans="1:9" x14ac:dyDescent="0.3">
      <c r="A980" s="79">
        <v>714</v>
      </c>
      <c r="B980" t="s">
        <v>1472</v>
      </c>
      <c r="C980" t="s">
        <v>1037</v>
      </c>
      <c r="D980" t="s">
        <v>4613</v>
      </c>
      <c r="E980" t="s">
        <v>42</v>
      </c>
      <c r="F980" s="3">
        <v>4406.9799999999996</v>
      </c>
      <c r="G980" s="3">
        <v>294900</v>
      </c>
      <c r="H980" s="3">
        <v>11014.514999999999</v>
      </c>
      <c r="I980" s="61">
        <v>2023</v>
      </c>
    </row>
    <row r="981" spans="1:9" x14ac:dyDescent="0.3">
      <c r="A981" s="79">
        <v>714</v>
      </c>
      <c r="B981" t="s">
        <v>1472</v>
      </c>
      <c r="C981" t="s">
        <v>1037</v>
      </c>
      <c r="D981" t="s">
        <v>4614</v>
      </c>
      <c r="E981" t="s">
        <v>42</v>
      </c>
      <c r="F981" s="3">
        <v>4417.4399999999996</v>
      </c>
      <c r="G981" s="3">
        <v>295600</v>
      </c>
      <c r="H981" s="3">
        <v>11040.66</v>
      </c>
      <c r="I981" s="61">
        <v>2023</v>
      </c>
    </row>
    <row r="982" spans="1:9" x14ac:dyDescent="0.3">
      <c r="A982" s="79">
        <v>714</v>
      </c>
      <c r="B982" t="s">
        <v>1472</v>
      </c>
      <c r="C982" t="s">
        <v>1037</v>
      </c>
      <c r="D982" t="s">
        <v>4615</v>
      </c>
      <c r="E982" t="s">
        <v>42</v>
      </c>
      <c r="F982" s="3">
        <v>7394.28</v>
      </c>
      <c r="G982" s="3">
        <v>247400</v>
      </c>
      <c r="H982" s="3">
        <v>9240.39</v>
      </c>
      <c r="I982" s="61">
        <v>2023</v>
      </c>
    </row>
    <row r="983" spans="1:9" x14ac:dyDescent="0.3">
      <c r="A983" s="79">
        <v>714</v>
      </c>
      <c r="B983" t="s">
        <v>1472</v>
      </c>
      <c r="C983" t="s">
        <v>1037</v>
      </c>
      <c r="D983" t="s">
        <v>4616</v>
      </c>
      <c r="E983" t="s">
        <v>42</v>
      </c>
      <c r="F983" s="3">
        <v>4994.28</v>
      </c>
      <c r="G983" s="3">
        <v>334200</v>
      </c>
      <c r="H983" s="3">
        <v>12482.369999999999</v>
      </c>
      <c r="I983" s="61">
        <v>2023</v>
      </c>
    </row>
    <row r="984" spans="1:9" x14ac:dyDescent="0.3">
      <c r="A984" s="79">
        <v>714</v>
      </c>
      <c r="B984" t="s">
        <v>1472</v>
      </c>
      <c r="C984" t="s">
        <v>1037</v>
      </c>
      <c r="D984" t="s">
        <v>4617</v>
      </c>
      <c r="E984" t="s">
        <v>42</v>
      </c>
      <c r="F984" s="3">
        <v>2775.84</v>
      </c>
      <c r="G984" s="3">
        <v>371500</v>
      </c>
      <c r="H984" s="3">
        <v>13875.525</v>
      </c>
      <c r="I984" s="61">
        <v>2023</v>
      </c>
    </row>
    <row r="985" spans="1:9" x14ac:dyDescent="0.3">
      <c r="A985" s="79">
        <v>714</v>
      </c>
      <c r="B985" t="s">
        <v>1472</v>
      </c>
      <c r="C985" t="s">
        <v>1037</v>
      </c>
      <c r="D985" t="s">
        <v>4618</v>
      </c>
      <c r="E985" t="s">
        <v>42</v>
      </c>
      <c r="F985" s="3">
        <v>5505.36</v>
      </c>
      <c r="G985" s="3">
        <v>245600</v>
      </c>
      <c r="H985" s="3">
        <v>9173.16</v>
      </c>
      <c r="I985" s="61">
        <v>2023</v>
      </c>
    </row>
    <row r="986" spans="1:9" x14ac:dyDescent="0.3">
      <c r="A986" s="79">
        <v>714</v>
      </c>
      <c r="B986" t="s">
        <v>1472</v>
      </c>
      <c r="C986" t="s">
        <v>1037</v>
      </c>
      <c r="D986" t="s">
        <v>4619</v>
      </c>
      <c r="E986" t="s">
        <v>42</v>
      </c>
      <c r="F986" s="3">
        <v>2973.85</v>
      </c>
      <c r="G986" s="3">
        <v>398000</v>
      </c>
      <c r="H986" s="3">
        <v>14865.3</v>
      </c>
      <c r="I986" s="61">
        <v>2023</v>
      </c>
    </row>
    <row r="987" spans="1:9" x14ac:dyDescent="0.3">
      <c r="A987" s="79">
        <v>714</v>
      </c>
      <c r="B987" t="s">
        <v>1472</v>
      </c>
      <c r="C987" t="s">
        <v>1037</v>
      </c>
      <c r="D987" t="s">
        <v>4620</v>
      </c>
      <c r="E987" t="s">
        <v>42</v>
      </c>
      <c r="F987" s="3">
        <v>4998.76</v>
      </c>
      <c r="G987" s="3">
        <v>334500</v>
      </c>
      <c r="H987" s="3">
        <v>12493.574999999999</v>
      </c>
      <c r="I987" s="61">
        <v>2023</v>
      </c>
    </row>
    <row r="988" spans="1:9" x14ac:dyDescent="0.3">
      <c r="A988" s="79">
        <v>714</v>
      </c>
      <c r="B988" t="s">
        <v>1472</v>
      </c>
      <c r="C988" t="s">
        <v>1037</v>
      </c>
      <c r="D988" t="s">
        <v>4621</v>
      </c>
      <c r="E988" t="s">
        <v>42</v>
      </c>
      <c r="F988" s="3">
        <v>4998.76</v>
      </c>
      <c r="G988" s="3">
        <v>334500</v>
      </c>
      <c r="H988" s="3">
        <v>12493.574999999999</v>
      </c>
      <c r="I988" s="61">
        <v>2023</v>
      </c>
    </row>
    <row r="989" spans="1:9" x14ac:dyDescent="0.3">
      <c r="A989" s="79">
        <v>714</v>
      </c>
      <c r="B989" t="s">
        <v>1472</v>
      </c>
      <c r="C989" t="s">
        <v>1037</v>
      </c>
      <c r="D989" t="s">
        <v>4622</v>
      </c>
      <c r="E989" t="s">
        <v>42</v>
      </c>
      <c r="F989" s="3">
        <v>7933.02</v>
      </c>
      <c r="G989" s="3">
        <v>353900</v>
      </c>
      <c r="H989" s="3">
        <v>13218.164999999999</v>
      </c>
      <c r="I989" s="61">
        <v>2023</v>
      </c>
    </row>
    <row r="990" spans="1:9" x14ac:dyDescent="0.3">
      <c r="A990" s="79">
        <v>714</v>
      </c>
      <c r="B990" t="s">
        <v>1472</v>
      </c>
      <c r="C990" t="s">
        <v>1037</v>
      </c>
      <c r="D990" t="s">
        <v>4623</v>
      </c>
      <c r="E990" t="s">
        <v>42</v>
      </c>
      <c r="F990" s="3">
        <v>2728.77</v>
      </c>
      <c r="G990" s="3">
        <v>365200</v>
      </c>
      <c r="H990" s="3">
        <v>13640.22</v>
      </c>
      <c r="I990" s="61">
        <v>2023</v>
      </c>
    </row>
    <row r="991" spans="1:9" x14ac:dyDescent="0.3">
      <c r="A991" s="79">
        <v>714</v>
      </c>
      <c r="B991" t="s">
        <v>1472</v>
      </c>
      <c r="C991" t="s">
        <v>1037</v>
      </c>
      <c r="D991" t="s">
        <v>4624</v>
      </c>
      <c r="E991" t="s">
        <v>42</v>
      </c>
      <c r="F991" s="3">
        <v>4244.09</v>
      </c>
      <c r="G991" s="3">
        <v>284000</v>
      </c>
      <c r="H991" s="3">
        <v>10607.4</v>
      </c>
      <c r="I991" s="61">
        <v>2023</v>
      </c>
    </row>
    <row r="992" spans="1:9" x14ac:dyDescent="0.3">
      <c r="A992" s="79">
        <v>714</v>
      </c>
      <c r="B992" t="s">
        <v>1472</v>
      </c>
      <c r="C992" t="s">
        <v>1037</v>
      </c>
      <c r="D992" t="s">
        <v>4625</v>
      </c>
      <c r="E992" t="s">
        <v>42</v>
      </c>
      <c r="F992" s="3">
        <v>2521.0500000000002</v>
      </c>
      <c r="G992" s="3">
        <v>337400</v>
      </c>
      <c r="H992" s="3">
        <v>12601.89</v>
      </c>
      <c r="I992" s="61">
        <v>2023</v>
      </c>
    </row>
    <row r="993" spans="1:9" x14ac:dyDescent="0.3">
      <c r="A993" s="79">
        <v>714</v>
      </c>
      <c r="B993" t="s">
        <v>1472</v>
      </c>
      <c r="C993" t="s">
        <v>1037</v>
      </c>
      <c r="D993" t="s">
        <v>4626</v>
      </c>
      <c r="E993" t="s">
        <v>42</v>
      </c>
      <c r="F993" s="3">
        <v>39180.92</v>
      </c>
      <c r="G993" s="3">
        <v>1747900</v>
      </c>
      <c r="H993" s="3">
        <v>65284.064999999995</v>
      </c>
      <c r="I993" s="61">
        <v>2023</v>
      </c>
    </row>
    <row r="994" spans="1:9" x14ac:dyDescent="0.3">
      <c r="A994" s="79">
        <v>714</v>
      </c>
      <c r="B994" t="s">
        <v>1472</v>
      </c>
      <c r="C994" t="s">
        <v>1037</v>
      </c>
      <c r="D994" t="s">
        <v>4627</v>
      </c>
      <c r="E994" t="s">
        <v>42</v>
      </c>
      <c r="F994" s="3">
        <v>3610.47</v>
      </c>
      <c r="G994" s="3">
        <v>483200</v>
      </c>
      <c r="H994" s="3">
        <v>18047.52</v>
      </c>
      <c r="I994" s="61">
        <v>2023</v>
      </c>
    </row>
    <row r="995" spans="1:9" x14ac:dyDescent="0.3">
      <c r="A995" s="79">
        <v>714</v>
      </c>
      <c r="B995" t="s">
        <v>1472</v>
      </c>
      <c r="C995" t="s">
        <v>1037</v>
      </c>
      <c r="D995" t="s">
        <v>4628</v>
      </c>
      <c r="E995" t="s">
        <v>42</v>
      </c>
      <c r="F995" s="3">
        <v>7980.09</v>
      </c>
      <c r="G995" s="3">
        <v>356000</v>
      </c>
      <c r="H995" s="3">
        <v>13296.6</v>
      </c>
      <c r="I995" s="61">
        <v>2023</v>
      </c>
    </row>
    <row r="996" spans="1:9" x14ac:dyDescent="0.3">
      <c r="A996" s="79">
        <v>714</v>
      </c>
      <c r="B996" t="s">
        <v>1472</v>
      </c>
      <c r="C996" t="s">
        <v>1037</v>
      </c>
      <c r="D996" t="s">
        <v>4629</v>
      </c>
      <c r="E996" t="s">
        <v>42</v>
      </c>
      <c r="F996" s="3">
        <v>17932.8</v>
      </c>
      <c r="G996" s="3">
        <v>1200000</v>
      </c>
      <c r="H996" s="3">
        <v>44820</v>
      </c>
      <c r="I996" s="61">
        <v>2023</v>
      </c>
    </row>
    <row r="997" spans="1:9" x14ac:dyDescent="0.3">
      <c r="A997" s="79">
        <v>714</v>
      </c>
      <c r="B997" t="s">
        <v>1472</v>
      </c>
      <c r="C997" t="s">
        <v>1037</v>
      </c>
      <c r="D997" t="s">
        <v>4630</v>
      </c>
      <c r="E997" t="s">
        <v>42</v>
      </c>
      <c r="F997" s="3">
        <v>5143.72</v>
      </c>
      <c r="G997" s="3">
        <v>344200</v>
      </c>
      <c r="H997" s="3">
        <v>12855.869999999999</v>
      </c>
      <c r="I997" s="61">
        <v>2023</v>
      </c>
    </row>
    <row r="998" spans="1:9" x14ac:dyDescent="0.3">
      <c r="A998" s="79">
        <v>714</v>
      </c>
      <c r="B998" t="s">
        <v>1472</v>
      </c>
      <c r="C998" t="s">
        <v>1037</v>
      </c>
      <c r="D998" t="s">
        <v>4631</v>
      </c>
      <c r="E998" t="s">
        <v>42</v>
      </c>
      <c r="F998" s="3">
        <v>6718.82</v>
      </c>
      <c r="G998" s="3">
        <v>899200</v>
      </c>
      <c r="H998" s="3">
        <v>33585.119999999995</v>
      </c>
      <c r="I998" s="61">
        <v>2023</v>
      </c>
    </row>
    <row r="999" spans="1:9" x14ac:dyDescent="0.3">
      <c r="A999" s="79">
        <v>714</v>
      </c>
      <c r="B999" t="s">
        <v>1472</v>
      </c>
      <c r="C999" t="s">
        <v>1037</v>
      </c>
      <c r="D999" t="s">
        <v>4632</v>
      </c>
      <c r="E999" t="s">
        <v>42</v>
      </c>
      <c r="F999" s="3">
        <v>5529.28</v>
      </c>
      <c r="G999" s="3">
        <v>740000</v>
      </c>
      <c r="H999" s="3">
        <v>27639</v>
      </c>
      <c r="I999" s="61">
        <v>2023</v>
      </c>
    </row>
    <row r="1000" spans="1:9" x14ac:dyDescent="0.3">
      <c r="A1000" s="79">
        <v>714</v>
      </c>
      <c r="B1000" t="s">
        <v>1472</v>
      </c>
      <c r="C1000" t="s">
        <v>1037</v>
      </c>
      <c r="D1000" t="s">
        <v>4633</v>
      </c>
      <c r="E1000" t="s">
        <v>42</v>
      </c>
      <c r="F1000" s="3">
        <v>3830.89</v>
      </c>
      <c r="G1000" s="3">
        <v>512700</v>
      </c>
      <c r="H1000" s="3">
        <v>19149.345000000001</v>
      </c>
      <c r="I1000" s="61">
        <v>2023</v>
      </c>
    </row>
    <row r="1001" spans="1:9" x14ac:dyDescent="0.3">
      <c r="A1001" s="79">
        <v>714</v>
      </c>
      <c r="B1001" t="s">
        <v>1472</v>
      </c>
      <c r="C1001" t="s">
        <v>1037</v>
      </c>
      <c r="D1001" t="s">
        <v>4634</v>
      </c>
      <c r="E1001" t="s">
        <v>42</v>
      </c>
      <c r="F1001" s="3">
        <v>3596.27</v>
      </c>
      <c r="G1001" s="3">
        <v>481300</v>
      </c>
      <c r="H1001" s="3">
        <v>17976.555</v>
      </c>
      <c r="I1001" s="61">
        <v>2023</v>
      </c>
    </row>
    <row r="1002" spans="1:9" x14ac:dyDescent="0.3">
      <c r="A1002" s="79">
        <v>714</v>
      </c>
      <c r="B1002" t="s">
        <v>1472</v>
      </c>
      <c r="C1002" t="s">
        <v>1037</v>
      </c>
      <c r="D1002" t="s">
        <v>4635</v>
      </c>
      <c r="E1002" t="s">
        <v>42</v>
      </c>
      <c r="F1002" s="3">
        <v>7624.42</v>
      </c>
      <c r="G1002" s="3">
        <v>510200</v>
      </c>
      <c r="H1002" s="3">
        <v>19055.97</v>
      </c>
      <c r="I1002" s="61">
        <v>2023</v>
      </c>
    </row>
    <row r="1003" spans="1:9" x14ac:dyDescent="0.3">
      <c r="A1003" s="79">
        <v>714</v>
      </c>
      <c r="B1003" t="s">
        <v>1472</v>
      </c>
      <c r="C1003" t="s">
        <v>1037</v>
      </c>
      <c r="D1003" t="s">
        <v>4636</v>
      </c>
      <c r="E1003" t="s">
        <v>42</v>
      </c>
      <c r="F1003" s="3">
        <v>3484.94</v>
      </c>
      <c r="G1003" s="3">
        <v>466400</v>
      </c>
      <c r="H1003" s="3">
        <v>17420.04</v>
      </c>
      <c r="I1003" s="61">
        <v>2023</v>
      </c>
    </row>
    <row r="1004" spans="1:9" x14ac:dyDescent="0.3">
      <c r="A1004" s="79">
        <v>714</v>
      </c>
      <c r="B1004" t="s">
        <v>1472</v>
      </c>
      <c r="C1004" t="s">
        <v>1037</v>
      </c>
      <c r="D1004" t="s">
        <v>4637</v>
      </c>
      <c r="E1004" t="s">
        <v>42</v>
      </c>
      <c r="F1004" s="3">
        <v>3597.02</v>
      </c>
      <c r="G1004" s="3">
        <v>481400</v>
      </c>
      <c r="H1004" s="3">
        <v>17980.29</v>
      </c>
      <c r="I1004" s="61">
        <v>2023</v>
      </c>
    </row>
    <row r="1005" spans="1:9" x14ac:dyDescent="0.3">
      <c r="A1005" s="79">
        <v>714</v>
      </c>
      <c r="B1005" t="s">
        <v>1472</v>
      </c>
      <c r="C1005" t="s">
        <v>1037</v>
      </c>
      <c r="D1005" t="s">
        <v>4638</v>
      </c>
      <c r="E1005" t="s">
        <v>7</v>
      </c>
      <c r="F1005" s="3">
        <v>10024.43</v>
      </c>
      <c r="G1005" s="3">
        <v>335400</v>
      </c>
      <c r="H1005" s="3">
        <v>12527.189999999999</v>
      </c>
      <c r="I1005" s="61">
        <v>2023</v>
      </c>
    </row>
    <row r="1006" spans="1:9" x14ac:dyDescent="0.3">
      <c r="A1006" s="79">
        <v>714</v>
      </c>
      <c r="B1006" t="s">
        <v>1472</v>
      </c>
      <c r="C1006" t="s">
        <v>1037</v>
      </c>
      <c r="D1006" t="s">
        <v>4639</v>
      </c>
      <c r="E1006" t="s">
        <v>7</v>
      </c>
      <c r="F1006" s="3">
        <v>10024.43</v>
      </c>
      <c r="G1006" s="3">
        <v>335400</v>
      </c>
      <c r="H1006" s="3">
        <v>12527.189999999999</v>
      </c>
      <c r="I1006" s="61">
        <v>2023</v>
      </c>
    </row>
    <row r="1007" spans="1:9" x14ac:dyDescent="0.3">
      <c r="A1007" s="79">
        <v>714</v>
      </c>
      <c r="B1007" t="s">
        <v>1472</v>
      </c>
      <c r="C1007" t="s">
        <v>1037</v>
      </c>
      <c r="D1007" t="s">
        <v>4640</v>
      </c>
      <c r="E1007" t="s">
        <v>7</v>
      </c>
      <c r="F1007" s="3">
        <v>10326.299999999999</v>
      </c>
      <c r="G1007" s="3">
        <v>345500</v>
      </c>
      <c r="H1007" s="3">
        <v>12904.424999999999</v>
      </c>
      <c r="I1007" s="61">
        <v>2023</v>
      </c>
    </row>
    <row r="1008" spans="1:9" x14ac:dyDescent="0.3">
      <c r="A1008" s="79">
        <v>714</v>
      </c>
      <c r="B1008" t="s">
        <v>1472</v>
      </c>
      <c r="C1008" t="s">
        <v>1037</v>
      </c>
      <c r="D1008" t="s">
        <v>4641</v>
      </c>
      <c r="E1008" t="s">
        <v>42</v>
      </c>
      <c r="F1008" s="3">
        <v>5931.27</v>
      </c>
      <c r="G1008" s="3">
        <v>396900</v>
      </c>
      <c r="H1008" s="3">
        <v>14824.215</v>
      </c>
      <c r="I1008" s="61">
        <v>2023</v>
      </c>
    </row>
    <row r="1009" spans="1:9" x14ac:dyDescent="0.3">
      <c r="A1009" s="79">
        <v>714</v>
      </c>
      <c r="B1009" t="s">
        <v>1472</v>
      </c>
      <c r="C1009" t="s">
        <v>1037</v>
      </c>
      <c r="D1009" t="s">
        <v>4642</v>
      </c>
      <c r="E1009" t="s">
        <v>42</v>
      </c>
      <c r="F1009" s="3">
        <v>6360.16</v>
      </c>
      <c r="G1009" s="3">
        <v>425600</v>
      </c>
      <c r="H1009" s="3">
        <v>15896.16</v>
      </c>
      <c r="I1009" s="61">
        <v>2023</v>
      </c>
    </row>
    <row r="1010" spans="1:9" x14ac:dyDescent="0.3">
      <c r="A1010" s="79">
        <v>714</v>
      </c>
      <c r="B1010" t="s">
        <v>1472</v>
      </c>
      <c r="C1010" t="s">
        <v>1037</v>
      </c>
      <c r="D1010" t="s">
        <v>4643</v>
      </c>
      <c r="E1010" t="s">
        <v>42</v>
      </c>
      <c r="F1010" s="3">
        <v>3690.42</v>
      </c>
      <c r="G1010" s="3">
        <v>493900</v>
      </c>
      <c r="H1010" s="3">
        <v>18447.165000000001</v>
      </c>
      <c r="I1010" s="61">
        <v>2023</v>
      </c>
    </row>
    <row r="1011" spans="1:9" x14ac:dyDescent="0.3">
      <c r="A1011" s="79">
        <v>714</v>
      </c>
      <c r="B1011" t="s">
        <v>1472</v>
      </c>
      <c r="C1011" t="s">
        <v>1037</v>
      </c>
      <c r="D1011" t="s">
        <v>4644</v>
      </c>
      <c r="E1011" t="s">
        <v>42</v>
      </c>
      <c r="F1011" s="3">
        <v>7296.4</v>
      </c>
      <c r="G1011" s="3">
        <v>325500</v>
      </c>
      <c r="H1011" s="3">
        <v>12157.424999999999</v>
      </c>
      <c r="I1011" s="61">
        <v>2023</v>
      </c>
    </row>
    <row r="1012" spans="1:9" x14ac:dyDescent="0.3">
      <c r="A1012" s="79">
        <v>714</v>
      </c>
      <c r="B1012" t="s">
        <v>1472</v>
      </c>
      <c r="C1012" t="s">
        <v>1037</v>
      </c>
      <c r="D1012" t="s">
        <v>4645</v>
      </c>
      <c r="E1012" t="s">
        <v>7</v>
      </c>
      <c r="F1012" s="3">
        <v>9716.58</v>
      </c>
      <c r="G1012" s="3">
        <v>325100</v>
      </c>
      <c r="H1012" s="3">
        <v>12142.484999999999</v>
      </c>
      <c r="I1012" s="61">
        <v>2023</v>
      </c>
    </row>
    <row r="1013" spans="1:9" x14ac:dyDescent="0.3">
      <c r="A1013" s="79">
        <v>714</v>
      </c>
      <c r="B1013" t="s">
        <v>1472</v>
      </c>
      <c r="C1013" t="s">
        <v>1037</v>
      </c>
      <c r="D1013" t="s">
        <v>4646</v>
      </c>
      <c r="E1013" t="s">
        <v>42</v>
      </c>
      <c r="F1013" s="3">
        <v>2620.4299999999998</v>
      </c>
      <c r="G1013" s="3">
        <v>350700</v>
      </c>
      <c r="H1013" s="3">
        <v>13098.645</v>
      </c>
      <c r="I1013" s="61">
        <v>2023</v>
      </c>
    </row>
    <row r="1014" spans="1:9" x14ac:dyDescent="0.3">
      <c r="A1014" s="79">
        <v>714</v>
      </c>
      <c r="B1014" t="s">
        <v>1472</v>
      </c>
      <c r="C1014" t="s">
        <v>1037</v>
      </c>
      <c r="D1014" t="s">
        <v>4647</v>
      </c>
      <c r="E1014" t="s">
        <v>7</v>
      </c>
      <c r="F1014" s="3">
        <v>7833.64</v>
      </c>
      <c r="G1014" s="3">
        <v>262100</v>
      </c>
      <c r="H1014" s="3">
        <v>9789.4349999999995</v>
      </c>
      <c r="I1014" s="61">
        <v>2023</v>
      </c>
    </row>
    <row r="1015" spans="1:9" x14ac:dyDescent="0.3">
      <c r="A1015" s="79">
        <v>714</v>
      </c>
      <c r="B1015" t="s">
        <v>1472</v>
      </c>
      <c r="C1015" t="s">
        <v>1037</v>
      </c>
      <c r="D1015" t="s">
        <v>4648</v>
      </c>
      <c r="E1015" t="s">
        <v>42</v>
      </c>
      <c r="F1015" s="3">
        <v>5702.62</v>
      </c>
      <c r="G1015" s="3">
        <v>381600</v>
      </c>
      <c r="H1015" s="3">
        <v>14252.76</v>
      </c>
      <c r="I1015" s="61">
        <v>2023</v>
      </c>
    </row>
    <row r="1016" spans="1:9" x14ac:dyDescent="0.3">
      <c r="A1016" s="79">
        <v>714</v>
      </c>
      <c r="B1016" t="s">
        <v>1472</v>
      </c>
      <c r="C1016" t="s">
        <v>1037</v>
      </c>
      <c r="D1016" t="s">
        <v>4649</v>
      </c>
      <c r="E1016" t="s">
        <v>42</v>
      </c>
      <c r="F1016" s="3">
        <v>5698.14</v>
      </c>
      <c r="G1016" s="3">
        <v>381300</v>
      </c>
      <c r="H1016" s="3">
        <v>14241.555</v>
      </c>
      <c r="I1016" s="61">
        <v>2023</v>
      </c>
    </row>
    <row r="1017" spans="1:9" x14ac:dyDescent="0.3">
      <c r="A1017" s="79">
        <v>714</v>
      </c>
      <c r="B1017" t="s">
        <v>1472</v>
      </c>
      <c r="C1017" t="s">
        <v>1037</v>
      </c>
      <c r="D1017" t="s">
        <v>4650</v>
      </c>
      <c r="E1017" t="s">
        <v>42</v>
      </c>
      <c r="F1017" s="3">
        <v>5698.14</v>
      </c>
      <c r="G1017" s="3">
        <v>381300</v>
      </c>
      <c r="H1017" s="3">
        <v>14241.555</v>
      </c>
      <c r="I1017" s="61">
        <v>2023</v>
      </c>
    </row>
    <row r="1018" spans="1:9" x14ac:dyDescent="0.3">
      <c r="A1018" s="79">
        <v>714</v>
      </c>
      <c r="B1018" t="s">
        <v>1472</v>
      </c>
      <c r="C1018" t="s">
        <v>1037</v>
      </c>
      <c r="D1018" t="s">
        <v>4651</v>
      </c>
      <c r="E1018" t="s">
        <v>42</v>
      </c>
      <c r="F1018" s="3">
        <v>5701.13</v>
      </c>
      <c r="G1018" s="3">
        <v>381500</v>
      </c>
      <c r="H1018" s="3">
        <v>14249.025</v>
      </c>
      <c r="I1018" s="61">
        <v>2023</v>
      </c>
    </row>
    <row r="1019" spans="1:9" x14ac:dyDescent="0.3">
      <c r="A1019" s="79">
        <v>714</v>
      </c>
      <c r="B1019" t="s">
        <v>1472</v>
      </c>
      <c r="C1019" t="s">
        <v>1037</v>
      </c>
      <c r="D1019" t="s">
        <v>4652</v>
      </c>
      <c r="E1019" t="s">
        <v>42</v>
      </c>
      <c r="F1019" s="3">
        <v>5701.13</v>
      </c>
      <c r="G1019" s="3">
        <v>381500</v>
      </c>
      <c r="H1019" s="3">
        <v>14249.025</v>
      </c>
      <c r="I1019" s="61">
        <v>2023</v>
      </c>
    </row>
    <row r="1020" spans="1:9" x14ac:dyDescent="0.3">
      <c r="A1020" s="79">
        <v>714</v>
      </c>
      <c r="B1020" t="s">
        <v>1472</v>
      </c>
      <c r="C1020" t="s">
        <v>1037</v>
      </c>
      <c r="D1020" t="s">
        <v>4653</v>
      </c>
      <c r="E1020" t="s">
        <v>42</v>
      </c>
      <c r="F1020" s="3">
        <v>6715.83</v>
      </c>
      <c r="G1020" s="3">
        <v>299600</v>
      </c>
      <c r="H1020" s="3">
        <v>11190.06</v>
      </c>
      <c r="I1020" s="61">
        <v>2023</v>
      </c>
    </row>
    <row r="1021" spans="1:9" x14ac:dyDescent="0.3">
      <c r="A1021" s="79">
        <v>714</v>
      </c>
      <c r="B1021" t="s">
        <v>1472</v>
      </c>
      <c r="C1021" t="s">
        <v>1037</v>
      </c>
      <c r="D1021" t="s">
        <v>4654</v>
      </c>
      <c r="E1021" t="s">
        <v>42</v>
      </c>
      <c r="F1021" s="3">
        <v>3549.2</v>
      </c>
      <c r="G1021" s="3">
        <v>475000</v>
      </c>
      <c r="H1021" s="3">
        <v>17741.25</v>
      </c>
      <c r="I1021" s="61">
        <v>2023</v>
      </c>
    </row>
    <row r="1022" spans="1:9" x14ac:dyDescent="0.3">
      <c r="A1022" s="79">
        <v>714</v>
      </c>
      <c r="B1022" t="s">
        <v>1472</v>
      </c>
      <c r="C1022" t="s">
        <v>1037</v>
      </c>
      <c r="D1022" t="s">
        <v>4655</v>
      </c>
      <c r="E1022" t="s">
        <v>42</v>
      </c>
      <c r="F1022" s="3">
        <v>3549.2</v>
      </c>
      <c r="G1022" s="3">
        <v>475000</v>
      </c>
      <c r="H1022" s="3">
        <v>17741.25</v>
      </c>
      <c r="I1022" s="61">
        <v>2023</v>
      </c>
    </row>
    <row r="1023" spans="1:9" x14ac:dyDescent="0.3">
      <c r="A1023" s="79">
        <v>714</v>
      </c>
      <c r="B1023" t="s">
        <v>1472</v>
      </c>
      <c r="C1023" t="s">
        <v>1037</v>
      </c>
      <c r="D1023" t="s">
        <v>4656</v>
      </c>
      <c r="E1023" t="s">
        <v>42</v>
      </c>
      <c r="F1023" s="3">
        <v>3549.2</v>
      </c>
      <c r="G1023" s="3">
        <v>475000</v>
      </c>
      <c r="H1023" s="3">
        <v>17741.25</v>
      </c>
      <c r="I1023" s="61">
        <v>2023</v>
      </c>
    </row>
    <row r="1024" spans="1:9" x14ac:dyDescent="0.3">
      <c r="A1024" s="79">
        <v>714</v>
      </c>
      <c r="B1024" t="s">
        <v>1472</v>
      </c>
      <c r="C1024" t="s">
        <v>1037</v>
      </c>
      <c r="D1024" t="s">
        <v>4657</v>
      </c>
      <c r="E1024" t="s">
        <v>42</v>
      </c>
      <c r="F1024" s="3">
        <v>3549.2</v>
      </c>
      <c r="G1024" s="3">
        <v>475000</v>
      </c>
      <c r="H1024" s="3">
        <v>17741.25</v>
      </c>
      <c r="I1024" s="61">
        <v>2023</v>
      </c>
    </row>
    <row r="1025" spans="1:9" x14ac:dyDescent="0.3">
      <c r="A1025" s="79">
        <v>714</v>
      </c>
      <c r="B1025" t="s">
        <v>1472</v>
      </c>
      <c r="C1025" t="s">
        <v>1037</v>
      </c>
      <c r="D1025" t="s">
        <v>4658</v>
      </c>
      <c r="E1025" t="s">
        <v>42</v>
      </c>
      <c r="F1025" s="3">
        <v>5615.2</v>
      </c>
      <c r="G1025" s="3">
        <v>250500</v>
      </c>
      <c r="H1025" s="3">
        <v>9356.1749999999993</v>
      </c>
      <c r="I1025" s="61">
        <v>2023</v>
      </c>
    </row>
    <row r="1026" spans="1:9" x14ac:dyDescent="0.3">
      <c r="A1026" s="79">
        <v>714</v>
      </c>
      <c r="B1026" t="s">
        <v>1472</v>
      </c>
      <c r="C1026" t="s">
        <v>1037</v>
      </c>
      <c r="D1026" t="s">
        <v>4659</v>
      </c>
      <c r="E1026" t="s">
        <v>42</v>
      </c>
      <c r="F1026" s="3">
        <v>7502.63</v>
      </c>
      <c r="G1026" s="3">
        <v>334700</v>
      </c>
      <c r="H1026" s="3">
        <v>12501.045</v>
      </c>
      <c r="I1026" s="61">
        <v>2023</v>
      </c>
    </row>
    <row r="1027" spans="1:9" x14ac:dyDescent="0.3">
      <c r="A1027" s="79">
        <v>714</v>
      </c>
      <c r="B1027" t="s">
        <v>1472</v>
      </c>
      <c r="C1027" t="s">
        <v>1037</v>
      </c>
      <c r="D1027" t="s">
        <v>4660</v>
      </c>
      <c r="E1027" t="s">
        <v>42</v>
      </c>
      <c r="F1027" s="3">
        <v>7502.63</v>
      </c>
      <c r="G1027" s="3">
        <v>334700</v>
      </c>
      <c r="H1027" s="3">
        <v>12501.045</v>
      </c>
      <c r="I1027" s="61">
        <v>2023</v>
      </c>
    </row>
    <row r="1028" spans="1:9" x14ac:dyDescent="0.3">
      <c r="A1028" s="79">
        <v>714</v>
      </c>
      <c r="B1028" t="s">
        <v>1472</v>
      </c>
      <c r="C1028" t="s">
        <v>1037</v>
      </c>
      <c r="D1028" t="s">
        <v>4661</v>
      </c>
      <c r="E1028" t="s">
        <v>42</v>
      </c>
      <c r="F1028" s="3">
        <v>8336.5</v>
      </c>
      <c r="G1028" s="3">
        <v>371900</v>
      </c>
      <c r="H1028" s="3">
        <v>13890.465</v>
      </c>
      <c r="I1028" s="61">
        <v>2023</v>
      </c>
    </row>
    <row r="1029" spans="1:9" x14ac:dyDescent="0.3">
      <c r="A1029" s="79">
        <v>714</v>
      </c>
      <c r="B1029" t="s">
        <v>1472</v>
      </c>
      <c r="C1029" t="s">
        <v>1037</v>
      </c>
      <c r="D1029" t="s">
        <v>4662</v>
      </c>
      <c r="E1029" t="s">
        <v>42</v>
      </c>
      <c r="F1029" s="3">
        <v>8334.26</v>
      </c>
      <c r="G1029" s="3">
        <v>371800</v>
      </c>
      <c r="H1029" s="3">
        <v>13886.73</v>
      </c>
      <c r="I1029" s="61">
        <v>2023</v>
      </c>
    </row>
    <row r="1030" spans="1:9" x14ac:dyDescent="0.3">
      <c r="A1030" s="79">
        <v>714</v>
      </c>
      <c r="B1030" t="s">
        <v>1472</v>
      </c>
      <c r="C1030" t="s">
        <v>1037</v>
      </c>
      <c r="D1030" t="s">
        <v>4663</v>
      </c>
      <c r="E1030" t="s">
        <v>42</v>
      </c>
      <c r="F1030" s="3">
        <v>8450.83</v>
      </c>
      <c r="G1030" s="3">
        <v>377000</v>
      </c>
      <c r="H1030" s="3">
        <v>14080.949999999999</v>
      </c>
      <c r="I1030" s="61">
        <v>2023</v>
      </c>
    </row>
    <row r="1031" spans="1:9" x14ac:dyDescent="0.3">
      <c r="A1031" s="79">
        <v>714</v>
      </c>
      <c r="B1031" t="s">
        <v>1472</v>
      </c>
      <c r="C1031" t="s">
        <v>1037</v>
      </c>
      <c r="D1031" t="s">
        <v>4664</v>
      </c>
      <c r="E1031" t="s">
        <v>42</v>
      </c>
      <c r="F1031" s="3">
        <v>8332.02</v>
      </c>
      <c r="G1031" s="3">
        <v>371700</v>
      </c>
      <c r="H1031" s="3">
        <v>13882.994999999999</v>
      </c>
      <c r="I1031" s="61">
        <v>2023</v>
      </c>
    </row>
    <row r="1032" spans="1:9" x14ac:dyDescent="0.3">
      <c r="A1032" s="79">
        <v>714</v>
      </c>
      <c r="B1032" t="s">
        <v>1472</v>
      </c>
      <c r="C1032" t="s">
        <v>1037</v>
      </c>
      <c r="D1032" t="s">
        <v>4665</v>
      </c>
      <c r="E1032" t="s">
        <v>42</v>
      </c>
      <c r="F1032" s="3">
        <v>8336.5</v>
      </c>
      <c r="G1032" s="3">
        <v>371900</v>
      </c>
      <c r="H1032" s="3">
        <v>13890.465</v>
      </c>
      <c r="I1032" s="61">
        <v>2023</v>
      </c>
    </row>
    <row r="1033" spans="1:9" x14ac:dyDescent="0.3">
      <c r="A1033" s="79">
        <v>714</v>
      </c>
      <c r="B1033" t="s">
        <v>1472</v>
      </c>
      <c r="C1033" t="s">
        <v>1037</v>
      </c>
      <c r="D1033" t="s">
        <v>4666</v>
      </c>
      <c r="E1033" t="s">
        <v>42</v>
      </c>
      <c r="F1033" s="3">
        <v>8471</v>
      </c>
      <c r="G1033" s="3">
        <v>377900</v>
      </c>
      <c r="H1033" s="3">
        <v>14114.564999999999</v>
      </c>
      <c r="I1033" s="61">
        <v>2023</v>
      </c>
    </row>
    <row r="1034" spans="1:9" x14ac:dyDescent="0.3">
      <c r="A1034" s="79">
        <v>714</v>
      </c>
      <c r="B1034" t="s">
        <v>1472</v>
      </c>
      <c r="C1034" t="s">
        <v>1037</v>
      </c>
      <c r="D1034" t="s">
        <v>4667</v>
      </c>
      <c r="E1034" t="s">
        <v>42</v>
      </c>
      <c r="F1034" s="3">
        <v>9351.9500000000007</v>
      </c>
      <c r="G1034" s="3">
        <v>417200</v>
      </c>
      <c r="H1034" s="3">
        <v>15582.42</v>
      </c>
      <c r="I1034" s="61">
        <v>2023</v>
      </c>
    </row>
    <row r="1035" spans="1:9" x14ac:dyDescent="0.3">
      <c r="A1035" s="79">
        <v>714</v>
      </c>
      <c r="B1035" t="s">
        <v>1472</v>
      </c>
      <c r="C1035" t="s">
        <v>1037</v>
      </c>
      <c r="D1035" t="s">
        <v>4668</v>
      </c>
      <c r="E1035" t="s">
        <v>42</v>
      </c>
      <c r="F1035" s="3">
        <v>5668.25</v>
      </c>
      <c r="G1035" s="3">
        <v>379300</v>
      </c>
      <c r="H1035" s="3">
        <v>14166.855</v>
      </c>
      <c r="I1035" s="61">
        <v>2023</v>
      </c>
    </row>
    <row r="1036" spans="1:9" x14ac:dyDescent="0.3">
      <c r="A1036" s="79">
        <v>714</v>
      </c>
      <c r="B1036" t="s">
        <v>1472</v>
      </c>
      <c r="C1036" t="s">
        <v>1037</v>
      </c>
      <c r="D1036" t="s">
        <v>4669</v>
      </c>
      <c r="E1036" t="s">
        <v>42</v>
      </c>
      <c r="F1036" s="3">
        <v>3379.58</v>
      </c>
      <c r="G1036" s="3">
        <v>452300</v>
      </c>
      <c r="H1036" s="3">
        <v>16893.404999999999</v>
      </c>
      <c r="I1036" s="61">
        <v>2023</v>
      </c>
    </row>
    <row r="1037" spans="1:9" x14ac:dyDescent="0.3">
      <c r="A1037" s="79">
        <v>714</v>
      </c>
      <c r="B1037" t="s">
        <v>1472</v>
      </c>
      <c r="C1037" t="s">
        <v>1037</v>
      </c>
      <c r="D1037" t="s">
        <v>4670</v>
      </c>
      <c r="E1037" t="s">
        <v>42</v>
      </c>
      <c r="F1037" s="3">
        <v>3379.58</v>
      </c>
      <c r="G1037" s="3">
        <v>452300</v>
      </c>
      <c r="H1037" s="3">
        <v>16893.404999999999</v>
      </c>
      <c r="I1037" s="61">
        <v>2023</v>
      </c>
    </row>
    <row r="1038" spans="1:9" x14ac:dyDescent="0.3">
      <c r="A1038" s="79">
        <v>714</v>
      </c>
      <c r="B1038" t="s">
        <v>1472</v>
      </c>
      <c r="C1038" t="s">
        <v>1037</v>
      </c>
      <c r="D1038" t="s">
        <v>4671</v>
      </c>
      <c r="E1038" t="s">
        <v>42</v>
      </c>
      <c r="F1038" s="3">
        <v>3109.09</v>
      </c>
      <c r="G1038" s="3">
        <v>416100</v>
      </c>
      <c r="H1038" s="3">
        <v>15541.334999999999</v>
      </c>
      <c r="I1038" s="61">
        <v>2023</v>
      </c>
    </row>
    <row r="1039" spans="1:9" x14ac:dyDescent="0.3">
      <c r="A1039" s="79">
        <v>714</v>
      </c>
      <c r="B1039" t="s">
        <v>1472</v>
      </c>
      <c r="C1039" t="s">
        <v>1037</v>
      </c>
      <c r="D1039" t="s">
        <v>4672</v>
      </c>
      <c r="E1039" t="s">
        <v>42</v>
      </c>
      <c r="F1039" s="3">
        <v>2892.41</v>
      </c>
      <c r="G1039" s="3">
        <v>387100</v>
      </c>
      <c r="H1039" s="3">
        <v>14458.184999999999</v>
      </c>
      <c r="I1039" s="61">
        <v>2023</v>
      </c>
    </row>
    <row r="1040" spans="1:9" x14ac:dyDescent="0.3">
      <c r="A1040" s="79">
        <v>714</v>
      </c>
      <c r="B1040" t="s">
        <v>1472</v>
      </c>
      <c r="C1040" t="s">
        <v>1037</v>
      </c>
      <c r="D1040" t="s">
        <v>4673</v>
      </c>
      <c r="E1040" t="s">
        <v>42</v>
      </c>
      <c r="F1040" s="3">
        <v>63885.599999999999</v>
      </c>
      <c r="G1040" s="3">
        <v>2450000</v>
      </c>
      <c r="H1040" s="3">
        <v>91507.5</v>
      </c>
      <c r="I1040" s="61">
        <v>2023</v>
      </c>
    </row>
    <row r="1041" spans="1:9" x14ac:dyDescent="0.3">
      <c r="A1041" s="79">
        <v>714</v>
      </c>
      <c r="B1041" t="s">
        <v>1472</v>
      </c>
      <c r="C1041" t="s">
        <v>1037</v>
      </c>
      <c r="D1041" t="s">
        <v>4674</v>
      </c>
      <c r="E1041" t="s">
        <v>42</v>
      </c>
      <c r="F1041" s="3">
        <v>2737.74</v>
      </c>
      <c r="G1041" s="3">
        <v>366400</v>
      </c>
      <c r="H1041" s="3">
        <v>13685.039999999999</v>
      </c>
      <c r="I1041" s="61">
        <v>2023</v>
      </c>
    </row>
    <row r="1042" spans="1:9" x14ac:dyDescent="0.3">
      <c r="A1042" s="79">
        <v>714</v>
      </c>
      <c r="B1042" t="s">
        <v>1472</v>
      </c>
      <c r="C1042" t="s">
        <v>1037</v>
      </c>
      <c r="D1042" t="s">
        <v>4675</v>
      </c>
      <c r="E1042" t="s">
        <v>42</v>
      </c>
      <c r="F1042" s="3">
        <v>2595.77</v>
      </c>
      <c r="G1042" s="3">
        <v>347400</v>
      </c>
      <c r="H1042" s="3">
        <v>12975.39</v>
      </c>
      <c r="I1042" s="61">
        <v>2023</v>
      </c>
    </row>
    <row r="1043" spans="1:9" x14ac:dyDescent="0.3">
      <c r="A1043" s="79">
        <v>714</v>
      </c>
      <c r="B1043" t="s">
        <v>1472</v>
      </c>
      <c r="C1043" t="s">
        <v>1037</v>
      </c>
      <c r="D1043" t="s">
        <v>4676</v>
      </c>
      <c r="E1043" t="s">
        <v>42</v>
      </c>
      <c r="F1043" s="3">
        <v>3664.26</v>
      </c>
      <c r="G1043" s="3">
        <v>245200</v>
      </c>
      <c r="H1043" s="3">
        <v>9158.2199999999993</v>
      </c>
      <c r="I1043" s="61">
        <v>2023</v>
      </c>
    </row>
    <row r="1044" spans="1:9" x14ac:dyDescent="0.3">
      <c r="A1044" s="79">
        <v>714</v>
      </c>
      <c r="B1044" t="s">
        <v>1472</v>
      </c>
      <c r="C1044" t="s">
        <v>1037</v>
      </c>
      <c r="D1044" t="s">
        <v>4677</v>
      </c>
      <c r="E1044" t="s">
        <v>42</v>
      </c>
      <c r="F1044" s="3">
        <v>8587.56</v>
      </c>
      <c r="G1044" s="3">
        <v>383100</v>
      </c>
      <c r="H1044" s="3">
        <v>14308.785</v>
      </c>
      <c r="I1044" s="61">
        <v>2023</v>
      </c>
    </row>
    <row r="1045" spans="1:9" x14ac:dyDescent="0.3">
      <c r="A1045" s="79">
        <v>714</v>
      </c>
      <c r="B1045" t="s">
        <v>1472</v>
      </c>
      <c r="C1045" t="s">
        <v>1037</v>
      </c>
      <c r="D1045" t="s">
        <v>4678</v>
      </c>
      <c r="E1045" t="s">
        <v>42</v>
      </c>
      <c r="F1045" s="3">
        <v>5895.4</v>
      </c>
      <c r="G1045" s="3">
        <v>263000</v>
      </c>
      <c r="H1045" s="3">
        <v>9823.0499999999993</v>
      </c>
      <c r="I1045" s="61">
        <v>2023</v>
      </c>
    </row>
    <row r="1046" spans="1:9" x14ac:dyDescent="0.3">
      <c r="A1046" s="79">
        <v>714</v>
      </c>
      <c r="B1046" t="s">
        <v>1472</v>
      </c>
      <c r="C1046" t="s">
        <v>1037</v>
      </c>
      <c r="D1046" t="s">
        <v>4679</v>
      </c>
      <c r="E1046" t="s">
        <v>42</v>
      </c>
      <c r="F1046" s="3">
        <v>3765.88</v>
      </c>
      <c r="G1046" s="3">
        <v>252000</v>
      </c>
      <c r="H1046" s="3">
        <v>9412.1999999999989</v>
      </c>
      <c r="I1046" s="61">
        <v>2023</v>
      </c>
    </row>
    <row r="1047" spans="1:9" x14ac:dyDescent="0.3">
      <c r="A1047" s="79">
        <v>714</v>
      </c>
      <c r="B1047" t="s">
        <v>1472</v>
      </c>
      <c r="C1047" t="s">
        <v>1037</v>
      </c>
      <c r="D1047" t="s">
        <v>4680</v>
      </c>
      <c r="E1047" t="s">
        <v>42</v>
      </c>
      <c r="F1047" s="3">
        <v>5080.96</v>
      </c>
      <c r="G1047" s="3">
        <v>340000</v>
      </c>
      <c r="H1047" s="3">
        <v>12699</v>
      </c>
      <c r="I1047" s="61">
        <v>2023</v>
      </c>
    </row>
    <row r="1048" spans="1:9" x14ac:dyDescent="0.3">
      <c r="A1048" s="79">
        <v>714</v>
      </c>
      <c r="B1048" t="s">
        <v>1472</v>
      </c>
      <c r="C1048" t="s">
        <v>1037</v>
      </c>
      <c r="D1048" t="s">
        <v>4681</v>
      </c>
      <c r="E1048" t="s">
        <v>42</v>
      </c>
      <c r="F1048" s="3">
        <v>5379.84</v>
      </c>
      <c r="G1048" s="3">
        <v>360000</v>
      </c>
      <c r="H1048" s="3">
        <v>13446</v>
      </c>
      <c r="I1048" s="61">
        <v>2023</v>
      </c>
    </row>
    <row r="1049" spans="1:9" x14ac:dyDescent="0.3">
      <c r="A1049" s="79">
        <v>714</v>
      </c>
      <c r="B1049" t="s">
        <v>1472</v>
      </c>
      <c r="C1049" t="s">
        <v>1037</v>
      </c>
      <c r="D1049" t="s">
        <v>4682</v>
      </c>
      <c r="E1049" t="s">
        <v>42</v>
      </c>
      <c r="F1049" s="3">
        <v>2663.02</v>
      </c>
      <c r="G1049" s="3">
        <v>356400</v>
      </c>
      <c r="H1049" s="3">
        <v>13311.539999999999</v>
      </c>
      <c r="I1049" s="61">
        <v>2023</v>
      </c>
    </row>
    <row r="1050" spans="1:9" x14ac:dyDescent="0.3">
      <c r="A1050" s="79">
        <v>714</v>
      </c>
      <c r="B1050" t="s">
        <v>1472</v>
      </c>
      <c r="C1050" t="s">
        <v>1037</v>
      </c>
      <c r="D1050" t="s">
        <v>4683</v>
      </c>
      <c r="E1050" t="s">
        <v>42</v>
      </c>
      <c r="F1050" s="3">
        <v>2588.3000000000002</v>
      </c>
      <c r="G1050" s="3">
        <v>346400</v>
      </c>
      <c r="H1050" s="3">
        <v>12938.039999999999</v>
      </c>
      <c r="I1050" s="61">
        <v>2023</v>
      </c>
    </row>
    <row r="1051" spans="1:9" x14ac:dyDescent="0.3">
      <c r="A1051" s="79">
        <v>714</v>
      </c>
      <c r="B1051" t="s">
        <v>1472</v>
      </c>
      <c r="C1051" t="s">
        <v>1037</v>
      </c>
      <c r="D1051" t="s">
        <v>4684</v>
      </c>
      <c r="E1051" t="s">
        <v>42</v>
      </c>
      <c r="F1051" s="3">
        <v>2588.3000000000002</v>
      </c>
      <c r="G1051" s="3">
        <v>346400</v>
      </c>
      <c r="H1051" s="3">
        <v>12938.039999999999</v>
      </c>
      <c r="I1051" s="61">
        <v>2023</v>
      </c>
    </row>
    <row r="1052" spans="1:9" x14ac:dyDescent="0.3">
      <c r="A1052" s="79">
        <v>714</v>
      </c>
      <c r="B1052" t="s">
        <v>1472</v>
      </c>
      <c r="C1052" t="s">
        <v>1037</v>
      </c>
      <c r="D1052" t="s">
        <v>4685</v>
      </c>
      <c r="E1052" t="s">
        <v>42</v>
      </c>
      <c r="F1052" s="3">
        <v>2930.51</v>
      </c>
      <c r="G1052" s="3">
        <v>392200</v>
      </c>
      <c r="H1052" s="3">
        <v>14648.67</v>
      </c>
      <c r="I1052" s="61">
        <v>2023</v>
      </c>
    </row>
    <row r="1053" spans="1:9" x14ac:dyDescent="0.3">
      <c r="A1053" s="79">
        <v>714</v>
      </c>
      <c r="B1053" t="s">
        <v>1472</v>
      </c>
      <c r="C1053" t="s">
        <v>1037</v>
      </c>
      <c r="D1053" t="s">
        <v>4686</v>
      </c>
      <c r="E1053" t="s">
        <v>42</v>
      </c>
      <c r="F1053" s="3">
        <v>2717.56</v>
      </c>
      <c r="G1053" s="3">
        <v>363700</v>
      </c>
      <c r="H1053" s="3">
        <v>13584.195</v>
      </c>
      <c r="I1053" s="61">
        <v>2023</v>
      </c>
    </row>
    <row r="1054" spans="1:9" x14ac:dyDescent="0.3">
      <c r="A1054" s="79">
        <v>714</v>
      </c>
      <c r="B1054" t="s">
        <v>1472</v>
      </c>
      <c r="C1054" t="s">
        <v>1037</v>
      </c>
      <c r="D1054" t="s">
        <v>4687</v>
      </c>
      <c r="E1054" t="s">
        <v>42</v>
      </c>
      <c r="F1054" s="3">
        <v>5785.56</v>
      </c>
      <c r="G1054" s="3">
        <v>258100</v>
      </c>
      <c r="H1054" s="3">
        <v>9640.0349999999999</v>
      </c>
      <c r="I1054" s="61">
        <v>2023</v>
      </c>
    </row>
    <row r="1055" spans="1:9" x14ac:dyDescent="0.3">
      <c r="A1055" s="79">
        <v>714</v>
      </c>
      <c r="B1055" t="s">
        <v>1472</v>
      </c>
      <c r="C1055" t="s">
        <v>1037</v>
      </c>
      <c r="D1055" t="s">
        <v>4688</v>
      </c>
      <c r="E1055" t="s">
        <v>42</v>
      </c>
      <c r="F1055" s="3">
        <v>5819.19</v>
      </c>
      <c r="G1055" s="3">
        <v>389400</v>
      </c>
      <c r="H1055" s="3">
        <v>14544.09</v>
      </c>
      <c r="I1055" s="61">
        <v>2023</v>
      </c>
    </row>
    <row r="1056" spans="1:9" x14ac:dyDescent="0.3">
      <c r="A1056" s="79">
        <v>714</v>
      </c>
      <c r="B1056" t="s">
        <v>1472</v>
      </c>
      <c r="C1056" t="s">
        <v>1037</v>
      </c>
      <c r="D1056" t="s">
        <v>4689</v>
      </c>
      <c r="E1056" t="s">
        <v>42</v>
      </c>
      <c r="F1056" s="3">
        <v>2544.96</v>
      </c>
      <c r="G1056" s="3">
        <v>340600</v>
      </c>
      <c r="H1056" s="3">
        <v>12721.41</v>
      </c>
      <c r="I1056" s="61">
        <v>2023</v>
      </c>
    </row>
    <row r="1057" spans="1:9" x14ac:dyDescent="0.3">
      <c r="A1057" s="79">
        <v>714</v>
      </c>
      <c r="B1057" t="s">
        <v>1472</v>
      </c>
      <c r="C1057" t="s">
        <v>1037</v>
      </c>
      <c r="D1057" t="s">
        <v>4690</v>
      </c>
      <c r="E1057" t="s">
        <v>42</v>
      </c>
      <c r="F1057" s="3">
        <v>2544.96</v>
      </c>
      <c r="G1057" s="3">
        <v>340600</v>
      </c>
      <c r="H1057" s="3">
        <v>12721.41</v>
      </c>
      <c r="I1057" s="61">
        <v>2023</v>
      </c>
    </row>
    <row r="1058" spans="1:9" x14ac:dyDescent="0.3">
      <c r="A1058" s="79">
        <v>714</v>
      </c>
      <c r="B1058" t="s">
        <v>1472</v>
      </c>
      <c r="C1058" t="s">
        <v>1037</v>
      </c>
      <c r="D1058" t="s">
        <v>4691</v>
      </c>
      <c r="E1058" t="s">
        <v>42</v>
      </c>
      <c r="F1058" s="3">
        <v>2544.96</v>
      </c>
      <c r="G1058" s="3">
        <v>340600</v>
      </c>
      <c r="H1058" s="3">
        <v>12721.41</v>
      </c>
      <c r="I1058" s="61">
        <v>2023</v>
      </c>
    </row>
    <row r="1059" spans="1:9" x14ac:dyDescent="0.3">
      <c r="A1059" s="79">
        <v>714</v>
      </c>
      <c r="B1059" t="s">
        <v>1472</v>
      </c>
      <c r="C1059" t="s">
        <v>1037</v>
      </c>
      <c r="D1059" t="s">
        <v>4692</v>
      </c>
      <c r="E1059" t="s">
        <v>42</v>
      </c>
      <c r="F1059" s="3">
        <v>2632.38</v>
      </c>
      <c r="G1059" s="3">
        <v>352300</v>
      </c>
      <c r="H1059" s="3">
        <v>13158.404999999999</v>
      </c>
      <c r="I1059" s="61">
        <v>2023</v>
      </c>
    </row>
    <row r="1060" spans="1:9" x14ac:dyDescent="0.3">
      <c r="A1060" s="79">
        <v>714</v>
      </c>
      <c r="B1060" t="s">
        <v>1472</v>
      </c>
      <c r="C1060" t="s">
        <v>1037</v>
      </c>
      <c r="D1060" t="s">
        <v>4693</v>
      </c>
      <c r="E1060" t="s">
        <v>42</v>
      </c>
      <c r="F1060" s="3">
        <v>2632.38</v>
      </c>
      <c r="G1060" s="3">
        <v>352300</v>
      </c>
      <c r="H1060" s="3">
        <v>13158.404999999999</v>
      </c>
      <c r="I1060" s="61">
        <v>2023</v>
      </c>
    </row>
    <row r="1061" spans="1:9" x14ac:dyDescent="0.3">
      <c r="A1061" s="79">
        <v>714</v>
      </c>
      <c r="B1061" t="s">
        <v>1472</v>
      </c>
      <c r="C1061" t="s">
        <v>1037</v>
      </c>
      <c r="D1061" t="s">
        <v>4694</v>
      </c>
      <c r="E1061" t="s">
        <v>42</v>
      </c>
      <c r="F1061" s="3">
        <v>2706.35</v>
      </c>
      <c r="G1061" s="3">
        <v>362200</v>
      </c>
      <c r="H1061" s="3">
        <v>13528.17</v>
      </c>
      <c r="I1061" s="61">
        <v>2023</v>
      </c>
    </row>
    <row r="1062" spans="1:9" x14ac:dyDescent="0.3">
      <c r="A1062" s="79">
        <v>714</v>
      </c>
      <c r="B1062" t="s">
        <v>1472</v>
      </c>
      <c r="C1062" t="s">
        <v>1037</v>
      </c>
      <c r="D1062" t="s">
        <v>4695</v>
      </c>
      <c r="E1062" t="s">
        <v>42</v>
      </c>
      <c r="F1062" s="3">
        <v>2702.62</v>
      </c>
      <c r="G1062" s="3">
        <v>361700</v>
      </c>
      <c r="H1062" s="3">
        <v>13509.494999999999</v>
      </c>
      <c r="I1062" s="61">
        <v>2023</v>
      </c>
    </row>
    <row r="1063" spans="1:9" x14ac:dyDescent="0.3">
      <c r="A1063" s="79">
        <v>714</v>
      </c>
      <c r="B1063" t="s">
        <v>1472</v>
      </c>
      <c r="C1063" t="s">
        <v>1037</v>
      </c>
      <c r="D1063" t="s">
        <v>4696</v>
      </c>
      <c r="E1063" t="s">
        <v>42</v>
      </c>
      <c r="F1063" s="3">
        <v>2683.19</v>
      </c>
      <c r="G1063" s="3">
        <v>359100</v>
      </c>
      <c r="H1063" s="3">
        <v>13412.385</v>
      </c>
      <c r="I1063" s="61">
        <v>2023</v>
      </c>
    </row>
    <row r="1064" spans="1:9" x14ac:dyDescent="0.3">
      <c r="A1064" s="79">
        <v>714</v>
      </c>
      <c r="B1064" t="s">
        <v>1472</v>
      </c>
      <c r="C1064" t="s">
        <v>1037</v>
      </c>
      <c r="D1064" t="s">
        <v>4697</v>
      </c>
      <c r="E1064" t="s">
        <v>42</v>
      </c>
      <c r="F1064" s="3">
        <v>4808.97</v>
      </c>
      <c r="G1064" s="3">
        <v>321800</v>
      </c>
      <c r="H1064" s="3">
        <v>12019.23</v>
      </c>
      <c r="I1064" s="61">
        <v>2023</v>
      </c>
    </row>
    <row r="1065" spans="1:9" x14ac:dyDescent="0.3">
      <c r="A1065" s="79">
        <v>714</v>
      </c>
      <c r="B1065" t="s">
        <v>1472</v>
      </c>
      <c r="C1065" t="s">
        <v>1037</v>
      </c>
      <c r="D1065" t="s">
        <v>4698</v>
      </c>
      <c r="E1065" t="s">
        <v>42</v>
      </c>
      <c r="F1065" s="3">
        <v>2404.48</v>
      </c>
      <c r="G1065" s="3">
        <v>321800</v>
      </c>
      <c r="H1065" s="3">
        <v>12019.23</v>
      </c>
      <c r="I1065" s="61">
        <v>2023</v>
      </c>
    </row>
    <row r="1066" spans="1:9" x14ac:dyDescent="0.3">
      <c r="A1066" s="79">
        <v>714</v>
      </c>
      <c r="B1066" t="s">
        <v>1472</v>
      </c>
      <c r="C1066" t="s">
        <v>1037</v>
      </c>
      <c r="D1066" t="s">
        <v>4699</v>
      </c>
      <c r="E1066" t="s">
        <v>42</v>
      </c>
      <c r="F1066" s="3">
        <v>4956.92</v>
      </c>
      <c r="G1066" s="3">
        <v>331700</v>
      </c>
      <c r="H1066" s="3">
        <v>12388.994999999999</v>
      </c>
      <c r="I1066" s="61">
        <v>2023</v>
      </c>
    </row>
    <row r="1067" spans="1:9" x14ac:dyDescent="0.3">
      <c r="A1067" s="79">
        <v>714</v>
      </c>
      <c r="B1067" t="s">
        <v>1472</v>
      </c>
      <c r="C1067" t="s">
        <v>1037</v>
      </c>
      <c r="D1067" t="s">
        <v>4700</v>
      </c>
      <c r="E1067" t="s">
        <v>42</v>
      </c>
      <c r="F1067" s="3">
        <v>7435.38</v>
      </c>
      <c r="G1067" s="3">
        <v>331700</v>
      </c>
      <c r="H1067" s="3">
        <v>12388.994999999999</v>
      </c>
      <c r="I1067" s="61">
        <v>2023</v>
      </c>
    </row>
    <row r="1068" spans="1:9" x14ac:dyDescent="0.3">
      <c r="A1068" s="79">
        <v>714</v>
      </c>
      <c r="B1068" t="s">
        <v>1472</v>
      </c>
      <c r="C1068" t="s">
        <v>1037</v>
      </c>
      <c r="D1068" t="s">
        <v>4701</v>
      </c>
      <c r="E1068" t="s">
        <v>42</v>
      </c>
      <c r="F1068" s="3">
        <v>5579.34</v>
      </c>
      <c r="G1068" s="3">
        <v>248900</v>
      </c>
      <c r="H1068" s="3">
        <v>9296.4149999999991</v>
      </c>
      <c r="I1068" s="61">
        <v>2023</v>
      </c>
    </row>
    <row r="1069" spans="1:9" x14ac:dyDescent="0.3">
      <c r="A1069" s="79">
        <v>714</v>
      </c>
      <c r="B1069" t="s">
        <v>1472</v>
      </c>
      <c r="C1069" t="s">
        <v>1037</v>
      </c>
      <c r="D1069" t="s">
        <v>4702</v>
      </c>
      <c r="E1069" t="s">
        <v>42</v>
      </c>
      <c r="F1069" s="3">
        <v>5525.54</v>
      </c>
      <c r="G1069" s="3">
        <v>246500</v>
      </c>
      <c r="H1069" s="3">
        <v>9206.7749999999996</v>
      </c>
      <c r="I1069" s="61">
        <v>2023</v>
      </c>
    </row>
    <row r="1070" spans="1:9" x14ac:dyDescent="0.3">
      <c r="A1070" s="79">
        <v>714</v>
      </c>
      <c r="B1070" t="s">
        <v>1472</v>
      </c>
      <c r="C1070" t="s">
        <v>1037</v>
      </c>
      <c r="D1070" t="s">
        <v>4703</v>
      </c>
      <c r="E1070" t="s">
        <v>42</v>
      </c>
      <c r="F1070" s="3">
        <v>3161.4</v>
      </c>
      <c r="G1070" s="3">
        <v>423100</v>
      </c>
      <c r="H1070" s="3">
        <v>15802.785</v>
      </c>
      <c r="I1070" s="61">
        <v>2023</v>
      </c>
    </row>
    <row r="1071" spans="1:9" x14ac:dyDescent="0.3">
      <c r="A1071" s="79">
        <v>714</v>
      </c>
      <c r="B1071" t="s">
        <v>1472</v>
      </c>
      <c r="C1071" t="s">
        <v>1037</v>
      </c>
      <c r="D1071" t="s">
        <v>4704</v>
      </c>
      <c r="E1071" t="s">
        <v>42</v>
      </c>
      <c r="F1071" s="3">
        <v>5088.43</v>
      </c>
      <c r="G1071" s="3">
        <v>340500</v>
      </c>
      <c r="H1071" s="3">
        <v>12717.674999999999</v>
      </c>
      <c r="I1071" s="61">
        <v>2023</v>
      </c>
    </row>
    <row r="1072" spans="1:9" x14ac:dyDescent="0.3">
      <c r="A1072" s="79">
        <v>714</v>
      </c>
      <c r="B1072" t="s">
        <v>1472</v>
      </c>
      <c r="C1072" t="s">
        <v>1037</v>
      </c>
      <c r="D1072" t="s">
        <v>4705</v>
      </c>
      <c r="E1072" t="s">
        <v>42</v>
      </c>
      <c r="F1072" s="3">
        <v>2544.21</v>
      </c>
      <c r="G1072" s="3">
        <v>340500</v>
      </c>
      <c r="H1072" s="3">
        <v>12717.674999999999</v>
      </c>
      <c r="I1072" s="61">
        <v>2023</v>
      </c>
    </row>
    <row r="1073" spans="1:9" x14ac:dyDescent="0.3">
      <c r="A1073" s="79">
        <v>714</v>
      </c>
      <c r="B1073" t="s">
        <v>1472</v>
      </c>
      <c r="C1073" t="s">
        <v>1037</v>
      </c>
      <c r="D1073" t="s">
        <v>4706</v>
      </c>
      <c r="E1073" t="s">
        <v>42</v>
      </c>
      <c r="F1073" s="3">
        <v>3255.55</v>
      </c>
      <c r="G1073" s="3">
        <v>435700</v>
      </c>
      <c r="H1073" s="3">
        <v>16273.394999999999</v>
      </c>
      <c r="I1073" s="61">
        <v>2023</v>
      </c>
    </row>
    <row r="1074" spans="1:9" x14ac:dyDescent="0.3">
      <c r="A1074" s="79">
        <v>714</v>
      </c>
      <c r="B1074" t="s">
        <v>1472</v>
      </c>
      <c r="C1074" t="s">
        <v>1037</v>
      </c>
      <c r="D1074" t="s">
        <v>4707</v>
      </c>
      <c r="E1074" t="s">
        <v>42</v>
      </c>
      <c r="F1074" s="3">
        <v>3271.24</v>
      </c>
      <c r="G1074" s="3">
        <v>437800</v>
      </c>
      <c r="H1074" s="3">
        <v>16351.83</v>
      </c>
      <c r="I1074" s="61">
        <v>2023</v>
      </c>
    </row>
    <row r="1075" spans="1:9" x14ac:dyDescent="0.3">
      <c r="A1075" s="79">
        <v>714</v>
      </c>
      <c r="B1075" t="s">
        <v>1472</v>
      </c>
      <c r="C1075" t="s">
        <v>1037</v>
      </c>
      <c r="D1075" t="s">
        <v>4708</v>
      </c>
      <c r="E1075" t="s">
        <v>42</v>
      </c>
      <c r="F1075" s="3">
        <v>3256.29</v>
      </c>
      <c r="G1075" s="3">
        <v>435800</v>
      </c>
      <c r="H1075" s="3">
        <v>16277.13</v>
      </c>
      <c r="I1075" s="61">
        <v>2023</v>
      </c>
    </row>
    <row r="1076" spans="1:9" x14ac:dyDescent="0.3">
      <c r="A1076" s="79">
        <v>714</v>
      </c>
      <c r="B1076" t="s">
        <v>1472</v>
      </c>
      <c r="C1076" t="s">
        <v>1037</v>
      </c>
      <c r="D1076" t="s">
        <v>4709</v>
      </c>
      <c r="E1076" t="s">
        <v>42</v>
      </c>
      <c r="F1076" s="3">
        <v>3411.71</v>
      </c>
      <c r="G1076" s="3">
        <v>456600</v>
      </c>
      <c r="H1076" s="3">
        <v>17054.009999999998</v>
      </c>
      <c r="I1076" s="61">
        <v>2023</v>
      </c>
    </row>
    <row r="1077" spans="1:9" x14ac:dyDescent="0.3">
      <c r="A1077" s="79">
        <v>714</v>
      </c>
      <c r="B1077" t="s">
        <v>1472</v>
      </c>
      <c r="C1077" t="s">
        <v>1037</v>
      </c>
      <c r="D1077" t="s">
        <v>3813</v>
      </c>
      <c r="E1077" t="s">
        <v>42</v>
      </c>
      <c r="F1077" s="3">
        <v>20901.79</v>
      </c>
      <c r="G1077" s="3">
        <v>199500</v>
      </c>
      <c r="H1077" s="3">
        <v>7451.3249999999998</v>
      </c>
      <c r="I1077" s="61">
        <v>2023</v>
      </c>
    </row>
    <row r="1078" spans="1:9" x14ac:dyDescent="0.3">
      <c r="A1078" s="79">
        <v>714</v>
      </c>
      <c r="B1078" t="s">
        <v>1472</v>
      </c>
      <c r="C1078" t="s">
        <v>1037</v>
      </c>
      <c r="D1078" t="s">
        <v>4710</v>
      </c>
      <c r="E1078" t="s">
        <v>19</v>
      </c>
      <c r="F1078" s="3">
        <v>1400000</v>
      </c>
      <c r="G1078" s="3">
        <v>46211400</v>
      </c>
      <c r="H1078" s="3">
        <v>1725995.79</v>
      </c>
      <c r="I1078" s="61">
        <v>2023</v>
      </c>
    </row>
    <row r="1079" spans="1:9" x14ac:dyDescent="0.3">
      <c r="A1079" s="79">
        <v>714</v>
      </c>
      <c r="B1079" t="s">
        <v>1472</v>
      </c>
      <c r="C1079" t="s">
        <v>1037</v>
      </c>
      <c r="D1079" t="s">
        <v>3812</v>
      </c>
      <c r="E1079" t="s">
        <v>42</v>
      </c>
      <c r="F1079" s="3">
        <v>109734.76</v>
      </c>
      <c r="G1079" s="3">
        <v>1264600</v>
      </c>
      <c r="H1079" s="3">
        <v>47232.81</v>
      </c>
      <c r="I1079" s="61">
        <v>2023</v>
      </c>
    </row>
    <row r="1080" spans="1:9" x14ac:dyDescent="0.3">
      <c r="A1080" s="79">
        <v>714</v>
      </c>
      <c r="B1080" t="s">
        <v>1472</v>
      </c>
      <c r="C1080" t="s">
        <v>1037</v>
      </c>
      <c r="D1080" t="s">
        <v>3808</v>
      </c>
      <c r="E1080" t="s">
        <v>42</v>
      </c>
      <c r="F1080" s="3">
        <v>43163.15</v>
      </c>
      <c r="G1080" s="3">
        <v>156300</v>
      </c>
      <c r="H1080" s="3">
        <v>856.56</v>
      </c>
      <c r="I1080" s="61">
        <v>2023</v>
      </c>
    </row>
    <row r="1081" spans="1:9" x14ac:dyDescent="0.3">
      <c r="A1081" s="79">
        <v>714</v>
      </c>
      <c r="B1081" t="s">
        <v>1472</v>
      </c>
      <c r="C1081" t="s">
        <v>1037</v>
      </c>
      <c r="D1081" t="s">
        <v>4711</v>
      </c>
      <c r="E1081" t="s">
        <v>42</v>
      </c>
      <c r="F1081" s="3">
        <v>39444.81</v>
      </c>
      <c r="G1081" s="3">
        <v>200000</v>
      </c>
      <c r="H1081" s="3">
        <v>590.01</v>
      </c>
      <c r="I1081" s="61">
        <v>2023</v>
      </c>
    </row>
    <row r="1082" spans="1:9" x14ac:dyDescent="0.3">
      <c r="A1082" s="79">
        <v>714</v>
      </c>
      <c r="B1082" t="s">
        <v>1472</v>
      </c>
      <c r="C1082" t="s">
        <v>1037</v>
      </c>
      <c r="D1082" t="s">
        <v>3801</v>
      </c>
      <c r="E1082" t="s">
        <v>42</v>
      </c>
      <c r="F1082" s="3">
        <v>131416.65</v>
      </c>
      <c r="G1082" s="3">
        <v>204000</v>
      </c>
      <c r="H1082" s="3">
        <v>7619.4</v>
      </c>
      <c r="I1082" s="61">
        <v>2023</v>
      </c>
    </row>
    <row r="1083" spans="1:9" x14ac:dyDescent="0.3">
      <c r="A1083" s="79">
        <v>714</v>
      </c>
      <c r="B1083" t="s">
        <v>1472</v>
      </c>
      <c r="C1083" t="s">
        <v>1037</v>
      </c>
      <c r="D1083" t="s">
        <v>3811</v>
      </c>
      <c r="E1083" t="s">
        <v>42</v>
      </c>
      <c r="F1083" s="3">
        <v>37845.050000000003</v>
      </c>
      <c r="G1083" s="3">
        <v>56400</v>
      </c>
      <c r="H1083" s="3">
        <v>285.17</v>
      </c>
      <c r="I1083" s="61">
        <v>2023</v>
      </c>
    </row>
    <row r="1084" spans="1:9" x14ac:dyDescent="0.3">
      <c r="A1084" s="79">
        <v>714</v>
      </c>
      <c r="B1084" t="s">
        <v>1472</v>
      </c>
      <c r="C1084" t="s">
        <v>1037</v>
      </c>
      <c r="D1084" t="s">
        <v>3803</v>
      </c>
      <c r="E1084" t="s">
        <v>42</v>
      </c>
      <c r="F1084" s="3">
        <v>187547.4</v>
      </c>
      <c r="G1084" s="3">
        <v>37700</v>
      </c>
      <c r="H1084" s="3">
        <v>1408.095</v>
      </c>
      <c r="I1084" s="61">
        <v>2023</v>
      </c>
    </row>
    <row r="1085" spans="1:9" x14ac:dyDescent="0.3">
      <c r="A1085" s="79">
        <v>714</v>
      </c>
      <c r="B1085" t="s">
        <v>1472</v>
      </c>
      <c r="C1085" t="s">
        <v>1037</v>
      </c>
      <c r="D1085" t="s">
        <v>3797</v>
      </c>
      <c r="E1085" t="s">
        <v>42</v>
      </c>
      <c r="F1085" s="3">
        <v>107348.8</v>
      </c>
      <c r="G1085" s="3">
        <v>290000</v>
      </c>
      <c r="H1085" s="3">
        <v>540.62</v>
      </c>
      <c r="I1085" s="61">
        <v>2023</v>
      </c>
    </row>
    <row r="1086" spans="1:9" x14ac:dyDescent="0.3">
      <c r="A1086" s="79">
        <v>714</v>
      </c>
      <c r="B1086" t="s">
        <v>1472</v>
      </c>
      <c r="C1086" t="s">
        <v>1037</v>
      </c>
      <c r="D1086" t="s">
        <v>3798</v>
      </c>
      <c r="E1086" t="s">
        <v>42</v>
      </c>
      <c r="F1086" s="3">
        <v>25686.9</v>
      </c>
      <c r="G1086" s="3">
        <v>292400</v>
      </c>
      <c r="H1086" s="3">
        <v>572.04</v>
      </c>
      <c r="I1086" s="61">
        <v>2023</v>
      </c>
    </row>
    <row r="1087" spans="1:9" x14ac:dyDescent="0.3">
      <c r="A1087" s="79">
        <v>714</v>
      </c>
      <c r="B1087" t="s">
        <v>1472</v>
      </c>
      <c r="C1087" t="s">
        <v>1037</v>
      </c>
      <c r="D1087" t="s">
        <v>3799</v>
      </c>
      <c r="E1087" t="s">
        <v>42</v>
      </c>
      <c r="F1087" s="3">
        <v>38967.480000000003</v>
      </c>
      <c r="G1087" s="3">
        <v>501500</v>
      </c>
      <c r="H1087" s="3">
        <v>293.63</v>
      </c>
      <c r="I1087" s="61">
        <v>2023</v>
      </c>
    </row>
    <row r="1088" spans="1:9" x14ac:dyDescent="0.3">
      <c r="A1088" s="79">
        <v>714</v>
      </c>
      <c r="B1088" t="s">
        <v>1472</v>
      </c>
      <c r="C1088" t="s">
        <v>1037</v>
      </c>
      <c r="D1088" t="s">
        <v>3809</v>
      </c>
      <c r="E1088" t="s">
        <v>42</v>
      </c>
      <c r="F1088" s="3">
        <v>43287.68</v>
      </c>
      <c r="G1088" s="3">
        <v>45400</v>
      </c>
      <c r="H1088" s="3">
        <v>1695.69</v>
      </c>
      <c r="I1088" s="61">
        <v>2023</v>
      </c>
    </row>
    <row r="1089" spans="1:9" x14ac:dyDescent="0.3">
      <c r="A1089" s="79">
        <v>714</v>
      </c>
      <c r="B1089" t="s">
        <v>1472</v>
      </c>
      <c r="C1089" t="s">
        <v>1037</v>
      </c>
      <c r="D1089" t="s">
        <v>3800</v>
      </c>
      <c r="E1089" t="s">
        <v>42</v>
      </c>
      <c r="F1089" s="3">
        <v>46042.879999999997</v>
      </c>
      <c r="G1089" s="3">
        <v>31900</v>
      </c>
      <c r="H1089" s="3">
        <v>231.88</v>
      </c>
      <c r="I1089" s="61">
        <v>2023</v>
      </c>
    </row>
    <row r="1090" spans="1:9" x14ac:dyDescent="0.3">
      <c r="A1090" s="79">
        <v>714</v>
      </c>
      <c r="B1090" t="s">
        <v>1472</v>
      </c>
      <c r="C1090" t="s">
        <v>1037</v>
      </c>
      <c r="D1090" t="s">
        <v>3802</v>
      </c>
      <c r="E1090" t="s">
        <v>42</v>
      </c>
      <c r="F1090" s="3">
        <v>69478.42</v>
      </c>
      <c r="G1090" s="3">
        <v>200000</v>
      </c>
      <c r="H1090" s="3">
        <v>1881.82</v>
      </c>
      <c r="I1090" s="61">
        <v>2023</v>
      </c>
    </row>
    <row r="1091" spans="1:9" x14ac:dyDescent="0.3">
      <c r="A1091" s="79">
        <v>714</v>
      </c>
      <c r="B1091" t="s">
        <v>1472</v>
      </c>
      <c r="C1091" t="s">
        <v>1037</v>
      </c>
      <c r="D1091" t="s">
        <v>3814</v>
      </c>
      <c r="E1091" t="s">
        <v>42</v>
      </c>
      <c r="F1091" s="3">
        <v>42933.23</v>
      </c>
      <c r="G1091" s="3">
        <v>61300</v>
      </c>
      <c r="H1091" s="3">
        <v>1162.8399999999999</v>
      </c>
      <c r="I1091" s="61">
        <v>2023</v>
      </c>
    </row>
    <row r="1092" spans="1:9" x14ac:dyDescent="0.3">
      <c r="A1092" s="79">
        <v>714</v>
      </c>
      <c r="B1092" t="s">
        <v>1472</v>
      </c>
      <c r="C1092" t="s">
        <v>1037</v>
      </c>
      <c r="D1092" t="s">
        <v>3806</v>
      </c>
      <c r="E1092" t="s">
        <v>19</v>
      </c>
      <c r="F1092" s="3">
        <v>29508.28</v>
      </c>
      <c r="G1092" s="3">
        <v>2500000</v>
      </c>
      <c r="H1092" s="3">
        <v>93375</v>
      </c>
      <c r="I1092" s="61">
        <v>2023</v>
      </c>
    </row>
    <row r="1093" spans="1:9" x14ac:dyDescent="0.3">
      <c r="A1093" s="79">
        <v>714</v>
      </c>
      <c r="B1093" t="s">
        <v>1472</v>
      </c>
      <c r="C1093" t="s">
        <v>1037</v>
      </c>
      <c r="D1093" t="s">
        <v>3804</v>
      </c>
      <c r="E1093" t="s">
        <v>42</v>
      </c>
      <c r="F1093" s="3">
        <v>36201.879999999997</v>
      </c>
      <c r="G1093" s="3">
        <v>500000</v>
      </c>
      <c r="H1093" s="3">
        <v>806.22</v>
      </c>
      <c r="I1093" s="61">
        <v>2023</v>
      </c>
    </row>
    <row r="1094" spans="1:9" x14ac:dyDescent="0.3">
      <c r="A1094" s="79">
        <v>714</v>
      </c>
      <c r="B1094" t="s">
        <v>1472</v>
      </c>
      <c r="C1094" t="s">
        <v>1037</v>
      </c>
      <c r="D1094" t="s">
        <v>3805</v>
      </c>
      <c r="E1094" t="s">
        <v>42</v>
      </c>
      <c r="F1094" s="3">
        <v>69727.58</v>
      </c>
      <c r="G1094" s="3">
        <v>526600</v>
      </c>
      <c r="H1094" s="3">
        <v>1383.73</v>
      </c>
      <c r="I1094" s="61">
        <v>2023</v>
      </c>
    </row>
    <row r="1095" spans="1:9" x14ac:dyDescent="0.3">
      <c r="A1095" s="79">
        <v>714</v>
      </c>
      <c r="B1095" t="s">
        <v>1472</v>
      </c>
      <c r="C1095" t="s">
        <v>1037</v>
      </c>
      <c r="D1095" t="s">
        <v>3807</v>
      </c>
      <c r="E1095" t="s">
        <v>42</v>
      </c>
      <c r="F1095" s="3">
        <v>39088.230000000003</v>
      </c>
      <c r="G1095" s="3">
        <v>540000</v>
      </c>
      <c r="H1095" s="3">
        <v>196.85</v>
      </c>
      <c r="I1095" s="61">
        <v>2023</v>
      </c>
    </row>
    <row r="1096" spans="1:9" x14ac:dyDescent="0.3">
      <c r="A1096" s="79">
        <v>714</v>
      </c>
      <c r="B1096" t="s">
        <v>1472</v>
      </c>
      <c r="C1096" t="s">
        <v>1037</v>
      </c>
      <c r="D1096" t="s">
        <v>3810</v>
      </c>
      <c r="E1096" t="s">
        <v>42</v>
      </c>
      <c r="F1096" s="3">
        <v>82626.149999999994</v>
      </c>
      <c r="G1096" s="3">
        <v>102000</v>
      </c>
      <c r="H1096" s="3">
        <v>622.61</v>
      </c>
      <c r="I1096" s="61">
        <v>2023</v>
      </c>
    </row>
    <row r="1097" spans="1:9" x14ac:dyDescent="0.3">
      <c r="A1097" s="79">
        <v>714</v>
      </c>
      <c r="B1097" t="s">
        <v>1472</v>
      </c>
      <c r="C1097" t="s">
        <v>1037</v>
      </c>
      <c r="D1097" t="s">
        <v>4712</v>
      </c>
      <c r="E1097" t="s">
        <v>7</v>
      </c>
      <c r="F1097" s="3">
        <v>288401</v>
      </c>
      <c r="G1097" s="3">
        <v>22197600</v>
      </c>
      <c r="H1097" s="3">
        <v>829080.36</v>
      </c>
      <c r="I1097" s="61">
        <v>2023</v>
      </c>
    </row>
    <row r="1098" spans="1:9" x14ac:dyDescent="0.3">
      <c r="A1098" s="79">
        <v>714</v>
      </c>
      <c r="B1098" t="s">
        <v>1472</v>
      </c>
      <c r="C1098" t="s">
        <v>1037</v>
      </c>
      <c r="D1098" t="s">
        <v>4713</v>
      </c>
      <c r="E1098" t="s">
        <v>7</v>
      </c>
      <c r="F1098" s="3">
        <v>144203.5</v>
      </c>
      <c r="G1098" s="3">
        <v>13135400</v>
      </c>
      <c r="H1098" s="3">
        <v>490607.19</v>
      </c>
      <c r="I1098" s="61">
        <v>2023</v>
      </c>
    </row>
    <row r="1099" spans="1:9" x14ac:dyDescent="0.3">
      <c r="A1099" s="79">
        <v>714</v>
      </c>
      <c r="B1099" t="s">
        <v>1472</v>
      </c>
      <c r="C1099" t="s">
        <v>1037</v>
      </c>
      <c r="D1099" t="s">
        <v>4714</v>
      </c>
      <c r="E1099" t="s">
        <v>42</v>
      </c>
      <c r="F1099" s="3">
        <v>214263.13</v>
      </c>
      <c r="G1099" s="3">
        <v>4440000</v>
      </c>
      <c r="H1099" s="3">
        <v>165834</v>
      </c>
      <c r="I1099" s="61">
        <v>2023</v>
      </c>
    </row>
    <row r="1100" spans="1:9" x14ac:dyDescent="0.3">
      <c r="A1100" s="79">
        <v>714</v>
      </c>
      <c r="B1100" t="s">
        <v>1472</v>
      </c>
      <c r="C1100" t="s">
        <v>1037</v>
      </c>
      <c r="D1100" t="s">
        <v>4715</v>
      </c>
      <c r="E1100" t="s">
        <v>42</v>
      </c>
      <c r="F1100" s="3">
        <v>412553.98</v>
      </c>
      <c r="G1100" s="3">
        <v>6120000</v>
      </c>
      <c r="H1100" s="3">
        <v>228582</v>
      </c>
      <c r="I1100" s="61">
        <v>2023</v>
      </c>
    </row>
    <row r="1101" spans="1:9" x14ac:dyDescent="0.3">
      <c r="A1101" s="79">
        <v>714</v>
      </c>
      <c r="B1101" t="s">
        <v>1472</v>
      </c>
      <c r="C1101" t="s">
        <v>1037</v>
      </c>
      <c r="D1101" t="s">
        <v>4716</v>
      </c>
      <c r="E1101" t="s">
        <v>42</v>
      </c>
      <c r="F1101" s="3">
        <v>210987.78</v>
      </c>
      <c r="G1101" s="3">
        <v>1843900</v>
      </c>
      <c r="H1101" s="3">
        <v>68869.664999999994</v>
      </c>
      <c r="I1101" s="61">
        <v>2023</v>
      </c>
    </row>
    <row r="1102" spans="1:9" x14ac:dyDescent="0.3">
      <c r="A1102" s="79">
        <v>714</v>
      </c>
      <c r="B1102" t="s">
        <v>1472</v>
      </c>
      <c r="C1102" t="s">
        <v>1037</v>
      </c>
      <c r="D1102" t="s">
        <v>4717</v>
      </c>
      <c r="E1102" t="s">
        <v>42</v>
      </c>
      <c r="F1102" s="3">
        <v>24605.55</v>
      </c>
      <c r="G1102" s="3">
        <v>240000</v>
      </c>
      <c r="H1102" s="3">
        <v>8964</v>
      </c>
      <c r="I1102" s="61">
        <v>2023</v>
      </c>
    </row>
    <row r="1103" spans="1:9" x14ac:dyDescent="0.3">
      <c r="A1103" s="79">
        <v>714</v>
      </c>
      <c r="B1103" t="s">
        <v>1472</v>
      </c>
      <c r="C1103" t="s">
        <v>1037</v>
      </c>
      <c r="D1103" t="s">
        <v>4718</v>
      </c>
      <c r="E1103" t="s">
        <v>42</v>
      </c>
      <c r="F1103" s="3">
        <v>104848.2</v>
      </c>
      <c r="G1103" s="3">
        <v>224900</v>
      </c>
      <c r="H1103" s="3">
        <v>8400.0149999999994</v>
      </c>
      <c r="I1103" s="61">
        <v>2023</v>
      </c>
    </row>
    <row r="1104" spans="1:9" x14ac:dyDescent="0.3">
      <c r="A1104" s="79">
        <v>714</v>
      </c>
      <c r="B1104" t="s">
        <v>1472</v>
      </c>
      <c r="C1104" t="s">
        <v>1037</v>
      </c>
      <c r="D1104" t="s">
        <v>4719</v>
      </c>
      <c r="E1104" t="s">
        <v>42</v>
      </c>
      <c r="F1104" s="3">
        <v>123166.85</v>
      </c>
      <c r="G1104" s="3">
        <v>1125300</v>
      </c>
      <c r="H1104" s="3">
        <v>42029.955000000002</v>
      </c>
      <c r="I1104" s="61">
        <v>2023</v>
      </c>
    </row>
    <row r="1105" spans="1:9" x14ac:dyDescent="0.3">
      <c r="A1105" s="79">
        <v>714</v>
      </c>
      <c r="B1105" t="s">
        <v>1472</v>
      </c>
      <c r="C1105" t="s">
        <v>1037</v>
      </c>
      <c r="D1105" t="s">
        <v>4720</v>
      </c>
      <c r="E1105" t="s">
        <v>42</v>
      </c>
      <c r="F1105" s="3">
        <v>98096.42</v>
      </c>
      <c r="G1105" s="3">
        <v>952900</v>
      </c>
      <c r="H1105" s="3">
        <v>35590.815000000002</v>
      </c>
      <c r="I1105" s="61">
        <v>2023</v>
      </c>
    </row>
    <row r="1106" spans="1:9" x14ac:dyDescent="0.3">
      <c r="A1106" s="79">
        <v>714</v>
      </c>
      <c r="B1106" t="s">
        <v>1472</v>
      </c>
      <c r="C1106" t="s">
        <v>1037</v>
      </c>
      <c r="D1106" t="s">
        <v>4721</v>
      </c>
      <c r="E1106" t="s">
        <v>42</v>
      </c>
      <c r="F1106" s="3">
        <v>191907.8</v>
      </c>
      <c r="G1106" s="3">
        <v>22656700</v>
      </c>
      <c r="H1106" s="3">
        <v>846227.745</v>
      </c>
      <c r="I1106" s="61">
        <v>2023</v>
      </c>
    </row>
    <row r="1107" spans="1:9" x14ac:dyDescent="0.3">
      <c r="A1107" s="79">
        <v>714</v>
      </c>
      <c r="B1107" t="s">
        <v>1472</v>
      </c>
      <c r="C1107" t="s">
        <v>1037</v>
      </c>
      <c r="D1107" t="s">
        <v>4722</v>
      </c>
      <c r="E1107" t="s">
        <v>42</v>
      </c>
      <c r="F1107" s="3">
        <v>47808.1</v>
      </c>
      <c r="G1107" s="3">
        <v>1915100</v>
      </c>
      <c r="H1107" s="3">
        <v>71528.985000000001</v>
      </c>
      <c r="I1107" s="61">
        <v>2023</v>
      </c>
    </row>
    <row r="1108" spans="1:9" x14ac:dyDescent="0.3">
      <c r="A1108" s="79">
        <v>714</v>
      </c>
      <c r="B1108" t="s">
        <v>1472</v>
      </c>
      <c r="C1108" t="s">
        <v>1037</v>
      </c>
      <c r="D1108" t="s">
        <v>4723</v>
      </c>
      <c r="E1108" t="s">
        <v>42</v>
      </c>
      <c r="F1108" s="3">
        <v>402705.59</v>
      </c>
      <c r="G1108" s="3">
        <v>1488500</v>
      </c>
      <c r="H1108" s="3">
        <v>55595.474999999999</v>
      </c>
      <c r="I1108" s="61">
        <v>2023</v>
      </c>
    </row>
    <row r="1109" spans="1:9" x14ac:dyDescent="0.3">
      <c r="A1109" s="79">
        <v>714</v>
      </c>
      <c r="B1109" t="s">
        <v>1472</v>
      </c>
      <c r="C1109" t="s">
        <v>1037</v>
      </c>
      <c r="D1109" t="s">
        <v>4724</v>
      </c>
      <c r="E1109" t="s">
        <v>42</v>
      </c>
      <c r="F1109" s="3">
        <v>278226.93</v>
      </c>
      <c r="G1109" s="3">
        <v>1600000</v>
      </c>
      <c r="H1109" s="3">
        <v>59760</v>
      </c>
      <c r="I1109" s="61">
        <v>2023</v>
      </c>
    </row>
    <row r="1110" spans="1:9" x14ac:dyDescent="0.3">
      <c r="A1110" s="79">
        <v>714</v>
      </c>
      <c r="B1110" t="s">
        <v>1472</v>
      </c>
      <c r="C1110" t="s">
        <v>1037</v>
      </c>
      <c r="D1110" t="s">
        <v>4725</v>
      </c>
      <c r="E1110" t="s">
        <v>42</v>
      </c>
      <c r="F1110" s="3">
        <v>45206.01</v>
      </c>
      <c r="G1110" s="3">
        <v>414200</v>
      </c>
      <c r="H1110" s="3">
        <v>15470.369999999999</v>
      </c>
      <c r="I1110" s="61">
        <v>2023</v>
      </c>
    </row>
    <row r="1111" spans="1:9" x14ac:dyDescent="0.3">
      <c r="A1111" s="79">
        <v>714</v>
      </c>
      <c r="B1111" t="s">
        <v>1472</v>
      </c>
      <c r="C1111" t="s">
        <v>1037</v>
      </c>
      <c r="D1111" t="s">
        <v>4726</v>
      </c>
      <c r="E1111" t="s">
        <v>42</v>
      </c>
      <c r="F1111" s="3">
        <v>165584.15</v>
      </c>
      <c r="G1111" s="3">
        <v>4851700</v>
      </c>
      <c r="H1111" s="3">
        <v>181210.995</v>
      </c>
      <c r="I1111" s="61">
        <v>2023</v>
      </c>
    </row>
    <row r="1112" spans="1:9" x14ac:dyDescent="0.3">
      <c r="A1112" s="79">
        <v>714</v>
      </c>
      <c r="B1112" t="s">
        <v>1472</v>
      </c>
      <c r="C1112" t="s">
        <v>1037</v>
      </c>
      <c r="D1112" t="s">
        <v>4727</v>
      </c>
      <c r="E1112" t="s">
        <v>42</v>
      </c>
      <c r="F1112" s="3">
        <v>45464.49</v>
      </c>
      <c r="G1112" s="3">
        <v>4293900</v>
      </c>
      <c r="H1112" s="3">
        <v>160377.16500000001</v>
      </c>
      <c r="I1112" s="61">
        <v>2023</v>
      </c>
    </row>
    <row r="1113" spans="1:9" x14ac:dyDescent="0.3">
      <c r="A1113" s="79">
        <v>714</v>
      </c>
      <c r="B1113" t="s">
        <v>1472</v>
      </c>
      <c r="C1113" t="s">
        <v>1037</v>
      </c>
      <c r="D1113" t="s">
        <v>4728</v>
      </c>
      <c r="E1113" t="s">
        <v>42</v>
      </c>
      <c r="F1113" s="3">
        <v>83148.2</v>
      </c>
      <c r="G1113" s="3">
        <v>2596000</v>
      </c>
      <c r="H1113" s="3">
        <v>96960.599999999991</v>
      </c>
      <c r="I1113" s="61">
        <v>2023</v>
      </c>
    </row>
    <row r="1114" spans="1:9" x14ac:dyDescent="0.3">
      <c r="A1114" s="79">
        <v>714</v>
      </c>
      <c r="B1114" t="s">
        <v>1472</v>
      </c>
      <c r="C1114" t="s">
        <v>1037</v>
      </c>
      <c r="D1114" t="s">
        <v>4729</v>
      </c>
      <c r="E1114" t="s">
        <v>42</v>
      </c>
      <c r="F1114" s="3">
        <v>257356.61</v>
      </c>
      <c r="G1114" s="3">
        <v>1250000</v>
      </c>
      <c r="H1114" s="3">
        <v>46687.5</v>
      </c>
      <c r="I1114" s="61">
        <v>2023</v>
      </c>
    </row>
    <row r="1115" spans="1:9" x14ac:dyDescent="0.3">
      <c r="A1115" s="79">
        <v>714</v>
      </c>
      <c r="B1115" t="s">
        <v>1472</v>
      </c>
      <c r="C1115" t="s">
        <v>1037</v>
      </c>
      <c r="D1115" t="s">
        <v>4730</v>
      </c>
      <c r="E1115" t="s">
        <v>42</v>
      </c>
      <c r="F1115" s="3">
        <v>51672.03</v>
      </c>
      <c r="G1115" s="3">
        <v>5147900</v>
      </c>
      <c r="H1115" s="3">
        <v>192274.065</v>
      </c>
      <c r="I1115" s="61">
        <v>2023</v>
      </c>
    </row>
    <row r="1116" spans="1:9" x14ac:dyDescent="0.3">
      <c r="A1116" s="79">
        <v>714</v>
      </c>
      <c r="B1116" t="s">
        <v>1472</v>
      </c>
      <c r="C1116" t="s">
        <v>1037</v>
      </c>
      <c r="D1116" t="s">
        <v>4731</v>
      </c>
      <c r="E1116" t="s">
        <v>42</v>
      </c>
      <c r="F1116" s="3">
        <v>30423.52</v>
      </c>
      <c r="G1116" s="3">
        <v>18000</v>
      </c>
      <c r="H1116" s="3">
        <v>750.95</v>
      </c>
      <c r="I1116" s="61">
        <v>2023</v>
      </c>
    </row>
    <row r="1117" spans="1:9" x14ac:dyDescent="0.3">
      <c r="A1117" s="79">
        <v>714</v>
      </c>
      <c r="B1117" t="s">
        <v>1472</v>
      </c>
      <c r="C1117" t="s">
        <v>1037</v>
      </c>
      <c r="D1117" t="s">
        <v>4732</v>
      </c>
      <c r="E1117" t="s">
        <v>42</v>
      </c>
      <c r="F1117" s="3">
        <v>112056.69</v>
      </c>
      <c r="G1117" s="3">
        <v>7466200</v>
      </c>
      <c r="H1117" s="3">
        <v>278862.57</v>
      </c>
      <c r="I1117" s="61">
        <v>2023</v>
      </c>
    </row>
    <row r="1118" spans="1:9" x14ac:dyDescent="0.3">
      <c r="A1118" s="79">
        <v>714</v>
      </c>
      <c r="B1118" t="s">
        <v>1472</v>
      </c>
      <c r="C1118" t="s">
        <v>1037</v>
      </c>
      <c r="D1118" t="s">
        <v>4733</v>
      </c>
      <c r="E1118" t="s">
        <v>42</v>
      </c>
      <c r="F1118" s="3">
        <v>230649.08</v>
      </c>
      <c r="G1118" s="3">
        <v>19342800</v>
      </c>
      <c r="H1118" s="3">
        <v>722453.58</v>
      </c>
      <c r="I1118" s="61">
        <v>2023</v>
      </c>
    </row>
    <row r="1119" spans="1:9" x14ac:dyDescent="0.3">
      <c r="A1119" s="79">
        <v>714</v>
      </c>
      <c r="B1119" t="s">
        <v>1472</v>
      </c>
      <c r="C1119" t="s">
        <v>1037</v>
      </c>
      <c r="D1119" t="s">
        <v>4734</v>
      </c>
      <c r="E1119" t="s">
        <v>42</v>
      </c>
      <c r="F1119" s="3">
        <v>316798.7</v>
      </c>
      <c r="G1119" s="3">
        <v>10047500</v>
      </c>
      <c r="H1119" s="3">
        <v>375274.125</v>
      </c>
      <c r="I1119" s="61">
        <v>2023</v>
      </c>
    </row>
    <row r="1120" spans="1:9" x14ac:dyDescent="0.3">
      <c r="A1120" s="79">
        <v>714</v>
      </c>
      <c r="B1120" t="s">
        <v>1472</v>
      </c>
      <c r="C1120" t="s">
        <v>1037</v>
      </c>
      <c r="D1120" t="s">
        <v>4735</v>
      </c>
      <c r="E1120" t="s">
        <v>42</v>
      </c>
      <c r="F1120" s="3">
        <v>128296.86</v>
      </c>
      <c r="G1120" s="3">
        <v>960000</v>
      </c>
      <c r="H1120" s="3">
        <v>35856</v>
      </c>
      <c r="I1120" s="61">
        <v>2023</v>
      </c>
    </row>
    <row r="1121" spans="1:9" x14ac:dyDescent="0.3">
      <c r="A1121" s="79">
        <v>714</v>
      </c>
      <c r="B1121" t="s">
        <v>1472</v>
      </c>
      <c r="C1121" t="s">
        <v>1037</v>
      </c>
      <c r="D1121" t="s">
        <v>4736</v>
      </c>
      <c r="E1121" t="s">
        <v>42</v>
      </c>
      <c r="F1121" s="3">
        <v>70000.2</v>
      </c>
      <c r="G1121" s="3">
        <v>3805900</v>
      </c>
      <c r="H1121" s="3">
        <v>142150.36499999999</v>
      </c>
      <c r="I1121" s="61">
        <v>2023</v>
      </c>
    </row>
    <row r="1122" spans="1:9" x14ac:dyDescent="0.3">
      <c r="A1122" s="79">
        <v>714</v>
      </c>
      <c r="B1122" t="s">
        <v>1472</v>
      </c>
      <c r="C1122" t="s">
        <v>1037</v>
      </c>
      <c r="D1122" t="s">
        <v>4737</v>
      </c>
      <c r="E1122" t="s">
        <v>42</v>
      </c>
      <c r="F1122" s="3">
        <v>90183.44</v>
      </c>
      <c r="G1122" s="3">
        <v>516300</v>
      </c>
      <c r="H1122" s="3">
        <v>19283.805</v>
      </c>
      <c r="I1122" s="61">
        <v>2023</v>
      </c>
    </row>
    <row r="1123" spans="1:9" x14ac:dyDescent="0.3">
      <c r="A1123" s="79">
        <v>714</v>
      </c>
      <c r="B1123" t="s">
        <v>1472</v>
      </c>
      <c r="C1123" t="s">
        <v>1037</v>
      </c>
      <c r="D1123" t="s">
        <v>4738</v>
      </c>
      <c r="E1123" t="s">
        <v>42</v>
      </c>
      <c r="F1123" s="3">
        <v>94093.62</v>
      </c>
      <c r="G1123" s="3">
        <v>2773200</v>
      </c>
      <c r="H1123" s="3">
        <v>103579.01999999999</v>
      </c>
      <c r="I1123" s="61">
        <v>2023</v>
      </c>
    </row>
    <row r="1124" spans="1:9" x14ac:dyDescent="0.3">
      <c r="A1124" s="79">
        <v>714</v>
      </c>
      <c r="B1124" t="s">
        <v>1472</v>
      </c>
      <c r="C1124" t="s">
        <v>1037</v>
      </c>
      <c r="D1124" t="s">
        <v>4739</v>
      </c>
      <c r="E1124" t="s">
        <v>42</v>
      </c>
      <c r="F1124" s="3">
        <v>23087</v>
      </c>
      <c r="G1124" s="3">
        <v>2800300</v>
      </c>
      <c r="H1124" s="3">
        <v>104591.205</v>
      </c>
      <c r="I1124" s="61">
        <v>2023</v>
      </c>
    </row>
    <row r="1125" spans="1:9" x14ac:dyDescent="0.3">
      <c r="A1125" s="79">
        <v>714</v>
      </c>
      <c r="B1125" t="s">
        <v>1472</v>
      </c>
      <c r="C1125" t="s">
        <v>1037</v>
      </c>
      <c r="D1125" t="s">
        <v>4740</v>
      </c>
      <c r="E1125" t="s">
        <v>42</v>
      </c>
      <c r="F1125" s="3">
        <v>41020.14</v>
      </c>
      <c r="G1125" s="3">
        <v>250000</v>
      </c>
      <c r="H1125" s="3">
        <v>309.08999999999997</v>
      </c>
      <c r="I1125" s="61">
        <v>2023</v>
      </c>
    </row>
    <row r="1126" spans="1:9" x14ac:dyDescent="0.3">
      <c r="A1126" s="79">
        <v>714</v>
      </c>
      <c r="B1126" t="s">
        <v>1472</v>
      </c>
      <c r="C1126" t="s">
        <v>1037</v>
      </c>
      <c r="D1126" t="s">
        <v>4741</v>
      </c>
      <c r="E1126" t="s">
        <v>42</v>
      </c>
      <c r="F1126" s="3">
        <v>92206.69</v>
      </c>
      <c r="G1126" s="3">
        <v>130700</v>
      </c>
      <c r="H1126" s="3">
        <v>4881.6449999999995</v>
      </c>
      <c r="I1126" s="61">
        <v>2023</v>
      </c>
    </row>
    <row r="1127" spans="1:9" x14ac:dyDescent="0.3">
      <c r="A1127" s="79">
        <v>714</v>
      </c>
      <c r="B1127" t="s">
        <v>1472</v>
      </c>
      <c r="C1127" t="s">
        <v>1037</v>
      </c>
      <c r="D1127" t="s">
        <v>4742</v>
      </c>
      <c r="E1127" t="s">
        <v>42</v>
      </c>
      <c r="F1127" s="3">
        <v>67483.88</v>
      </c>
      <c r="G1127" s="3">
        <v>5478500</v>
      </c>
      <c r="H1127" s="3">
        <v>204621.97500000001</v>
      </c>
      <c r="I1127" s="61">
        <v>2023</v>
      </c>
    </row>
    <row r="1128" spans="1:9" x14ac:dyDescent="0.3">
      <c r="A1128" s="79">
        <v>714</v>
      </c>
      <c r="B1128" t="s">
        <v>1472</v>
      </c>
      <c r="C1128" t="s">
        <v>1037</v>
      </c>
      <c r="D1128" t="s">
        <v>4743</v>
      </c>
      <c r="E1128" t="s">
        <v>42</v>
      </c>
      <c r="F1128" s="3">
        <v>405988.6</v>
      </c>
      <c r="G1128" s="3">
        <v>11080300</v>
      </c>
      <c r="H1128" s="3">
        <v>413849.20499999996</v>
      </c>
      <c r="I1128" s="61">
        <v>2023</v>
      </c>
    </row>
    <row r="1129" spans="1:9" x14ac:dyDescent="0.3">
      <c r="A1129" s="79">
        <v>714</v>
      </c>
      <c r="B1129" t="s">
        <v>1472</v>
      </c>
      <c r="C1129" t="s">
        <v>1037</v>
      </c>
      <c r="D1129" t="s">
        <v>4744</v>
      </c>
      <c r="E1129" t="s">
        <v>42</v>
      </c>
      <c r="F1129" s="3">
        <v>57145.18</v>
      </c>
      <c r="G1129" s="3">
        <v>3062600</v>
      </c>
      <c r="H1129" s="3">
        <v>114388.11</v>
      </c>
      <c r="I1129" s="61">
        <v>2023</v>
      </c>
    </row>
    <row r="1130" spans="1:9" x14ac:dyDescent="0.3">
      <c r="A1130" s="79">
        <v>714</v>
      </c>
      <c r="B1130" t="s">
        <v>1472</v>
      </c>
      <c r="C1130" t="s">
        <v>1037</v>
      </c>
      <c r="D1130" t="s">
        <v>4745</v>
      </c>
      <c r="E1130" t="s">
        <v>42</v>
      </c>
      <c r="F1130" s="3">
        <v>397483.78</v>
      </c>
      <c r="G1130" s="3">
        <v>6114400</v>
      </c>
      <c r="H1130" s="3">
        <v>228372.84</v>
      </c>
      <c r="I1130" s="61">
        <v>2023</v>
      </c>
    </row>
    <row r="1131" spans="1:9" x14ac:dyDescent="0.3">
      <c r="A1131" s="79">
        <v>714</v>
      </c>
      <c r="B1131" t="s">
        <v>1472</v>
      </c>
      <c r="C1131" t="s">
        <v>1037</v>
      </c>
      <c r="D1131" t="s">
        <v>4746</v>
      </c>
      <c r="E1131" t="s">
        <v>42</v>
      </c>
      <c r="F1131" s="3">
        <v>110803.71</v>
      </c>
      <c r="G1131" s="3">
        <v>800000</v>
      </c>
      <c r="H1131" s="3">
        <v>29880</v>
      </c>
      <c r="I1131" s="61">
        <v>2023</v>
      </c>
    </row>
    <row r="1132" spans="1:9" x14ac:dyDescent="0.3">
      <c r="A1132" s="79">
        <v>714</v>
      </c>
      <c r="B1132" t="s">
        <v>1472</v>
      </c>
      <c r="C1132" t="s">
        <v>1037</v>
      </c>
      <c r="D1132" t="s">
        <v>4747</v>
      </c>
      <c r="E1132" t="s">
        <v>42</v>
      </c>
      <c r="F1132" s="3">
        <v>40397.06</v>
      </c>
      <c r="G1132" s="3">
        <v>2423300</v>
      </c>
      <c r="H1132" s="3">
        <v>90510.25499999999</v>
      </c>
      <c r="I1132" s="61">
        <v>2023</v>
      </c>
    </row>
    <row r="1133" spans="1:9" x14ac:dyDescent="0.3">
      <c r="A1133" s="79">
        <v>714</v>
      </c>
      <c r="B1133" t="s">
        <v>1472</v>
      </c>
      <c r="C1133" t="s">
        <v>1037</v>
      </c>
      <c r="D1133" t="s">
        <v>4748</v>
      </c>
      <c r="E1133" t="s">
        <v>42</v>
      </c>
      <c r="F1133" s="3">
        <v>243332.85</v>
      </c>
      <c r="G1133" s="3">
        <v>1764300</v>
      </c>
      <c r="H1133" s="3">
        <v>65896.604999999996</v>
      </c>
      <c r="I1133" s="61">
        <v>2023</v>
      </c>
    </row>
    <row r="1134" spans="1:9" x14ac:dyDescent="0.3">
      <c r="A1134" s="79">
        <v>714</v>
      </c>
      <c r="B1134" t="s">
        <v>1472</v>
      </c>
      <c r="C1134" t="s">
        <v>1037</v>
      </c>
      <c r="D1134" t="s">
        <v>4749</v>
      </c>
      <c r="E1134" t="s">
        <v>42</v>
      </c>
      <c r="F1134" s="3">
        <v>21344.69</v>
      </c>
      <c r="G1134" s="3">
        <v>212800</v>
      </c>
      <c r="H1134" s="3">
        <v>7948.08</v>
      </c>
      <c r="I1134" s="61">
        <v>2023</v>
      </c>
    </row>
    <row r="1135" spans="1:9" x14ac:dyDescent="0.3">
      <c r="A1135" s="79">
        <v>714</v>
      </c>
      <c r="B1135" t="s">
        <v>1472</v>
      </c>
      <c r="C1135" t="s">
        <v>1037</v>
      </c>
      <c r="D1135" t="s">
        <v>4214</v>
      </c>
      <c r="E1135" t="s">
        <v>42</v>
      </c>
      <c r="F1135" s="3">
        <v>50796.1</v>
      </c>
      <c r="G1135" s="3" t="s">
        <v>3765</v>
      </c>
      <c r="H1135" s="3" t="e">
        <v>#VALUE!</v>
      </c>
      <c r="I1135" s="61">
        <v>2023</v>
      </c>
    </row>
    <row r="1136" spans="1:9" x14ac:dyDescent="0.3">
      <c r="A1136" s="79">
        <v>714</v>
      </c>
      <c r="B1136" t="s">
        <v>1472</v>
      </c>
      <c r="C1136" t="s">
        <v>1037</v>
      </c>
      <c r="D1136" t="s">
        <v>4750</v>
      </c>
      <c r="E1136" t="s">
        <v>42</v>
      </c>
      <c r="F1136" s="3">
        <v>95142.74</v>
      </c>
      <c r="G1136" s="3">
        <v>15700</v>
      </c>
      <c r="H1136" s="3">
        <v>586.39499999999998</v>
      </c>
      <c r="I1136" s="61">
        <v>2023</v>
      </c>
    </row>
    <row r="1137" spans="1:9" x14ac:dyDescent="0.3">
      <c r="A1137" s="79">
        <v>714</v>
      </c>
      <c r="B1137" t="s">
        <v>1472</v>
      </c>
      <c r="C1137" t="s">
        <v>1037</v>
      </c>
      <c r="D1137" t="s">
        <v>4751</v>
      </c>
      <c r="E1137" t="s">
        <v>42</v>
      </c>
      <c r="F1137" s="3">
        <v>82725.62</v>
      </c>
      <c r="G1137" s="3">
        <v>5133100</v>
      </c>
      <c r="H1137" s="3">
        <v>191721.285</v>
      </c>
      <c r="I1137" s="61">
        <v>2023</v>
      </c>
    </row>
    <row r="1138" spans="1:9" x14ac:dyDescent="0.3">
      <c r="A1138" s="79">
        <v>714</v>
      </c>
      <c r="B1138" t="s">
        <v>1472</v>
      </c>
      <c r="C1138" t="s">
        <v>1037</v>
      </c>
      <c r="D1138" t="s">
        <v>4752</v>
      </c>
      <c r="E1138" t="s">
        <v>42</v>
      </c>
      <c r="F1138" s="3">
        <v>99890.51</v>
      </c>
      <c r="G1138" s="3">
        <v>1780000</v>
      </c>
      <c r="H1138" s="3">
        <v>66483</v>
      </c>
      <c r="I1138" s="61">
        <v>2023</v>
      </c>
    </row>
    <row r="1139" spans="1:9" x14ac:dyDescent="0.3">
      <c r="A1139" s="79">
        <v>714</v>
      </c>
      <c r="B1139" t="s">
        <v>1472</v>
      </c>
      <c r="C1139" t="s">
        <v>1037</v>
      </c>
      <c r="D1139" t="s">
        <v>4215</v>
      </c>
      <c r="E1139" t="s">
        <v>7</v>
      </c>
      <c r="F1139" s="3">
        <v>557</v>
      </c>
      <c r="G1139" s="3" t="s">
        <v>3765</v>
      </c>
      <c r="H1139" s="3" t="e">
        <v>#VALUE!</v>
      </c>
      <c r="I1139" s="61">
        <v>2023</v>
      </c>
    </row>
    <row r="1140" spans="1:9" x14ac:dyDescent="0.3">
      <c r="A1140" s="79">
        <v>714</v>
      </c>
      <c r="B1140" t="s">
        <v>1472</v>
      </c>
      <c r="C1140" t="s">
        <v>1037</v>
      </c>
      <c r="D1140" t="s">
        <v>4753</v>
      </c>
      <c r="E1140" t="s">
        <v>7</v>
      </c>
      <c r="F1140" s="3">
        <v>583</v>
      </c>
      <c r="G1140" s="3">
        <v>150400</v>
      </c>
      <c r="H1140" s="3">
        <v>5617.44</v>
      </c>
      <c r="I1140" s="61">
        <v>2023</v>
      </c>
    </row>
    <row r="1141" spans="1:9" x14ac:dyDescent="0.3">
      <c r="A1141" s="79">
        <v>714</v>
      </c>
      <c r="B1141" t="s">
        <v>1472</v>
      </c>
      <c r="C1141" t="s">
        <v>1037</v>
      </c>
      <c r="D1141" t="s">
        <v>4753</v>
      </c>
      <c r="E1141" t="s">
        <v>7</v>
      </c>
      <c r="F1141" s="3">
        <v>478</v>
      </c>
      <c r="G1141" s="3">
        <v>150000</v>
      </c>
      <c r="H1141" s="3">
        <v>5602.5</v>
      </c>
      <c r="I1141" s="61">
        <v>2023</v>
      </c>
    </row>
    <row r="1142" spans="1:9" x14ac:dyDescent="0.3">
      <c r="A1142" s="79">
        <v>714</v>
      </c>
      <c r="B1142" t="s">
        <v>1472</v>
      </c>
      <c r="C1142" t="s">
        <v>1037</v>
      </c>
      <c r="D1142" t="s">
        <v>4753</v>
      </c>
      <c r="E1142" t="s">
        <v>7</v>
      </c>
      <c r="F1142" s="3">
        <v>311</v>
      </c>
      <c r="G1142" s="3">
        <v>200400</v>
      </c>
      <c r="H1142" s="3">
        <v>7484.94</v>
      </c>
      <c r="I1142" s="61">
        <v>2023</v>
      </c>
    </row>
    <row r="1143" spans="1:9" x14ac:dyDescent="0.3">
      <c r="A1143" s="79">
        <v>714</v>
      </c>
      <c r="B1143" t="s">
        <v>1472</v>
      </c>
      <c r="C1143" t="s">
        <v>1037</v>
      </c>
      <c r="D1143" t="s">
        <v>4753</v>
      </c>
      <c r="E1143" t="s">
        <v>7</v>
      </c>
      <c r="F1143" s="3">
        <v>345</v>
      </c>
      <c r="G1143" s="3">
        <v>108500</v>
      </c>
      <c r="H1143" s="3">
        <v>4052.4749999999999</v>
      </c>
      <c r="I1143" s="61">
        <v>2023</v>
      </c>
    </row>
    <row r="1144" spans="1:9" x14ac:dyDescent="0.3">
      <c r="A1144" s="79">
        <v>714</v>
      </c>
      <c r="B1144" t="s">
        <v>1472</v>
      </c>
      <c r="C1144" t="s">
        <v>1037</v>
      </c>
      <c r="D1144" t="s">
        <v>4753</v>
      </c>
      <c r="E1144" t="s">
        <v>7</v>
      </c>
      <c r="F1144" s="3">
        <v>583</v>
      </c>
      <c r="G1144" s="3">
        <v>183300</v>
      </c>
      <c r="H1144" s="3">
        <v>6846.2550000000001</v>
      </c>
      <c r="I1144" s="61">
        <v>2023</v>
      </c>
    </row>
    <row r="1145" spans="1:9" x14ac:dyDescent="0.3">
      <c r="A1145" s="79">
        <v>714</v>
      </c>
      <c r="B1145" t="s">
        <v>1472</v>
      </c>
      <c r="C1145" t="s">
        <v>1037</v>
      </c>
      <c r="D1145" t="s">
        <v>4753</v>
      </c>
      <c r="E1145" t="s">
        <v>7</v>
      </c>
      <c r="F1145" s="3">
        <v>478</v>
      </c>
      <c r="G1145" s="3">
        <v>150000</v>
      </c>
      <c r="H1145" s="3">
        <v>5602.5</v>
      </c>
      <c r="I1145" s="61">
        <v>2023</v>
      </c>
    </row>
    <row r="1146" spans="1:9" x14ac:dyDescent="0.3">
      <c r="A1146" s="79">
        <v>714</v>
      </c>
      <c r="B1146" t="s">
        <v>1472</v>
      </c>
      <c r="C1146" t="s">
        <v>1037</v>
      </c>
      <c r="D1146" t="s">
        <v>4753</v>
      </c>
      <c r="E1146" t="s">
        <v>7</v>
      </c>
      <c r="F1146" s="3">
        <v>345</v>
      </c>
      <c r="G1146" s="3">
        <v>108500</v>
      </c>
      <c r="H1146" s="3">
        <v>4052.4749999999999</v>
      </c>
      <c r="I1146" s="61">
        <v>2023</v>
      </c>
    </row>
    <row r="1147" spans="1:9" x14ac:dyDescent="0.3">
      <c r="A1147" s="79">
        <v>714</v>
      </c>
      <c r="B1147" t="s">
        <v>1472</v>
      </c>
      <c r="C1147" t="s">
        <v>1037</v>
      </c>
      <c r="D1147" t="s">
        <v>4753</v>
      </c>
      <c r="E1147" t="s">
        <v>7</v>
      </c>
      <c r="F1147" s="3">
        <v>223</v>
      </c>
      <c r="G1147" s="3">
        <v>70000</v>
      </c>
      <c r="H1147" s="3">
        <v>2614.5</v>
      </c>
      <c r="I1147" s="61">
        <v>2023</v>
      </c>
    </row>
    <row r="1148" spans="1:9" x14ac:dyDescent="0.3">
      <c r="A1148" s="79">
        <v>714</v>
      </c>
      <c r="B1148" t="s">
        <v>1472</v>
      </c>
      <c r="C1148" t="s">
        <v>1037</v>
      </c>
      <c r="D1148" t="s">
        <v>4753</v>
      </c>
      <c r="E1148" t="s">
        <v>7</v>
      </c>
      <c r="F1148" s="3">
        <v>583</v>
      </c>
      <c r="G1148" s="3">
        <v>183300</v>
      </c>
      <c r="H1148" s="3">
        <v>6846.2550000000001</v>
      </c>
      <c r="I1148" s="61">
        <v>2023</v>
      </c>
    </row>
    <row r="1149" spans="1:9" x14ac:dyDescent="0.3">
      <c r="A1149" s="79">
        <v>714</v>
      </c>
      <c r="B1149" t="s">
        <v>1472</v>
      </c>
      <c r="C1149" t="s">
        <v>1037</v>
      </c>
      <c r="D1149" t="s">
        <v>4753</v>
      </c>
      <c r="E1149" t="s">
        <v>7</v>
      </c>
      <c r="F1149" s="3">
        <v>478</v>
      </c>
      <c r="G1149" s="3">
        <v>150000</v>
      </c>
      <c r="H1149" s="3">
        <v>5602.5</v>
      </c>
      <c r="I1149" s="61">
        <v>2023</v>
      </c>
    </row>
    <row r="1150" spans="1:9" x14ac:dyDescent="0.3">
      <c r="A1150" s="79">
        <v>714</v>
      </c>
      <c r="B1150" t="s">
        <v>1472</v>
      </c>
      <c r="C1150" t="s">
        <v>1037</v>
      </c>
      <c r="D1150" t="s">
        <v>4753</v>
      </c>
      <c r="E1150" t="s">
        <v>7</v>
      </c>
      <c r="F1150" s="3">
        <v>682</v>
      </c>
      <c r="G1150" s="3">
        <v>214100</v>
      </c>
      <c r="H1150" s="3">
        <v>7996.6349999999993</v>
      </c>
      <c r="I1150" s="61">
        <v>2023</v>
      </c>
    </row>
    <row r="1151" spans="1:9" x14ac:dyDescent="0.3">
      <c r="A1151" s="79">
        <v>714</v>
      </c>
      <c r="B1151" t="s">
        <v>1472</v>
      </c>
      <c r="C1151" t="s">
        <v>1037</v>
      </c>
      <c r="D1151" t="s">
        <v>4753</v>
      </c>
      <c r="E1151" t="s">
        <v>7</v>
      </c>
      <c r="F1151" s="3">
        <v>345</v>
      </c>
      <c r="G1151" s="3">
        <v>108500</v>
      </c>
      <c r="H1151" s="3">
        <v>4052.4749999999999</v>
      </c>
      <c r="I1151" s="61">
        <v>2023</v>
      </c>
    </row>
    <row r="1152" spans="1:9" x14ac:dyDescent="0.3">
      <c r="A1152" s="79">
        <v>714</v>
      </c>
      <c r="B1152" t="s">
        <v>1472</v>
      </c>
      <c r="C1152" t="s">
        <v>1037</v>
      </c>
      <c r="D1152" t="s">
        <v>4753</v>
      </c>
      <c r="E1152" t="s">
        <v>7</v>
      </c>
      <c r="F1152" s="3">
        <v>345</v>
      </c>
      <c r="G1152" s="3">
        <v>111000</v>
      </c>
      <c r="H1152" s="3">
        <v>4145.8499999999995</v>
      </c>
      <c r="I1152" s="61">
        <v>2023</v>
      </c>
    </row>
    <row r="1153" spans="1:9" x14ac:dyDescent="0.3">
      <c r="A1153" s="79">
        <v>714</v>
      </c>
      <c r="B1153" t="s">
        <v>1472</v>
      </c>
      <c r="C1153" t="s">
        <v>1037</v>
      </c>
      <c r="D1153" t="s">
        <v>4753</v>
      </c>
      <c r="E1153" t="s">
        <v>7</v>
      </c>
      <c r="F1153" s="3">
        <v>583</v>
      </c>
      <c r="G1153" s="3">
        <v>183300</v>
      </c>
      <c r="H1153" s="3">
        <v>6846.2550000000001</v>
      </c>
      <c r="I1153" s="61">
        <v>2023</v>
      </c>
    </row>
    <row r="1154" spans="1:9" x14ac:dyDescent="0.3">
      <c r="A1154" s="79">
        <v>714</v>
      </c>
      <c r="B1154" t="s">
        <v>1472</v>
      </c>
      <c r="C1154" t="s">
        <v>1037</v>
      </c>
      <c r="D1154" t="s">
        <v>4753</v>
      </c>
      <c r="E1154" t="s">
        <v>7</v>
      </c>
      <c r="F1154" s="3">
        <v>478</v>
      </c>
      <c r="G1154" s="3">
        <v>150000</v>
      </c>
      <c r="H1154" s="3">
        <v>5602.5</v>
      </c>
      <c r="I1154" s="61">
        <v>2023</v>
      </c>
    </row>
    <row r="1155" spans="1:9" x14ac:dyDescent="0.3">
      <c r="A1155" s="79">
        <v>714</v>
      </c>
      <c r="B1155" t="s">
        <v>1472</v>
      </c>
      <c r="C1155" t="s">
        <v>1037</v>
      </c>
      <c r="D1155" t="s">
        <v>4753</v>
      </c>
      <c r="E1155" t="s">
        <v>7</v>
      </c>
      <c r="F1155" s="3">
        <v>345</v>
      </c>
      <c r="G1155" s="3">
        <v>108500</v>
      </c>
      <c r="H1155" s="3">
        <v>4052.4749999999999</v>
      </c>
      <c r="I1155" s="61">
        <v>2023</v>
      </c>
    </row>
    <row r="1156" spans="1:9" x14ac:dyDescent="0.3">
      <c r="A1156" s="79">
        <v>714</v>
      </c>
      <c r="B1156" t="s">
        <v>1472</v>
      </c>
      <c r="C1156" t="s">
        <v>1037</v>
      </c>
      <c r="D1156" t="s">
        <v>4753</v>
      </c>
      <c r="E1156" t="s">
        <v>7</v>
      </c>
      <c r="F1156" s="3">
        <v>345</v>
      </c>
      <c r="G1156" s="3">
        <v>108500</v>
      </c>
      <c r="H1156" s="3">
        <v>4052.4749999999999</v>
      </c>
      <c r="I1156" s="61">
        <v>2023</v>
      </c>
    </row>
    <row r="1157" spans="1:9" x14ac:dyDescent="0.3">
      <c r="A1157" s="79">
        <v>714</v>
      </c>
      <c r="B1157" t="s">
        <v>1472</v>
      </c>
      <c r="C1157" t="s">
        <v>1037</v>
      </c>
      <c r="D1157" t="s">
        <v>4754</v>
      </c>
      <c r="E1157" t="s">
        <v>7</v>
      </c>
      <c r="F1157" s="3">
        <v>1185.57</v>
      </c>
      <c r="G1157" s="3">
        <v>128800</v>
      </c>
      <c r="H1157" s="3">
        <v>4810.68</v>
      </c>
      <c r="I1157" s="61">
        <v>2023</v>
      </c>
    </row>
    <row r="1158" spans="1:9" x14ac:dyDescent="0.3">
      <c r="A1158" s="79">
        <v>714</v>
      </c>
      <c r="B1158" t="s">
        <v>1472</v>
      </c>
      <c r="C1158" t="s">
        <v>1037</v>
      </c>
      <c r="D1158" t="s">
        <v>4755</v>
      </c>
      <c r="E1158" t="s">
        <v>7</v>
      </c>
      <c r="F1158" s="3">
        <v>958.03</v>
      </c>
      <c r="G1158" s="3">
        <v>100400</v>
      </c>
      <c r="H1158" s="3">
        <v>3749.94</v>
      </c>
      <c r="I1158" s="61">
        <v>2023</v>
      </c>
    </row>
    <row r="1159" spans="1:9" x14ac:dyDescent="0.3">
      <c r="A1159" s="79">
        <v>714</v>
      </c>
      <c r="B1159" t="s">
        <v>1472</v>
      </c>
      <c r="C1159" t="s">
        <v>1037</v>
      </c>
      <c r="D1159" t="s">
        <v>4756</v>
      </c>
      <c r="E1159" t="s">
        <v>7</v>
      </c>
      <c r="F1159" s="3">
        <v>958.03</v>
      </c>
      <c r="G1159" s="3">
        <v>99700</v>
      </c>
      <c r="H1159" s="3">
        <v>3723.7950000000001</v>
      </c>
      <c r="I1159" s="61">
        <v>2023</v>
      </c>
    </row>
    <row r="1160" spans="1:9" x14ac:dyDescent="0.3">
      <c r="A1160" s="79">
        <v>714</v>
      </c>
      <c r="B1160" t="s">
        <v>1472</v>
      </c>
      <c r="C1160" t="s">
        <v>1037</v>
      </c>
      <c r="D1160" t="s">
        <v>4757</v>
      </c>
      <c r="E1160" t="s">
        <v>7</v>
      </c>
      <c r="F1160" s="3">
        <v>1185.57</v>
      </c>
      <c r="G1160" s="3">
        <v>139800</v>
      </c>
      <c r="H1160" s="3">
        <v>5221.53</v>
      </c>
      <c r="I1160" s="61">
        <v>2023</v>
      </c>
    </row>
    <row r="1161" spans="1:9" x14ac:dyDescent="0.3">
      <c r="A1161" s="79">
        <v>714</v>
      </c>
      <c r="B1161" t="s">
        <v>1472</v>
      </c>
      <c r="C1161" t="s">
        <v>1037</v>
      </c>
      <c r="D1161" t="s">
        <v>4758</v>
      </c>
      <c r="E1161" t="s">
        <v>7</v>
      </c>
      <c r="F1161" s="3">
        <v>1185.57</v>
      </c>
      <c r="G1161" s="3">
        <v>139800</v>
      </c>
      <c r="H1161" s="3">
        <v>5221.53</v>
      </c>
      <c r="I1161" s="61">
        <v>2023</v>
      </c>
    </row>
    <row r="1162" spans="1:9" x14ac:dyDescent="0.3">
      <c r="A1162" s="79">
        <v>714</v>
      </c>
      <c r="B1162" t="s">
        <v>1472</v>
      </c>
      <c r="C1162" t="s">
        <v>1037</v>
      </c>
      <c r="D1162" t="s">
        <v>4759</v>
      </c>
      <c r="E1162" t="s">
        <v>7</v>
      </c>
      <c r="F1162" s="3">
        <v>1257.43</v>
      </c>
      <c r="G1162" s="3">
        <v>139800</v>
      </c>
      <c r="H1162" s="3">
        <v>5221.53</v>
      </c>
      <c r="I1162" s="61">
        <v>2023</v>
      </c>
    </row>
    <row r="1163" spans="1:9" x14ac:dyDescent="0.3">
      <c r="A1163" s="79">
        <v>714</v>
      </c>
      <c r="B1163" t="s">
        <v>1472</v>
      </c>
      <c r="C1163" t="s">
        <v>1037</v>
      </c>
      <c r="D1163" t="s">
        <v>4760</v>
      </c>
      <c r="E1163" t="s">
        <v>7</v>
      </c>
      <c r="F1163" s="3">
        <v>958.03</v>
      </c>
      <c r="G1163" s="3">
        <v>99700</v>
      </c>
      <c r="H1163" s="3">
        <v>3723.7950000000001</v>
      </c>
      <c r="I1163" s="61">
        <v>2023</v>
      </c>
    </row>
    <row r="1164" spans="1:9" x14ac:dyDescent="0.3">
      <c r="A1164" s="79">
        <v>714</v>
      </c>
      <c r="B1164" t="s">
        <v>1472</v>
      </c>
      <c r="C1164" t="s">
        <v>1037</v>
      </c>
      <c r="D1164" t="s">
        <v>4761</v>
      </c>
      <c r="E1164" t="s">
        <v>7</v>
      </c>
      <c r="F1164" s="3">
        <v>958.03</v>
      </c>
      <c r="G1164" s="3">
        <v>100400</v>
      </c>
      <c r="H1164" s="3">
        <v>3749.94</v>
      </c>
      <c r="I1164" s="61">
        <v>2023</v>
      </c>
    </row>
    <row r="1165" spans="1:9" x14ac:dyDescent="0.3">
      <c r="A1165" s="79">
        <v>714</v>
      </c>
      <c r="B1165" t="s">
        <v>1472</v>
      </c>
      <c r="C1165" t="s">
        <v>1037</v>
      </c>
      <c r="D1165" t="s">
        <v>4762</v>
      </c>
      <c r="E1165" t="s">
        <v>7</v>
      </c>
      <c r="F1165" s="3">
        <v>1185.57</v>
      </c>
      <c r="G1165" s="3">
        <v>128800</v>
      </c>
      <c r="H1165" s="3">
        <v>4810.68</v>
      </c>
      <c r="I1165" s="61">
        <v>2023</v>
      </c>
    </row>
    <row r="1166" spans="1:9" x14ac:dyDescent="0.3">
      <c r="A1166" s="79">
        <v>714</v>
      </c>
      <c r="B1166" t="s">
        <v>1472</v>
      </c>
      <c r="C1166" t="s">
        <v>1037</v>
      </c>
      <c r="D1166" t="s">
        <v>4763</v>
      </c>
      <c r="E1166" t="s">
        <v>7</v>
      </c>
      <c r="F1166" s="3">
        <v>1185.57</v>
      </c>
      <c r="G1166" s="3">
        <v>128800</v>
      </c>
      <c r="H1166" s="3">
        <v>4810.68</v>
      </c>
      <c r="I1166" s="61">
        <v>2023</v>
      </c>
    </row>
    <row r="1167" spans="1:9" x14ac:dyDescent="0.3">
      <c r="A1167" s="79">
        <v>714</v>
      </c>
      <c r="B1167" t="s">
        <v>1472</v>
      </c>
      <c r="C1167" t="s">
        <v>1037</v>
      </c>
      <c r="D1167" t="s">
        <v>4764</v>
      </c>
      <c r="E1167" t="s">
        <v>7</v>
      </c>
      <c r="F1167" s="3">
        <v>958.03</v>
      </c>
      <c r="G1167" s="3">
        <v>99700</v>
      </c>
      <c r="H1167" s="3">
        <v>3723.7950000000001</v>
      </c>
      <c r="I1167" s="61">
        <v>2023</v>
      </c>
    </row>
    <row r="1168" spans="1:9" x14ac:dyDescent="0.3">
      <c r="A1168" s="79">
        <v>714</v>
      </c>
      <c r="B1168" t="s">
        <v>1472</v>
      </c>
      <c r="C1168" t="s">
        <v>1037</v>
      </c>
      <c r="D1168" t="s">
        <v>4765</v>
      </c>
      <c r="E1168" t="s">
        <v>7</v>
      </c>
      <c r="F1168" s="3">
        <v>958.03</v>
      </c>
      <c r="G1168" s="3">
        <v>100400</v>
      </c>
      <c r="H1168" s="3">
        <v>3749.94</v>
      </c>
      <c r="I1168" s="61">
        <v>2023</v>
      </c>
    </row>
    <row r="1169" spans="1:9" x14ac:dyDescent="0.3">
      <c r="A1169" s="79">
        <v>714</v>
      </c>
      <c r="B1169" t="s">
        <v>1472</v>
      </c>
      <c r="C1169" t="s">
        <v>1037</v>
      </c>
      <c r="D1169" t="s">
        <v>4766</v>
      </c>
      <c r="E1169" t="s">
        <v>7</v>
      </c>
      <c r="F1169" s="3">
        <v>958.03</v>
      </c>
      <c r="G1169" s="3">
        <v>99700</v>
      </c>
      <c r="H1169" s="3">
        <v>3723.7950000000001</v>
      </c>
      <c r="I1169" s="61">
        <v>2023</v>
      </c>
    </row>
    <row r="1170" spans="1:9" x14ac:dyDescent="0.3">
      <c r="A1170" s="79">
        <v>714</v>
      </c>
      <c r="B1170" t="s">
        <v>1472</v>
      </c>
      <c r="C1170" t="s">
        <v>1037</v>
      </c>
      <c r="D1170" t="s">
        <v>4767</v>
      </c>
      <c r="E1170" t="s">
        <v>7</v>
      </c>
      <c r="F1170" s="3">
        <v>958.03</v>
      </c>
      <c r="G1170" s="3">
        <v>100400</v>
      </c>
      <c r="H1170" s="3">
        <v>3749.94</v>
      </c>
      <c r="I1170" s="61">
        <v>2023</v>
      </c>
    </row>
    <row r="1171" spans="1:9" x14ac:dyDescent="0.3">
      <c r="A1171" s="79">
        <v>714</v>
      </c>
      <c r="B1171" t="s">
        <v>1472</v>
      </c>
      <c r="C1171" t="s">
        <v>1037</v>
      </c>
      <c r="D1171" t="s">
        <v>4768</v>
      </c>
      <c r="E1171" t="s">
        <v>7</v>
      </c>
      <c r="F1171" s="3">
        <v>958.03</v>
      </c>
      <c r="G1171" s="3">
        <v>99700</v>
      </c>
      <c r="H1171" s="3">
        <v>3723.7950000000001</v>
      </c>
      <c r="I1171" s="61">
        <v>2023</v>
      </c>
    </row>
    <row r="1172" spans="1:9" x14ac:dyDescent="0.3">
      <c r="A1172" s="79">
        <v>714</v>
      </c>
      <c r="B1172" t="s">
        <v>1472</v>
      </c>
      <c r="C1172" t="s">
        <v>1037</v>
      </c>
      <c r="D1172" t="s">
        <v>4769</v>
      </c>
      <c r="E1172" t="s">
        <v>7</v>
      </c>
      <c r="F1172" s="3">
        <v>1257.43</v>
      </c>
      <c r="G1172" s="3">
        <v>172800</v>
      </c>
      <c r="H1172" s="3">
        <v>6454.08</v>
      </c>
      <c r="I1172" s="61">
        <v>2023</v>
      </c>
    </row>
    <row r="1173" spans="1:9" x14ac:dyDescent="0.3">
      <c r="A1173" s="79">
        <v>714</v>
      </c>
      <c r="B1173" t="s">
        <v>1472</v>
      </c>
      <c r="C1173" t="s">
        <v>1037</v>
      </c>
      <c r="D1173" t="s">
        <v>4770</v>
      </c>
      <c r="E1173" t="s">
        <v>7</v>
      </c>
      <c r="F1173" s="3">
        <v>1257.43</v>
      </c>
      <c r="G1173" s="3">
        <v>172800</v>
      </c>
      <c r="H1173" s="3">
        <v>6454.08</v>
      </c>
      <c r="I1173" s="61">
        <v>2023</v>
      </c>
    </row>
    <row r="1174" spans="1:9" x14ac:dyDescent="0.3">
      <c r="A1174" s="79">
        <v>714</v>
      </c>
      <c r="B1174" t="s">
        <v>1472</v>
      </c>
      <c r="C1174" t="s">
        <v>1037</v>
      </c>
      <c r="D1174" t="s">
        <v>4771</v>
      </c>
      <c r="E1174" t="s">
        <v>7</v>
      </c>
      <c r="F1174" s="3">
        <v>958.03</v>
      </c>
      <c r="G1174" s="3">
        <v>99700</v>
      </c>
      <c r="H1174" s="3">
        <v>3723.7950000000001</v>
      </c>
      <c r="I1174" s="61">
        <v>2023</v>
      </c>
    </row>
    <row r="1175" spans="1:9" x14ac:dyDescent="0.3">
      <c r="A1175" s="79">
        <v>714</v>
      </c>
      <c r="B1175" t="s">
        <v>1472</v>
      </c>
      <c r="C1175" t="s">
        <v>1037</v>
      </c>
      <c r="D1175" t="s">
        <v>4772</v>
      </c>
      <c r="E1175" t="s">
        <v>7</v>
      </c>
      <c r="F1175" s="3">
        <v>958.03</v>
      </c>
      <c r="G1175" s="3">
        <v>100400</v>
      </c>
      <c r="H1175" s="3">
        <v>3749.94</v>
      </c>
      <c r="I1175" s="61">
        <v>2023</v>
      </c>
    </row>
    <row r="1176" spans="1:9" x14ac:dyDescent="0.3">
      <c r="A1176" s="79">
        <v>714</v>
      </c>
      <c r="B1176" t="s">
        <v>1472</v>
      </c>
      <c r="C1176" t="s">
        <v>1037</v>
      </c>
      <c r="D1176" t="s">
        <v>4773</v>
      </c>
      <c r="E1176" t="s">
        <v>7</v>
      </c>
      <c r="F1176" s="3">
        <v>958.03</v>
      </c>
      <c r="G1176" s="3">
        <v>99700</v>
      </c>
      <c r="H1176" s="3">
        <v>3723.7950000000001</v>
      </c>
      <c r="I1176" s="61">
        <v>2023</v>
      </c>
    </row>
    <row r="1177" spans="1:9" x14ac:dyDescent="0.3">
      <c r="A1177" s="79">
        <v>714</v>
      </c>
      <c r="B1177" t="s">
        <v>1472</v>
      </c>
      <c r="C1177" t="s">
        <v>1037</v>
      </c>
      <c r="D1177" t="s">
        <v>4774</v>
      </c>
      <c r="E1177" t="s">
        <v>7</v>
      </c>
      <c r="F1177" s="3">
        <v>958.03</v>
      </c>
      <c r="G1177" s="3">
        <v>100400</v>
      </c>
      <c r="H1177" s="3">
        <v>3749.94</v>
      </c>
      <c r="I1177" s="61">
        <v>2023</v>
      </c>
    </row>
    <row r="1178" spans="1:9" x14ac:dyDescent="0.3">
      <c r="A1178" s="79">
        <v>714</v>
      </c>
      <c r="B1178" t="s">
        <v>1472</v>
      </c>
      <c r="C1178" t="s">
        <v>1037</v>
      </c>
      <c r="D1178" t="s">
        <v>4775</v>
      </c>
      <c r="E1178" t="s">
        <v>7</v>
      </c>
      <c r="F1178" s="3">
        <v>958.03</v>
      </c>
      <c r="G1178" s="3">
        <v>99700</v>
      </c>
      <c r="H1178" s="3">
        <v>3723.7950000000001</v>
      </c>
      <c r="I1178" s="61">
        <v>2023</v>
      </c>
    </row>
    <row r="1179" spans="1:9" x14ac:dyDescent="0.3">
      <c r="A1179" s="79">
        <v>714</v>
      </c>
      <c r="B1179" t="s">
        <v>1472</v>
      </c>
      <c r="C1179" t="s">
        <v>1037</v>
      </c>
      <c r="D1179" t="s">
        <v>4776</v>
      </c>
      <c r="E1179" t="s">
        <v>7</v>
      </c>
      <c r="F1179" s="3">
        <v>1185.57</v>
      </c>
      <c r="G1179" s="3">
        <v>128800</v>
      </c>
      <c r="H1179" s="3">
        <v>4810.68</v>
      </c>
      <c r="I1179" s="61">
        <v>2023</v>
      </c>
    </row>
    <row r="1180" spans="1:9" x14ac:dyDescent="0.3">
      <c r="A1180" s="79">
        <v>714</v>
      </c>
      <c r="B1180" t="s">
        <v>1472</v>
      </c>
      <c r="C1180" t="s">
        <v>1037</v>
      </c>
      <c r="D1180" t="s">
        <v>4777</v>
      </c>
      <c r="E1180" t="s">
        <v>7</v>
      </c>
      <c r="F1180" s="3">
        <v>958.03</v>
      </c>
      <c r="G1180" s="3">
        <v>100400</v>
      </c>
      <c r="H1180" s="3">
        <v>3749.94</v>
      </c>
      <c r="I1180" s="61">
        <v>2023</v>
      </c>
    </row>
    <row r="1181" spans="1:9" x14ac:dyDescent="0.3">
      <c r="A1181" s="79">
        <v>714</v>
      </c>
      <c r="B1181" t="s">
        <v>1472</v>
      </c>
      <c r="C1181" t="s">
        <v>1037</v>
      </c>
      <c r="D1181" t="s">
        <v>4778</v>
      </c>
      <c r="E1181" t="s">
        <v>7</v>
      </c>
      <c r="F1181" s="3">
        <v>958.03</v>
      </c>
      <c r="G1181" s="3">
        <v>99700</v>
      </c>
      <c r="H1181" s="3">
        <v>3723.7950000000001</v>
      </c>
      <c r="I1181" s="61">
        <v>2023</v>
      </c>
    </row>
    <row r="1182" spans="1:9" x14ac:dyDescent="0.3">
      <c r="A1182" s="79">
        <v>714</v>
      </c>
      <c r="B1182" t="s">
        <v>1472</v>
      </c>
      <c r="C1182" t="s">
        <v>1037</v>
      </c>
      <c r="D1182" t="s">
        <v>4779</v>
      </c>
      <c r="E1182" t="s">
        <v>7</v>
      </c>
      <c r="F1182" s="3">
        <v>958.03</v>
      </c>
      <c r="G1182" s="3">
        <v>100400</v>
      </c>
      <c r="H1182" s="3">
        <v>3749.94</v>
      </c>
      <c r="I1182" s="61">
        <v>2023</v>
      </c>
    </row>
    <row r="1183" spans="1:9" x14ac:dyDescent="0.3">
      <c r="A1183" s="79">
        <v>714</v>
      </c>
      <c r="B1183" t="s">
        <v>1472</v>
      </c>
      <c r="C1183" t="s">
        <v>1037</v>
      </c>
      <c r="D1183" t="s">
        <v>4780</v>
      </c>
      <c r="E1183" t="s">
        <v>7</v>
      </c>
      <c r="F1183" s="3">
        <v>1185.57</v>
      </c>
      <c r="G1183" s="3">
        <v>139800</v>
      </c>
      <c r="H1183" s="3">
        <v>5221.53</v>
      </c>
      <c r="I1183" s="61">
        <v>2023</v>
      </c>
    </row>
    <row r="1184" spans="1:9" x14ac:dyDescent="0.3">
      <c r="A1184" s="79">
        <v>714</v>
      </c>
      <c r="B1184" t="s">
        <v>1472</v>
      </c>
      <c r="C1184" t="s">
        <v>1037</v>
      </c>
      <c r="D1184" t="s">
        <v>4781</v>
      </c>
      <c r="E1184" t="s">
        <v>7</v>
      </c>
      <c r="F1184" s="3">
        <v>1257.43</v>
      </c>
      <c r="G1184" s="3">
        <v>139800</v>
      </c>
      <c r="H1184" s="3">
        <v>5221.53</v>
      </c>
      <c r="I1184" s="61">
        <v>2023</v>
      </c>
    </row>
    <row r="1185" spans="1:9" x14ac:dyDescent="0.3">
      <c r="A1185" s="79">
        <v>714</v>
      </c>
      <c r="B1185" t="s">
        <v>1472</v>
      </c>
      <c r="C1185" t="s">
        <v>1037</v>
      </c>
      <c r="D1185" t="s">
        <v>4782</v>
      </c>
      <c r="E1185" t="s">
        <v>7</v>
      </c>
      <c r="F1185" s="3">
        <v>1185.57</v>
      </c>
      <c r="G1185" s="3">
        <v>139800</v>
      </c>
      <c r="H1185" s="3">
        <v>5221.53</v>
      </c>
      <c r="I1185" s="61">
        <v>2023</v>
      </c>
    </row>
    <row r="1186" spans="1:9" x14ac:dyDescent="0.3">
      <c r="A1186" s="79">
        <v>714</v>
      </c>
      <c r="B1186" t="s">
        <v>1472</v>
      </c>
      <c r="C1186" t="s">
        <v>1037</v>
      </c>
      <c r="D1186" t="s">
        <v>4783</v>
      </c>
      <c r="E1186" t="s">
        <v>7</v>
      </c>
      <c r="F1186" s="3">
        <v>1257.43</v>
      </c>
      <c r="G1186" s="3">
        <v>139800</v>
      </c>
      <c r="H1186" s="3">
        <v>5221.53</v>
      </c>
      <c r="I1186" s="61">
        <v>2023</v>
      </c>
    </row>
    <row r="1187" spans="1:9" x14ac:dyDescent="0.3">
      <c r="A1187" s="79">
        <v>714</v>
      </c>
      <c r="B1187" t="s">
        <v>1472</v>
      </c>
      <c r="C1187" t="s">
        <v>1037</v>
      </c>
      <c r="D1187" t="s">
        <v>4784</v>
      </c>
      <c r="E1187" t="s">
        <v>7</v>
      </c>
      <c r="F1187" s="3">
        <v>958.03</v>
      </c>
      <c r="G1187" s="3">
        <v>99700</v>
      </c>
      <c r="H1187" s="3">
        <v>3723.7950000000001</v>
      </c>
      <c r="I1187" s="61">
        <v>2023</v>
      </c>
    </row>
    <row r="1188" spans="1:9" x14ac:dyDescent="0.3">
      <c r="A1188" s="79">
        <v>714</v>
      </c>
      <c r="B1188" t="s">
        <v>1472</v>
      </c>
      <c r="C1188" t="s">
        <v>1037</v>
      </c>
      <c r="D1188" t="s">
        <v>4785</v>
      </c>
      <c r="E1188" t="s">
        <v>7</v>
      </c>
      <c r="F1188" s="3">
        <v>958.03</v>
      </c>
      <c r="G1188" s="3">
        <v>100400</v>
      </c>
      <c r="H1188" s="3">
        <v>3749.94</v>
      </c>
      <c r="I1188" s="61">
        <v>2023</v>
      </c>
    </row>
    <row r="1189" spans="1:9" x14ac:dyDescent="0.3">
      <c r="A1189" s="79">
        <v>714</v>
      </c>
      <c r="B1189" t="s">
        <v>1472</v>
      </c>
      <c r="C1189" t="s">
        <v>1037</v>
      </c>
      <c r="D1189" t="s">
        <v>4786</v>
      </c>
      <c r="E1189" t="s">
        <v>7</v>
      </c>
      <c r="F1189" s="3">
        <v>1185.57</v>
      </c>
      <c r="G1189" s="3">
        <v>130700</v>
      </c>
      <c r="H1189" s="3">
        <v>4881.6449999999995</v>
      </c>
      <c r="I1189" s="61">
        <v>2023</v>
      </c>
    </row>
    <row r="1190" spans="1:9" x14ac:dyDescent="0.3">
      <c r="A1190" s="79">
        <v>714</v>
      </c>
      <c r="B1190" t="s">
        <v>1472</v>
      </c>
      <c r="C1190" t="s">
        <v>1037</v>
      </c>
      <c r="D1190" t="s">
        <v>4787</v>
      </c>
      <c r="E1190" t="s">
        <v>7</v>
      </c>
      <c r="F1190" s="3">
        <v>1185.57</v>
      </c>
      <c r="G1190" s="3">
        <v>128800</v>
      </c>
      <c r="H1190" s="3">
        <v>4810.68</v>
      </c>
      <c r="I1190" s="61">
        <v>2023</v>
      </c>
    </row>
    <row r="1191" spans="1:9" x14ac:dyDescent="0.3">
      <c r="A1191" s="79">
        <v>714</v>
      </c>
      <c r="B1191" t="s">
        <v>1472</v>
      </c>
      <c r="C1191" t="s">
        <v>1037</v>
      </c>
      <c r="D1191" t="s">
        <v>4788</v>
      </c>
      <c r="E1191" t="s">
        <v>7</v>
      </c>
      <c r="F1191" s="3">
        <v>1257.43</v>
      </c>
      <c r="G1191" s="3">
        <v>139800</v>
      </c>
      <c r="H1191" s="3">
        <v>5221.53</v>
      </c>
      <c r="I1191" s="61">
        <v>2023</v>
      </c>
    </row>
    <row r="1192" spans="1:9" x14ac:dyDescent="0.3">
      <c r="A1192" s="79">
        <v>714</v>
      </c>
      <c r="B1192" t="s">
        <v>1472</v>
      </c>
      <c r="C1192" t="s">
        <v>1037</v>
      </c>
      <c r="D1192" t="s">
        <v>4789</v>
      </c>
      <c r="E1192" t="s">
        <v>7</v>
      </c>
      <c r="F1192" s="3">
        <v>1185.57</v>
      </c>
      <c r="G1192" s="3">
        <v>139800</v>
      </c>
      <c r="H1192" s="3">
        <v>5221.53</v>
      </c>
      <c r="I1192" s="61">
        <v>2023</v>
      </c>
    </row>
    <row r="1193" spans="1:9" x14ac:dyDescent="0.3">
      <c r="A1193" s="79">
        <v>714</v>
      </c>
      <c r="B1193" t="s">
        <v>1472</v>
      </c>
      <c r="C1193" t="s">
        <v>1037</v>
      </c>
      <c r="D1193" t="s">
        <v>4790</v>
      </c>
      <c r="E1193" t="s">
        <v>7</v>
      </c>
      <c r="F1193" s="3">
        <v>1257.43</v>
      </c>
      <c r="G1193" s="3">
        <v>139800</v>
      </c>
      <c r="H1193" s="3">
        <v>5221.53</v>
      </c>
      <c r="I1193" s="61">
        <v>2023</v>
      </c>
    </row>
    <row r="1194" spans="1:9" x14ac:dyDescent="0.3">
      <c r="A1194" s="79">
        <v>714</v>
      </c>
      <c r="B1194" t="s">
        <v>1472</v>
      </c>
      <c r="C1194" t="s">
        <v>1037</v>
      </c>
      <c r="D1194" t="s">
        <v>4791</v>
      </c>
      <c r="E1194" t="s">
        <v>7</v>
      </c>
      <c r="F1194" s="3">
        <v>1185.57</v>
      </c>
      <c r="G1194" s="3">
        <v>139800</v>
      </c>
      <c r="H1194" s="3">
        <v>5221.53</v>
      </c>
      <c r="I1194" s="61">
        <v>2023</v>
      </c>
    </row>
    <row r="1195" spans="1:9" x14ac:dyDescent="0.3">
      <c r="A1195" s="79">
        <v>714</v>
      </c>
      <c r="B1195" t="s">
        <v>1472</v>
      </c>
      <c r="C1195" t="s">
        <v>1037</v>
      </c>
      <c r="D1195" t="s">
        <v>4792</v>
      </c>
      <c r="E1195" t="s">
        <v>7</v>
      </c>
      <c r="F1195" s="3">
        <v>1185.57</v>
      </c>
      <c r="G1195" s="3">
        <v>99700</v>
      </c>
      <c r="H1195" s="3">
        <v>3723.7950000000001</v>
      </c>
      <c r="I1195" s="61">
        <v>2023</v>
      </c>
    </row>
    <row r="1196" spans="1:9" x14ac:dyDescent="0.3">
      <c r="A1196" s="79">
        <v>714</v>
      </c>
      <c r="B1196" t="s">
        <v>1472</v>
      </c>
      <c r="C1196" t="s">
        <v>1037</v>
      </c>
      <c r="D1196" t="s">
        <v>4793</v>
      </c>
      <c r="E1196" t="s">
        <v>7</v>
      </c>
      <c r="F1196" s="3">
        <v>1185.57</v>
      </c>
      <c r="G1196" s="3">
        <v>128800</v>
      </c>
      <c r="H1196" s="3">
        <v>4810.68</v>
      </c>
      <c r="I1196" s="61">
        <v>2023</v>
      </c>
    </row>
    <row r="1197" spans="1:9" x14ac:dyDescent="0.3">
      <c r="A1197" s="79">
        <v>714</v>
      </c>
      <c r="B1197" t="s">
        <v>1472</v>
      </c>
      <c r="C1197" t="s">
        <v>1037</v>
      </c>
      <c r="D1197" t="s">
        <v>4794</v>
      </c>
      <c r="E1197" t="s">
        <v>7</v>
      </c>
      <c r="F1197" s="3">
        <v>1257.43</v>
      </c>
      <c r="G1197" s="3">
        <v>139800</v>
      </c>
      <c r="H1197" s="3">
        <v>5221.53</v>
      </c>
      <c r="I1197" s="61">
        <v>2023</v>
      </c>
    </row>
    <row r="1198" spans="1:9" x14ac:dyDescent="0.3">
      <c r="A1198" s="79">
        <v>714</v>
      </c>
      <c r="B1198" t="s">
        <v>1472</v>
      </c>
      <c r="C1198" t="s">
        <v>1037</v>
      </c>
      <c r="D1198" t="s">
        <v>4795</v>
      </c>
      <c r="E1198" t="s">
        <v>7</v>
      </c>
      <c r="F1198" s="3">
        <v>1185.57</v>
      </c>
      <c r="G1198" s="3">
        <v>139800</v>
      </c>
      <c r="H1198" s="3">
        <v>5221.53</v>
      </c>
      <c r="I1198" s="61">
        <v>2023</v>
      </c>
    </row>
    <row r="1199" spans="1:9" x14ac:dyDescent="0.3">
      <c r="A1199" s="79">
        <v>714</v>
      </c>
      <c r="B1199" t="s">
        <v>1472</v>
      </c>
      <c r="C1199" t="s">
        <v>1037</v>
      </c>
      <c r="D1199" t="s">
        <v>4796</v>
      </c>
      <c r="E1199" t="s">
        <v>7</v>
      </c>
      <c r="F1199" s="3">
        <v>1257.43</v>
      </c>
      <c r="G1199" s="3">
        <v>139800</v>
      </c>
      <c r="H1199" s="3">
        <v>5221.53</v>
      </c>
      <c r="I1199" s="61">
        <v>2023</v>
      </c>
    </row>
    <row r="1200" spans="1:9" x14ac:dyDescent="0.3">
      <c r="A1200" s="79">
        <v>714</v>
      </c>
      <c r="B1200" t="s">
        <v>1472</v>
      </c>
      <c r="C1200" t="s">
        <v>1037</v>
      </c>
      <c r="D1200" t="s">
        <v>4797</v>
      </c>
      <c r="E1200" t="s">
        <v>7</v>
      </c>
      <c r="F1200" s="3">
        <v>1185.57</v>
      </c>
      <c r="G1200" s="3">
        <v>139800</v>
      </c>
      <c r="H1200" s="3">
        <v>5221.53</v>
      </c>
      <c r="I1200" s="61">
        <v>2023</v>
      </c>
    </row>
    <row r="1201" spans="1:9" x14ac:dyDescent="0.3">
      <c r="A1201" s="79">
        <v>714</v>
      </c>
      <c r="B1201" t="s">
        <v>1472</v>
      </c>
      <c r="C1201" t="s">
        <v>1037</v>
      </c>
      <c r="D1201" t="s">
        <v>4798</v>
      </c>
      <c r="E1201" t="s">
        <v>7</v>
      </c>
      <c r="F1201" s="3">
        <v>1185.57</v>
      </c>
      <c r="G1201" s="3">
        <v>128800</v>
      </c>
      <c r="H1201" s="3">
        <v>4810.68</v>
      </c>
      <c r="I1201" s="61">
        <v>2023</v>
      </c>
    </row>
    <row r="1202" spans="1:9" x14ac:dyDescent="0.3">
      <c r="A1202" s="79">
        <v>714</v>
      </c>
      <c r="B1202" t="s">
        <v>1472</v>
      </c>
      <c r="C1202" t="s">
        <v>1037</v>
      </c>
      <c r="D1202" t="s">
        <v>4799</v>
      </c>
      <c r="E1202" t="s">
        <v>7</v>
      </c>
      <c r="F1202" s="3">
        <v>1185.57</v>
      </c>
      <c r="G1202" s="3">
        <v>128800</v>
      </c>
      <c r="H1202" s="3">
        <v>4810.68</v>
      </c>
      <c r="I1202" s="61">
        <v>2023</v>
      </c>
    </row>
    <row r="1203" spans="1:9" x14ac:dyDescent="0.3">
      <c r="A1203" s="79">
        <v>714</v>
      </c>
      <c r="B1203" t="s">
        <v>1472</v>
      </c>
      <c r="C1203" t="s">
        <v>1037</v>
      </c>
      <c r="D1203" t="s">
        <v>4800</v>
      </c>
      <c r="E1203" t="s">
        <v>7</v>
      </c>
      <c r="F1203" s="3">
        <v>958.03</v>
      </c>
      <c r="G1203" s="3">
        <v>100400</v>
      </c>
      <c r="H1203" s="3">
        <v>3749.94</v>
      </c>
      <c r="I1203" s="61">
        <v>2023</v>
      </c>
    </row>
    <row r="1204" spans="1:9" x14ac:dyDescent="0.3">
      <c r="A1204" s="79">
        <v>714</v>
      </c>
      <c r="B1204" t="s">
        <v>1472</v>
      </c>
      <c r="C1204" t="s">
        <v>1037</v>
      </c>
      <c r="D1204" t="s">
        <v>4801</v>
      </c>
      <c r="E1204" t="s">
        <v>7</v>
      </c>
      <c r="F1204" s="3">
        <v>958.03</v>
      </c>
      <c r="G1204" s="3">
        <v>128800</v>
      </c>
      <c r="H1204" s="3">
        <v>4810.68</v>
      </c>
      <c r="I1204" s="61">
        <v>2023</v>
      </c>
    </row>
    <row r="1205" spans="1:9" x14ac:dyDescent="0.3">
      <c r="A1205" s="79">
        <v>714</v>
      </c>
      <c r="B1205" t="s">
        <v>1472</v>
      </c>
      <c r="C1205" t="s">
        <v>1037</v>
      </c>
      <c r="D1205" t="s">
        <v>4802</v>
      </c>
      <c r="E1205" t="s">
        <v>7</v>
      </c>
      <c r="F1205" s="3">
        <v>1257.43</v>
      </c>
      <c r="G1205" s="3">
        <v>139800</v>
      </c>
      <c r="H1205" s="3">
        <v>5221.53</v>
      </c>
      <c r="I1205" s="61">
        <v>2023</v>
      </c>
    </row>
    <row r="1206" spans="1:9" x14ac:dyDescent="0.3">
      <c r="A1206" s="79">
        <v>714</v>
      </c>
      <c r="B1206" t="s">
        <v>1472</v>
      </c>
      <c r="C1206" t="s">
        <v>1037</v>
      </c>
      <c r="D1206" t="s">
        <v>4803</v>
      </c>
      <c r="E1206" t="s">
        <v>7</v>
      </c>
      <c r="F1206" s="3">
        <v>1185.57</v>
      </c>
      <c r="G1206" s="3">
        <v>139800</v>
      </c>
      <c r="H1206" s="3">
        <v>5221.53</v>
      </c>
      <c r="I1206" s="61">
        <v>2023</v>
      </c>
    </row>
    <row r="1207" spans="1:9" x14ac:dyDescent="0.3">
      <c r="A1207" s="79">
        <v>714</v>
      </c>
      <c r="B1207" t="s">
        <v>1472</v>
      </c>
      <c r="C1207" t="s">
        <v>1037</v>
      </c>
      <c r="D1207" t="s">
        <v>4804</v>
      </c>
      <c r="E1207" t="s">
        <v>7</v>
      </c>
      <c r="F1207" s="3">
        <v>1257.43</v>
      </c>
      <c r="G1207" s="3">
        <v>139800</v>
      </c>
      <c r="H1207" s="3">
        <v>5221.53</v>
      </c>
      <c r="I1207" s="61">
        <v>2023</v>
      </c>
    </row>
    <row r="1208" spans="1:9" x14ac:dyDescent="0.3">
      <c r="A1208" s="79">
        <v>714</v>
      </c>
      <c r="B1208" t="s">
        <v>1472</v>
      </c>
      <c r="C1208" t="s">
        <v>1037</v>
      </c>
      <c r="D1208" t="s">
        <v>4805</v>
      </c>
      <c r="E1208" t="s">
        <v>7</v>
      </c>
      <c r="F1208" s="3">
        <v>1185.57</v>
      </c>
      <c r="G1208" s="3">
        <v>139800</v>
      </c>
      <c r="H1208" s="3">
        <v>5221.53</v>
      </c>
      <c r="I1208" s="61">
        <v>2023</v>
      </c>
    </row>
    <row r="1209" spans="1:9" x14ac:dyDescent="0.3">
      <c r="A1209" s="79">
        <v>714</v>
      </c>
      <c r="B1209" t="s">
        <v>1472</v>
      </c>
      <c r="C1209" t="s">
        <v>1037</v>
      </c>
      <c r="D1209" t="s">
        <v>4806</v>
      </c>
      <c r="E1209" t="s">
        <v>7</v>
      </c>
      <c r="F1209" s="3">
        <v>958.03</v>
      </c>
      <c r="G1209" s="3">
        <v>100400</v>
      </c>
      <c r="H1209" s="3">
        <v>3749.94</v>
      </c>
      <c r="I1209" s="61">
        <v>2023</v>
      </c>
    </row>
    <row r="1210" spans="1:9" x14ac:dyDescent="0.3">
      <c r="A1210" s="79">
        <v>714</v>
      </c>
      <c r="B1210" t="s">
        <v>1472</v>
      </c>
      <c r="C1210" t="s">
        <v>1037</v>
      </c>
      <c r="D1210" t="s">
        <v>4807</v>
      </c>
      <c r="E1210" t="s">
        <v>7</v>
      </c>
      <c r="F1210" s="3">
        <v>958.03</v>
      </c>
      <c r="G1210" s="3">
        <v>99700</v>
      </c>
      <c r="H1210" s="3">
        <v>3723.7950000000001</v>
      </c>
      <c r="I1210" s="61">
        <v>2023</v>
      </c>
    </row>
    <row r="1211" spans="1:9" x14ac:dyDescent="0.3">
      <c r="A1211" s="79">
        <v>714</v>
      </c>
      <c r="B1211" t="s">
        <v>1472</v>
      </c>
      <c r="C1211" t="s">
        <v>1037</v>
      </c>
      <c r="D1211" t="s">
        <v>4808</v>
      </c>
      <c r="E1211" t="s">
        <v>7</v>
      </c>
      <c r="F1211" s="3">
        <v>1185.57</v>
      </c>
      <c r="G1211" s="3">
        <v>128800</v>
      </c>
      <c r="H1211" s="3">
        <v>4810.68</v>
      </c>
      <c r="I1211" s="61">
        <v>2023</v>
      </c>
    </row>
    <row r="1212" spans="1:9" x14ac:dyDescent="0.3">
      <c r="A1212" s="79">
        <v>714</v>
      </c>
      <c r="B1212" t="s">
        <v>1472</v>
      </c>
      <c r="C1212" t="s">
        <v>1037</v>
      </c>
      <c r="D1212" t="s">
        <v>4809</v>
      </c>
      <c r="E1212" t="s">
        <v>7</v>
      </c>
      <c r="F1212" s="3">
        <v>958.03</v>
      </c>
      <c r="G1212" s="3">
        <v>100400</v>
      </c>
      <c r="H1212" s="3">
        <v>3749.94</v>
      </c>
      <c r="I1212" s="61">
        <v>2023</v>
      </c>
    </row>
    <row r="1213" spans="1:9" x14ac:dyDescent="0.3">
      <c r="A1213" s="79">
        <v>714</v>
      </c>
      <c r="B1213" t="s">
        <v>1472</v>
      </c>
      <c r="C1213" t="s">
        <v>1037</v>
      </c>
      <c r="D1213" t="s">
        <v>4810</v>
      </c>
      <c r="E1213" t="s">
        <v>7</v>
      </c>
      <c r="F1213" s="3">
        <v>958.03</v>
      </c>
      <c r="G1213" s="3">
        <v>100400</v>
      </c>
      <c r="H1213" s="3">
        <v>3749.94</v>
      </c>
      <c r="I1213" s="61">
        <v>2023</v>
      </c>
    </row>
    <row r="1214" spans="1:9" x14ac:dyDescent="0.3">
      <c r="A1214" s="79">
        <v>714</v>
      </c>
      <c r="B1214" t="s">
        <v>1472</v>
      </c>
      <c r="C1214" t="s">
        <v>1037</v>
      </c>
      <c r="D1214" t="s">
        <v>4811</v>
      </c>
      <c r="E1214" t="s">
        <v>7</v>
      </c>
      <c r="F1214" s="3">
        <v>958.03</v>
      </c>
      <c r="G1214" s="3">
        <v>99700</v>
      </c>
      <c r="H1214" s="3">
        <v>3723.7950000000001</v>
      </c>
      <c r="I1214" s="61">
        <v>2023</v>
      </c>
    </row>
    <row r="1215" spans="1:9" x14ac:dyDescent="0.3">
      <c r="A1215" s="79">
        <v>714</v>
      </c>
      <c r="B1215" t="s">
        <v>1472</v>
      </c>
      <c r="C1215" t="s">
        <v>1037</v>
      </c>
      <c r="D1215" t="s">
        <v>4812</v>
      </c>
      <c r="E1215" t="s">
        <v>7</v>
      </c>
      <c r="F1215" s="3">
        <v>958.03</v>
      </c>
      <c r="G1215" s="3">
        <v>100400</v>
      </c>
      <c r="H1215" s="3">
        <v>3749.94</v>
      </c>
      <c r="I1215" s="61">
        <v>2023</v>
      </c>
    </row>
    <row r="1216" spans="1:9" x14ac:dyDescent="0.3">
      <c r="A1216" s="79">
        <v>714</v>
      </c>
      <c r="B1216" t="s">
        <v>1472</v>
      </c>
      <c r="C1216" t="s">
        <v>1037</v>
      </c>
      <c r="D1216" t="s">
        <v>4813</v>
      </c>
      <c r="E1216" t="s">
        <v>7</v>
      </c>
      <c r="F1216" s="3">
        <v>958.03</v>
      </c>
      <c r="G1216" s="3">
        <v>100400</v>
      </c>
      <c r="H1216" s="3">
        <v>3749.94</v>
      </c>
      <c r="I1216" s="61">
        <v>2023</v>
      </c>
    </row>
    <row r="1217" spans="1:9" x14ac:dyDescent="0.3">
      <c r="A1217" s="79">
        <v>714</v>
      </c>
      <c r="B1217" t="s">
        <v>1472</v>
      </c>
      <c r="C1217" t="s">
        <v>1037</v>
      </c>
      <c r="D1217" t="s">
        <v>4814</v>
      </c>
      <c r="E1217" t="s">
        <v>7</v>
      </c>
      <c r="F1217" s="3">
        <v>1257.43</v>
      </c>
      <c r="G1217" s="3">
        <v>172800</v>
      </c>
      <c r="H1217" s="3">
        <v>6454.08</v>
      </c>
      <c r="I1217" s="61">
        <v>2023</v>
      </c>
    </row>
    <row r="1218" spans="1:9" x14ac:dyDescent="0.3">
      <c r="A1218" s="79">
        <v>714</v>
      </c>
      <c r="B1218" t="s">
        <v>1472</v>
      </c>
      <c r="C1218" t="s">
        <v>1037</v>
      </c>
      <c r="D1218" t="s">
        <v>4815</v>
      </c>
      <c r="E1218" t="s">
        <v>7</v>
      </c>
      <c r="F1218" s="3">
        <v>958.03</v>
      </c>
      <c r="G1218" s="3">
        <v>99700</v>
      </c>
      <c r="H1218" s="3">
        <v>3723.7950000000001</v>
      </c>
      <c r="I1218" s="61">
        <v>2023</v>
      </c>
    </row>
    <row r="1219" spans="1:9" x14ac:dyDescent="0.3">
      <c r="A1219" s="79">
        <v>714</v>
      </c>
      <c r="B1219" t="s">
        <v>1472</v>
      </c>
      <c r="C1219" t="s">
        <v>1037</v>
      </c>
      <c r="D1219" t="s">
        <v>4816</v>
      </c>
      <c r="E1219" t="s">
        <v>7</v>
      </c>
      <c r="F1219" s="3">
        <v>1185.57</v>
      </c>
      <c r="G1219" s="3">
        <v>139800</v>
      </c>
      <c r="H1219" s="3">
        <v>5221.53</v>
      </c>
      <c r="I1219" s="61">
        <v>2023</v>
      </c>
    </row>
    <row r="1220" spans="1:9" x14ac:dyDescent="0.3">
      <c r="A1220" s="79">
        <v>714</v>
      </c>
      <c r="B1220" t="s">
        <v>1472</v>
      </c>
      <c r="C1220" t="s">
        <v>1037</v>
      </c>
      <c r="D1220" t="s">
        <v>4817</v>
      </c>
      <c r="E1220" t="s">
        <v>7</v>
      </c>
      <c r="F1220" s="3">
        <v>1257.43</v>
      </c>
      <c r="G1220" s="3">
        <v>139800</v>
      </c>
      <c r="H1220" s="3">
        <v>5221.53</v>
      </c>
      <c r="I1220" s="61">
        <v>2023</v>
      </c>
    </row>
    <row r="1221" spans="1:9" x14ac:dyDescent="0.3">
      <c r="A1221" s="79">
        <v>714</v>
      </c>
      <c r="B1221" t="s">
        <v>1472</v>
      </c>
      <c r="C1221" t="s">
        <v>1037</v>
      </c>
      <c r="D1221" t="s">
        <v>4818</v>
      </c>
      <c r="E1221" t="s">
        <v>7</v>
      </c>
      <c r="F1221" s="3">
        <v>958.03</v>
      </c>
      <c r="G1221" s="3">
        <v>99700</v>
      </c>
      <c r="H1221" s="3">
        <v>3723.7950000000001</v>
      </c>
      <c r="I1221" s="61">
        <v>2023</v>
      </c>
    </row>
    <row r="1222" spans="1:9" x14ac:dyDescent="0.3">
      <c r="A1222" s="79">
        <v>714</v>
      </c>
      <c r="B1222" t="s">
        <v>1472</v>
      </c>
      <c r="C1222" t="s">
        <v>1037</v>
      </c>
      <c r="D1222" t="s">
        <v>4819</v>
      </c>
      <c r="E1222" t="s">
        <v>7</v>
      </c>
      <c r="F1222" s="3">
        <v>958.03</v>
      </c>
      <c r="G1222" s="3">
        <v>100400</v>
      </c>
      <c r="H1222" s="3">
        <v>3749.94</v>
      </c>
      <c r="I1222" s="61">
        <v>2023</v>
      </c>
    </row>
    <row r="1223" spans="1:9" x14ac:dyDescent="0.3">
      <c r="A1223" s="79">
        <v>714</v>
      </c>
      <c r="B1223" t="s">
        <v>1472</v>
      </c>
      <c r="C1223" t="s">
        <v>1037</v>
      </c>
      <c r="D1223" t="s">
        <v>4820</v>
      </c>
      <c r="E1223" t="s">
        <v>7</v>
      </c>
      <c r="F1223" s="3">
        <v>1185.57</v>
      </c>
      <c r="G1223" s="3">
        <v>128800</v>
      </c>
      <c r="H1223" s="3">
        <v>4810.68</v>
      </c>
      <c r="I1223" s="61">
        <v>2023</v>
      </c>
    </row>
    <row r="1224" spans="1:9" x14ac:dyDescent="0.3">
      <c r="A1224" s="79">
        <v>714</v>
      </c>
      <c r="B1224" t="s">
        <v>1472</v>
      </c>
      <c r="C1224" t="s">
        <v>1037</v>
      </c>
      <c r="D1224" t="s">
        <v>4821</v>
      </c>
      <c r="E1224" t="s">
        <v>7</v>
      </c>
      <c r="F1224" s="3">
        <v>958.03</v>
      </c>
      <c r="G1224" s="3">
        <v>100400</v>
      </c>
      <c r="H1224" s="3">
        <v>3749.94</v>
      </c>
      <c r="I1224" s="61">
        <v>2023</v>
      </c>
    </row>
    <row r="1225" spans="1:9" x14ac:dyDescent="0.3">
      <c r="A1225" s="79">
        <v>714</v>
      </c>
      <c r="B1225" t="s">
        <v>1472</v>
      </c>
      <c r="C1225" t="s">
        <v>1037</v>
      </c>
      <c r="D1225" t="s">
        <v>4822</v>
      </c>
      <c r="E1225" t="s">
        <v>7</v>
      </c>
      <c r="F1225" s="3">
        <v>958.03</v>
      </c>
      <c r="G1225" s="3">
        <v>99700</v>
      </c>
      <c r="H1225" s="3">
        <v>3723.7950000000001</v>
      </c>
      <c r="I1225" s="61">
        <v>2023</v>
      </c>
    </row>
    <row r="1226" spans="1:9" x14ac:dyDescent="0.3">
      <c r="A1226" s="79">
        <v>714</v>
      </c>
      <c r="B1226" t="s">
        <v>1472</v>
      </c>
      <c r="C1226" t="s">
        <v>1037</v>
      </c>
      <c r="D1226" t="s">
        <v>4823</v>
      </c>
      <c r="E1226" t="s">
        <v>7</v>
      </c>
      <c r="F1226" s="3">
        <v>1257.43</v>
      </c>
      <c r="G1226" s="3">
        <v>140900</v>
      </c>
      <c r="H1226" s="3">
        <v>5262.6149999999998</v>
      </c>
      <c r="I1226" s="61">
        <v>2023</v>
      </c>
    </row>
    <row r="1227" spans="1:9" x14ac:dyDescent="0.3">
      <c r="A1227" s="79">
        <v>714</v>
      </c>
      <c r="B1227" t="s">
        <v>1472</v>
      </c>
      <c r="C1227" t="s">
        <v>1037</v>
      </c>
      <c r="D1227" t="s">
        <v>4824</v>
      </c>
      <c r="E1227" t="s">
        <v>7</v>
      </c>
      <c r="F1227" s="3">
        <v>1185.57</v>
      </c>
      <c r="G1227" s="3">
        <v>139800</v>
      </c>
      <c r="H1227" s="3">
        <v>5221.53</v>
      </c>
      <c r="I1227" s="61">
        <v>2023</v>
      </c>
    </row>
    <row r="1228" spans="1:9" x14ac:dyDescent="0.3">
      <c r="A1228" s="79">
        <v>714</v>
      </c>
      <c r="B1228" t="s">
        <v>1472</v>
      </c>
      <c r="C1228" t="s">
        <v>1037</v>
      </c>
      <c r="D1228" t="s">
        <v>4825</v>
      </c>
      <c r="E1228" t="s">
        <v>7</v>
      </c>
      <c r="F1228" s="3">
        <v>958.03</v>
      </c>
      <c r="G1228" s="3">
        <v>100400</v>
      </c>
      <c r="H1228" s="3">
        <v>3749.94</v>
      </c>
      <c r="I1228" s="61">
        <v>2023</v>
      </c>
    </row>
    <row r="1229" spans="1:9" x14ac:dyDescent="0.3">
      <c r="A1229" s="79">
        <v>714</v>
      </c>
      <c r="B1229" t="s">
        <v>1472</v>
      </c>
      <c r="C1229" t="s">
        <v>1037</v>
      </c>
      <c r="D1229" t="s">
        <v>4826</v>
      </c>
      <c r="E1229" t="s">
        <v>7</v>
      </c>
      <c r="F1229" s="3">
        <v>958.03</v>
      </c>
      <c r="G1229" s="3">
        <v>99700</v>
      </c>
      <c r="H1229" s="3">
        <v>3723.7950000000001</v>
      </c>
      <c r="I1229" s="61">
        <v>2023</v>
      </c>
    </row>
    <row r="1230" spans="1:9" x14ac:dyDescent="0.3">
      <c r="A1230" s="79">
        <v>714</v>
      </c>
      <c r="B1230" t="s">
        <v>1472</v>
      </c>
      <c r="C1230" t="s">
        <v>1037</v>
      </c>
      <c r="D1230" t="s">
        <v>4827</v>
      </c>
      <c r="E1230" t="s">
        <v>7</v>
      </c>
      <c r="F1230" s="3">
        <v>958.03</v>
      </c>
      <c r="G1230" s="3">
        <v>131900</v>
      </c>
      <c r="H1230" s="3">
        <v>4926.4650000000001</v>
      </c>
      <c r="I1230" s="61">
        <v>2023</v>
      </c>
    </row>
    <row r="1231" spans="1:9" x14ac:dyDescent="0.3">
      <c r="A1231" s="79">
        <v>714</v>
      </c>
      <c r="B1231" t="s">
        <v>1472</v>
      </c>
      <c r="C1231" t="s">
        <v>1037</v>
      </c>
      <c r="D1231" t="s">
        <v>4828</v>
      </c>
      <c r="E1231" t="s">
        <v>7</v>
      </c>
      <c r="F1231" s="3">
        <v>958.03</v>
      </c>
      <c r="G1231" s="3">
        <v>131900</v>
      </c>
      <c r="H1231" s="3">
        <v>4926.4650000000001</v>
      </c>
      <c r="I1231" s="61">
        <v>2023</v>
      </c>
    </row>
    <row r="1232" spans="1:9" x14ac:dyDescent="0.3">
      <c r="A1232" s="79">
        <v>714</v>
      </c>
      <c r="B1232" t="s">
        <v>1472</v>
      </c>
      <c r="C1232" t="s">
        <v>1037</v>
      </c>
      <c r="D1232" t="s">
        <v>4829</v>
      </c>
      <c r="E1232" t="s">
        <v>7</v>
      </c>
      <c r="F1232" s="3">
        <v>1185.57</v>
      </c>
      <c r="G1232" s="3">
        <v>139800</v>
      </c>
      <c r="H1232" s="3">
        <v>5221.53</v>
      </c>
      <c r="I1232" s="61">
        <v>2023</v>
      </c>
    </row>
    <row r="1233" spans="1:9" x14ac:dyDescent="0.3">
      <c r="A1233" s="79">
        <v>714</v>
      </c>
      <c r="B1233" t="s">
        <v>1472</v>
      </c>
      <c r="C1233" t="s">
        <v>1037</v>
      </c>
      <c r="D1233" t="s">
        <v>4830</v>
      </c>
      <c r="E1233" t="s">
        <v>7</v>
      </c>
      <c r="F1233" s="3">
        <v>1257.43</v>
      </c>
      <c r="G1233" s="3">
        <v>139800</v>
      </c>
      <c r="H1233" s="3">
        <v>5221.53</v>
      </c>
      <c r="I1233" s="61">
        <v>2023</v>
      </c>
    </row>
    <row r="1234" spans="1:9" x14ac:dyDescent="0.3">
      <c r="A1234" s="79">
        <v>714</v>
      </c>
      <c r="B1234" t="s">
        <v>1472</v>
      </c>
      <c r="C1234" t="s">
        <v>1037</v>
      </c>
      <c r="D1234" t="s">
        <v>4831</v>
      </c>
      <c r="E1234" t="s">
        <v>7</v>
      </c>
      <c r="F1234" s="3">
        <v>1185.57</v>
      </c>
      <c r="G1234" s="3">
        <v>139800</v>
      </c>
      <c r="H1234" s="3">
        <v>5221.53</v>
      </c>
      <c r="I1234" s="61">
        <v>2023</v>
      </c>
    </row>
    <row r="1235" spans="1:9" x14ac:dyDescent="0.3">
      <c r="A1235" s="79">
        <v>714</v>
      </c>
      <c r="B1235" t="s">
        <v>1472</v>
      </c>
      <c r="C1235" t="s">
        <v>1037</v>
      </c>
      <c r="D1235" t="s">
        <v>4832</v>
      </c>
      <c r="E1235" t="s">
        <v>7</v>
      </c>
      <c r="F1235" s="3">
        <v>958.03</v>
      </c>
      <c r="G1235" s="3">
        <v>100400</v>
      </c>
      <c r="H1235" s="3">
        <v>3749.94</v>
      </c>
      <c r="I1235" s="61">
        <v>2023</v>
      </c>
    </row>
    <row r="1236" spans="1:9" x14ac:dyDescent="0.3">
      <c r="A1236" s="79">
        <v>714</v>
      </c>
      <c r="B1236" t="s">
        <v>1472</v>
      </c>
      <c r="C1236" t="s">
        <v>1037</v>
      </c>
      <c r="D1236" t="s">
        <v>4833</v>
      </c>
      <c r="E1236" t="s">
        <v>7</v>
      </c>
      <c r="F1236" s="3">
        <v>1185.57</v>
      </c>
      <c r="G1236" s="3">
        <v>130700</v>
      </c>
      <c r="H1236" s="3">
        <v>4881.6449999999995</v>
      </c>
      <c r="I1236" s="61">
        <v>2023</v>
      </c>
    </row>
    <row r="1237" spans="1:9" x14ac:dyDescent="0.3">
      <c r="A1237" s="79">
        <v>714</v>
      </c>
      <c r="B1237" t="s">
        <v>1472</v>
      </c>
      <c r="C1237" t="s">
        <v>1037</v>
      </c>
      <c r="D1237" t="s">
        <v>4834</v>
      </c>
      <c r="E1237" t="s">
        <v>7</v>
      </c>
      <c r="F1237" s="3">
        <v>958.03</v>
      </c>
      <c r="G1237" s="3">
        <v>100400</v>
      </c>
      <c r="H1237" s="3">
        <v>3749.94</v>
      </c>
      <c r="I1237" s="61">
        <v>2023</v>
      </c>
    </row>
    <row r="1238" spans="1:9" x14ac:dyDescent="0.3">
      <c r="A1238" s="79">
        <v>714</v>
      </c>
      <c r="B1238" t="s">
        <v>1472</v>
      </c>
      <c r="C1238" t="s">
        <v>1037</v>
      </c>
      <c r="D1238" t="s">
        <v>4835</v>
      </c>
      <c r="E1238" t="s">
        <v>7</v>
      </c>
      <c r="F1238" s="3">
        <v>958.03</v>
      </c>
      <c r="G1238" s="3">
        <v>100400</v>
      </c>
      <c r="H1238" s="3">
        <v>3749.94</v>
      </c>
      <c r="I1238" s="61">
        <v>2023</v>
      </c>
    </row>
    <row r="1239" spans="1:9" x14ac:dyDescent="0.3">
      <c r="A1239" s="79">
        <v>714</v>
      </c>
      <c r="B1239" t="s">
        <v>1472</v>
      </c>
      <c r="C1239" t="s">
        <v>1037</v>
      </c>
      <c r="D1239" t="s">
        <v>4836</v>
      </c>
      <c r="E1239" t="s">
        <v>7</v>
      </c>
      <c r="F1239" s="3">
        <v>958.03</v>
      </c>
      <c r="G1239" s="3">
        <v>99700</v>
      </c>
      <c r="H1239" s="3">
        <v>3723.7950000000001</v>
      </c>
      <c r="I1239" s="61">
        <v>2023</v>
      </c>
    </row>
    <row r="1240" spans="1:9" x14ac:dyDescent="0.3">
      <c r="A1240" s="79">
        <v>714</v>
      </c>
      <c r="B1240" t="s">
        <v>1472</v>
      </c>
      <c r="C1240" t="s">
        <v>1037</v>
      </c>
      <c r="D1240" t="s">
        <v>4837</v>
      </c>
      <c r="E1240" t="s">
        <v>7</v>
      </c>
      <c r="F1240" s="3">
        <v>958.03</v>
      </c>
      <c r="G1240" s="3">
        <v>100400</v>
      </c>
      <c r="H1240" s="3">
        <v>3749.94</v>
      </c>
      <c r="I1240" s="61">
        <v>2023</v>
      </c>
    </row>
    <row r="1241" spans="1:9" x14ac:dyDescent="0.3">
      <c r="A1241" s="79">
        <v>714</v>
      </c>
      <c r="B1241" t="s">
        <v>1472</v>
      </c>
      <c r="C1241" t="s">
        <v>1037</v>
      </c>
      <c r="D1241" t="s">
        <v>4838</v>
      </c>
      <c r="E1241" t="s">
        <v>7</v>
      </c>
      <c r="F1241" s="3">
        <v>1185.57</v>
      </c>
      <c r="G1241" s="3">
        <v>139800</v>
      </c>
      <c r="H1241" s="3">
        <v>5221.53</v>
      </c>
      <c r="I1241" s="61">
        <v>2023</v>
      </c>
    </row>
    <row r="1242" spans="1:9" x14ac:dyDescent="0.3">
      <c r="A1242" s="79">
        <v>714</v>
      </c>
      <c r="B1242" t="s">
        <v>1472</v>
      </c>
      <c r="C1242" t="s">
        <v>1037</v>
      </c>
      <c r="D1242" t="s">
        <v>4839</v>
      </c>
      <c r="E1242" t="s">
        <v>7</v>
      </c>
      <c r="F1242" s="3">
        <v>1257.43</v>
      </c>
      <c r="G1242" s="3">
        <v>139800</v>
      </c>
      <c r="H1242" s="3">
        <v>5221.53</v>
      </c>
      <c r="I1242" s="61">
        <v>2023</v>
      </c>
    </row>
    <row r="1243" spans="1:9" x14ac:dyDescent="0.3">
      <c r="A1243" s="79">
        <v>714</v>
      </c>
      <c r="B1243" t="s">
        <v>1472</v>
      </c>
      <c r="C1243" t="s">
        <v>1037</v>
      </c>
      <c r="D1243" t="s">
        <v>4840</v>
      </c>
      <c r="E1243" t="s">
        <v>7</v>
      </c>
      <c r="F1243" s="3">
        <v>958.03</v>
      </c>
      <c r="G1243" s="3">
        <v>99700</v>
      </c>
      <c r="H1243" s="3">
        <v>3723.7950000000001</v>
      </c>
      <c r="I1243" s="61">
        <v>2023</v>
      </c>
    </row>
    <row r="1244" spans="1:9" x14ac:dyDescent="0.3">
      <c r="A1244" s="79">
        <v>714</v>
      </c>
      <c r="B1244" t="s">
        <v>1472</v>
      </c>
      <c r="C1244" t="s">
        <v>1037</v>
      </c>
      <c r="D1244" t="s">
        <v>4841</v>
      </c>
      <c r="E1244" t="s">
        <v>7</v>
      </c>
      <c r="F1244" s="3">
        <v>958.03</v>
      </c>
      <c r="G1244" s="3">
        <v>100400</v>
      </c>
      <c r="H1244" s="3">
        <v>3749.94</v>
      </c>
      <c r="I1244" s="61">
        <v>2023</v>
      </c>
    </row>
    <row r="1245" spans="1:9" x14ac:dyDescent="0.3">
      <c r="A1245" s="79">
        <v>714</v>
      </c>
      <c r="B1245" t="s">
        <v>1472</v>
      </c>
      <c r="C1245" t="s">
        <v>1037</v>
      </c>
      <c r="D1245" t="s">
        <v>4842</v>
      </c>
      <c r="E1245" t="s">
        <v>7</v>
      </c>
      <c r="F1245" s="3">
        <v>958.03</v>
      </c>
      <c r="G1245" s="3">
        <v>99700</v>
      </c>
      <c r="H1245" s="3">
        <v>3723.7950000000001</v>
      </c>
      <c r="I1245" s="61">
        <v>2023</v>
      </c>
    </row>
    <row r="1246" spans="1:9" x14ac:dyDescent="0.3">
      <c r="A1246" s="79">
        <v>714</v>
      </c>
      <c r="B1246" t="s">
        <v>1472</v>
      </c>
      <c r="C1246" t="s">
        <v>1037</v>
      </c>
      <c r="D1246" t="s">
        <v>4843</v>
      </c>
      <c r="E1246" t="s">
        <v>7</v>
      </c>
      <c r="F1246" s="3">
        <v>958.03</v>
      </c>
      <c r="G1246" s="3">
        <v>100400</v>
      </c>
      <c r="H1246" s="3">
        <v>3749.94</v>
      </c>
      <c r="I1246" s="61">
        <v>2023</v>
      </c>
    </row>
    <row r="1247" spans="1:9" x14ac:dyDescent="0.3">
      <c r="A1247" s="79">
        <v>714</v>
      </c>
      <c r="B1247" t="s">
        <v>1472</v>
      </c>
      <c r="C1247" t="s">
        <v>1037</v>
      </c>
      <c r="D1247" t="s">
        <v>4844</v>
      </c>
      <c r="E1247" t="s">
        <v>7</v>
      </c>
      <c r="F1247" s="3">
        <v>1185.57</v>
      </c>
      <c r="G1247" s="3">
        <v>130700</v>
      </c>
      <c r="H1247" s="3">
        <v>4881.6449999999995</v>
      </c>
      <c r="I1247" s="61">
        <v>2023</v>
      </c>
    </row>
    <row r="1248" spans="1:9" x14ac:dyDescent="0.3">
      <c r="A1248" s="79">
        <v>714</v>
      </c>
      <c r="B1248" t="s">
        <v>1472</v>
      </c>
      <c r="C1248" t="s">
        <v>1037</v>
      </c>
      <c r="D1248" t="s">
        <v>4845</v>
      </c>
      <c r="E1248" t="s">
        <v>7</v>
      </c>
      <c r="F1248" s="3">
        <v>1127.3399999999999</v>
      </c>
      <c r="G1248" s="3">
        <v>128800</v>
      </c>
      <c r="H1248" s="3">
        <v>4810.68</v>
      </c>
      <c r="I1248" s="61">
        <v>2023</v>
      </c>
    </row>
    <row r="1249" spans="1:9" x14ac:dyDescent="0.3">
      <c r="A1249" s="79">
        <v>714</v>
      </c>
      <c r="B1249" t="s">
        <v>1472</v>
      </c>
      <c r="C1249" t="s">
        <v>1037</v>
      </c>
      <c r="D1249" t="s">
        <v>4846</v>
      </c>
      <c r="E1249" t="s">
        <v>7</v>
      </c>
      <c r="F1249" s="3">
        <v>1200.57</v>
      </c>
      <c r="G1249" s="3">
        <v>99700</v>
      </c>
      <c r="H1249" s="3">
        <v>3723.7950000000001</v>
      </c>
      <c r="I1249" s="61">
        <v>2023</v>
      </c>
    </row>
    <row r="1250" spans="1:9" x14ac:dyDescent="0.3">
      <c r="A1250" s="79">
        <v>714</v>
      </c>
      <c r="B1250" t="s">
        <v>1472</v>
      </c>
      <c r="C1250" t="s">
        <v>1037</v>
      </c>
      <c r="D1250" t="s">
        <v>4847</v>
      </c>
      <c r="E1250" t="s">
        <v>7</v>
      </c>
      <c r="F1250" s="3">
        <v>1116.52</v>
      </c>
      <c r="G1250" s="3">
        <v>100400</v>
      </c>
      <c r="H1250" s="3">
        <v>3749.94</v>
      </c>
      <c r="I1250" s="61">
        <v>2023</v>
      </c>
    </row>
    <row r="1251" spans="1:9" x14ac:dyDescent="0.3">
      <c r="A1251" s="79">
        <v>714</v>
      </c>
      <c r="B1251" t="s">
        <v>1472</v>
      </c>
      <c r="C1251" t="s">
        <v>1037</v>
      </c>
      <c r="D1251" t="s">
        <v>4848</v>
      </c>
      <c r="E1251" t="s">
        <v>7</v>
      </c>
      <c r="F1251" s="3">
        <v>1116.52</v>
      </c>
      <c r="G1251" s="3">
        <v>99700</v>
      </c>
      <c r="H1251" s="3">
        <v>3723.7950000000001</v>
      </c>
      <c r="I1251" s="61">
        <v>2023</v>
      </c>
    </row>
    <row r="1252" spans="1:9" x14ac:dyDescent="0.3">
      <c r="A1252" s="79">
        <v>714</v>
      </c>
      <c r="B1252" t="s">
        <v>1472</v>
      </c>
      <c r="C1252" t="s">
        <v>1037</v>
      </c>
      <c r="D1252" t="s">
        <v>4849</v>
      </c>
      <c r="E1252" t="s">
        <v>7</v>
      </c>
      <c r="F1252" s="3">
        <v>1548.73</v>
      </c>
      <c r="G1252" s="3">
        <v>139800</v>
      </c>
      <c r="H1252" s="3">
        <v>5221.53</v>
      </c>
      <c r="I1252" s="61">
        <v>2023</v>
      </c>
    </row>
    <row r="1253" spans="1:9" x14ac:dyDescent="0.3">
      <c r="A1253" s="79">
        <v>714</v>
      </c>
      <c r="B1253" t="s">
        <v>1472</v>
      </c>
      <c r="C1253" t="s">
        <v>1037</v>
      </c>
      <c r="D1253" t="s">
        <v>4850</v>
      </c>
      <c r="E1253" t="s">
        <v>7</v>
      </c>
      <c r="F1253" s="3">
        <v>1548.73</v>
      </c>
      <c r="G1253" s="3">
        <v>139800</v>
      </c>
      <c r="H1253" s="3">
        <v>5221.53</v>
      </c>
      <c r="I1253" s="61">
        <v>2023</v>
      </c>
    </row>
    <row r="1254" spans="1:9" x14ac:dyDescent="0.3">
      <c r="A1254" s="79">
        <v>714</v>
      </c>
      <c r="B1254" t="s">
        <v>1472</v>
      </c>
      <c r="C1254" t="s">
        <v>1037</v>
      </c>
      <c r="D1254" t="s">
        <v>4851</v>
      </c>
      <c r="E1254" t="s">
        <v>7</v>
      </c>
      <c r="F1254" s="3">
        <v>1116.52</v>
      </c>
      <c r="G1254" s="3">
        <v>100400</v>
      </c>
      <c r="H1254" s="3">
        <v>3749.94</v>
      </c>
      <c r="I1254" s="61">
        <v>2023</v>
      </c>
    </row>
    <row r="1255" spans="1:9" x14ac:dyDescent="0.3">
      <c r="A1255" s="79">
        <v>714</v>
      </c>
      <c r="B1255" t="s">
        <v>1472</v>
      </c>
      <c r="C1255" t="s">
        <v>1037</v>
      </c>
      <c r="D1255" t="s">
        <v>4852</v>
      </c>
      <c r="E1255" t="s">
        <v>7</v>
      </c>
      <c r="F1255" s="3">
        <v>1140.54</v>
      </c>
      <c r="G1255" s="3">
        <v>99700</v>
      </c>
      <c r="H1255" s="3">
        <v>3723.7950000000001</v>
      </c>
      <c r="I1255" s="61">
        <v>2023</v>
      </c>
    </row>
    <row r="1256" spans="1:9" x14ac:dyDescent="0.3">
      <c r="A1256" s="79">
        <v>714</v>
      </c>
      <c r="B1256" t="s">
        <v>1472</v>
      </c>
      <c r="C1256" t="s">
        <v>1037</v>
      </c>
      <c r="D1256" t="s">
        <v>4853</v>
      </c>
      <c r="E1256" t="s">
        <v>7</v>
      </c>
      <c r="F1256" s="3">
        <v>1116.52</v>
      </c>
      <c r="G1256" s="3">
        <v>100400</v>
      </c>
      <c r="H1256" s="3">
        <v>3749.94</v>
      </c>
      <c r="I1256" s="61">
        <v>2023</v>
      </c>
    </row>
    <row r="1257" spans="1:9" x14ac:dyDescent="0.3">
      <c r="A1257" s="79">
        <v>714</v>
      </c>
      <c r="B1257" t="s">
        <v>1472</v>
      </c>
      <c r="C1257" t="s">
        <v>1037</v>
      </c>
      <c r="D1257" t="s">
        <v>4854</v>
      </c>
      <c r="E1257" t="s">
        <v>7</v>
      </c>
      <c r="F1257" s="3">
        <v>1127.3399999999999</v>
      </c>
      <c r="G1257" s="3">
        <v>128800</v>
      </c>
      <c r="H1257" s="3">
        <v>4810.68</v>
      </c>
      <c r="I1257" s="61">
        <v>2023</v>
      </c>
    </row>
    <row r="1258" spans="1:9" x14ac:dyDescent="0.3">
      <c r="A1258" s="79">
        <v>714</v>
      </c>
      <c r="B1258" t="s">
        <v>1472</v>
      </c>
      <c r="C1258" t="s">
        <v>1037</v>
      </c>
      <c r="D1258" t="s">
        <v>4855</v>
      </c>
      <c r="E1258" t="s">
        <v>7</v>
      </c>
      <c r="F1258" s="3">
        <v>1127.3399999999999</v>
      </c>
      <c r="G1258" s="3">
        <v>139800</v>
      </c>
      <c r="H1258" s="3">
        <v>5221.53</v>
      </c>
      <c r="I1258" s="61">
        <v>2023</v>
      </c>
    </row>
    <row r="1259" spans="1:9" x14ac:dyDescent="0.3">
      <c r="A1259" s="79">
        <v>714</v>
      </c>
      <c r="B1259" t="s">
        <v>1472</v>
      </c>
      <c r="C1259" t="s">
        <v>1037</v>
      </c>
      <c r="D1259" t="s">
        <v>4856</v>
      </c>
      <c r="E1259" t="s">
        <v>7</v>
      </c>
      <c r="F1259" s="3">
        <v>1380.66</v>
      </c>
      <c r="G1259" s="3">
        <v>139800</v>
      </c>
      <c r="H1259" s="3">
        <v>5221.53</v>
      </c>
      <c r="I1259" s="61">
        <v>2023</v>
      </c>
    </row>
    <row r="1260" spans="1:9" x14ac:dyDescent="0.3">
      <c r="A1260" s="79">
        <v>714</v>
      </c>
      <c r="B1260" t="s">
        <v>1472</v>
      </c>
      <c r="C1260" t="s">
        <v>1037</v>
      </c>
      <c r="D1260" t="s">
        <v>4857</v>
      </c>
      <c r="E1260" t="s">
        <v>7</v>
      </c>
      <c r="F1260" s="3">
        <v>1440.68</v>
      </c>
      <c r="G1260" s="3">
        <v>139800</v>
      </c>
      <c r="H1260" s="3">
        <v>5221.53</v>
      </c>
      <c r="I1260" s="61">
        <v>2023</v>
      </c>
    </row>
    <row r="1261" spans="1:9" x14ac:dyDescent="0.3">
      <c r="A1261" s="79">
        <v>714</v>
      </c>
      <c r="B1261" t="s">
        <v>1472</v>
      </c>
      <c r="C1261" t="s">
        <v>1037</v>
      </c>
      <c r="D1261" t="s">
        <v>4858</v>
      </c>
      <c r="E1261" t="s">
        <v>7</v>
      </c>
      <c r="F1261" s="3">
        <v>1440.68</v>
      </c>
      <c r="G1261" s="3">
        <v>139800</v>
      </c>
      <c r="H1261" s="3">
        <v>5221.53</v>
      </c>
      <c r="I1261" s="61">
        <v>2023</v>
      </c>
    </row>
    <row r="1262" spans="1:9" x14ac:dyDescent="0.3">
      <c r="A1262" s="79">
        <v>714</v>
      </c>
      <c r="B1262" t="s">
        <v>1472</v>
      </c>
      <c r="C1262" t="s">
        <v>1037</v>
      </c>
      <c r="D1262" t="s">
        <v>4859</v>
      </c>
      <c r="E1262" t="s">
        <v>7</v>
      </c>
      <c r="F1262" s="3">
        <v>1116.52</v>
      </c>
      <c r="G1262" s="3">
        <v>99700</v>
      </c>
      <c r="H1262" s="3">
        <v>3723.7950000000001</v>
      </c>
      <c r="I1262" s="61">
        <v>2023</v>
      </c>
    </row>
    <row r="1263" spans="1:9" x14ac:dyDescent="0.3">
      <c r="A1263" s="79">
        <v>714</v>
      </c>
      <c r="B1263" t="s">
        <v>1472</v>
      </c>
      <c r="C1263" t="s">
        <v>1037</v>
      </c>
      <c r="D1263" t="s">
        <v>4860</v>
      </c>
      <c r="E1263" t="s">
        <v>7</v>
      </c>
      <c r="F1263" s="3">
        <v>1116.52</v>
      </c>
      <c r="G1263" s="3">
        <v>100400</v>
      </c>
      <c r="H1263" s="3">
        <v>3749.94</v>
      </c>
      <c r="I1263" s="61">
        <v>2023</v>
      </c>
    </row>
    <row r="1264" spans="1:9" x14ac:dyDescent="0.3">
      <c r="A1264" s="79">
        <v>714</v>
      </c>
      <c r="B1264" t="s">
        <v>1472</v>
      </c>
      <c r="C1264" t="s">
        <v>1037</v>
      </c>
      <c r="D1264" t="s">
        <v>4861</v>
      </c>
      <c r="E1264" t="s">
        <v>7</v>
      </c>
      <c r="F1264" s="3">
        <v>1116.52</v>
      </c>
      <c r="G1264" s="3">
        <v>128800</v>
      </c>
      <c r="H1264" s="3">
        <v>4810.68</v>
      </c>
      <c r="I1264" s="61">
        <v>2023</v>
      </c>
    </row>
    <row r="1265" spans="1:9" x14ac:dyDescent="0.3">
      <c r="A1265" s="79">
        <v>714</v>
      </c>
      <c r="B1265" t="s">
        <v>1472</v>
      </c>
      <c r="C1265" t="s">
        <v>1037</v>
      </c>
      <c r="D1265" t="s">
        <v>4862</v>
      </c>
      <c r="E1265" t="s">
        <v>7</v>
      </c>
      <c r="F1265" s="3">
        <v>1548.73</v>
      </c>
      <c r="G1265" s="3">
        <v>130700</v>
      </c>
      <c r="H1265" s="3">
        <v>4881.6449999999995</v>
      </c>
      <c r="I1265" s="61">
        <v>2023</v>
      </c>
    </row>
    <row r="1266" spans="1:9" x14ac:dyDescent="0.3">
      <c r="A1266" s="79">
        <v>714</v>
      </c>
      <c r="B1266" t="s">
        <v>1472</v>
      </c>
      <c r="C1266" t="s">
        <v>1037</v>
      </c>
      <c r="D1266" t="s">
        <v>4863</v>
      </c>
      <c r="E1266" t="s">
        <v>7</v>
      </c>
      <c r="F1266" s="3">
        <v>1116.52</v>
      </c>
      <c r="G1266" s="3">
        <v>100400</v>
      </c>
      <c r="H1266" s="3">
        <v>3749.94</v>
      </c>
      <c r="I1266" s="61">
        <v>2023</v>
      </c>
    </row>
    <row r="1267" spans="1:9" x14ac:dyDescent="0.3">
      <c r="A1267" s="79">
        <v>714</v>
      </c>
      <c r="B1267" t="s">
        <v>1472</v>
      </c>
      <c r="C1267" t="s">
        <v>1037</v>
      </c>
      <c r="D1267" t="s">
        <v>4864</v>
      </c>
      <c r="E1267" t="s">
        <v>7</v>
      </c>
      <c r="F1267" s="3">
        <v>1200.57</v>
      </c>
      <c r="G1267" s="3">
        <v>99700</v>
      </c>
      <c r="H1267" s="3">
        <v>3723.7950000000001</v>
      </c>
      <c r="I1267" s="61">
        <v>2023</v>
      </c>
    </row>
    <row r="1268" spans="1:9" x14ac:dyDescent="0.3">
      <c r="A1268" s="79">
        <v>714</v>
      </c>
      <c r="B1268" t="s">
        <v>1472</v>
      </c>
      <c r="C1268" t="s">
        <v>1037</v>
      </c>
      <c r="D1268" t="s">
        <v>4865</v>
      </c>
      <c r="E1268" t="s">
        <v>7</v>
      </c>
      <c r="F1268" s="3">
        <v>1116.52</v>
      </c>
      <c r="G1268" s="3">
        <v>100400</v>
      </c>
      <c r="H1268" s="3">
        <v>3749.94</v>
      </c>
      <c r="I1268" s="61">
        <v>2023</v>
      </c>
    </row>
    <row r="1269" spans="1:9" x14ac:dyDescent="0.3">
      <c r="A1269" s="79">
        <v>714</v>
      </c>
      <c r="B1269" t="s">
        <v>1472</v>
      </c>
      <c r="C1269" t="s">
        <v>1037</v>
      </c>
      <c r="D1269" t="s">
        <v>4866</v>
      </c>
      <c r="E1269" t="s">
        <v>7</v>
      </c>
      <c r="F1269" s="3">
        <v>1380.66</v>
      </c>
      <c r="G1269" s="3">
        <v>139800</v>
      </c>
      <c r="H1269" s="3">
        <v>5221.53</v>
      </c>
      <c r="I1269" s="61">
        <v>2023</v>
      </c>
    </row>
    <row r="1270" spans="1:9" x14ac:dyDescent="0.3">
      <c r="A1270" s="79">
        <v>714</v>
      </c>
      <c r="B1270" t="s">
        <v>1472</v>
      </c>
      <c r="C1270" t="s">
        <v>1037</v>
      </c>
      <c r="D1270" t="s">
        <v>4867</v>
      </c>
      <c r="E1270" t="s">
        <v>7</v>
      </c>
      <c r="F1270" s="3">
        <v>983.26</v>
      </c>
      <c r="G1270" s="3">
        <v>139800</v>
      </c>
      <c r="H1270" s="3">
        <v>5221.53</v>
      </c>
      <c r="I1270" s="61">
        <v>2023</v>
      </c>
    </row>
    <row r="1271" spans="1:9" x14ac:dyDescent="0.3">
      <c r="A1271" s="79">
        <v>714</v>
      </c>
      <c r="B1271" t="s">
        <v>1472</v>
      </c>
      <c r="C1271" t="s">
        <v>1037</v>
      </c>
      <c r="D1271" t="s">
        <v>4868</v>
      </c>
      <c r="E1271" t="s">
        <v>7</v>
      </c>
      <c r="F1271" s="3">
        <v>1116.52</v>
      </c>
      <c r="G1271" s="3">
        <v>99700</v>
      </c>
      <c r="H1271" s="3">
        <v>3723.7950000000001</v>
      </c>
      <c r="I1271" s="61">
        <v>2023</v>
      </c>
    </row>
    <row r="1272" spans="1:9" x14ac:dyDescent="0.3">
      <c r="A1272" s="79">
        <v>714</v>
      </c>
      <c r="B1272" t="s">
        <v>1472</v>
      </c>
      <c r="C1272" t="s">
        <v>1037</v>
      </c>
      <c r="D1272" t="s">
        <v>4869</v>
      </c>
      <c r="E1272" t="s">
        <v>7</v>
      </c>
      <c r="F1272" s="3">
        <v>1116.52</v>
      </c>
      <c r="G1272" s="3">
        <v>131900</v>
      </c>
      <c r="H1272" s="3">
        <v>4926.4650000000001</v>
      </c>
      <c r="I1272" s="61">
        <v>2023</v>
      </c>
    </row>
    <row r="1273" spans="1:9" x14ac:dyDescent="0.3">
      <c r="A1273" s="79">
        <v>714</v>
      </c>
      <c r="B1273" t="s">
        <v>1472</v>
      </c>
      <c r="C1273" t="s">
        <v>1037</v>
      </c>
      <c r="D1273" t="s">
        <v>4870</v>
      </c>
      <c r="E1273" t="s">
        <v>7</v>
      </c>
      <c r="F1273" s="3">
        <v>1548.73</v>
      </c>
      <c r="G1273" s="3">
        <v>128800</v>
      </c>
      <c r="H1273" s="3">
        <v>4810.68</v>
      </c>
      <c r="I1273" s="61">
        <v>2023</v>
      </c>
    </row>
    <row r="1274" spans="1:9" x14ac:dyDescent="0.3">
      <c r="A1274" s="79">
        <v>714</v>
      </c>
      <c r="B1274" t="s">
        <v>1472</v>
      </c>
      <c r="C1274" t="s">
        <v>1037</v>
      </c>
      <c r="D1274" t="s">
        <v>4871</v>
      </c>
      <c r="E1274" t="s">
        <v>7</v>
      </c>
      <c r="F1274" s="3">
        <v>1116.52</v>
      </c>
      <c r="G1274" s="3">
        <v>99700</v>
      </c>
      <c r="H1274" s="3">
        <v>3723.7950000000001</v>
      </c>
      <c r="I1274" s="61">
        <v>2023</v>
      </c>
    </row>
    <row r="1275" spans="1:9" x14ac:dyDescent="0.3">
      <c r="A1275" s="79">
        <v>714</v>
      </c>
      <c r="B1275" t="s">
        <v>1472</v>
      </c>
      <c r="C1275" t="s">
        <v>1037</v>
      </c>
      <c r="D1275" t="s">
        <v>4872</v>
      </c>
      <c r="E1275" t="s">
        <v>7</v>
      </c>
      <c r="F1275" s="3">
        <v>1116.52</v>
      </c>
      <c r="G1275" s="3">
        <v>100400</v>
      </c>
      <c r="H1275" s="3">
        <v>3749.94</v>
      </c>
      <c r="I1275" s="61">
        <v>2023</v>
      </c>
    </row>
    <row r="1276" spans="1:9" x14ac:dyDescent="0.3">
      <c r="A1276" s="79">
        <v>714</v>
      </c>
      <c r="B1276" t="s">
        <v>1472</v>
      </c>
      <c r="C1276" t="s">
        <v>1037</v>
      </c>
      <c r="D1276" t="s">
        <v>4873</v>
      </c>
      <c r="E1276" t="s">
        <v>7</v>
      </c>
      <c r="F1276" s="3">
        <v>1116.52</v>
      </c>
      <c r="G1276" s="3">
        <v>99700</v>
      </c>
      <c r="H1276" s="3">
        <v>3723.7950000000001</v>
      </c>
      <c r="I1276" s="61">
        <v>2023</v>
      </c>
    </row>
    <row r="1277" spans="1:9" x14ac:dyDescent="0.3">
      <c r="A1277" s="79">
        <v>714</v>
      </c>
      <c r="B1277" t="s">
        <v>1472</v>
      </c>
      <c r="C1277" t="s">
        <v>1037</v>
      </c>
      <c r="D1277" t="s">
        <v>4874</v>
      </c>
      <c r="E1277" t="s">
        <v>7</v>
      </c>
      <c r="F1277" s="3">
        <v>1116.52</v>
      </c>
      <c r="G1277" s="3">
        <v>100400</v>
      </c>
      <c r="H1277" s="3">
        <v>3749.94</v>
      </c>
      <c r="I1277" s="61">
        <v>2023</v>
      </c>
    </row>
    <row r="1278" spans="1:9" x14ac:dyDescent="0.3">
      <c r="A1278" s="79">
        <v>714</v>
      </c>
      <c r="B1278" t="s">
        <v>1472</v>
      </c>
      <c r="C1278" t="s">
        <v>1037</v>
      </c>
      <c r="D1278" t="s">
        <v>4875</v>
      </c>
      <c r="E1278" t="s">
        <v>7</v>
      </c>
      <c r="F1278" s="3">
        <v>1116.52</v>
      </c>
      <c r="G1278" s="3">
        <v>99700</v>
      </c>
      <c r="H1278" s="3">
        <v>3723.7950000000001</v>
      </c>
      <c r="I1278" s="61">
        <v>2023</v>
      </c>
    </row>
    <row r="1279" spans="1:9" x14ac:dyDescent="0.3">
      <c r="A1279" s="79">
        <v>714</v>
      </c>
      <c r="B1279" t="s">
        <v>1472</v>
      </c>
      <c r="C1279" t="s">
        <v>1037</v>
      </c>
      <c r="D1279" t="s">
        <v>4876</v>
      </c>
      <c r="E1279" t="s">
        <v>7</v>
      </c>
      <c r="F1279" s="3">
        <v>1200.57</v>
      </c>
      <c r="G1279" s="3">
        <v>100400</v>
      </c>
      <c r="H1279" s="3">
        <v>3749.94</v>
      </c>
      <c r="I1279" s="61">
        <v>2023</v>
      </c>
    </row>
    <row r="1280" spans="1:9" x14ac:dyDescent="0.3">
      <c r="A1280" s="79">
        <v>714</v>
      </c>
      <c r="B1280" t="s">
        <v>1472</v>
      </c>
      <c r="C1280" t="s">
        <v>1037</v>
      </c>
      <c r="D1280" t="s">
        <v>4877</v>
      </c>
      <c r="E1280" t="s">
        <v>7</v>
      </c>
      <c r="F1280" s="3">
        <v>983.26</v>
      </c>
      <c r="G1280" s="3">
        <v>99700</v>
      </c>
      <c r="H1280" s="3">
        <v>3723.7950000000001</v>
      </c>
      <c r="I1280" s="61">
        <v>2023</v>
      </c>
    </row>
    <row r="1281" spans="1:9" x14ac:dyDescent="0.3">
      <c r="A1281" s="79">
        <v>714</v>
      </c>
      <c r="B1281" t="s">
        <v>1472</v>
      </c>
      <c r="C1281" t="s">
        <v>1037</v>
      </c>
      <c r="D1281" t="s">
        <v>4878</v>
      </c>
      <c r="E1281" t="s">
        <v>7</v>
      </c>
      <c r="F1281" s="3">
        <v>1384.25</v>
      </c>
      <c r="G1281" s="3">
        <v>172800</v>
      </c>
      <c r="H1281" s="3">
        <v>6454.08</v>
      </c>
      <c r="I1281" s="61">
        <v>2023</v>
      </c>
    </row>
    <row r="1282" spans="1:9" x14ac:dyDescent="0.3">
      <c r="A1282" s="79">
        <v>714</v>
      </c>
      <c r="B1282" t="s">
        <v>1472</v>
      </c>
      <c r="C1282" t="s">
        <v>1037</v>
      </c>
      <c r="D1282" t="s">
        <v>4879</v>
      </c>
      <c r="E1282" t="s">
        <v>7</v>
      </c>
      <c r="F1282" s="3">
        <v>1442.69</v>
      </c>
      <c r="G1282" s="3">
        <v>172800</v>
      </c>
      <c r="H1282" s="3">
        <v>6454.08</v>
      </c>
      <c r="I1282" s="61">
        <v>2023</v>
      </c>
    </row>
    <row r="1283" spans="1:9" x14ac:dyDescent="0.3">
      <c r="A1283" s="79">
        <v>714</v>
      </c>
      <c r="B1283" t="s">
        <v>1472</v>
      </c>
      <c r="C1283" t="s">
        <v>1037</v>
      </c>
      <c r="D1283" t="s">
        <v>4880</v>
      </c>
      <c r="E1283" t="s">
        <v>7</v>
      </c>
      <c r="F1283" s="3">
        <v>1380.66</v>
      </c>
      <c r="G1283" s="3">
        <v>139800</v>
      </c>
      <c r="H1283" s="3">
        <v>5221.53</v>
      </c>
      <c r="I1283" s="61">
        <v>2023</v>
      </c>
    </row>
    <row r="1284" spans="1:9" x14ac:dyDescent="0.3">
      <c r="A1284" s="79">
        <v>714</v>
      </c>
      <c r="B1284" t="s">
        <v>1472</v>
      </c>
      <c r="C1284" t="s">
        <v>1037</v>
      </c>
      <c r="D1284" t="s">
        <v>4881</v>
      </c>
      <c r="E1284" t="s">
        <v>7</v>
      </c>
      <c r="F1284" s="3">
        <v>1440.68</v>
      </c>
      <c r="G1284" s="3">
        <v>139800</v>
      </c>
      <c r="H1284" s="3">
        <v>5221.53</v>
      </c>
      <c r="I1284" s="61">
        <v>2023</v>
      </c>
    </row>
    <row r="1285" spans="1:9" x14ac:dyDescent="0.3">
      <c r="A1285" s="79">
        <v>714</v>
      </c>
      <c r="B1285" t="s">
        <v>1472</v>
      </c>
      <c r="C1285" t="s">
        <v>1037</v>
      </c>
      <c r="D1285" t="s">
        <v>4882</v>
      </c>
      <c r="E1285" t="s">
        <v>7</v>
      </c>
      <c r="F1285" s="3">
        <v>1380.66</v>
      </c>
      <c r="G1285" s="3">
        <v>139800</v>
      </c>
      <c r="H1285" s="3">
        <v>5221.53</v>
      </c>
      <c r="I1285" s="61">
        <v>2023</v>
      </c>
    </row>
    <row r="1286" spans="1:9" x14ac:dyDescent="0.3">
      <c r="A1286" s="79">
        <v>714</v>
      </c>
      <c r="B1286" t="s">
        <v>1472</v>
      </c>
      <c r="C1286" t="s">
        <v>1037</v>
      </c>
      <c r="D1286" t="s">
        <v>4883</v>
      </c>
      <c r="E1286" t="s">
        <v>7</v>
      </c>
      <c r="F1286" s="3">
        <v>1440.68</v>
      </c>
      <c r="G1286" s="3">
        <v>139800</v>
      </c>
      <c r="H1286" s="3">
        <v>5221.53</v>
      </c>
      <c r="I1286" s="61">
        <v>2023</v>
      </c>
    </row>
    <row r="1287" spans="1:9" x14ac:dyDescent="0.3">
      <c r="A1287" s="79">
        <v>714</v>
      </c>
      <c r="B1287" t="s">
        <v>1472</v>
      </c>
      <c r="C1287" t="s">
        <v>1037</v>
      </c>
      <c r="D1287" t="s">
        <v>4884</v>
      </c>
      <c r="E1287" t="s">
        <v>7</v>
      </c>
      <c r="F1287" s="3">
        <v>1116.52</v>
      </c>
      <c r="G1287" s="3">
        <v>99700</v>
      </c>
      <c r="H1287" s="3">
        <v>3723.7950000000001</v>
      </c>
      <c r="I1287" s="61">
        <v>2023</v>
      </c>
    </row>
    <row r="1288" spans="1:9" x14ac:dyDescent="0.3">
      <c r="A1288" s="79">
        <v>714</v>
      </c>
      <c r="B1288" t="s">
        <v>1472</v>
      </c>
      <c r="C1288" t="s">
        <v>1037</v>
      </c>
      <c r="D1288" t="s">
        <v>4885</v>
      </c>
      <c r="E1288" t="s">
        <v>7</v>
      </c>
      <c r="F1288" s="3">
        <v>1127.3399999999999</v>
      </c>
      <c r="G1288" s="3">
        <v>132600</v>
      </c>
      <c r="H1288" s="3">
        <v>4952.6099999999997</v>
      </c>
      <c r="I1288" s="61">
        <v>2023</v>
      </c>
    </row>
    <row r="1289" spans="1:9" x14ac:dyDescent="0.3">
      <c r="A1289" s="79">
        <v>714</v>
      </c>
      <c r="B1289" t="s">
        <v>1472</v>
      </c>
      <c r="C1289" t="s">
        <v>1037</v>
      </c>
      <c r="D1289" t="s">
        <v>4886</v>
      </c>
      <c r="E1289" t="s">
        <v>7</v>
      </c>
      <c r="F1289" s="3">
        <v>1380.66</v>
      </c>
      <c r="G1289" s="3">
        <v>130700</v>
      </c>
      <c r="H1289" s="3">
        <v>4881.6449999999995</v>
      </c>
      <c r="I1289" s="61">
        <v>2023</v>
      </c>
    </row>
    <row r="1290" spans="1:9" x14ac:dyDescent="0.3">
      <c r="A1290" s="79">
        <v>714</v>
      </c>
      <c r="B1290" t="s">
        <v>1472</v>
      </c>
      <c r="C1290" t="s">
        <v>1037</v>
      </c>
      <c r="D1290" t="s">
        <v>4887</v>
      </c>
      <c r="E1290" t="s">
        <v>7</v>
      </c>
      <c r="F1290" s="3">
        <v>1032.48</v>
      </c>
      <c r="G1290" s="3">
        <v>139800</v>
      </c>
      <c r="H1290" s="3">
        <v>5221.53</v>
      </c>
      <c r="I1290" s="61">
        <v>2023</v>
      </c>
    </row>
    <row r="1291" spans="1:9" x14ac:dyDescent="0.3">
      <c r="A1291" s="79">
        <v>714</v>
      </c>
      <c r="B1291" t="s">
        <v>1472</v>
      </c>
      <c r="C1291" t="s">
        <v>1037</v>
      </c>
      <c r="D1291" t="s">
        <v>4888</v>
      </c>
      <c r="E1291" t="s">
        <v>7</v>
      </c>
      <c r="F1291" s="3">
        <v>1238.98</v>
      </c>
      <c r="G1291" s="3">
        <v>139800</v>
      </c>
      <c r="H1291" s="3">
        <v>5221.53</v>
      </c>
      <c r="I1291" s="61">
        <v>2023</v>
      </c>
    </row>
    <row r="1292" spans="1:9" x14ac:dyDescent="0.3">
      <c r="A1292" s="79">
        <v>714</v>
      </c>
      <c r="B1292" t="s">
        <v>1472</v>
      </c>
      <c r="C1292" t="s">
        <v>1037</v>
      </c>
      <c r="D1292" t="s">
        <v>4889</v>
      </c>
      <c r="E1292" t="s">
        <v>7</v>
      </c>
      <c r="F1292" s="3">
        <v>1440.68</v>
      </c>
      <c r="G1292" s="3">
        <v>139800</v>
      </c>
      <c r="H1292" s="3">
        <v>5221.53</v>
      </c>
      <c r="I1292" s="61">
        <v>2023</v>
      </c>
    </row>
    <row r="1293" spans="1:9" x14ac:dyDescent="0.3">
      <c r="A1293" s="79">
        <v>714</v>
      </c>
      <c r="B1293" t="s">
        <v>1472</v>
      </c>
      <c r="C1293" t="s">
        <v>1037</v>
      </c>
      <c r="D1293" t="s">
        <v>4890</v>
      </c>
      <c r="E1293" t="s">
        <v>7</v>
      </c>
      <c r="F1293" s="3">
        <v>1548.73</v>
      </c>
      <c r="G1293" s="3">
        <v>128800</v>
      </c>
      <c r="H1293" s="3">
        <v>4810.68</v>
      </c>
      <c r="I1293" s="61">
        <v>2023</v>
      </c>
    </row>
    <row r="1294" spans="1:9" x14ac:dyDescent="0.3">
      <c r="A1294" s="79">
        <v>714</v>
      </c>
      <c r="B1294" t="s">
        <v>1472</v>
      </c>
      <c r="C1294" t="s">
        <v>1037</v>
      </c>
      <c r="D1294" t="s">
        <v>4891</v>
      </c>
      <c r="E1294" t="s">
        <v>7</v>
      </c>
      <c r="F1294" s="3">
        <v>1548.73</v>
      </c>
      <c r="G1294" s="3">
        <v>130700</v>
      </c>
      <c r="H1294" s="3">
        <v>4881.6449999999995</v>
      </c>
      <c r="I1294" s="61">
        <v>2023</v>
      </c>
    </row>
    <row r="1295" spans="1:9" x14ac:dyDescent="0.3">
      <c r="A1295" s="79">
        <v>714</v>
      </c>
      <c r="B1295" t="s">
        <v>1472</v>
      </c>
      <c r="C1295" t="s">
        <v>1037</v>
      </c>
      <c r="D1295" t="s">
        <v>4892</v>
      </c>
      <c r="E1295" t="s">
        <v>7</v>
      </c>
      <c r="F1295" s="3">
        <v>1442.69</v>
      </c>
      <c r="G1295" s="3">
        <v>100400</v>
      </c>
      <c r="H1295" s="3">
        <v>3749.94</v>
      </c>
      <c r="I1295" s="61">
        <v>2023</v>
      </c>
    </row>
    <row r="1296" spans="1:9" x14ac:dyDescent="0.3">
      <c r="A1296" s="79">
        <v>714</v>
      </c>
      <c r="B1296" t="s">
        <v>1472</v>
      </c>
      <c r="C1296" t="s">
        <v>1037</v>
      </c>
      <c r="D1296" t="s">
        <v>4893</v>
      </c>
      <c r="E1296" t="s">
        <v>7</v>
      </c>
      <c r="F1296" s="3">
        <v>1116.52</v>
      </c>
      <c r="G1296" s="3">
        <v>99700</v>
      </c>
      <c r="H1296" s="3">
        <v>3723.7950000000001</v>
      </c>
      <c r="I1296" s="61">
        <v>2023</v>
      </c>
    </row>
    <row r="1297" spans="1:9" x14ac:dyDescent="0.3">
      <c r="A1297" s="79">
        <v>714</v>
      </c>
      <c r="B1297" t="s">
        <v>1472</v>
      </c>
      <c r="C1297" t="s">
        <v>1037</v>
      </c>
      <c r="D1297" t="s">
        <v>4894</v>
      </c>
      <c r="E1297" t="s">
        <v>7</v>
      </c>
      <c r="F1297" s="3">
        <v>1116.52</v>
      </c>
      <c r="G1297" s="3">
        <v>100400</v>
      </c>
      <c r="H1297" s="3">
        <v>3749.94</v>
      </c>
      <c r="I1297" s="61">
        <v>2023</v>
      </c>
    </row>
    <row r="1298" spans="1:9" x14ac:dyDescent="0.3">
      <c r="A1298" s="79">
        <v>714</v>
      </c>
      <c r="B1298" t="s">
        <v>1472</v>
      </c>
      <c r="C1298" t="s">
        <v>1037</v>
      </c>
      <c r="D1298" t="s">
        <v>4895</v>
      </c>
      <c r="E1298" t="s">
        <v>7</v>
      </c>
      <c r="F1298" s="3">
        <v>1127.3399999999999</v>
      </c>
      <c r="G1298" s="3">
        <v>128800</v>
      </c>
      <c r="H1298" s="3">
        <v>4810.68</v>
      </c>
      <c r="I1298" s="61">
        <v>2023</v>
      </c>
    </row>
    <row r="1299" spans="1:9" x14ac:dyDescent="0.3">
      <c r="A1299" s="79">
        <v>714</v>
      </c>
      <c r="B1299" t="s">
        <v>1472</v>
      </c>
      <c r="C1299" t="s">
        <v>1037</v>
      </c>
      <c r="D1299" t="s">
        <v>4896</v>
      </c>
      <c r="E1299" t="s">
        <v>7</v>
      </c>
      <c r="F1299" s="3">
        <v>1380.66</v>
      </c>
      <c r="G1299" s="3">
        <v>130700</v>
      </c>
      <c r="H1299" s="3">
        <v>4881.6449999999995</v>
      </c>
      <c r="I1299" s="61">
        <v>2023</v>
      </c>
    </row>
    <row r="1300" spans="1:9" x14ac:dyDescent="0.3">
      <c r="A1300" s="79">
        <v>714</v>
      </c>
      <c r="B1300" t="s">
        <v>1472</v>
      </c>
      <c r="C1300" t="s">
        <v>1037</v>
      </c>
      <c r="D1300" t="s">
        <v>4897</v>
      </c>
      <c r="E1300" t="s">
        <v>7</v>
      </c>
      <c r="F1300" s="3">
        <v>1440.68</v>
      </c>
      <c r="G1300" s="3">
        <v>139800</v>
      </c>
      <c r="H1300" s="3">
        <v>5221.53</v>
      </c>
      <c r="I1300" s="61">
        <v>2023</v>
      </c>
    </row>
    <row r="1301" spans="1:9" x14ac:dyDescent="0.3">
      <c r="A1301" s="79">
        <v>714</v>
      </c>
      <c r="B1301" t="s">
        <v>1472</v>
      </c>
      <c r="C1301" t="s">
        <v>1037</v>
      </c>
      <c r="D1301" t="s">
        <v>4898</v>
      </c>
      <c r="E1301" t="s">
        <v>7</v>
      </c>
      <c r="F1301" s="3">
        <v>1380.66</v>
      </c>
      <c r="G1301" s="3">
        <v>139800</v>
      </c>
      <c r="H1301" s="3">
        <v>5221.53</v>
      </c>
      <c r="I1301" s="61">
        <v>2023</v>
      </c>
    </row>
    <row r="1302" spans="1:9" x14ac:dyDescent="0.3">
      <c r="A1302" s="79">
        <v>714</v>
      </c>
      <c r="B1302" t="s">
        <v>1472</v>
      </c>
      <c r="C1302" t="s">
        <v>1037</v>
      </c>
      <c r="D1302" t="s">
        <v>4899</v>
      </c>
      <c r="E1302" t="s">
        <v>7</v>
      </c>
      <c r="F1302" s="3">
        <v>1440.68</v>
      </c>
      <c r="G1302" s="3">
        <v>139800</v>
      </c>
      <c r="H1302" s="3">
        <v>5221.53</v>
      </c>
      <c r="I1302" s="61">
        <v>2023</v>
      </c>
    </row>
    <row r="1303" spans="1:9" x14ac:dyDescent="0.3">
      <c r="A1303" s="79">
        <v>714</v>
      </c>
      <c r="B1303" t="s">
        <v>1472</v>
      </c>
      <c r="C1303" t="s">
        <v>1037</v>
      </c>
      <c r="D1303" t="s">
        <v>4900</v>
      </c>
      <c r="E1303" t="s">
        <v>7</v>
      </c>
      <c r="F1303" s="3">
        <v>1380.66</v>
      </c>
      <c r="G1303" s="3">
        <v>139800</v>
      </c>
      <c r="H1303" s="3">
        <v>5221.53</v>
      </c>
      <c r="I1303" s="61">
        <v>2023</v>
      </c>
    </row>
    <row r="1304" spans="1:9" x14ac:dyDescent="0.3">
      <c r="A1304" s="79">
        <v>714</v>
      </c>
      <c r="B1304" t="s">
        <v>1472</v>
      </c>
      <c r="C1304" t="s">
        <v>1037</v>
      </c>
      <c r="D1304" t="s">
        <v>4901</v>
      </c>
      <c r="E1304" t="s">
        <v>7</v>
      </c>
      <c r="F1304" s="3">
        <v>1127.3399999999999</v>
      </c>
      <c r="G1304" s="3">
        <v>128800</v>
      </c>
      <c r="H1304" s="3">
        <v>4810.68</v>
      </c>
      <c r="I1304" s="61">
        <v>2023</v>
      </c>
    </row>
    <row r="1305" spans="1:9" x14ac:dyDescent="0.3">
      <c r="A1305" s="79">
        <v>714</v>
      </c>
      <c r="B1305" t="s">
        <v>1472</v>
      </c>
      <c r="C1305" t="s">
        <v>1037</v>
      </c>
      <c r="D1305" t="s">
        <v>4902</v>
      </c>
      <c r="E1305" t="s">
        <v>7</v>
      </c>
      <c r="F1305" s="3">
        <v>1127.3399999999999</v>
      </c>
      <c r="G1305" s="3">
        <v>128800</v>
      </c>
      <c r="H1305" s="3">
        <v>4810.68</v>
      </c>
      <c r="I1305" s="61">
        <v>2023</v>
      </c>
    </row>
    <row r="1306" spans="1:9" x14ac:dyDescent="0.3">
      <c r="A1306" s="79">
        <v>714</v>
      </c>
      <c r="B1306" t="s">
        <v>1472</v>
      </c>
      <c r="C1306" t="s">
        <v>1037</v>
      </c>
      <c r="D1306" t="s">
        <v>4903</v>
      </c>
      <c r="E1306" t="s">
        <v>7</v>
      </c>
      <c r="F1306" s="3">
        <v>1440.68</v>
      </c>
      <c r="G1306" s="3">
        <v>139800</v>
      </c>
      <c r="H1306" s="3">
        <v>5221.53</v>
      </c>
      <c r="I1306" s="61">
        <v>2023</v>
      </c>
    </row>
    <row r="1307" spans="1:9" x14ac:dyDescent="0.3">
      <c r="A1307" s="79">
        <v>714</v>
      </c>
      <c r="B1307" t="s">
        <v>1472</v>
      </c>
      <c r="C1307" t="s">
        <v>1037</v>
      </c>
      <c r="D1307" t="s">
        <v>4904</v>
      </c>
      <c r="E1307" t="s">
        <v>7</v>
      </c>
      <c r="F1307" s="3">
        <v>1380.66</v>
      </c>
      <c r="G1307" s="3">
        <v>139800</v>
      </c>
      <c r="H1307" s="3">
        <v>5221.53</v>
      </c>
      <c r="I1307" s="61">
        <v>2023</v>
      </c>
    </row>
    <row r="1308" spans="1:9" x14ac:dyDescent="0.3">
      <c r="A1308" s="79">
        <v>714</v>
      </c>
      <c r="B1308" t="s">
        <v>1472</v>
      </c>
      <c r="C1308" t="s">
        <v>1037</v>
      </c>
      <c r="D1308" t="s">
        <v>4905</v>
      </c>
      <c r="E1308" t="s">
        <v>7</v>
      </c>
      <c r="F1308" s="3">
        <v>1116.52</v>
      </c>
      <c r="G1308" s="3">
        <v>139800</v>
      </c>
      <c r="H1308" s="3">
        <v>5221.53</v>
      </c>
      <c r="I1308" s="61">
        <v>2023</v>
      </c>
    </row>
    <row r="1309" spans="1:9" x14ac:dyDescent="0.3">
      <c r="A1309" s="79">
        <v>714</v>
      </c>
      <c r="B1309" t="s">
        <v>1472</v>
      </c>
      <c r="C1309" t="s">
        <v>1037</v>
      </c>
      <c r="D1309" t="s">
        <v>4906</v>
      </c>
      <c r="E1309" t="s">
        <v>7</v>
      </c>
      <c r="F1309" s="3">
        <v>1380.66</v>
      </c>
      <c r="G1309" s="3">
        <v>139800</v>
      </c>
      <c r="H1309" s="3">
        <v>5221.53</v>
      </c>
      <c r="I1309" s="61">
        <v>2023</v>
      </c>
    </row>
    <row r="1310" spans="1:9" x14ac:dyDescent="0.3">
      <c r="A1310" s="79">
        <v>714</v>
      </c>
      <c r="B1310" t="s">
        <v>1472</v>
      </c>
      <c r="C1310" t="s">
        <v>1037</v>
      </c>
      <c r="D1310" t="s">
        <v>4907</v>
      </c>
      <c r="E1310" t="s">
        <v>7</v>
      </c>
      <c r="F1310" s="3">
        <v>1440.68</v>
      </c>
      <c r="G1310" s="3">
        <v>128800</v>
      </c>
      <c r="H1310" s="3">
        <v>4810.68</v>
      </c>
      <c r="I1310" s="61">
        <v>2023</v>
      </c>
    </row>
    <row r="1311" spans="1:9" x14ac:dyDescent="0.3">
      <c r="A1311" s="79">
        <v>714</v>
      </c>
      <c r="B1311" t="s">
        <v>1472</v>
      </c>
      <c r="C1311" t="s">
        <v>1037</v>
      </c>
      <c r="D1311" t="s">
        <v>4908</v>
      </c>
      <c r="E1311" t="s">
        <v>7</v>
      </c>
      <c r="F1311" s="3">
        <v>1548.73</v>
      </c>
      <c r="G1311" s="3">
        <v>130700</v>
      </c>
      <c r="H1311" s="3">
        <v>4881.6449999999995</v>
      </c>
      <c r="I1311" s="61">
        <v>2023</v>
      </c>
    </row>
    <row r="1312" spans="1:9" x14ac:dyDescent="0.3">
      <c r="A1312" s="79">
        <v>714</v>
      </c>
      <c r="B1312" t="s">
        <v>1472</v>
      </c>
      <c r="C1312" t="s">
        <v>1037</v>
      </c>
      <c r="D1312" t="s">
        <v>4909</v>
      </c>
      <c r="E1312" t="s">
        <v>7</v>
      </c>
      <c r="F1312" s="3">
        <v>1238.98</v>
      </c>
      <c r="G1312" s="3">
        <v>139800</v>
      </c>
      <c r="H1312" s="3">
        <v>5221.53</v>
      </c>
      <c r="I1312" s="61">
        <v>2023</v>
      </c>
    </row>
    <row r="1313" spans="1:9" x14ac:dyDescent="0.3">
      <c r="A1313" s="79">
        <v>714</v>
      </c>
      <c r="B1313" t="s">
        <v>1472</v>
      </c>
      <c r="C1313" t="s">
        <v>1037</v>
      </c>
      <c r="D1313" t="s">
        <v>4910</v>
      </c>
      <c r="E1313" t="s">
        <v>7</v>
      </c>
      <c r="F1313" s="3">
        <v>1380.66</v>
      </c>
      <c r="G1313" s="3">
        <v>139800</v>
      </c>
      <c r="H1313" s="3">
        <v>5221.53</v>
      </c>
      <c r="I1313" s="61">
        <v>2023</v>
      </c>
    </row>
    <row r="1314" spans="1:9" x14ac:dyDescent="0.3">
      <c r="A1314" s="79">
        <v>714</v>
      </c>
      <c r="B1314" t="s">
        <v>1472</v>
      </c>
      <c r="C1314" t="s">
        <v>1037</v>
      </c>
      <c r="D1314" t="s">
        <v>4911</v>
      </c>
      <c r="E1314" t="s">
        <v>7</v>
      </c>
      <c r="F1314" s="3">
        <v>1440.68</v>
      </c>
      <c r="G1314" s="3">
        <v>139800</v>
      </c>
      <c r="H1314" s="3">
        <v>5221.53</v>
      </c>
      <c r="I1314" s="61">
        <v>2023</v>
      </c>
    </row>
    <row r="1315" spans="1:9" x14ac:dyDescent="0.3">
      <c r="A1315" s="79">
        <v>714</v>
      </c>
      <c r="B1315" t="s">
        <v>1472</v>
      </c>
      <c r="C1315" t="s">
        <v>1037</v>
      </c>
      <c r="D1315" t="s">
        <v>4912</v>
      </c>
      <c r="E1315" t="s">
        <v>7</v>
      </c>
      <c r="F1315" s="3">
        <v>1127.3399999999999</v>
      </c>
      <c r="G1315" s="3">
        <v>128800</v>
      </c>
      <c r="H1315" s="3">
        <v>4810.68</v>
      </c>
      <c r="I1315" s="61">
        <v>2023</v>
      </c>
    </row>
    <row r="1316" spans="1:9" x14ac:dyDescent="0.3">
      <c r="A1316" s="79">
        <v>714</v>
      </c>
      <c r="B1316" t="s">
        <v>1472</v>
      </c>
      <c r="C1316" t="s">
        <v>1037</v>
      </c>
      <c r="D1316" t="s">
        <v>4913</v>
      </c>
      <c r="E1316" t="s">
        <v>7</v>
      </c>
      <c r="F1316" s="3">
        <v>1548.73</v>
      </c>
      <c r="G1316" s="3">
        <v>130700</v>
      </c>
      <c r="H1316" s="3">
        <v>4881.6449999999995</v>
      </c>
      <c r="I1316" s="61">
        <v>2023</v>
      </c>
    </row>
    <row r="1317" spans="1:9" x14ac:dyDescent="0.3">
      <c r="A1317" s="79">
        <v>714</v>
      </c>
      <c r="B1317" t="s">
        <v>1472</v>
      </c>
      <c r="C1317" t="s">
        <v>1037</v>
      </c>
      <c r="D1317" t="s">
        <v>4914</v>
      </c>
      <c r="E1317" t="s">
        <v>7</v>
      </c>
      <c r="F1317" s="3">
        <v>1116.52</v>
      </c>
      <c r="G1317" s="3">
        <v>100400</v>
      </c>
      <c r="H1317" s="3">
        <v>3749.94</v>
      </c>
      <c r="I1317" s="61">
        <v>2023</v>
      </c>
    </row>
    <row r="1318" spans="1:9" x14ac:dyDescent="0.3">
      <c r="A1318" s="79">
        <v>714</v>
      </c>
      <c r="B1318" t="s">
        <v>1472</v>
      </c>
      <c r="C1318" t="s">
        <v>1037</v>
      </c>
      <c r="D1318" t="s">
        <v>4915</v>
      </c>
      <c r="E1318" t="s">
        <v>7</v>
      </c>
      <c r="F1318" s="3">
        <v>1116.52</v>
      </c>
      <c r="G1318" s="3">
        <v>99700</v>
      </c>
      <c r="H1318" s="3">
        <v>3723.7950000000001</v>
      </c>
      <c r="I1318" s="61">
        <v>2023</v>
      </c>
    </row>
    <row r="1319" spans="1:9" x14ac:dyDescent="0.3">
      <c r="A1319" s="79">
        <v>714</v>
      </c>
      <c r="B1319" t="s">
        <v>1472</v>
      </c>
      <c r="C1319" t="s">
        <v>1037</v>
      </c>
      <c r="D1319" t="s">
        <v>4916</v>
      </c>
      <c r="E1319" t="s">
        <v>7</v>
      </c>
      <c r="F1319" s="3">
        <v>1116.52</v>
      </c>
      <c r="G1319" s="3">
        <v>100400</v>
      </c>
      <c r="H1319" s="3">
        <v>3749.94</v>
      </c>
      <c r="I1319" s="61">
        <v>2023</v>
      </c>
    </row>
    <row r="1320" spans="1:9" x14ac:dyDescent="0.3">
      <c r="A1320" s="79">
        <v>714</v>
      </c>
      <c r="B1320" t="s">
        <v>1472</v>
      </c>
      <c r="C1320" t="s">
        <v>1037</v>
      </c>
      <c r="D1320" t="s">
        <v>4917</v>
      </c>
      <c r="E1320" t="s">
        <v>7</v>
      </c>
      <c r="F1320" s="3">
        <v>1548.73</v>
      </c>
      <c r="G1320" s="3">
        <v>128800</v>
      </c>
      <c r="H1320" s="3">
        <v>4810.68</v>
      </c>
      <c r="I1320" s="61">
        <v>2023</v>
      </c>
    </row>
    <row r="1321" spans="1:9" x14ac:dyDescent="0.3">
      <c r="A1321" s="79">
        <v>714</v>
      </c>
      <c r="B1321" t="s">
        <v>1472</v>
      </c>
      <c r="C1321" t="s">
        <v>1037</v>
      </c>
      <c r="D1321" t="s">
        <v>4918</v>
      </c>
      <c r="E1321" t="s">
        <v>7</v>
      </c>
      <c r="F1321" s="3">
        <v>1548.73</v>
      </c>
      <c r="G1321" s="3">
        <v>128800</v>
      </c>
      <c r="H1321" s="3">
        <v>4810.68</v>
      </c>
      <c r="I1321" s="61">
        <v>2023</v>
      </c>
    </row>
    <row r="1322" spans="1:9" x14ac:dyDescent="0.3">
      <c r="A1322" s="79">
        <v>714</v>
      </c>
      <c r="B1322" t="s">
        <v>1472</v>
      </c>
      <c r="C1322" t="s">
        <v>1037</v>
      </c>
      <c r="D1322" t="s">
        <v>4919</v>
      </c>
      <c r="E1322" t="s">
        <v>7</v>
      </c>
      <c r="F1322" s="3">
        <v>983.26</v>
      </c>
      <c r="G1322" s="3">
        <v>99700</v>
      </c>
      <c r="H1322" s="3">
        <v>3723.7950000000001</v>
      </c>
      <c r="I1322" s="61">
        <v>2023</v>
      </c>
    </row>
    <row r="1323" spans="1:9" x14ac:dyDescent="0.3">
      <c r="A1323" s="79">
        <v>714</v>
      </c>
      <c r="B1323" t="s">
        <v>1472</v>
      </c>
      <c r="C1323" t="s">
        <v>1037</v>
      </c>
      <c r="D1323" t="s">
        <v>4920</v>
      </c>
      <c r="E1323" t="s">
        <v>7</v>
      </c>
      <c r="F1323" s="3">
        <v>1116.52</v>
      </c>
      <c r="G1323" s="3">
        <v>100400</v>
      </c>
      <c r="H1323" s="3">
        <v>3749.94</v>
      </c>
      <c r="I1323" s="61">
        <v>2023</v>
      </c>
    </row>
    <row r="1324" spans="1:9" x14ac:dyDescent="0.3">
      <c r="A1324" s="79">
        <v>714</v>
      </c>
      <c r="B1324" t="s">
        <v>1472</v>
      </c>
      <c r="C1324" t="s">
        <v>1037</v>
      </c>
      <c r="D1324" t="s">
        <v>4921</v>
      </c>
      <c r="E1324" t="s">
        <v>7</v>
      </c>
      <c r="F1324" s="3">
        <v>983.26</v>
      </c>
      <c r="G1324" s="3">
        <v>99700</v>
      </c>
      <c r="H1324" s="3">
        <v>3723.7950000000001</v>
      </c>
      <c r="I1324" s="61">
        <v>2023</v>
      </c>
    </row>
    <row r="1325" spans="1:9" x14ac:dyDescent="0.3">
      <c r="A1325" s="79">
        <v>714</v>
      </c>
      <c r="B1325" t="s">
        <v>1472</v>
      </c>
      <c r="C1325" t="s">
        <v>1037</v>
      </c>
      <c r="D1325" t="s">
        <v>4922</v>
      </c>
      <c r="E1325" t="s">
        <v>7</v>
      </c>
      <c r="F1325" s="3">
        <v>1200.57</v>
      </c>
      <c r="G1325" s="3">
        <v>99700</v>
      </c>
      <c r="H1325" s="3">
        <v>3723.7950000000001</v>
      </c>
      <c r="I1325" s="61">
        <v>2023</v>
      </c>
    </row>
    <row r="1326" spans="1:9" x14ac:dyDescent="0.3">
      <c r="A1326" s="79">
        <v>714</v>
      </c>
      <c r="B1326" t="s">
        <v>1472</v>
      </c>
      <c r="C1326" t="s">
        <v>1037</v>
      </c>
      <c r="D1326" t="s">
        <v>4923</v>
      </c>
      <c r="E1326" t="s">
        <v>7</v>
      </c>
      <c r="F1326" s="3">
        <v>1200.57</v>
      </c>
      <c r="G1326" s="3">
        <v>100400</v>
      </c>
      <c r="H1326" s="3">
        <v>3749.94</v>
      </c>
      <c r="I1326" s="61">
        <v>2023</v>
      </c>
    </row>
    <row r="1327" spans="1:9" x14ac:dyDescent="0.3">
      <c r="A1327" s="79">
        <v>714</v>
      </c>
      <c r="B1327" t="s">
        <v>1472</v>
      </c>
      <c r="C1327" t="s">
        <v>1037</v>
      </c>
      <c r="D1327" t="s">
        <v>4924</v>
      </c>
      <c r="E1327" t="s">
        <v>7</v>
      </c>
      <c r="F1327" s="3">
        <v>996.47</v>
      </c>
      <c r="G1327" s="3">
        <v>99700</v>
      </c>
      <c r="H1327" s="3">
        <v>3723.7950000000001</v>
      </c>
      <c r="I1327" s="61">
        <v>2023</v>
      </c>
    </row>
    <row r="1328" spans="1:9" x14ac:dyDescent="0.3">
      <c r="A1328" s="79">
        <v>714</v>
      </c>
      <c r="B1328" t="s">
        <v>1472</v>
      </c>
      <c r="C1328" t="s">
        <v>1037</v>
      </c>
      <c r="D1328" t="s">
        <v>4925</v>
      </c>
      <c r="E1328" t="s">
        <v>7</v>
      </c>
      <c r="F1328" s="3">
        <v>1116.52</v>
      </c>
      <c r="G1328" s="3">
        <v>114300</v>
      </c>
      <c r="H1328" s="3">
        <v>4269.1049999999996</v>
      </c>
      <c r="I1328" s="61">
        <v>2023</v>
      </c>
    </row>
    <row r="1329" spans="1:9" x14ac:dyDescent="0.3">
      <c r="A1329" s="79">
        <v>714</v>
      </c>
      <c r="B1329" t="s">
        <v>1472</v>
      </c>
      <c r="C1329" t="s">
        <v>1037</v>
      </c>
      <c r="D1329" t="s">
        <v>4926</v>
      </c>
      <c r="E1329" t="s">
        <v>7</v>
      </c>
      <c r="F1329" s="3">
        <v>1548.73</v>
      </c>
      <c r="G1329" s="3">
        <v>172800</v>
      </c>
      <c r="H1329" s="3">
        <v>6454.08</v>
      </c>
      <c r="I1329" s="61">
        <v>2023</v>
      </c>
    </row>
    <row r="1330" spans="1:9" x14ac:dyDescent="0.3">
      <c r="A1330" s="79">
        <v>714</v>
      </c>
      <c r="B1330" t="s">
        <v>1472</v>
      </c>
      <c r="C1330" t="s">
        <v>1037</v>
      </c>
      <c r="D1330" t="s">
        <v>4927</v>
      </c>
      <c r="E1330" t="s">
        <v>7</v>
      </c>
      <c r="F1330" s="3">
        <v>1440.68</v>
      </c>
      <c r="G1330" s="3">
        <v>139800</v>
      </c>
      <c r="H1330" s="3">
        <v>5221.53</v>
      </c>
      <c r="I1330" s="61">
        <v>2023</v>
      </c>
    </row>
    <row r="1331" spans="1:9" x14ac:dyDescent="0.3">
      <c r="A1331" s="79">
        <v>714</v>
      </c>
      <c r="B1331" t="s">
        <v>1472</v>
      </c>
      <c r="C1331" t="s">
        <v>1037</v>
      </c>
      <c r="D1331" t="s">
        <v>4928</v>
      </c>
      <c r="E1331" t="s">
        <v>7</v>
      </c>
      <c r="F1331" s="3">
        <v>1440.68</v>
      </c>
      <c r="G1331" s="3">
        <v>139800</v>
      </c>
      <c r="H1331" s="3">
        <v>5221.53</v>
      </c>
      <c r="I1331" s="61">
        <v>2023</v>
      </c>
    </row>
    <row r="1332" spans="1:9" x14ac:dyDescent="0.3">
      <c r="A1332" s="79">
        <v>714</v>
      </c>
      <c r="B1332" t="s">
        <v>1472</v>
      </c>
      <c r="C1332" t="s">
        <v>1037</v>
      </c>
      <c r="D1332" t="s">
        <v>4929</v>
      </c>
      <c r="E1332" t="s">
        <v>7</v>
      </c>
      <c r="F1332" s="3">
        <v>1320.62</v>
      </c>
      <c r="G1332" s="3">
        <v>139800</v>
      </c>
      <c r="H1332" s="3">
        <v>5221.53</v>
      </c>
      <c r="I1332" s="61">
        <v>2023</v>
      </c>
    </row>
    <row r="1333" spans="1:9" x14ac:dyDescent="0.3">
      <c r="A1333" s="79">
        <v>714</v>
      </c>
      <c r="B1333" t="s">
        <v>1472</v>
      </c>
      <c r="C1333" t="s">
        <v>1037</v>
      </c>
      <c r="D1333" t="s">
        <v>4930</v>
      </c>
      <c r="E1333" t="s">
        <v>7</v>
      </c>
      <c r="F1333" s="3">
        <v>1440.68</v>
      </c>
      <c r="G1333" s="3">
        <v>139800</v>
      </c>
      <c r="H1333" s="3">
        <v>5221.53</v>
      </c>
      <c r="I1333" s="61">
        <v>2023</v>
      </c>
    </row>
    <row r="1334" spans="1:9" x14ac:dyDescent="0.3">
      <c r="A1334" s="79">
        <v>714</v>
      </c>
      <c r="B1334" t="s">
        <v>1472</v>
      </c>
      <c r="C1334" t="s">
        <v>1037</v>
      </c>
      <c r="D1334" t="s">
        <v>4931</v>
      </c>
      <c r="E1334" t="s">
        <v>7</v>
      </c>
      <c r="F1334" s="3">
        <v>983.26</v>
      </c>
      <c r="G1334" s="3">
        <v>99700</v>
      </c>
      <c r="H1334" s="3">
        <v>3723.7950000000001</v>
      </c>
      <c r="I1334" s="61">
        <v>2023</v>
      </c>
    </row>
    <row r="1335" spans="1:9" x14ac:dyDescent="0.3">
      <c r="A1335" s="79">
        <v>714</v>
      </c>
      <c r="B1335" t="s">
        <v>1472</v>
      </c>
      <c r="C1335" t="s">
        <v>1037</v>
      </c>
      <c r="D1335" t="s">
        <v>4932</v>
      </c>
      <c r="E1335" t="s">
        <v>7</v>
      </c>
      <c r="F1335" s="3">
        <v>1127.3399999999999</v>
      </c>
      <c r="G1335" s="3">
        <v>128800</v>
      </c>
      <c r="H1335" s="3">
        <v>4810.68</v>
      </c>
      <c r="I1335" s="61">
        <v>2023</v>
      </c>
    </row>
    <row r="1336" spans="1:9" x14ac:dyDescent="0.3">
      <c r="A1336" s="79">
        <v>714</v>
      </c>
      <c r="B1336" t="s">
        <v>1472</v>
      </c>
      <c r="C1336" t="s">
        <v>1037</v>
      </c>
      <c r="D1336" t="s">
        <v>4933</v>
      </c>
      <c r="E1336" t="s">
        <v>7</v>
      </c>
      <c r="F1336" s="3">
        <v>1127.3399999999999</v>
      </c>
      <c r="G1336" s="3">
        <v>128800</v>
      </c>
      <c r="H1336" s="3">
        <v>4810.68</v>
      </c>
      <c r="I1336" s="61">
        <v>2023</v>
      </c>
    </row>
    <row r="1337" spans="1:9" x14ac:dyDescent="0.3">
      <c r="A1337" s="79">
        <v>714</v>
      </c>
      <c r="B1337" t="s">
        <v>1472</v>
      </c>
      <c r="C1337" t="s">
        <v>1037</v>
      </c>
      <c r="D1337" t="s">
        <v>4934</v>
      </c>
      <c r="E1337" t="s">
        <v>7</v>
      </c>
      <c r="F1337" s="3">
        <v>1116.52</v>
      </c>
      <c r="G1337" s="3">
        <v>99700</v>
      </c>
      <c r="H1337" s="3">
        <v>3723.7950000000001</v>
      </c>
      <c r="I1337" s="61">
        <v>2023</v>
      </c>
    </row>
    <row r="1338" spans="1:9" x14ac:dyDescent="0.3">
      <c r="A1338" s="79">
        <v>714</v>
      </c>
      <c r="B1338" t="s">
        <v>1472</v>
      </c>
      <c r="C1338" t="s">
        <v>1037</v>
      </c>
      <c r="D1338" t="s">
        <v>4935</v>
      </c>
      <c r="E1338" t="s">
        <v>7</v>
      </c>
      <c r="F1338" s="3">
        <v>1116.52</v>
      </c>
      <c r="G1338" s="3">
        <v>100400</v>
      </c>
      <c r="H1338" s="3">
        <v>3749.94</v>
      </c>
      <c r="I1338" s="61">
        <v>2023</v>
      </c>
    </row>
    <row r="1339" spans="1:9" x14ac:dyDescent="0.3">
      <c r="A1339" s="79">
        <v>714</v>
      </c>
      <c r="B1339" t="s">
        <v>1472</v>
      </c>
      <c r="C1339" t="s">
        <v>1037</v>
      </c>
      <c r="D1339" t="s">
        <v>4936</v>
      </c>
      <c r="E1339" t="s">
        <v>7</v>
      </c>
      <c r="F1339" s="3">
        <v>1116.52</v>
      </c>
      <c r="G1339" s="3">
        <v>99700</v>
      </c>
      <c r="H1339" s="3">
        <v>3723.7950000000001</v>
      </c>
      <c r="I1339" s="61">
        <v>2023</v>
      </c>
    </row>
    <row r="1340" spans="1:9" x14ac:dyDescent="0.3">
      <c r="A1340" s="79">
        <v>714</v>
      </c>
      <c r="B1340" t="s">
        <v>1472</v>
      </c>
      <c r="C1340" t="s">
        <v>1037</v>
      </c>
      <c r="D1340" t="s">
        <v>4937</v>
      </c>
      <c r="E1340" t="s">
        <v>7</v>
      </c>
      <c r="F1340" s="3">
        <v>1200.57</v>
      </c>
      <c r="G1340" s="3">
        <v>100400</v>
      </c>
      <c r="H1340" s="3">
        <v>3749.94</v>
      </c>
      <c r="I1340" s="61">
        <v>2023</v>
      </c>
    </row>
    <row r="1341" spans="1:9" x14ac:dyDescent="0.3">
      <c r="A1341" s="79">
        <v>714</v>
      </c>
      <c r="B1341" t="s">
        <v>1472</v>
      </c>
      <c r="C1341" t="s">
        <v>1037</v>
      </c>
      <c r="D1341" t="s">
        <v>4938</v>
      </c>
      <c r="E1341" t="s">
        <v>7</v>
      </c>
      <c r="F1341" s="3">
        <v>1200.57</v>
      </c>
      <c r="G1341" s="3">
        <v>99700</v>
      </c>
      <c r="H1341" s="3">
        <v>3723.7950000000001</v>
      </c>
      <c r="I1341" s="61">
        <v>2023</v>
      </c>
    </row>
    <row r="1342" spans="1:9" x14ac:dyDescent="0.3">
      <c r="A1342" s="79">
        <v>714</v>
      </c>
      <c r="B1342" t="s">
        <v>1472</v>
      </c>
      <c r="C1342" t="s">
        <v>1037</v>
      </c>
      <c r="D1342" t="s">
        <v>4939</v>
      </c>
      <c r="E1342" t="s">
        <v>7</v>
      </c>
      <c r="F1342" s="3">
        <v>1116.52</v>
      </c>
      <c r="G1342" s="3">
        <v>100400</v>
      </c>
      <c r="H1342" s="3">
        <v>3749.94</v>
      </c>
      <c r="I1342" s="61">
        <v>2023</v>
      </c>
    </row>
    <row r="1343" spans="1:9" x14ac:dyDescent="0.3">
      <c r="A1343" s="79">
        <v>714</v>
      </c>
      <c r="B1343" t="s">
        <v>1472</v>
      </c>
      <c r="C1343" t="s">
        <v>1037</v>
      </c>
      <c r="D1343" t="s">
        <v>4940</v>
      </c>
      <c r="E1343" t="s">
        <v>7</v>
      </c>
      <c r="F1343" s="3">
        <v>983.26</v>
      </c>
      <c r="G1343" s="3">
        <v>99700</v>
      </c>
      <c r="H1343" s="3">
        <v>3723.7950000000001</v>
      </c>
      <c r="I1343" s="61">
        <v>2023</v>
      </c>
    </row>
    <row r="1344" spans="1:9" x14ac:dyDescent="0.3">
      <c r="A1344" s="79">
        <v>714</v>
      </c>
      <c r="B1344" t="s">
        <v>1472</v>
      </c>
      <c r="C1344" t="s">
        <v>1037</v>
      </c>
      <c r="D1344" t="s">
        <v>4941</v>
      </c>
      <c r="E1344" t="s">
        <v>7</v>
      </c>
      <c r="F1344" s="3">
        <v>1116.52</v>
      </c>
      <c r="G1344" s="3">
        <v>114300</v>
      </c>
      <c r="H1344" s="3">
        <v>4269.1049999999996</v>
      </c>
      <c r="I1344" s="61">
        <v>2023</v>
      </c>
    </row>
    <row r="1345" spans="1:9" ht="13.95" customHeight="1" x14ac:dyDescent="0.3">
      <c r="A1345" s="79">
        <v>714</v>
      </c>
      <c r="B1345" t="s">
        <v>1472</v>
      </c>
      <c r="C1345" t="s">
        <v>1037</v>
      </c>
      <c r="D1345" t="s">
        <v>4942</v>
      </c>
      <c r="E1345" t="s">
        <v>7</v>
      </c>
      <c r="F1345" s="3">
        <v>1127.3399999999999</v>
      </c>
      <c r="G1345" s="3">
        <v>128800</v>
      </c>
      <c r="H1345" s="3">
        <v>4810.68</v>
      </c>
      <c r="I1345" s="61">
        <v>2023</v>
      </c>
    </row>
    <row r="1346" spans="1:9" x14ac:dyDescent="0.3">
      <c r="A1346" s="79">
        <v>714</v>
      </c>
      <c r="B1346" t="s">
        <v>1472</v>
      </c>
      <c r="C1346" t="s">
        <v>1037</v>
      </c>
      <c r="D1346" t="s">
        <v>4943</v>
      </c>
      <c r="E1346" t="s">
        <v>7</v>
      </c>
      <c r="F1346" s="3">
        <v>983.26</v>
      </c>
      <c r="G1346" s="3">
        <v>100400</v>
      </c>
      <c r="H1346" s="3">
        <v>3749.94</v>
      </c>
      <c r="I1346" s="61">
        <v>2023</v>
      </c>
    </row>
    <row r="1347" spans="1:9" x14ac:dyDescent="0.3">
      <c r="A1347" s="79">
        <v>714</v>
      </c>
      <c r="B1347" t="s">
        <v>1472</v>
      </c>
      <c r="C1347" t="s">
        <v>1037</v>
      </c>
      <c r="D1347" t="s">
        <v>4944</v>
      </c>
      <c r="E1347" t="s">
        <v>7</v>
      </c>
      <c r="F1347" s="3">
        <v>1200.57</v>
      </c>
      <c r="G1347" s="3">
        <v>139800</v>
      </c>
      <c r="H1347" s="3">
        <v>5221.53</v>
      </c>
      <c r="I1347" s="61">
        <v>2023</v>
      </c>
    </row>
    <row r="1348" spans="1:9" x14ac:dyDescent="0.3">
      <c r="A1348" s="79">
        <v>714</v>
      </c>
      <c r="B1348" t="s">
        <v>1472</v>
      </c>
      <c r="C1348" t="s">
        <v>1037</v>
      </c>
      <c r="D1348" t="s">
        <v>4945</v>
      </c>
      <c r="E1348" t="s">
        <v>7</v>
      </c>
      <c r="F1348" s="3">
        <v>1440.68</v>
      </c>
      <c r="G1348" s="3">
        <v>139800</v>
      </c>
      <c r="H1348" s="3">
        <v>5221.53</v>
      </c>
      <c r="I1348" s="61">
        <v>2023</v>
      </c>
    </row>
    <row r="1349" spans="1:9" x14ac:dyDescent="0.3">
      <c r="A1349" s="79">
        <v>714</v>
      </c>
      <c r="B1349" t="s">
        <v>1472</v>
      </c>
      <c r="C1349" t="s">
        <v>1037</v>
      </c>
      <c r="D1349" t="s">
        <v>4946</v>
      </c>
      <c r="E1349" t="s">
        <v>7</v>
      </c>
      <c r="F1349" s="3">
        <v>1116.52</v>
      </c>
      <c r="G1349" s="3">
        <v>99700</v>
      </c>
      <c r="H1349" s="3">
        <v>3723.7950000000001</v>
      </c>
      <c r="I1349" s="61">
        <v>2023</v>
      </c>
    </row>
    <row r="1350" spans="1:9" x14ac:dyDescent="0.3">
      <c r="A1350" s="79">
        <v>714</v>
      </c>
      <c r="B1350" t="s">
        <v>1472</v>
      </c>
      <c r="C1350" t="s">
        <v>1037</v>
      </c>
      <c r="D1350" t="s">
        <v>4947</v>
      </c>
      <c r="E1350" t="s">
        <v>7</v>
      </c>
      <c r="F1350" s="3">
        <v>1116.52</v>
      </c>
      <c r="G1350" s="3">
        <v>100400</v>
      </c>
      <c r="H1350" s="3">
        <v>3749.94</v>
      </c>
      <c r="I1350" s="61">
        <v>2023</v>
      </c>
    </row>
    <row r="1351" spans="1:9" x14ac:dyDescent="0.3">
      <c r="A1351" s="79">
        <v>714</v>
      </c>
      <c r="B1351" t="s">
        <v>1472</v>
      </c>
      <c r="C1351" t="s">
        <v>1037</v>
      </c>
      <c r="D1351" t="s">
        <v>4948</v>
      </c>
      <c r="E1351" t="s">
        <v>7</v>
      </c>
      <c r="F1351" s="3">
        <v>1127.3399999999999</v>
      </c>
      <c r="G1351" s="3">
        <v>128800</v>
      </c>
      <c r="H1351" s="3">
        <v>4810.68</v>
      </c>
      <c r="I1351" s="61">
        <v>2023</v>
      </c>
    </row>
    <row r="1352" spans="1:9" x14ac:dyDescent="0.3">
      <c r="A1352" s="79">
        <v>714</v>
      </c>
      <c r="B1352" t="s">
        <v>1472</v>
      </c>
      <c r="C1352" t="s">
        <v>1037</v>
      </c>
      <c r="D1352" t="s">
        <v>4949</v>
      </c>
      <c r="E1352" t="s">
        <v>7</v>
      </c>
      <c r="F1352" s="3">
        <v>1200.57</v>
      </c>
      <c r="G1352" s="3">
        <v>100400</v>
      </c>
      <c r="H1352" s="3">
        <v>3749.94</v>
      </c>
      <c r="I1352" s="61">
        <v>2023</v>
      </c>
    </row>
    <row r="1353" spans="1:9" x14ac:dyDescent="0.3">
      <c r="A1353" s="79">
        <v>714</v>
      </c>
      <c r="B1353" t="s">
        <v>1472</v>
      </c>
      <c r="C1353" t="s">
        <v>1037</v>
      </c>
      <c r="D1353" t="s">
        <v>4950</v>
      </c>
      <c r="E1353" t="s">
        <v>7</v>
      </c>
      <c r="F1353" s="3">
        <v>1200.57</v>
      </c>
      <c r="G1353" s="3">
        <v>99700</v>
      </c>
      <c r="H1353" s="3">
        <v>3723.7950000000001</v>
      </c>
      <c r="I1353" s="61">
        <v>2023</v>
      </c>
    </row>
    <row r="1354" spans="1:9" x14ac:dyDescent="0.3">
      <c r="A1354" s="79">
        <v>714</v>
      </c>
      <c r="B1354" t="s">
        <v>1472</v>
      </c>
      <c r="C1354" t="s">
        <v>1037</v>
      </c>
      <c r="D1354" t="s">
        <v>4951</v>
      </c>
      <c r="E1354" t="s">
        <v>7</v>
      </c>
      <c r="F1354" s="3">
        <v>1440.68</v>
      </c>
      <c r="G1354" s="3">
        <v>139800</v>
      </c>
      <c r="H1354" s="3">
        <v>5221.53</v>
      </c>
      <c r="I1354" s="61">
        <v>2023</v>
      </c>
    </row>
    <row r="1355" spans="1:9" x14ac:dyDescent="0.3">
      <c r="A1355" s="79">
        <v>714</v>
      </c>
      <c r="B1355" t="s">
        <v>1472</v>
      </c>
      <c r="C1355" t="s">
        <v>1037</v>
      </c>
      <c r="D1355" t="s">
        <v>4952</v>
      </c>
      <c r="E1355" t="s">
        <v>7</v>
      </c>
      <c r="F1355" s="3">
        <v>1380.66</v>
      </c>
      <c r="G1355" s="3">
        <v>139800</v>
      </c>
      <c r="H1355" s="3">
        <v>5221.53</v>
      </c>
      <c r="I1355" s="61">
        <v>2023</v>
      </c>
    </row>
    <row r="1356" spans="1:9" x14ac:dyDescent="0.3">
      <c r="A1356" s="79">
        <v>714</v>
      </c>
      <c r="B1356" t="s">
        <v>1472</v>
      </c>
      <c r="C1356" t="s">
        <v>1037</v>
      </c>
      <c r="D1356" t="s">
        <v>4953</v>
      </c>
      <c r="E1356" t="s">
        <v>7</v>
      </c>
      <c r="F1356" s="3">
        <v>1200.57</v>
      </c>
      <c r="G1356" s="3">
        <v>100400</v>
      </c>
      <c r="H1356" s="3">
        <v>3749.94</v>
      </c>
      <c r="I1356" s="61">
        <v>2023</v>
      </c>
    </row>
    <row r="1357" spans="1:9" x14ac:dyDescent="0.3">
      <c r="A1357" s="79">
        <v>714</v>
      </c>
      <c r="B1357" t="s">
        <v>1472</v>
      </c>
      <c r="C1357" t="s">
        <v>1037</v>
      </c>
      <c r="D1357" t="s">
        <v>4954</v>
      </c>
      <c r="E1357" t="s">
        <v>7</v>
      </c>
      <c r="F1357" s="3">
        <v>1200.57</v>
      </c>
      <c r="G1357" s="3">
        <v>99700</v>
      </c>
      <c r="H1357" s="3">
        <v>3723.7950000000001</v>
      </c>
      <c r="I1357" s="61">
        <v>2023</v>
      </c>
    </row>
    <row r="1358" spans="1:9" x14ac:dyDescent="0.3">
      <c r="A1358" s="79">
        <v>714</v>
      </c>
      <c r="B1358" t="s">
        <v>1472</v>
      </c>
      <c r="C1358" t="s">
        <v>1037</v>
      </c>
      <c r="D1358" t="s">
        <v>4955</v>
      </c>
      <c r="E1358" t="s">
        <v>7</v>
      </c>
      <c r="F1358" s="3">
        <v>1127.3399999999999</v>
      </c>
      <c r="G1358" s="3">
        <v>128800</v>
      </c>
      <c r="H1358" s="3">
        <v>4810.68</v>
      </c>
      <c r="I1358" s="61">
        <v>2023</v>
      </c>
    </row>
    <row r="1359" spans="1:9" x14ac:dyDescent="0.3">
      <c r="A1359" s="79">
        <v>714</v>
      </c>
      <c r="B1359" t="s">
        <v>1472</v>
      </c>
      <c r="C1359" t="s">
        <v>1037</v>
      </c>
      <c r="D1359" t="s">
        <v>4956</v>
      </c>
      <c r="E1359" t="s">
        <v>42</v>
      </c>
      <c r="F1359" s="3">
        <v>94339</v>
      </c>
      <c r="G1359" s="3">
        <v>1152100</v>
      </c>
      <c r="H1359" s="3">
        <v>43030.934999999998</v>
      </c>
      <c r="I1359" s="61">
        <v>2023</v>
      </c>
    </row>
    <row r="1360" spans="1:9" x14ac:dyDescent="0.3">
      <c r="A1360" s="79">
        <v>714</v>
      </c>
      <c r="B1360" t="s">
        <v>1472</v>
      </c>
      <c r="C1360" t="s">
        <v>1037</v>
      </c>
      <c r="D1360" t="s">
        <v>3826</v>
      </c>
      <c r="E1360" t="s">
        <v>42</v>
      </c>
      <c r="F1360" s="3">
        <v>7118.66</v>
      </c>
      <c r="G1360" s="3">
        <v>205200</v>
      </c>
      <c r="H1360" s="3">
        <v>7664.2199999999993</v>
      </c>
      <c r="I1360" s="61">
        <v>2023</v>
      </c>
    </row>
    <row r="1361" spans="1:9" x14ac:dyDescent="0.3">
      <c r="A1361" s="79">
        <v>714</v>
      </c>
      <c r="B1361" t="s">
        <v>1472</v>
      </c>
      <c r="C1361" t="s">
        <v>1037</v>
      </c>
      <c r="D1361" t="s">
        <v>4957</v>
      </c>
      <c r="E1361" t="s">
        <v>42</v>
      </c>
      <c r="F1361" s="3">
        <v>120737.92</v>
      </c>
      <c r="G1361" s="3">
        <v>940000</v>
      </c>
      <c r="H1361" s="3">
        <v>35109</v>
      </c>
      <c r="I1361" s="61">
        <v>2023</v>
      </c>
    </row>
    <row r="1362" spans="1:9" x14ac:dyDescent="0.3">
      <c r="A1362" s="79">
        <v>714</v>
      </c>
      <c r="B1362" t="s">
        <v>1472</v>
      </c>
      <c r="C1362" t="s">
        <v>1037</v>
      </c>
      <c r="D1362" t="s">
        <v>4958</v>
      </c>
      <c r="E1362" t="s">
        <v>7</v>
      </c>
      <c r="F1362" s="3">
        <v>170488</v>
      </c>
      <c r="G1362" s="3">
        <v>3416000</v>
      </c>
      <c r="H1362" s="3">
        <v>127587.59999999999</v>
      </c>
      <c r="I1362" s="61">
        <v>2023</v>
      </c>
    </row>
    <row r="1363" spans="1:9" x14ac:dyDescent="0.3">
      <c r="A1363" s="79">
        <v>714</v>
      </c>
      <c r="B1363" t="s">
        <v>1472</v>
      </c>
      <c r="C1363" t="s">
        <v>1037</v>
      </c>
      <c r="D1363" t="s">
        <v>3869</v>
      </c>
      <c r="E1363" t="s">
        <v>42</v>
      </c>
      <c r="F1363" s="3">
        <v>255732</v>
      </c>
      <c r="G1363" s="3">
        <v>1024000</v>
      </c>
      <c r="H1363" s="3">
        <v>38246.400000000001</v>
      </c>
      <c r="I1363" s="61">
        <v>2023</v>
      </c>
    </row>
    <row r="1364" spans="1:9" x14ac:dyDescent="0.3">
      <c r="A1364" s="79">
        <v>714</v>
      </c>
      <c r="B1364" t="s">
        <v>1472</v>
      </c>
      <c r="C1364" t="s">
        <v>1037</v>
      </c>
      <c r="D1364" t="s">
        <v>3868</v>
      </c>
      <c r="E1364" t="s">
        <v>42</v>
      </c>
      <c r="F1364" s="3">
        <v>308884</v>
      </c>
      <c r="G1364" s="3">
        <v>130400</v>
      </c>
      <c r="H1364" s="3">
        <v>4870.4399999999996</v>
      </c>
      <c r="I1364" s="61">
        <v>2023</v>
      </c>
    </row>
    <row r="1365" spans="1:9" x14ac:dyDescent="0.3">
      <c r="A1365" s="79">
        <v>714</v>
      </c>
      <c r="B1365" t="s">
        <v>1472</v>
      </c>
      <c r="C1365" t="s">
        <v>1037</v>
      </c>
      <c r="D1365" t="s">
        <v>4959</v>
      </c>
      <c r="E1365" t="s">
        <v>42</v>
      </c>
      <c r="F1365" s="3">
        <v>134136.19</v>
      </c>
      <c r="G1365" s="3">
        <v>527000</v>
      </c>
      <c r="H1365" s="3">
        <v>19683.45</v>
      </c>
      <c r="I1365" s="61">
        <v>2023</v>
      </c>
    </row>
    <row r="1366" spans="1:9" x14ac:dyDescent="0.3">
      <c r="A1366" s="79">
        <v>714</v>
      </c>
      <c r="B1366" t="s">
        <v>1472</v>
      </c>
      <c r="C1366" t="s">
        <v>1037</v>
      </c>
      <c r="D1366" t="s">
        <v>3847</v>
      </c>
      <c r="E1366" t="s">
        <v>42</v>
      </c>
      <c r="F1366" s="3">
        <v>95711.85</v>
      </c>
      <c r="G1366" s="3">
        <v>1230400</v>
      </c>
      <c r="H1366" s="3">
        <v>45955.439999999995</v>
      </c>
      <c r="I1366" s="61">
        <v>2023</v>
      </c>
    </row>
    <row r="1367" spans="1:9" x14ac:dyDescent="0.3">
      <c r="A1367" s="79">
        <v>714</v>
      </c>
      <c r="B1367" t="s">
        <v>1472</v>
      </c>
      <c r="C1367" t="s">
        <v>1037</v>
      </c>
      <c r="D1367" t="s">
        <v>4960</v>
      </c>
      <c r="E1367" t="s">
        <v>42</v>
      </c>
      <c r="F1367" s="3">
        <v>138589</v>
      </c>
      <c r="G1367" s="3">
        <v>2680000</v>
      </c>
      <c r="H1367" s="3">
        <v>100098</v>
      </c>
      <c r="I1367" s="61">
        <v>2023</v>
      </c>
    </row>
    <row r="1368" spans="1:9" x14ac:dyDescent="0.3">
      <c r="A1368" s="79">
        <v>714</v>
      </c>
      <c r="B1368" t="s">
        <v>1472</v>
      </c>
      <c r="C1368" t="s">
        <v>1037</v>
      </c>
      <c r="D1368" t="s">
        <v>4961</v>
      </c>
      <c r="E1368" t="s">
        <v>42</v>
      </c>
      <c r="F1368" s="3">
        <v>44007.59</v>
      </c>
      <c r="G1368" s="3">
        <v>250000</v>
      </c>
      <c r="H1368" s="3">
        <v>9337.5</v>
      </c>
      <c r="I1368" s="61">
        <v>2023</v>
      </c>
    </row>
    <row r="1369" spans="1:9" x14ac:dyDescent="0.3">
      <c r="A1369" s="79">
        <v>714</v>
      </c>
      <c r="B1369" t="s">
        <v>1472</v>
      </c>
      <c r="C1369" t="s">
        <v>1037</v>
      </c>
      <c r="D1369" t="s">
        <v>3836</v>
      </c>
      <c r="E1369" t="s">
        <v>42</v>
      </c>
      <c r="F1369" s="3">
        <v>56029.46</v>
      </c>
      <c r="G1369" s="3">
        <v>355600</v>
      </c>
      <c r="H1369" s="3">
        <v>13281.66</v>
      </c>
      <c r="I1369" s="61">
        <v>2023</v>
      </c>
    </row>
    <row r="1370" spans="1:9" x14ac:dyDescent="0.3">
      <c r="A1370" s="79">
        <v>714</v>
      </c>
      <c r="B1370" t="s">
        <v>1472</v>
      </c>
      <c r="C1370" t="s">
        <v>1037</v>
      </c>
      <c r="D1370" t="s">
        <v>3835</v>
      </c>
      <c r="E1370" t="s">
        <v>42</v>
      </c>
      <c r="F1370" s="3">
        <v>115447.57</v>
      </c>
      <c r="G1370" s="3">
        <v>350400</v>
      </c>
      <c r="H1370" s="3">
        <v>13087.439999999999</v>
      </c>
      <c r="I1370" s="61">
        <v>2023</v>
      </c>
    </row>
    <row r="1371" spans="1:9" x14ac:dyDescent="0.3">
      <c r="A1371" s="79">
        <v>714</v>
      </c>
      <c r="B1371" t="s">
        <v>1472</v>
      </c>
      <c r="C1371" t="s">
        <v>1037</v>
      </c>
      <c r="D1371" t="s">
        <v>4962</v>
      </c>
      <c r="E1371" t="s">
        <v>42</v>
      </c>
      <c r="F1371" s="3">
        <v>51538.95</v>
      </c>
      <c r="G1371" s="3">
        <v>833800</v>
      </c>
      <c r="H1371" s="3">
        <v>31142.43</v>
      </c>
      <c r="I1371" s="61">
        <v>2023</v>
      </c>
    </row>
    <row r="1372" spans="1:9" x14ac:dyDescent="0.3">
      <c r="A1372" s="79">
        <v>714</v>
      </c>
      <c r="B1372" t="s">
        <v>1472</v>
      </c>
      <c r="C1372" t="s">
        <v>1037</v>
      </c>
      <c r="D1372" t="s">
        <v>3842</v>
      </c>
      <c r="E1372" t="s">
        <v>7</v>
      </c>
      <c r="F1372" s="3">
        <v>585</v>
      </c>
      <c r="G1372" s="3">
        <v>110100</v>
      </c>
      <c r="H1372" s="3">
        <v>4112.2349999999997</v>
      </c>
      <c r="I1372" s="61">
        <v>2023</v>
      </c>
    </row>
    <row r="1373" spans="1:9" x14ac:dyDescent="0.3">
      <c r="A1373" s="79">
        <v>714</v>
      </c>
      <c r="B1373" t="s">
        <v>1472</v>
      </c>
      <c r="C1373" t="s">
        <v>1037</v>
      </c>
      <c r="D1373" t="s">
        <v>3842</v>
      </c>
      <c r="E1373" t="s">
        <v>7</v>
      </c>
      <c r="F1373" s="3">
        <v>699</v>
      </c>
      <c r="G1373" s="3">
        <v>139700</v>
      </c>
      <c r="H1373" s="3">
        <v>5217.7950000000001</v>
      </c>
      <c r="I1373" s="61">
        <v>2023</v>
      </c>
    </row>
    <row r="1374" spans="1:9" x14ac:dyDescent="0.3">
      <c r="A1374" s="79">
        <v>714</v>
      </c>
      <c r="B1374" t="s">
        <v>1472</v>
      </c>
      <c r="C1374" t="s">
        <v>1037</v>
      </c>
      <c r="D1374" t="s">
        <v>3842</v>
      </c>
      <c r="E1374" t="s">
        <v>7</v>
      </c>
      <c r="F1374" s="3">
        <v>978</v>
      </c>
      <c r="G1374" s="3">
        <v>190800</v>
      </c>
      <c r="H1374" s="3">
        <v>7126.38</v>
      </c>
      <c r="I1374" s="61">
        <v>2023</v>
      </c>
    </row>
    <row r="1375" spans="1:9" x14ac:dyDescent="0.3">
      <c r="A1375" s="79">
        <v>714</v>
      </c>
      <c r="B1375" t="s">
        <v>1472</v>
      </c>
      <c r="C1375" t="s">
        <v>1037</v>
      </c>
      <c r="D1375" t="s">
        <v>3842</v>
      </c>
      <c r="E1375" t="s">
        <v>7</v>
      </c>
      <c r="F1375" s="3">
        <v>1730</v>
      </c>
      <c r="G1375" s="3">
        <v>165700</v>
      </c>
      <c r="H1375" s="3">
        <v>6188.8949999999995</v>
      </c>
      <c r="I1375" s="61">
        <v>2023</v>
      </c>
    </row>
    <row r="1376" spans="1:9" x14ac:dyDescent="0.3">
      <c r="A1376" s="79">
        <v>714</v>
      </c>
      <c r="B1376" t="s">
        <v>1472</v>
      </c>
      <c r="C1376" t="s">
        <v>1037</v>
      </c>
      <c r="D1376" t="s">
        <v>3842</v>
      </c>
      <c r="E1376" t="s">
        <v>7</v>
      </c>
      <c r="F1376" s="3">
        <v>777</v>
      </c>
      <c r="G1376" s="3">
        <v>163200</v>
      </c>
      <c r="H1376" s="3">
        <v>6095.5199999999995</v>
      </c>
      <c r="I1376" s="61">
        <v>2023</v>
      </c>
    </row>
    <row r="1377" spans="1:9" x14ac:dyDescent="0.3">
      <c r="A1377" s="79">
        <v>714</v>
      </c>
      <c r="B1377" t="s">
        <v>1472</v>
      </c>
      <c r="C1377" t="s">
        <v>1037</v>
      </c>
      <c r="D1377" t="s">
        <v>3842</v>
      </c>
      <c r="E1377" t="s">
        <v>7</v>
      </c>
      <c r="F1377" s="3">
        <v>2388</v>
      </c>
      <c r="G1377" s="3">
        <v>228300</v>
      </c>
      <c r="H1377" s="3">
        <v>8527.0049999999992</v>
      </c>
      <c r="I1377" s="61">
        <v>2023</v>
      </c>
    </row>
    <row r="1378" spans="1:9" x14ac:dyDescent="0.3">
      <c r="A1378" s="79">
        <v>714</v>
      </c>
      <c r="B1378" t="s">
        <v>1472</v>
      </c>
      <c r="C1378" t="s">
        <v>1037</v>
      </c>
      <c r="D1378" t="s">
        <v>3842</v>
      </c>
      <c r="E1378" t="s">
        <v>7</v>
      </c>
      <c r="F1378" s="3">
        <v>1847</v>
      </c>
      <c r="G1378" s="3">
        <v>165700</v>
      </c>
      <c r="H1378" s="3">
        <v>6188.8949999999995</v>
      </c>
      <c r="I1378" s="61">
        <v>2023</v>
      </c>
    </row>
    <row r="1379" spans="1:9" x14ac:dyDescent="0.3">
      <c r="A1379" s="79">
        <v>714</v>
      </c>
      <c r="B1379" t="s">
        <v>1472</v>
      </c>
      <c r="C1379" t="s">
        <v>1037</v>
      </c>
      <c r="D1379" t="s">
        <v>3842</v>
      </c>
      <c r="E1379" t="s">
        <v>7</v>
      </c>
      <c r="F1379" s="3">
        <v>778</v>
      </c>
      <c r="G1379" s="3">
        <v>163300</v>
      </c>
      <c r="H1379" s="3">
        <v>6099.2550000000001</v>
      </c>
      <c r="I1379" s="61">
        <v>2023</v>
      </c>
    </row>
    <row r="1380" spans="1:9" x14ac:dyDescent="0.3">
      <c r="A1380" s="79">
        <v>714</v>
      </c>
      <c r="B1380" t="s">
        <v>1472</v>
      </c>
      <c r="C1380" t="s">
        <v>1037</v>
      </c>
      <c r="D1380" t="s">
        <v>3842</v>
      </c>
      <c r="E1380" t="s">
        <v>7</v>
      </c>
      <c r="F1380" s="3">
        <v>2474</v>
      </c>
      <c r="G1380" s="3">
        <v>228300</v>
      </c>
      <c r="H1380" s="3">
        <v>8527.0049999999992</v>
      </c>
      <c r="I1380" s="61">
        <v>2023</v>
      </c>
    </row>
    <row r="1381" spans="1:9" x14ac:dyDescent="0.3">
      <c r="A1381" s="79">
        <v>714</v>
      </c>
      <c r="B1381" t="s">
        <v>1472</v>
      </c>
      <c r="C1381" t="s">
        <v>1037</v>
      </c>
      <c r="D1381" t="s">
        <v>3842</v>
      </c>
      <c r="E1381" t="s">
        <v>7</v>
      </c>
      <c r="F1381" s="3">
        <v>2104</v>
      </c>
      <c r="G1381" s="3">
        <v>165700</v>
      </c>
      <c r="H1381" s="3">
        <v>6188.8949999999995</v>
      </c>
      <c r="I1381" s="61">
        <v>2023</v>
      </c>
    </row>
    <row r="1382" spans="1:9" x14ac:dyDescent="0.3">
      <c r="A1382" s="79">
        <v>714</v>
      </c>
      <c r="B1382" t="s">
        <v>1472</v>
      </c>
      <c r="C1382" t="s">
        <v>1037</v>
      </c>
      <c r="D1382" t="s">
        <v>3842</v>
      </c>
      <c r="E1382" t="s">
        <v>7</v>
      </c>
      <c r="F1382" s="3">
        <v>1938</v>
      </c>
      <c r="G1382" s="3">
        <v>163300</v>
      </c>
      <c r="H1382" s="3">
        <v>6099.2550000000001</v>
      </c>
      <c r="I1382" s="61">
        <v>2023</v>
      </c>
    </row>
    <row r="1383" spans="1:9" x14ac:dyDescent="0.3">
      <c r="A1383" s="79">
        <v>714</v>
      </c>
      <c r="B1383" t="s">
        <v>1472</v>
      </c>
      <c r="C1383" t="s">
        <v>1037</v>
      </c>
      <c r="D1383" t="s">
        <v>3842</v>
      </c>
      <c r="E1383" t="s">
        <v>7</v>
      </c>
      <c r="F1383" s="3">
        <v>2560</v>
      </c>
      <c r="G1383" s="3">
        <v>228300</v>
      </c>
      <c r="H1383" s="3">
        <v>8527.0049999999992</v>
      </c>
      <c r="I1383" s="61">
        <v>2023</v>
      </c>
    </row>
    <row r="1384" spans="1:9" x14ac:dyDescent="0.3">
      <c r="A1384" s="79">
        <v>714</v>
      </c>
      <c r="B1384" t="s">
        <v>1472</v>
      </c>
      <c r="C1384" t="s">
        <v>1037</v>
      </c>
      <c r="D1384" t="s">
        <v>4963</v>
      </c>
      <c r="E1384" t="s">
        <v>7</v>
      </c>
      <c r="F1384" s="3">
        <v>639.13</v>
      </c>
      <c r="G1384" s="3">
        <v>145100</v>
      </c>
      <c r="H1384" s="3">
        <v>5419.4849999999997</v>
      </c>
      <c r="I1384" s="61">
        <v>2023</v>
      </c>
    </row>
    <row r="1385" spans="1:9" x14ac:dyDescent="0.3">
      <c r="A1385" s="79">
        <v>714</v>
      </c>
      <c r="B1385" t="s">
        <v>1472</v>
      </c>
      <c r="C1385" t="s">
        <v>1037</v>
      </c>
      <c r="D1385" t="s">
        <v>4964</v>
      </c>
      <c r="E1385" t="s">
        <v>7</v>
      </c>
      <c r="F1385" s="3">
        <v>644.12</v>
      </c>
      <c r="G1385" s="3">
        <v>153500</v>
      </c>
      <c r="H1385" s="3">
        <v>5733.2249999999995</v>
      </c>
      <c r="I1385" s="61">
        <v>2023</v>
      </c>
    </row>
    <row r="1386" spans="1:9" x14ac:dyDescent="0.3">
      <c r="A1386" s="79">
        <v>714</v>
      </c>
      <c r="B1386" t="s">
        <v>1472</v>
      </c>
      <c r="C1386" t="s">
        <v>1037</v>
      </c>
      <c r="D1386" t="s">
        <v>4964</v>
      </c>
      <c r="E1386" t="s">
        <v>7</v>
      </c>
      <c r="F1386" s="3">
        <v>718.7</v>
      </c>
      <c r="G1386" s="3">
        <v>179900</v>
      </c>
      <c r="H1386" s="3">
        <v>6719.2649999999994</v>
      </c>
      <c r="I1386" s="61">
        <v>2023</v>
      </c>
    </row>
    <row r="1387" spans="1:9" x14ac:dyDescent="0.3">
      <c r="A1387" s="79">
        <v>714</v>
      </c>
      <c r="B1387" t="s">
        <v>1472</v>
      </c>
      <c r="C1387" t="s">
        <v>1037</v>
      </c>
      <c r="D1387" t="s">
        <v>4964</v>
      </c>
      <c r="E1387" t="s">
        <v>7</v>
      </c>
      <c r="F1387" s="3">
        <v>1918.9</v>
      </c>
      <c r="G1387" s="3">
        <v>174300</v>
      </c>
      <c r="H1387" s="3">
        <v>6510.1049999999996</v>
      </c>
      <c r="I1387" s="61">
        <v>2023</v>
      </c>
    </row>
    <row r="1388" spans="1:9" x14ac:dyDescent="0.3">
      <c r="A1388" s="79">
        <v>714</v>
      </c>
      <c r="B1388" t="s">
        <v>1472</v>
      </c>
      <c r="C1388" t="s">
        <v>1037</v>
      </c>
      <c r="D1388" t="s">
        <v>4964</v>
      </c>
      <c r="E1388" t="s">
        <v>7</v>
      </c>
      <c r="F1388" s="3">
        <v>2686.04</v>
      </c>
      <c r="G1388" s="3">
        <v>269400</v>
      </c>
      <c r="H1388" s="3">
        <v>10062.09</v>
      </c>
      <c r="I1388" s="61">
        <v>2023</v>
      </c>
    </row>
    <row r="1389" spans="1:9" x14ac:dyDescent="0.3">
      <c r="A1389" s="79">
        <v>714</v>
      </c>
      <c r="B1389" t="s">
        <v>1472</v>
      </c>
      <c r="C1389" t="s">
        <v>1037</v>
      </c>
      <c r="D1389" t="s">
        <v>4964</v>
      </c>
      <c r="E1389" t="s">
        <v>7</v>
      </c>
      <c r="F1389" s="3">
        <v>2014.53</v>
      </c>
      <c r="G1389" s="3">
        <v>263400</v>
      </c>
      <c r="H1389" s="3">
        <v>9837.99</v>
      </c>
      <c r="I1389" s="61">
        <v>2023</v>
      </c>
    </row>
    <row r="1390" spans="1:9" x14ac:dyDescent="0.3">
      <c r="A1390" s="79">
        <v>714</v>
      </c>
      <c r="B1390" t="s">
        <v>1472</v>
      </c>
      <c r="C1390" t="s">
        <v>1037</v>
      </c>
      <c r="D1390" t="s">
        <v>3843</v>
      </c>
      <c r="E1390" t="s">
        <v>42</v>
      </c>
      <c r="F1390" s="3">
        <v>1879.2</v>
      </c>
      <c r="G1390" s="3">
        <v>80500</v>
      </c>
      <c r="H1390" s="3">
        <v>3006.6749999999997</v>
      </c>
      <c r="I1390" s="61">
        <v>2023</v>
      </c>
    </row>
    <row r="1391" spans="1:9" x14ac:dyDescent="0.3">
      <c r="A1391" s="79">
        <v>714</v>
      </c>
      <c r="B1391" t="s">
        <v>1472</v>
      </c>
      <c r="C1391" t="s">
        <v>1037</v>
      </c>
      <c r="D1391" t="s">
        <v>3841</v>
      </c>
      <c r="E1391" t="s">
        <v>42</v>
      </c>
      <c r="F1391" s="3">
        <v>49196.32</v>
      </c>
      <c r="G1391" s="3">
        <v>365600</v>
      </c>
      <c r="H1391" s="3">
        <v>13655.16</v>
      </c>
      <c r="I1391" s="61">
        <v>2023</v>
      </c>
    </row>
    <row r="1392" spans="1:9" x14ac:dyDescent="0.3">
      <c r="A1392" s="79">
        <v>714</v>
      </c>
      <c r="B1392" t="s">
        <v>1472</v>
      </c>
      <c r="C1392" t="s">
        <v>1037</v>
      </c>
      <c r="D1392" t="s">
        <v>4965</v>
      </c>
      <c r="E1392" t="s">
        <v>42</v>
      </c>
      <c r="F1392" s="3">
        <v>59808.86</v>
      </c>
      <c r="G1392" s="3">
        <v>288300</v>
      </c>
      <c r="H1392" s="3">
        <v>10768.004999999999</v>
      </c>
      <c r="I1392" s="61">
        <v>2023</v>
      </c>
    </row>
    <row r="1393" spans="1:9" x14ac:dyDescent="0.3">
      <c r="A1393" s="79">
        <v>714</v>
      </c>
      <c r="B1393" t="s">
        <v>1472</v>
      </c>
      <c r="C1393" t="s">
        <v>1037</v>
      </c>
      <c r="D1393" t="s">
        <v>2994</v>
      </c>
      <c r="E1393" t="s">
        <v>42</v>
      </c>
      <c r="F1393" s="3">
        <v>1012629</v>
      </c>
      <c r="G1393" s="3">
        <v>1494000</v>
      </c>
      <c r="H1393" s="3">
        <v>55800.9</v>
      </c>
      <c r="I1393" s="61">
        <v>2023</v>
      </c>
    </row>
    <row r="1394" spans="1:9" x14ac:dyDescent="0.3">
      <c r="A1394" s="79">
        <v>714</v>
      </c>
      <c r="B1394" t="s">
        <v>1472</v>
      </c>
      <c r="C1394" t="s">
        <v>1037</v>
      </c>
      <c r="D1394" t="s">
        <v>3815</v>
      </c>
      <c r="E1394" t="s">
        <v>42</v>
      </c>
      <c r="F1394" s="3">
        <v>300000</v>
      </c>
      <c r="G1394" s="3">
        <v>1500000</v>
      </c>
      <c r="H1394" s="3">
        <v>56025</v>
      </c>
      <c r="I1394" s="61">
        <v>2023</v>
      </c>
    </row>
    <row r="1395" spans="1:9" x14ac:dyDescent="0.3">
      <c r="A1395" s="79">
        <v>714</v>
      </c>
      <c r="B1395" t="s">
        <v>1472</v>
      </c>
      <c r="C1395" t="s">
        <v>1037</v>
      </c>
      <c r="D1395" t="s">
        <v>4966</v>
      </c>
      <c r="E1395" t="s">
        <v>42</v>
      </c>
      <c r="F1395" s="3">
        <v>53622.36</v>
      </c>
      <c r="G1395" s="3">
        <v>852000</v>
      </c>
      <c r="H1395" s="3">
        <v>31822.2</v>
      </c>
      <c r="I1395" s="61">
        <v>2023</v>
      </c>
    </row>
    <row r="1396" spans="1:9" x14ac:dyDescent="0.3">
      <c r="A1396" s="79">
        <v>714</v>
      </c>
      <c r="B1396" t="s">
        <v>1472</v>
      </c>
      <c r="C1396" t="s">
        <v>1037</v>
      </c>
      <c r="D1396" t="s">
        <v>4967</v>
      </c>
      <c r="E1396" t="s">
        <v>42</v>
      </c>
      <c r="F1396" s="3">
        <v>529253.06000000006</v>
      </c>
      <c r="G1396" s="3">
        <v>1880100</v>
      </c>
      <c r="H1396" s="3">
        <v>70221.735000000001</v>
      </c>
      <c r="I1396" s="61">
        <v>2023</v>
      </c>
    </row>
    <row r="1397" spans="1:9" x14ac:dyDescent="0.3">
      <c r="A1397" s="79">
        <v>714</v>
      </c>
      <c r="B1397" t="s">
        <v>1472</v>
      </c>
      <c r="C1397" t="s">
        <v>1037</v>
      </c>
      <c r="D1397" t="s">
        <v>3867</v>
      </c>
      <c r="E1397" t="s">
        <v>42</v>
      </c>
      <c r="F1397" s="3">
        <v>700304</v>
      </c>
      <c r="G1397" s="3">
        <v>5250000</v>
      </c>
      <c r="H1397" s="3">
        <v>196087.5</v>
      </c>
      <c r="I1397" s="61">
        <v>2023</v>
      </c>
    </row>
    <row r="1398" spans="1:9" x14ac:dyDescent="0.3">
      <c r="A1398" s="79">
        <v>714</v>
      </c>
      <c r="B1398" t="s">
        <v>1472</v>
      </c>
      <c r="C1398" t="s">
        <v>1037</v>
      </c>
      <c r="D1398" t="s">
        <v>3870</v>
      </c>
      <c r="E1398" t="s">
        <v>42</v>
      </c>
      <c r="F1398" s="3">
        <v>3984447</v>
      </c>
      <c r="G1398" s="3">
        <v>38250000</v>
      </c>
      <c r="H1398" s="3">
        <v>1428637.5</v>
      </c>
      <c r="I1398" s="61">
        <v>2023</v>
      </c>
    </row>
    <row r="1399" spans="1:9" x14ac:dyDescent="0.3">
      <c r="A1399" s="79">
        <v>714</v>
      </c>
      <c r="B1399" t="s">
        <v>1472</v>
      </c>
      <c r="C1399" t="s">
        <v>1037</v>
      </c>
      <c r="D1399" t="s">
        <v>4968</v>
      </c>
      <c r="E1399" t="s">
        <v>42</v>
      </c>
      <c r="F1399" s="3">
        <v>389269.94</v>
      </c>
      <c r="G1399" s="3">
        <v>4420000</v>
      </c>
      <c r="H1399" s="3">
        <v>165087</v>
      </c>
      <c r="I1399" s="61">
        <v>2023</v>
      </c>
    </row>
    <row r="1400" spans="1:9" x14ac:dyDescent="0.3">
      <c r="A1400" s="79">
        <v>714</v>
      </c>
      <c r="B1400" t="s">
        <v>1472</v>
      </c>
      <c r="C1400" t="s">
        <v>1037</v>
      </c>
      <c r="D1400" t="s">
        <v>3864</v>
      </c>
      <c r="E1400" t="s">
        <v>42</v>
      </c>
      <c r="F1400" s="3">
        <v>43271.33</v>
      </c>
      <c r="G1400" s="3">
        <v>424800</v>
      </c>
      <c r="H1400" s="3">
        <v>15866.279999999999</v>
      </c>
      <c r="I1400" s="61">
        <v>2023</v>
      </c>
    </row>
    <row r="1401" spans="1:9" x14ac:dyDescent="0.3">
      <c r="A1401" s="79">
        <v>714</v>
      </c>
      <c r="B1401" t="s">
        <v>1472</v>
      </c>
      <c r="C1401" t="s">
        <v>1037</v>
      </c>
      <c r="D1401" t="s">
        <v>4969</v>
      </c>
      <c r="E1401" t="s">
        <v>42</v>
      </c>
      <c r="F1401" s="3">
        <v>27112.21</v>
      </c>
      <c r="G1401" s="3">
        <v>138000</v>
      </c>
      <c r="H1401" s="3">
        <v>5154.3</v>
      </c>
      <c r="I1401" s="61">
        <v>2023</v>
      </c>
    </row>
    <row r="1402" spans="1:9" x14ac:dyDescent="0.3">
      <c r="A1402" s="79">
        <v>714</v>
      </c>
      <c r="B1402" t="s">
        <v>1472</v>
      </c>
      <c r="C1402" t="s">
        <v>1037</v>
      </c>
      <c r="D1402" t="s">
        <v>3820</v>
      </c>
      <c r="E1402" t="s">
        <v>42</v>
      </c>
      <c r="F1402" s="3">
        <v>34599.83</v>
      </c>
      <c r="G1402" s="3">
        <v>160000</v>
      </c>
      <c r="H1402" s="3">
        <v>5976</v>
      </c>
      <c r="I1402" s="61">
        <v>2023</v>
      </c>
    </row>
    <row r="1403" spans="1:9" x14ac:dyDescent="0.3">
      <c r="A1403" s="79">
        <v>714</v>
      </c>
      <c r="B1403" t="s">
        <v>1472</v>
      </c>
      <c r="C1403" t="s">
        <v>1037</v>
      </c>
      <c r="D1403" t="s">
        <v>3819</v>
      </c>
      <c r="E1403" t="s">
        <v>19</v>
      </c>
      <c r="F1403" s="3">
        <v>100000</v>
      </c>
      <c r="G1403" s="3">
        <v>1996500</v>
      </c>
      <c r="H1403" s="3">
        <v>74569.274999999994</v>
      </c>
      <c r="I1403" s="61">
        <v>2023</v>
      </c>
    </row>
    <row r="1404" spans="1:9" x14ac:dyDescent="0.3">
      <c r="A1404" s="79">
        <v>714</v>
      </c>
      <c r="B1404" t="s">
        <v>1472</v>
      </c>
      <c r="C1404" t="s">
        <v>1037</v>
      </c>
      <c r="D1404" t="s">
        <v>3858</v>
      </c>
      <c r="E1404" t="s">
        <v>42</v>
      </c>
      <c r="F1404" s="3">
        <v>12400.8</v>
      </c>
      <c r="G1404" s="3">
        <v>107200</v>
      </c>
      <c r="H1404" s="3">
        <v>4003.92</v>
      </c>
      <c r="I1404" s="61">
        <v>2023</v>
      </c>
    </row>
    <row r="1405" spans="1:9" x14ac:dyDescent="0.3">
      <c r="A1405" s="79">
        <v>714</v>
      </c>
      <c r="B1405" t="s">
        <v>1472</v>
      </c>
      <c r="C1405" t="s">
        <v>1037</v>
      </c>
      <c r="D1405" t="s">
        <v>3853</v>
      </c>
      <c r="E1405" t="s">
        <v>42</v>
      </c>
      <c r="F1405" s="3">
        <v>10208.77</v>
      </c>
      <c r="G1405" s="3">
        <v>88000</v>
      </c>
      <c r="H1405" s="3">
        <v>3286.7999999999997</v>
      </c>
      <c r="I1405" s="61">
        <v>2023</v>
      </c>
    </row>
    <row r="1406" spans="1:9" x14ac:dyDescent="0.3">
      <c r="A1406" s="79">
        <v>714</v>
      </c>
      <c r="B1406" t="s">
        <v>1472</v>
      </c>
      <c r="C1406" t="s">
        <v>1037</v>
      </c>
      <c r="D1406" t="s">
        <v>3850</v>
      </c>
      <c r="E1406" t="s">
        <v>42</v>
      </c>
      <c r="F1406" s="3">
        <v>13735.62</v>
      </c>
      <c r="G1406" s="3">
        <v>89600</v>
      </c>
      <c r="H1406" s="3">
        <v>3346.56</v>
      </c>
      <c r="I1406" s="61">
        <v>2023</v>
      </c>
    </row>
    <row r="1407" spans="1:9" x14ac:dyDescent="0.3">
      <c r="A1407" s="79">
        <v>714</v>
      </c>
      <c r="B1407" t="s">
        <v>1472</v>
      </c>
      <c r="C1407" t="s">
        <v>1037</v>
      </c>
      <c r="D1407" t="s">
        <v>3854</v>
      </c>
      <c r="E1407" t="s">
        <v>42</v>
      </c>
      <c r="F1407" s="3">
        <v>13441.4</v>
      </c>
      <c r="G1407" s="3">
        <v>97600</v>
      </c>
      <c r="H1407" s="3">
        <v>3645.3599999999997</v>
      </c>
      <c r="I1407" s="61">
        <v>2023</v>
      </c>
    </row>
    <row r="1408" spans="1:9" x14ac:dyDescent="0.3">
      <c r="A1408" s="79">
        <v>714</v>
      </c>
      <c r="B1408" t="s">
        <v>1472</v>
      </c>
      <c r="C1408" t="s">
        <v>1037</v>
      </c>
      <c r="D1408" t="s">
        <v>3859</v>
      </c>
      <c r="E1408" t="s">
        <v>42</v>
      </c>
      <c r="F1408" s="3">
        <v>13416.4</v>
      </c>
      <c r="G1408" s="3">
        <v>94400</v>
      </c>
      <c r="H1408" s="3">
        <v>3525.8399999999997</v>
      </c>
      <c r="I1408" s="61">
        <v>2023</v>
      </c>
    </row>
    <row r="1409" spans="1:9" x14ac:dyDescent="0.3">
      <c r="A1409" s="79">
        <v>714</v>
      </c>
      <c r="B1409" t="s">
        <v>1472</v>
      </c>
      <c r="C1409" t="s">
        <v>1037</v>
      </c>
      <c r="D1409" t="s">
        <v>3855</v>
      </c>
      <c r="E1409" t="s">
        <v>42</v>
      </c>
      <c r="F1409" s="3">
        <v>13735.62</v>
      </c>
      <c r="G1409" s="3">
        <v>95200</v>
      </c>
      <c r="H1409" s="3">
        <v>3555.72</v>
      </c>
      <c r="I1409" s="61">
        <v>2023</v>
      </c>
    </row>
    <row r="1410" spans="1:9" x14ac:dyDescent="0.3">
      <c r="A1410" s="79">
        <v>714</v>
      </c>
      <c r="B1410" t="s">
        <v>1472</v>
      </c>
      <c r="C1410" t="s">
        <v>1037</v>
      </c>
      <c r="D1410" t="s">
        <v>3856</v>
      </c>
      <c r="E1410" t="s">
        <v>42</v>
      </c>
      <c r="F1410" s="3">
        <v>13642.11</v>
      </c>
      <c r="G1410" s="3">
        <v>95200</v>
      </c>
      <c r="H1410" s="3">
        <v>3555.72</v>
      </c>
      <c r="I1410" s="61">
        <v>2023</v>
      </c>
    </row>
    <row r="1411" spans="1:9" x14ac:dyDescent="0.3">
      <c r="A1411" s="79">
        <v>714</v>
      </c>
      <c r="B1411" t="s">
        <v>1472</v>
      </c>
      <c r="C1411" t="s">
        <v>1037</v>
      </c>
      <c r="D1411" t="s">
        <v>3857</v>
      </c>
      <c r="E1411" t="s">
        <v>42</v>
      </c>
      <c r="F1411" s="3">
        <v>13805.14</v>
      </c>
      <c r="G1411" s="3">
        <v>91200</v>
      </c>
      <c r="H1411" s="3">
        <v>3406.3199999999997</v>
      </c>
      <c r="I1411" s="61">
        <v>2023</v>
      </c>
    </row>
    <row r="1412" spans="1:9" x14ac:dyDescent="0.3">
      <c r="A1412" s="79">
        <v>714</v>
      </c>
      <c r="B1412" t="s">
        <v>1472</v>
      </c>
      <c r="C1412" t="s">
        <v>1037</v>
      </c>
      <c r="D1412" t="s">
        <v>3851</v>
      </c>
      <c r="E1412" t="s">
        <v>42</v>
      </c>
      <c r="F1412" s="3">
        <v>8515.8700000000008</v>
      </c>
      <c r="G1412" s="3">
        <v>102400</v>
      </c>
      <c r="H1412" s="3">
        <v>3824.64</v>
      </c>
      <c r="I1412" s="61">
        <v>2023</v>
      </c>
    </row>
    <row r="1413" spans="1:9" x14ac:dyDescent="0.3">
      <c r="A1413" s="79">
        <v>714</v>
      </c>
      <c r="B1413" t="s">
        <v>1472</v>
      </c>
      <c r="C1413" t="s">
        <v>1037</v>
      </c>
      <c r="D1413" t="s">
        <v>3852</v>
      </c>
      <c r="E1413" t="s">
        <v>42</v>
      </c>
      <c r="F1413" s="3">
        <v>12864.14</v>
      </c>
      <c r="G1413" s="3">
        <v>95200</v>
      </c>
      <c r="H1413" s="3">
        <v>3555.72</v>
      </c>
      <c r="I1413" s="61">
        <v>2023</v>
      </c>
    </row>
    <row r="1414" spans="1:9" x14ac:dyDescent="0.3">
      <c r="A1414" s="79">
        <v>714</v>
      </c>
      <c r="B1414" t="s">
        <v>1472</v>
      </c>
      <c r="C1414" t="s">
        <v>1037</v>
      </c>
      <c r="D1414" t="s">
        <v>4970</v>
      </c>
      <c r="E1414" t="s">
        <v>42</v>
      </c>
      <c r="F1414" s="3">
        <v>14927.08</v>
      </c>
      <c r="G1414" s="3">
        <v>139400</v>
      </c>
      <c r="H1414" s="3">
        <v>5206.59</v>
      </c>
      <c r="I1414" s="61">
        <v>2023</v>
      </c>
    </row>
    <row r="1415" spans="1:9" x14ac:dyDescent="0.3">
      <c r="A1415" s="79">
        <v>714</v>
      </c>
      <c r="B1415" t="s">
        <v>1472</v>
      </c>
      <c r="C1415" t="s">
        <v>1037</v>
      </c>
      <c r="D1415" t="s">
        <v>3817</v>
      </c>
      <c r="E1415" t="s">
        <v>42</v>
      </c>
      <c r="F1415" s="3">
        <v>240592.14</v>
      </c>
      <c r="G1415" s="3">
        <v>2506300</v>
      </c>
      <c r="H1415" s="3">
        <v>93610.304999999993</v>
      </c>
      <c r="I1415" s="61">
        <v>2023</v>
      </c>
    </row>
    <row r="1416" spans="1:9" x14ac:dyDescent="0.3">
      <c r="A1416" s="79">
        <v>714</v>
      </c>
      <c r="B1416" t="s">
        <v>1472</v>
      </c>
      <c r="C1416" t="s">
        <v>1037</v>
      </c>
      <c r="D1416" t="s">
        <v>4971</v>
      </c>
      <c r="E1416" t="s">
        <v>42</v>
      </c>
      <c r="F1416" s="3">
        <v>233349.67</v>
      </c>
      <c r="G1416" s="3">
        <v>360000</v>
      </c>
      <c r="H1416" s="3">
        <v>13446</v>
      </c>
      <c r="I1416" s="61">
        <v>2023</v>
      </c>
    </row>
    <row r="1417" spans="1:9" x14ac:dyDescent="0.3">
      <c r="A1417" s="79">
        <v>714</v>
      </c>
      <c r="B1417" t="s">
        <v>1472</v>
      </c>
      <c r="C1417" t="s">
        <v>1037</v>
      </c>
      <c r="D1417" t="s">
        <v>3818</v>
      </c>
      <c r="E1417" t="s">
        <v>42</v>
      </c>
      <c r="F1417" s="3">
        <v>66913.759999999995</v>
      </c>
      <c r="G1417" s="3">
        <v>2049500</v>
      </c>
      <c r="H1417" s="3">
        <v>76548.824999999997</v>
      </c>
      <c r="I1417" s="61">
        <v>2023</v>
      </c>
    </row>
    <row r="1418" spans="1:9" x14ac:dyDescent="0.3">
      <c r="A1418" s="79">
        <v>714</v>
      </c>
      <c r="B1418" t="s">
        <v>1472</v>
      </c>
      <c r="C1418" t="s">
        <v>1037</v>
      </c>
      <c r="D1418" t="s">
        <v>4972</v>
      </c>
      <c r="E1418" t="s">
        <v>42</v>
      </c>
      <c r="F1418" s="3">
        <v>28549.32</v>
      </c>
      <c r="G1418" s="3">
        <v>91800</v>
      </c>
      <c r="H1418" s="3">
        <v>3428.73</v>
      </c>
      <c r="I1418" s="61">
        <v>2023</v>
      </c>
    </row>
    <row r="1419" spans="1:9" x14ac:dyDescent="0.3">
      <c r="A1419" s="79">
        <v>714</v>
      </c>
      <c r="B1419" t="s">
        <v>1472</v>
      </c>
      <c r="C1419" t="s">
        <v>1037</v>
      </c>
      <c r="D1419" t="s">
        <v>3827</v>
      </c>
      <c r="E1419" t="s">
        <v>42</v>
      </c>
      <c r="F1419" s="3">
        <v>68246.61</v>
      </c>
      <c r="G1419" s="3">
        <v>321300</v>
      </c>
      <c r="H1419" s="3">
        <v>12000.555</v>
      </c>
      <c r="I1419" s="61">
        <v>2023</v>
      </c>
    </row>
    <row r="1420" spans="1:9" x14ac:dyDescent="0.3">
      <c r="A1420" s="79">
        <v>714</v>
      </c>
      <c r="B1420" t="s">
        <v>1472</v>
      </c>
      <c r="C1420" t="s">
        <v>1037</v>
      </c>
      <c r="D1420" t="s">
        <v>3830</v>
      </c>
      <c r="E1420" t="s">
        <v>42</v>
      </c>
      <c r="F1420" s="3">
        <v>21441</v>
      </c>
      <c r="G1420" s="3">
        <v>122600</v>
      </c>
      <c r="H1420" s="3">
        <v>4579.1099999999997</v>
      </c>
      <c r="I1420" s="61">
        <v>2023</v>
      </c>
    </row>
    <row r="1421" spans="1:9" x14ac:dyDescent="0.3">
      <c r="A1421" s="79">
        <v>714</v>
      </c>
      <c r="B1421" t="s">
        <v>1472</v>
      </c>
      <c r="C1421" t="s">
        <v>1037</v>
      </c>
      <c r="D1421" t="s">
        <v>3837</v>
      </c>
      <c r="E1421" t="s">
        <v>7</v>
      </c>
      <c r="F1421" s="3">
        <v>2299.06</v>
      </c>
      <c r="G1421" s="3">
        <v>237700</v>
      </c>
      <c r="H1421" s="3">
        <v>8878.0949999999993</v>
      </c>
      <c r="I1421" s="61">
        <v>2023</v>
      </c>
    </row>
    <row r="1422" spans="1:9" x14ac:dyDescent="0.3">
      <c r="A1422" s="79">
        <v>714</v>
      </c>
      <c r="B1422" t="s">
        <v>1472</v>
      </c>
      <c r="C1422" t="s">
        <v>1037</v>
      </c>
      <c r="D1422" t="s">
        <v>3837</v>
      </c>
      <c r="E1422" t="s">
        <v>7</v>
      </c>
      <c r="F1422" s="3">
        <v>1891.58</v>
      </c>
      <c r="G1422" s="3">
        <v>202200</v>
      </c>
      <c r="H1422" s="3">
        <v>7552.17</v>
      </c>
      <c r="I1422" s="61">
        <v>2023</v>
      </c>
    </row>
    <row r="1423" spans="1:9" x14ac:dyDescent="0.3">
      <c r="A1423" s="79">
        <v>714</v>
      </c>
      <c r="B1423" t="s">
        <v>1472</v>
      </c>
      <c r="C1423" t="s">
        <v>1037</v>
      </c>
      <c r="D1423" t="s">
        <v>3837</v>
      </c>
      <c r="E1423" t="s">
        <v>7</v>
      </c>
      <c r="F1423" s="3">
        <v>1891.58</v>
      </c>
      <c r="G1423" s="3">
        <v>231200</v>
      </c>
      <c r="H1423" s="3">
        <v>8635.32</v>
      </c>
      <c r="I1423" s="61">
        <v>2023</v>
      </c>
    </row>
    <row r="1424" spans="1:9" x14ac:dyDescent="0.3">
      <c r="A1424" s="79">
        <v>714</v>
      </c>
      <c r="B1424" t="s">
        <v>1472</v>
      </c>
      <c r="C1424" t="s">
        <v>1037</v>
      </c>
      <c r="D1424" t="s">
        <v>3837</v>
      </c>
      <c r="E1424" t="s">
        <v>7</v>
      </c>
      <c r="F1424" s="3">
        <v>1891.58</v>
      </c>
      <c r="G1424" s="3">
        <v>208500</v>
      </c>
      <c r="H1424" s="3">
        <v>7787.4749999999995</v>
      </c>
      <c r="I1424" s="61">
        <v>2023</v>
      </c>
    </row>
    <row r="1425" spans="1:9" x14ac:dyDescent="0.3">
      <c r="A1425" s="79">
        <v>714</v>
      </c>
      <c r="B1425" t="s">
        <v>1472</v>
      </c>
      <c r="C1425" t="s">
        <v>1037</v>
      </c>
      <c r="D1425" t="s">
        <v>3837</v>
      </c>
      <c r="E1425" t="s">
        <v>7</v>
      </c>
      <c r="F1425" s="3">
        <v>430.99</v>
      </c>
      <c r="G1425" s="3">
        <v>73000</v>
      </c>
      <c r="H1425" s="3">
        <v>2726.5499999999997</v>
      </c>
      <c r="I1425" s="61">
        <v>2023</v>
      </c>
    </row>
    <row r="1426" spans="1:9" x14ac:dyDescent="0.3">
      <c r="A1426" s="79">
        <v>714</v>
      </c>
      <c r="B1426" t="s">
        <v>1472</v>
      </c>
      <c r="C1426" t="s">
        <v>1037</v>
      </c>
      <c r="D1426" t="s">
        <v>3837</v>
      </c>
      <c r="E1426" t="s">
        <v>7</v>
      </c>
      <c r="F1426" s="3">
        <v>565.66999999999996</v>
      </c>
      <c r="G1426" s="3">
        <v>96200</v>
      </c>
      <c r="H1426" s="3">
        <v>3593.0699999999997</v>
      </c>
      <c r="I1426" s="61">
        <v>2023</v>
      </c>
    </row>
    <row r="1427" spans="1:9" x14ac:dyDescent="0.3">
      <c r="A1427" s="79">
        <v>714</v>
      </c>
      <c r="B1427" t="s">
        <v>1472</v>
      </c>
      <c r="C1427" t="s">
        <v>1037</v>
      </c>
      <c r="D1427" t="s">
        <v>3837</v>
      </c>
      <c r="E1427" t="s">
        <v>7</v>
      </c>
      <c r="F1427" s="3">
        <v>1891.58</v>
      </c>
      <c r="G1427" s="3">
        <v>151200</v>
      </c>
      <c r="H1427" s="3">
        <v>5647.32</v>
      </c>
      <c r="I1427" s="61">
        <v>2023</v>
      </c>
    </row>
    <row r="1428" spans="1:9" x14ac:dyDescent="0.3">
      <c r="A1428" s="79">
        <v>714</v>
      </c>
      <c r="B1428" t="s">
        <v>1472</v>
      </c>
      <c r="C1428" t="s">
        <v>1037</v>
      </c>
      <c r="D1428" t="s">
        <v>3837</v>
      </c>
      <c r="E1428" t="s">
        <v>7</v>
      </c>
      <c r="F1428" s="3">
        <v>2323.08</v>
      </c>
      <c r="G1428" s="3">
        <v>237700</v>
      </c>
      <c r="H1428" s="3">
        <v>8878.0949999999993</v>
      </c>
      <c r="I1428" s="61">
        <v>2023</v>
      </c>
    </row>
    <row r="1429" spans="1:9" x14ac:dyDescent="0.3">
      <c r="A1429" s="79">
        <v>714</v>
      </c>
      <c r="B1429" t="s">
        <v>1472</v>
      </c>
      <c r="C1429" t="s">
        <v>1037</v>
      </c>
      <c r="D1429" t="s">
        <v>3837</v>
      </c>
      <c r="E1429" t="s">
        <v>7</v>
      </c>
      <c r="F1429" s="3">
        <v>1891.58</v>
      </c>
      <c r="G1429" s="3">
        <v>201400</v>
      </c>
      <c r="H1429" s="3">
        <v>7522.29</v>
      </c>
      <c r="I1429" s="61">
        <v>2023</v>
      </c>
    </row>
    <row r="1430" spans="1:9" x14ac:dyDescent="0.3">
      <c r="A1430" s="79">
        <v>714</v>
      </c>
      <c r="B1430" t="s">
        <v>1472</v>
      </c>
      <c r="C1430" t="s">
        <v>1037</v>
      </c>
      <c r="D1430" t="s">
        <v>3837</v>
      </c>
      <c r="E1430" t="s">
        <v>7</v>
      </c>
      <c r="F1430" s="3">
        <v>1891.58</v>
      </c>
      <c r="G1430" s="3">
        <v>231200</v>
      </c>
      <c r="H1430" s="3">
        <v>8635.32</v>
      </c>
      <c r="I1430" s="61">
        <v>2023</v>
      </c>
    </row>
    <row r="1431" spans="1:9" x14ac:dyDescent="0.3">
      <c r="A1431" s="79">
        <v>714</v>
      </c>
      <c r="B1431" t="s">
        <v>1472</v>
      </c>
      <c r="C1431" t="s">
        <v>1037</v>
      </c>
      <c r="D1431" t="s">
        <v>3837</v>
      </c>
      <c r="E1431" t="s">
        <v>7</v>
      </c>
      <c r="F1431" s="3">
        <v>1934.47</v>
      </c>
      <c r="G1431" s="3">
        <v>208500</v>
      </c>
      <c r="H1431" s="3">
        <v>7787.4749999999995</v>
      </c>
      <c r="I1431" s="61">
        <v>2023</v>
      </c>
    </row>
    <row r="1432" spans="1:9" x14ac:dyDescent="0.3">
      <c r="A1432" s="79">
        <v>714</v>
      </c>
      <c r="B1432" t="s">
        <v>1472</v>
      </c>
      <c r="C1432" t="s">
        <v>1037</v>
      </c>
      <c r="D1432" t="s">
        <v>3837</v>
      </c>
      <c r="E1432" t="s">
        <v>7</v>
      </c>
      <c r="F1432" s="3">
        <v>1891.58</v>
      </c>
      <c r="G1432" s="3">
        <v>122000</v>
      </c>
      <c r="H1432" s="3">
        <v>4556.7</v>
      </c>
      <c r="I1432" s="61">
        <v>2023</v>
      </c>
    </row>
    <row r="1433" spans="1:9" x14ac:dyDescent="0.3">
      <c r="A1433" s="79">
        <v>714</v>
      </c>
      <c r="B1433" t="s">
        <v>1472</v>
      </c>
      <c r="C1433" t="s">
        <v>1037</v>
      </c>
      <c r="D1433" t="s">
        <v>3837</v>
      </c>
      <c r="E1433" t="s">
        <v>7</v>
      </c>
      <c r="F1433" s="3">
        <v>1318.03</v>
      </c>
      <c r="G1433" s="3">
        <v>141400</v>
      </c>
      <c r="H1433" s="3">
        <v>5281.29</v>
      </c>
      <c r="I1433" s="61">
        <v>2023</v>
      </c>
    </row>
    <row r="1434" spans="1:9" x14ac:dyDescent="0.3">
      <c r="A1434" s="79">
        <v>714</v>
      </c>
      <c r="B1434" t="s">
        <v>1472</v>
      </c>
      <c r="C1434" t="s">
        <v>1037</v>
      </c>
      <c r="D1434" t="s">
        <v>3837</v>
      </c>
      <c r="E1434" t="s">
        <v>7</v>
      </c>
      <c r="F1434" s="3">
        <v>1891.58</v>
      </c>
      <c r="G1434" s="3">
        <v>104000</v>
      </c>
      <c r="H1434" s="3">
        <v>3884.4</v>
      </c>
      <c r="I1434" s="61">
        <v>2023</v>
      </c>
    </row>
    <row r="1435" spans="1:9" x14ac:dyDescent="0.3">
      <c r="A1435" s="79">
        <v>714</v>
      </c>
      <c r="B1435" t="s">
        <v>1472</v>
      </c>
      <c r="C1435" t="s">
        <v>1037</v>
      </c>
      <c r="D1435" t="s">
        <v>3837</v>
      </c>
      <c r="E1435" t="s">
        <v>7</v>
      </c>
      <c r="F1435" s="3">
        <v>1891.58</v>
      </c>
      <c r="G1435" s="3">
        <v>285200</v>
      </c>
      <c r="H1435" s="3">
        <v>10652.22</v>
      </c>
      <c r="I1435" s="61">
        <v>2023</v>
      </c>
    </row>
    <row r="1436" spans="1:9" x14ac:dyDescent="0.3">
      <c r="A1436" s="79">
        <v>714</v>
      </c>
      <c r="B1436" t="s">
        <v>1472</v>
      </c>
      <c r="C1436" t="s">
        <v>1037</v>
      </c>
      <c r="D1436" t="s">
        <v>3837</v>
      </c>
      <c r="E1436" t="s">
        <v>7</v>
      </c>
      <c r="F1436" s="3">
        <v>1891.58</v>
      </c>
      <c r="G1436" s="3">
        <v>202200</v>
      </c>
      <c r="H1436" s="3">
        <v>7552.17</v>
      </c>
      <c r="I1436" s="61">
        <v>2023</v>
      </c>
    </row>
    <row r="1437" spans="1:9" x14ac:dyDescent="0.3">
      <c r="A1437" s="79">
        <v>714</v>
      </c>
      <c r="B1437" t="s">
        <v>1472</v>
      </c>
      <c r="C1437" t="s">
        <v>1037</v>
      </c>
      <c r="D1437" t="s">
        <v>3837</v>
      </c>
      <c r="E1437" t="s">
        <v>7</v>
      </c>
      <c r="F1437" s="3">
        <v>2268.7600000000002</v>
      </c>
      <c r="G1437" s="3">
        <v>231200</v>
      </c>
      <c r="H1437" s="3">
        <v>8635.32</v>
      </c>
      <c r="I1437" s="61">
        <v>2023</v>
      </c>
    </row>
    <row r="1438" spans="1:9" x14ac:dyDescent="0.3">
      <c r="A1438" s="79">
        <v>714</v>
      </c>
      <c r="B1438" t="s">
        <v>1472</v>
      </c>
      <c r="C1438" t="s">
        <v>1037</v>
      </c>
      <c r="D1438" t="s">
        <v>3837</v>
      </c>
      <c r="E1438" t="s">
        <v>7</v>
      </c>
      <c r="F1438" s="3">
        <v>1934.47</v>
      </c>
      <c r="G1438" s="3">
        <v>208500</v>
      </c>
      <c r="H1438" s="3">
        <v>7787.4749999999995</v>
      </c>
      <c r="I1438" s="61">
        <v>2023</v>
      </c>
    </row>
    <row r="1439" spans="1:9" x14ac:dyDescent="0.3">
      <c r="A1439" s="79">
        <v>714</v>
      </c>
      <c r="B1439" t="s">
        <v>1472</v>
      </c>
      <c r="C1439" t="s">
        <v>1037</v>
      </c>
      <c r="D1439" t="s">
        <v>3837</v>
      </c>
      <c r="E1439" t="s">
        <v>7</v>
      </c>
      <c r="F1439" s="3">
        <v>1318.03</v>
      </c>
      <c r="G1439" s="3">
        <v>141300</v>
      </c>
      <c r="H1439" s="3">
        <v>5277.5549999999994</v>
      </c>
      <c r="I1439" s="61">
        <v>2023</v>
      </c>
    </row>
    <row r="1440" spans="1:9" x14ac:dyDescent="0.3">
      <c r="A1440" s="79">
        <v>714</v>
      </c>
      <c r="B1440" t="s">
        <v>1472</v>
      </c>
      <c r="C1440" t="s">
        <v>1037</v>
      </c>
      <c r="D1440" t="s">
        <v>3837</v>
      </c>
      <c r="E1440" t="s">
        <v>7</v>
      </c>
      <c r="F1440" s="3">
        <v>1318.03</v>
      </c>
      <c r="G1440" s="3">
        <v>141400</v>
      </c>
      <c r="H1440" s="3">
        <v>5281.29</v>
      </c>
      <c r="I1440" s="61">
        <v>2023</v>
      </c>
    </row>
    <row r="1441" spans="1:9" x14ac:dyDescent="0.3">
      <c r="A1441" s="79">
        <v>714</v>
      </c>
      <c r="B1441" t="s">
        <v>1472</v>
      </c>
      <c r="C1441" t="s">
        <v>1037</v>
      </c>
      <c r="D1441" t="s">
        <v>3837</v>
      </c>
      <c r="E1441" t="s">
        <v>7</v>
      </c>
      <c r="F1441" s="3">
        <v>1420.36</v>
      </c>
      <c r="G1441" s="3">
        <v>151200</v>
      </c>
      <c r="H1441" s="3">
        <v>5647.32</v>
      </c>
      <c r="I1441" s="61">
        <v>2023</v>
      </c>
    </row>
    <row r="1442" spans="1:9" x14ac:dyDescent="0.3">
      <c r="A1442" s="79">
        <v>714</v>
      </c>
      <c r="B1442" t="s">
        <v>1472</v>
      </c>
      <c r="C1442" t="s">
        <v>1037</v>
      </c>
      <c r="D1442" t="s">
        <v>3844</v>
      </c>
      <c r="E1442" t="s">
        <v>42</v>
      </c>
      <c r="F1442" s="3">
        <v>15754.3</v>
      </c>
      <c r="G1442" s="3">
        <v>189000</v>
      </c>
      <c r="H1442" s="3">
        <v>7059.15</v>
      </c>
      <c r="I1442" s="61">
        <v>2023</v>
      </c>
    </row>
    <row r="1443" spans="1:9" x14ac:dyDescent="0.3">
      <c r="A1443" s="79">
        <v>714</v>
      </c>
      <c r="B1443" t="s">
        <v>1472</v>
      </c>
      <c r="C1443" t="s">
        <v>1037</v>
      </c>
      <c r="D1443" t="s">
        <v>3849</v>
      </c>
      <c r="E1443" t="s">
        <v>42</v>
      </c>
      <c r="F1443" s="3">
        <v>34911.660000000003</v>
      </c>
      <c r="G1443" s="3">
        <v>413100</v>
      </c>
      <c r="H1443" s="3">
        <v>15429.285</v>
      </c>
      <c r="I1443" s="61">
        <v>2023</v>
      </c>
    </row>
    <row r="1444" spans="1:9" x14ac:dyDescent="0.3">
      <c r="A1444" s="79">
        <v>714</v>
      </c>
      <c r="B1444" t="s">
        <v>1472</v>
      </c>
      <c r="C1444" t="s">
        <v>1037</v>
      </c>
      <c r="D1444" t="s">
        <v>4973</v>
      </c>
      <c r="E1444" t="s">
        <v>42</v>
      </c>
      <c r="F1444" s="3">
        <v>56707.43</v>
      </c>
      <c r="G1444" s="3">
        <v>80400</v>
      </c>
      <c r="H1444" s="3">
        <v>3002.94</v>
      </c>
      <c r="I1444" s="61">
        <v>2023</v>
      </c>
    </row>
    <row r="1445" spans="1:9" x14ac:dyDescent="0.3">
      <c r="A1445" s="79">
        <v>714</v>
      </c>
      <c r="B1445" t="s">
        <v>1472</v>
      </c>
      <c r="C1445" t="s">
        <v>1037</v>
      </c>
      <c r="D1445" t="s">
        <v>3824</v>
      </c>
      <c r="E1445" t="s">
        <v>42</v>
      </c>
      <c r="F1445" s="3">
        <v>38393.18</v>
      </c>
      <c r="G1445" s="3">
        <v>3149600</v>
      </c>
      <c r="H1445" s="3">
        <v>117637.56</v>
      </c>
      <c r="I1445" s="61">
        <v>2023</v>
      </c>
    </row>
    <row r="1446" spans="1:9" x14ac:dyDescent="0.3">
      <c r="A1446" s="79">
        <v>714</v>
      </c>
      <c r="B1446" t="s">
        <v>1472</v>
      </c>
      <c r="C1446" t="s">
        <v>1037</v>
      </c>
      <c r="D1446" t="s">
        <v>4974</v>
      </c>
      <c r="E1446" t="s">
        <v>42</v>
      </c>
      <c r="F1446" s="3">
        <v>120060.29</v>
      </c>
      <c r="G1446" s="3">
        <v>840000</v>
      </c>
      <c r="H1446" s="3">
        <v>31374</v>
      </c>
      <c r="I1446" s="61">
        <v>2023</v>
      </c>
    </row>
    <row r="1447" spans="1:9" x14ac:dyDescent="0.3">
      <c r="A1447" s="79">
        <v>714</v>
      </c>
      <c r="B1447" t="s">
        <v>1472</v>
      </c>
      <c r="C1447" t="s">
        <v>1037</v>
      </c>
      <c r="D1447" t="s">
        <v>4975</v>
      </c>
      <c r="E1447" t="s">
        <v>42</v>
      </c>
      <c r="F1447" s="3">
        <v>119475.3</v>
      </c>
      <c r="G1447" s="3">
        <v>8177300</v>
      </c>
      <c r="H1447" s="3">
        <v>305422.15499999997</v>
      </c>
      <c r="I1447" s="61">
        <v>2023</v>
      </c>
    </row>
    <row r="1448" spans="1:9" x14ac:dyDescent="0.3">
      <c r="A1448" s="79">
        <v>714</v>
      </c>
      <c r="B1448" t="s">
        <v>1472</v>
      </c>
      <c r="C1448" t="s">
        <v>1037</v>
      </c>
      <c r="D1448" t="s">
        <v>3829</v>
      </c>
      <c r="E1448" t="s">
        <v>42</v>
      </c>
      <c r="F1448" s="3">
        <v>32459.14</v>
      </c>
      <c r="G1448" s="3">
        <v>530000</v>
      </c>
      <c r="H1448" s="3">
        <v>19795.5</v>
      </c>
      <c r="I1448" s="61">
        <v>2023</v>
      </c>
    </row>
    <row r="1449" spans="1:9" x14ac:dyDescent="0.3">
      <c r="A1449" s="79">
        <v>714</v>
      </c>
      <c r="B1449" t="s">
        <v>1472</v>
      </c>
      <c r="C1449" t="s">
        <v>1037</v>
      </c>
      <c r="D1449" t="s">
        <v>3831</v>
      </c>
      <c r="E1449" t="s">
        <v>42</v>
      </c>
      <c r="F1449" s="3">
        <v>161077.13</v>
      </c>
      <c r="G1449" s="3">
        <v>859400</v>
      </c>
      <c r="H1449" s="3">
        <v>32098.59</v>
      </c>
      <c r="I1449" s="61">
        <v>2023</v>
      </c>
    </row>
    <row r="1450" spans="1:9" x14ac:dyDescent="0.3">
      <c r="A1450" s="79">
        <v>714</v>
      </c>
      <c r="B1450" t="s">
        <v>1472</v>
      </c>
      <c r="C1450" t="s">
        <v>1037</v>
      </c>
      <c r="D1450" t="s">
        <v>3816</v>
      </c>
      <c r="E1450" t="s">
        <v>42</v>
      </c>
      <c r="F1450" s="3">
        <v>103586.59</v>
      </c>
      <c r="G1450" s="3">
        <v>2373700</v>
      </c>
      <c r="H1450" s="3">
        <v>88657.694999999992</v>
      </c>
      <c r="I1450" s="61">
        <v>2023</v>
      </c>
    </row>
    <row r="1451" spans="1:9" x14ac:dyDescent="0.3">
      <c r="A1451" s="79">
        <v>714</v>
      </c>
      <c r="B1451" t="s">
        <v>1472</v>
      </c>
      <c r="C1451" t="s">
        <v>1037</v>
      </c>
      <c r="D1451" t="s">
        <v>3823</v>
      </c>
      <c r="E1451" t="s">
        <v>42</v>
      </c>
      <c r="F1451" s="3">
        <v>130225.44</v>
      </c>
      <c r="G1451" s="3">
        <v>2600000</v>
      </c>
      <c r="H1451" s="3">
        <v>97110</v>
      </c>
      <c r="I1451" s="61">
        <v>2023</v>
      </c>
    </row>
    <row r="1452" spans="1:9" x14ac:dyDescent="0.3">
      <c r="A1452" s="79">
        <v>714</v>
      </c>
      <c r="B1452" t="s">
        <v>1472</v>
      </c>
      <c r="C1452" t="s">
        <v>1037</v>
      </c>
      <c r="D1452" t="s">
        <v>3821</v>
      </c>
      <c r="E1452" t="s">
        <v>42</v>
      </c>
      <c r="F1452" s="3">
        <v>81311.289999999994</v>
      </c>
      <c r="G1452" s="3">
        <v>575000</v>
      </c>
      <c r="H1452" s="3">
        <v>21476.25</v>
      </c>
      <c r="I1452" s="61">
        <v>2023</v>
      </c>
    </row>
    <row r="1453" spans="1:9" x14ac:dyDescent="0.3">
      <c r="A1453" s="79">
        <v>714</v>
      </c>
      <c r="B1453" t="s">
        <v>1472</v>
      </c>
      <c r="C1453" t="s">
        <v>1037</v>
      </c>
      <c r="D1453" t="s">
        <v>4976</v>
      </c>
      <c r="E1453" t="s">
        <v>42</v>
      </c>
      <c r="F1453" s="3">
        <v>47349.84</v>
      </c>
      <c r="G1453" s="3" t="s">
        <v>3765</v>
      </c>
      <c r="H1453" s="3" t="s">
        <v>3765</v>
      </c>
      <c r="I1453" s="61">
        <v>2023</v>
      </c>
    </row>
    <row r="1454" spans="1:9" x14ac:dyDescent="0.3">
      <c r="A1454" s="79">
        <v>714</v>
      </c>
      <c r="B1454" t="s">
        <v>1472</v>
      </c>
      <c r="C1454" t="s">
        <v>1037</v>
      </c>
      <c r="D1454" t="s">
        <v>4977</v>
      </c>
      <c r="E1454" t="s">
        <v>42</v>
      </c>
      <c r="F1454" s="3">
        <v>332556.90000000002</v>
      </c>
      <c r="G1454" s="3">
        <v>2406700</v>
      </c>
      <c r="H1454" s="3">
        <v>89890.244999999995</v>
      </c>
      <c r="I1454" s="61">
        <v>2023</v>
      </c>
    </row>
    <row r="1455" spans="1:9" x14ac:dyDescent="0.3">
      <c r="A1455" s="79">
        <v>714</v>
      </c>
      <c r="B1455" t="s">
        <v>1472</v>
      </c>
      <c r="C1455" t="s">
        <v>1037</v>
      </c>
      <c r="D1455" t="s">
        <v>4978</v>
      </c>
      <c r="E1455" t="s">
        <v>42</v>
      </c>
      <c r="F1455" s="3">
        <v>382404.24</v>
      </c>
      <c r="G1455" s="3">
        <v>751500</v>
      </c>
      <c r="H1455" s="3">
        <v>28068.524999999998</v>
      </c>
      <c r="I1455" s="61">
        <v>2023</v>
      </c>
    </row>
    <row r="1456" spans="1:9" x14ac:dyDescent="0.3">
      <c r="A1456" s="79">
        <v>714</v>
      </c>
      <c r="B1456" t="s">
        <v>1472</v>
      </c>
      <c r="C1456" t="s">
        <v>1037</v>
      </c>
      <c r="D1456" t="s">
        <v>3860</v>
      </c>
      <c r="E1456" t="s">
        <v>42</v>
      </c>
      <c r="F1456" s="3">
        <v>70110.990000000005</v>
      </c>
      <c r="G1456" s="3">
        <v>493000</v>
      </c>
      <c r="H1456" s="3">
        <v>18413.55</v>
      </c>
      <c r="I1456" s="61">
        <v>2023</v>
      </c>
    </row>
    <row r="1457" spans="1:9" x14ac:dyDescent="0.3">
      <c r="A1457" s="79">
        <v>714</v>
      </c>
      <c r="B1457" t="s">
        <v>1472</v>
      </c>
      <c r="C1457" t="s">
        <v>1037</v>
      </c>
      <c r="D1457" t="s">
        <v>3863</v>
      </c>
      <c r="E1457" t="s">
        <v>42</v>
      </c>
      <c r="F1457" s="3">
        <v>91231.7</v>
      </c>
      <c r="G1457" s="3">
        <v>285500</v>
      </c>
      <c r="H1457" s="3">
        <v>10663.424999999999</v>
      </c>
      <c r="I1457" s="61">
        <v>2023</v>
      </c>
    </row>
    <row r="1458" spans="1:9" x14ac:dyDescent="0.3">
      <c r="A1458" s="79">
        <v>714</v>
      </c>
      <c r="B1458" t="s">
        <v>1472</v>
      </c>
      <c r="C1458" t="s">
        <v>1037</v>
      </c>
      <c r="D1458" t="s">
        <v>4979</v>
      </c>
      <c r="E1458" t="s">
        <v>42</v>
      </c>
      <c r="F1458" s="3">
        <v>138494.20000000001</v>
      </c>
      <c r="G1458" s="3">
        <v>1020800</v>
      </c>
      <c r="H1458" s="3">
        <v>38126.879999999997</v>
      </c>
      <c r="I1458" s="61">
        <v>2023</v>
      </c>
    </row>
    <row r="1459" spans="1:9" x14ac:dyDescent="0.3">
      <c r="A1459" s="79">
        <v>714</v>
      </c>
      <c r="B1459" t="s">
        <v>1472</v>
      </c>
      <c r="C1459" t="s">
        <v>1037</v>
      </c>
      <c r="D1459" t="s">
        <v>4980</v>
      </c>
      <c r="E1459" t="s">
        <v>42</v>
      </c>
      <c r="F1459" s="3">
        <v>446115.76</v>
      </c>
      <c r="G1459" s="3">
        <v>2150000</v>
      </c>
      <c r="H1459" s="3">
        <v>80302.5</v>
      </c>
      <c r="I1459" s="61">
        <v>2023</v>
      </c>
    </row>
    <row r="1460" spans="1:9" x14ac:dyDescent="0.3">
      <c r="A1460" s="79">
        <v>714</v>
      </c>
      <c r="B1460" t="s">
        <v>1472</v>
      </c>
      <c r="C1460" t="s">
        <v>1037</v>
      </c>
      <c r="D1460" t="s">
        <v>3822</v>
      </c>
      <c r="E1460" t="s">
        <v>42</v>
      </c>
      <c r="F1460" s="3">
        <v>103499.4</v>
      </c>
      <c r="G1460" s="3">
        <v>504900</v>
      </c>
      <c r="H1460" s="3">
        <v>18858.014999999999</v>
      </c>
      <c r="I1460" s="61">
        <v>2023</v>
      </c>
    </row>
    <row r="1461" spans="1:9" x14ac:dyDescent="0.3">
      <c r="A1461" s="79">
        <v>714</v>
      </c>
      <c r="B1461" t="s">
        <v>1472</v>
      </c>
      <c r="C1461" t="s">
        <v>1037</v>
      </c>
      <c r="D1461" t="s">
        <v>3861</v>
      </c>
      <c r="E1461" t="s">
        <v>42</v>
      </c>
      <c r="F1461" s="3">
        <v>70832.92</v>
      </c>
      <c r="G1461" s="3">
        <v>404600</v>
      </c>
      <c r="H1461" s="3">
        <v>15111.81</v>
      </c>
      <c r="I1461" s="61">
        <v>2023</v>
      </c>
    </row>
    <row r="1462" spans="1:9" x14ac:dyDescent="0.3">
      <c r="A1462" s="79">
        <v>714</v>
      </c>
      <c r="B1462" t="s">
        <v>1472</v>
      </c>
      <c r="C1462" t="s">
        <v>1037</v>
      </c>
      <c r="D1462" t="s">
        <v>4981</v>
      </c>
      <c r="E1462" t="s">
        <v>42</v>
      </c>
      <c r="F1462" s="3">
        <v>727503.02</v>
      </c>
      <c r="G1462" s="3">
        <v>3500000</v>
      </c>
      <c r="H1462" s="3">
        <v>130725</v>
      </c>
      <c r="I1462" s="61">
        <v>2023</v>
      </c>
    </row>
    <row r="1463" spans="1:9" x14ac:dyDescent="0.3">
      <c r="A1463" s="79">
        <v>714</v>
      </c>
      <c r="B1463" t="s">
        <v>1472</v>
      </c>
      <c r="C1463" t="s">
        <v>1037</v>
      </c>
      <c r="D1463" t="s">
        <v>4982</v>
      </c>
      <c r="E1463" t="s">
        <v>19</v>
      </c>
      <c r="F1463" s="3">
        <v>111070.67</v>
      </c>
      <c r="G1463" s="3">
        <v>852000</v>
      </c>
      <c r="H1463" s="3">
        <v>31822.2</v>
      </c>
      <c r="I1463" s="61">
        <v>2023</v>
      </c>
    </row>
    <row r="1464" spans="1:9" x14ac:dyDescent="0.3">
      <c r="A1464" s="79">
        <v>714</v>
      </c>
      <c r="B1464" t="s">
        <v>1472</v>
      </c>
      <c r="C1464" t="s">
        <v>1037</v>
      </c>
      <c r="D1464" t="s">
        <v>4983</v>
      </c>
      <c r="E1464" t="s">
        <v>19</v>
      </c>
      <c r="F1464" s="3">
        <v>43991.09</v>
      </c>
      <c r="G1464" s="3">
        <v>1059000</v>
      </c>
      <c r="H1464" s="3">
        <v>39553.65</v>
      </c>
      <c r="I1464" s="61">
        <v>2023</v>
      </c>
    </row>
    <row r="1465" spans="1:9" x14ac:dyDescent="0.3">
      <c r="A1465" s="79">
        <v>714</v>
      </c>
      <c r="B1465" t="s">
        <v>1472</v>
      </c>
      <c r="C1465" t="s">
        <v>1037</v>
      </c>
      <c r="D1465" t="s">
        <v>4984</v>
      </c>
      <c r="E1465" t="s">
        <v>42</v>
      </c>
      <c r="F1465" s="3">
        <v>103634.4</v>
      </c>
      <c r="G1465" s="3">
        <v>305000</v>
      </c>
      <c r="H1465" s="3">
        <v>11391.75</v>
      </c>
      <c r="I1465" s="61">
        <v>2023</v>
      </c>
    </row>
    <row r="1466" spans="1:9" x14ac:dyDescent="0.3">
      <c r="A1466" s="79">
        <v>714</v>
      </c>
      <c r="B1466" t="s">
        <v>1472</v>
      </c>
      <c r="C1466" t="s">
        <v>1037</v>
      </c>
      <c r="D1466" t="s">
        <v>4985</v>
      </c>
      <c r="E1466" t="s">
        <v>42</v>
      </c>
      <c r="F1466" s="3">
        <v>17753.7</v>
      </c>
      <c r="G1466" s="3">
        <v>517500</v>
      </c>
      <c r="H1466" s="3">
        <v>19328.625</v>
      </c>
      <c r="I1466" s="61">
        <v>2023</v>
      </c>
    </row>
    <row r="1467" spans="1:9" x14ac:dyDescent="0.3">
      <c r="A1467" s="79">
        <v>714</v>
      </c>
      <c r="B1467" t="s">
        <v>1472</v>
      </c>
      <c r="C1467" t="s">
        <v>1037</v>
      </c>
      <c r="D1467" t="s">
        <v>4986</v>
      </c>
      <c r="E1467" t="s">
        <v>42</v>
      </c>
      <c r="F1467" s="3">
        <v>149753.70000000001</v>
      </c>
      <c r="G1467" s="3">
        <v>257500</v>
      </c>
      <c r="H1467" s="3">
        <v>9617.625</v>
      </c>
      <c r="I1467" s="61">
        <v>2023</v>
      </c>
    </row>
    <row r="1468" spans="1:9" x14ac:dyDescent="0.3">
      <c r="A1468" s="79">
        <v>714</v>
      </c>
      <c r="B1468" t="s">
        <v>1472</v>
      </c>
      <c r="C1468" t="s">
        <v>1037</v>
      </c>
      <c r="D1468" t="s">
        <v>3848</v>
      </c>
      <c r="E1468" t="s">
        <v>42</v>
      </c>
      <c r="F1468" s="3">
        <v>246496.3</v>
      </c>
      <c r="G1468" s="3">
        <v>3571000</v>
      </c>
      <c r="H1468" s="3">
        <v>133376.85</v>
      </c>
      <c r="I1468" s="61">
        <v>2023</v>
      </c>
    </row>
    <row r="1469" spans="1:9" x14ac:dyDescent="0.3">
      <c r="A1469" s="79">
        <v>714</v>
      </c>
      <c r="B1469" t="s">
        <v>1472</v>
      </c>
      <c r="C1469" t="s">
        <v>1037</v>
      </c>
      <c r="D1469" t="s">
        <v>3846</v>
      </c>
      <c r="E1469" t="s">
        <v>42</v>
      </c>
      <c r="F1469" s="3">
        <v>1132629.8799999999</v>
      </c>
      <c r="G1469" s="3">
        <v>5411000</v>
      </c>
      <c r="H1469" s="3">
        <v>202100.85</v>
      </c>
      <c r="I1469" s="61">
        <v>2023</v>
      </c>
    </row>
    <row r="1470" spans="1:9" x14ac:dyDescent="0.3">
      <c r="A1470" s="79">
        <v>714</v>
      </c>
      <c r="B1470" t="s">
        <v>1472</v>
      </c>
      <c r="C1470" t="s">
        <v>1037</v>
      </c>
      <c r="D1470" t="s">
        <v>4987</v>
      </c>
      <c r="E1470" t="s">
        <v>42</v>
      </c>
      <c r="F1470" s="3">
        <v>812872</v>
      </c>
      <c r="G1470" s="3">
        <v>6722100</v>
      </c>
      <c r="H1470" s="3">
        <v>251070.435</v>
      </c>
      <c r="I1470" s="61">
        <v>2023</v>
      </c>
    </row>
    <row r="1471" spans="1:9" x14ac:dyDescent="0.3">
      <c r="A1471" s="79">
        <v>714</v>
      </c>
      <c r="B1471" t="s">
        <v>1472</v>
      </c>
      <c r="C1471" t="s">
        <v>1037</v>
      </c>
      <c r="D1471" t="s">
        <v>4988</v>
      </c>
      <c r="E1471" t="s">
        <v>42</v>
      </c>
      <c r="F1471" s="3">
        <v>25626.15</v>
      </c>
      <c r="G1471" s="3">
        <v>445000</v>
      </c>
      <c r="H1471" s="3">
        <v>16620.75</v>
      </c>
      <c r="I1471" s="61">
        <v>2023</v>
      </c>
    </row>
    <row r="1472" spans="1:9" x14ac:dyDescent="0.3">
      <c r="A1472" s="79">
        <v>714</v>
      </c>
      <c r="B1472" t="s">
        <v>1472</v>
      </c>
      <c r="C1472" t="s">
        <v>1037</v>
      </c>
      <c r="D1472" t="s">
        <v>3840</v>
      </c>
      <c r="E1472" t="s">
        <v>42</v>
      </c>
      <c r="F1472" s="3">
        <v>6348</v>
      </c>
      <c r="G1472" s="3">
        <v>53800</v>
      </c>
      <c r="H1472" s="3">
        <v>2009.4299999999998</v>
      </c>
      <c r="I1472" s="61">
        <v>2023</v>
      </c>
    </row>
    <row r="1473" spans="1:9" x14ac:dyDescent="0.3">
      <c r="A1473" s="79">
        <v>714</v>
      </c>
      <c r="B1473" t="s">
        <v>1472</v>
      </c>
      <c r="C1473" t="s">
        <v>1037</v>
      </c>
      <c r="D1473" t="s">
        <v>4989</v>
      </c>
      <c r="E1473" t="s">
        <v>42</v>
      </c>
      <c r="F1473" s="3">
        <v>6348</v>
      </c>
      <c r="G1473" s="3">
        <v>75100</v>
      </c>
      <c r="H1473" s="3">
        <v>2804.9850000000001</v>
      </c>
      <c r="I1473" s="61">
        <v>2023</v>
      </c>
    </row>
    <row r="1474" spans="1:9" x14ac:dyDescent="0.3">
      <c r="A1474" s="79">
        <v>714</v>
      </c>
      <c r="B1474" t="s">
        <v>1472</v>
      </c>
      <c r="C1474" t="s">
        <v>1037</v>
      </c>
      <c r="D1474" t="s">
        <v>3833</v>
      </c>
      <c r="E1474" t="s">
        <v>42</v>
      </c>
      <c r="F1474" s="3">
        <v>90085.59</v>
      </c>
      <c r="G1474" s="3">
        <v>742500</v>
      </c>
      <c r="H1474" s="3">
        <v>27732.375</v>
      </c>
      <c r="I1474" s="61">
        <v>2023</v>
      </c>
    </row>
    <row r="1475" spans="1:9" x14ac:dyDescent="0.3">
      <c r="A1475" s="79">
        <v>714</v>
      </c>
      <c r="B1475" t="s">
        <v>1472</v>
      </c>
      <c r="C1475" t="s">
        <v>1037</v>
      </c>
      <c r="D1475" t="s">
        <v>3862</v>
      </c>
      <c r="E1475" t="s">
        <v>42</v>
      </c>
      <c r="F1475" s="3">
        <v>35004.82</v>
      </c>
      <c r="G1475" s="3">
        <v>5131900</v>
      </c>
      <c r="H1475" s="3">
        <v>191676.465</v>
      </c>
      <c r="I1475" s="61">
        <v>2023</v>
      </c>
    </row>
    <row r="1476" spans="1:9" x14ac:dyDescent="0.3">
      <c r="A1476" s="79">
        <v>714</v>
      </c>
      <c r="B1476" t="s">
        <v>1472</v>
      </c>
      <c r="C1476" t="s">
        <v>1037</v>
      </c>
      <c r="D1476" t="s">
        <v>4990</v>
      </c>
      <c r="E1476" t="s">
        <v>42</v>
      </c>
      <c r="F1476" s="3">
        <v>26004.77</v>
      </c>
      <c r="G1476" s="3">
        <v>7970500</v>
      </c>
      <c r="H1476" s="3">
        <v>297698.17499999999</v>
      </c>
      <c r="I1476" s="61">
        <v>2023</v>
      </c>
    </row>
    <row r="1477" spans="1:9" x14ac:dyDescent="0.3">
      <c r="A1477" s="79">
        <v>714</v>
      </c>
      <c r="B1477" t="s">
        <v>1472</v>
      </c>
      <c r="C1477" t="s">
        <v>1037</v>
      </c>
      <c r="D1477" t="s">
        <v>4991</v>
      </c>
      <c r="E1477" t="s">
        <v>42</v>
      </c>
      <c r="F1477" s="3">
        <v>41808.74</v>
      </c>
      <c r="G1477" s="3">
        <v>1496000</v>
      </c>
      <c r="H1477" s="3">
        <v>55875.6</v>
      </c>
      <c r="I1477" s="61">
        <v>2023</v>
      </c>
    </row>
    <row r="1478" spans="1:9" x14ac:dyDescent="0.3">
      <c r="A1478" s="79">
        <v>714</v>
      </c>
      <c r="B1478" t="s">
        <v>1472</v>
      </c>
      <c r="C1478" t="s">
        <v>1037</v>
      </c>
      <c r="D1478" t="s">
        <v>3845</v>
      </c>
      <c r="E1478" t="s">
        <v>42</v>
      </c>
      <c r="F1478" s="3">
        <v>65446.77</v>
      </c>
      <c r="G1478" s="3">
        <v>1600000</v>
      </c>
      <c r="H1478" s="3">
        <v>59760</v>
      </c>
      <c r="I1478" s="61">
        <v>2023</v>
      </c>
    </row>
    <row r="1479" spans="1:9" x14ac:dyDescent="0.3">
      <c r="A1479" s="79">
        <v>714</v>
      </c>
      <c r="B1479" t="s">
        <v>1472</v>
      </c>
      <c r="C1479" t="s">
        <v>1037</v>
      </c>
      <c r="D1479" t="s">
        <v>4992</v>
      </c>
      <c r="E1479" t="s">
        <v>42</v>
      </c>
      <c r="F1479" s="3">
        <v>168456.77</v>
      </c>
      <c r="G1479" s="3">
        <v>1680000</v>
      </c>
      <c r="H1479" s="3">
        <v>62748</v>
      </c>
      <c r="I1479" s="61">
        <v>2023</v>
      </c>
    </row>
    <row r="1480" spans="1:9" x14ac:dyDescent="0.3">
      <c r="A1480" s="79">
        <v>714</v>
      </c>
      <c r="B1480" t="s">
        <v>1472</v>
      </c>
      <c r="C1480" t="s">
        <v>1037</v>
      </c>
      <c r="D1480" t="s">
        <v>3866</v>
      </c>
      <c r="E1480" t="s">
        <v>42</v>
      </c>
      <c r="F1480" s="3">
        <v>37929.760000000002</v>
      </c>
      <c r="G1480" s="3">
        <v>3479000</v>
      </c>
      <c r="H1480" s="3">
        <v>129940.65</v>
      </c>
      <c r="I1480" s="61">
        <v>2023</v>
      </c>
    </row>
    <row r="1481" spans="1:9" x14ac:dyDescent="0.3">
      <c r="A1481" s="79">
        <v>714</v>
      </c>
      <c r="B1481" t="s">
        <v>1472</v>
      </c>
      <c r="C1481" t="s">
        <v>1037</v>
      </c>
      <c r="D1481" t="s">
        <v>3865</v>
      </c>
      <c r="E1481" t="s">
        <v>42</v>
      </c>
      <c r="F1481" s="3">
        <v>43010.47</v>
      </c>
      <c r="G1481" s="3">
        <v>189000</v>
      </c>
      <c r="H1481" s="3">
        <v>7059.15</v>
      </c>
      <c r="I1481" s="61">
        <v>2023</v>
      </c>
    </row>
    <row r="1482" spans="1:9" x14ac:dyDescent="0.3">
      <c r="A1482" s="79">
        <v>714</v>
      </c>
      <c r="B1482" t="s">
        <v>1472</v>
      </c>
      <c r="C1482" t="s">
        <v>1037</v>
      </c>
      <c r="D1482" t="s">
        <v>4993</v>
      </c>
      <c r="E1482" t="s">
        <v>42</v>
      </c>
      <c r="F1482" s="3">
        <v>143919.92000000001</v>
      </c>
      <c r="G1482" s="3">
        <v>1250000</v>
      </c>
      <c r="H1482" s="3">
        <v>46687.5</v>
      </c>
      <c r="I1482" s="61">
        <v>2023</v>
      </c>
    </row>
    <row r="1483" spans="1:9" x14ac:dyDescent="0.3">
      <c r="A1483" s="79">
        <v>714</v>
      </c>
      <c r="B1483" t="s">
        <v>1472</v>
      </c>
      <c r="C1483" t="s">
        <v>1037</v>
      </c>
      <c r="D1483" t="s">
        <v>4994</v>
      </c>
      <c r="E1483" t="s">
        <v>42</v>
      </c>
      <c r="F1483" s="3">
        <v>128470.16</v>
      </c>
      <c r="G1483" s="3">
        <v>1426000</v>
      </c>
      <c r="H1483" s="3">
        <v>53261.1</v>
      </c>
      <c r="I1483" s="61">
        <v>2023</v>
      </c>
    </row>
    <row r="1484" spans="1:9" x14ac:dyDescent="0.3">
      <c r="A1484" s="79">
        <v>714</v>
      </c>
      <c r="B1484" t="s">
        <v>1472</v>
      </c>
      <c r="C1484" t="s">
        <v>1037</v>
      </c>
      <c r="D1484" t="s">
        <v>4995</v>
      </c>
      <c r="E1484" t="s">
        <v>42</v>
      </c>
      <c r="F1484" s="3">
        <v>157196.20000000001</v>
      </c>
      <c r="G1484" s="3">
        <v>680000</v>
      </c>
      <c r="H1484" s="3">
        <v>25398</v>
      </c>
      <c r="I1484" s="61">
        <v>2023</v>
      </c>
    </row>
    <row r="1485" spans="1:9" x14ac:dyDescent="0.3">
      <c r="A1485" s="79">
        <v>714</v>
      </c>
      <c r="B1485" t="s">
        <v>1472</v>
      </c>
      <c r="C1485" t="s">
        <v>1037</v>
      </c>
      <c r="D1485" t="s">
        <v>4996</v>
      </c>
      <c r="E1485" t="s">
        <v>42</v>
      </c>
      <c r="F1485" s="3">
        <v>503526</v>
      </c>
      <c r="G1485" s="3">
        <v>2100000</v>
      </c>
      <c r="H1485" s="3">
        <v>78435</v>
      </c>
      <c r="I1485" s="61">
        <v>2023</v>
      </c>
    </row>
    <row r="1486" spans="1:9" x14ac:dyDescent="0.3">
      <c r="A1486" s="79">
        <v>714</v>
      </c>
      <c r="B1486" t="s">
        <v>1472</v>
      </c>
      <c r="C1486" t="s">
        <v>1037</v>
      </c>
      <c r="D1486" t="s">
        <v>4997</v>
      </c>
      <c r="E1486" t="s">
        <v>42</v>
      </c>
      <c r="F1486" s="3">
        <v>74443.34</v>
      </c>
      <c r="G1486" s="3">
        <v>295000</v>
      </c>
      <c r="H1486" s="3">
        <v>11018.25</v>
      </c>
      <c r="I1486" s="61">
        <v>2023</v>
      </c>
    </row>
    <row r="1487" spans="1:9" x14ac:dyDescent="0.3">
      <c r="A1487" s="79">
        <v>714</v>
      </c>
      <c r="B1487" t="s">
        <v>1472</v>
      </c>
      <c r="C1487" t="s">
        <v>1037</v>
      </c>
      <c r="D1487" t="s">
        <v>3838</v>
      </c>
      <c r="E1487" t="s">
        <v>42</v>
      </c>
      <c r="F1487" s="3">
        <v>13645.83</v>
      </c>
      <c r="G1487" s="3">
        <v>180000</v>
      </c>
      <c r="H1487" s="3">
        <v>6723</v>
      </c>
      <c r="I1487" s="61">
        <v>2023</v>
      </c>
    </row>
    <row r="1488" spans="1:9" x14ac:dyDescent="0.3">
      <c r="A1488" s="79">
        <v>714</v>
      </c>
      <c r="B1488" t="s">
        <v>1472</v>
      </c>
      <c r="C1488" t="s">
        <v>1037</v>
      </c>
      <c r="D1488" t="s">
        <v>4998</v>
      </c>
      <c r="E1488" t="s">
        <v>42</v>
      </c>
      <c r="F1488" s="3">
        <v>43881.23</v>
      </c>
      <c r="G1488" s="3">
        <v>900000</v>
      </c>
      <c r="H1488" s="3">
        <v>33615</v>
      </c>
      <c r="I1488" s="61">
        <v>2023</v>
      </c>
    </row>
    <row r="1489" spans="1:9" x14ac:dyDescent="0.3">
      <c r="A1489" s="79">
        <v>714</v>
      </c>
      <c r="B1489" t="s">
        <v>1472</v>
      </c>
      <c r="C1489" t="s">
        <v>1037</v>
      </c>
      <c r="D1489" t="s">
        <v>3825</v>
      </c>
      <c r="E1489" t="s">
        <v>42</v>
      </c>
      <c r="F1489" s="3">
        <v>70879.92</v>
      </c>
      <c r="G1489" s="3">
        <v>872000</v>
      </c>
      <c r="H1489" s="3">
        <v>32569.200000000001</v>
      </c>
      <c r="I1489" s="61">
        <v>2023</v>
      </c>
    </row>
    <row r="1490" spans="1:9" x14ac:dyDescent="0.3">
      <c r="A1490" s="79">
        <v>714</v>
      </c>
      <c r="B1490" t="s">
        <v>1472</v>
      </c>
      <c r="C1490" t="s">
        <v>1037</v>
      </c>
      <c r="D1490" t="s">
        <v>4999</v>
      </c>
      <c r="E1490" t="s">
        <v>42</v>
      </c>
      <c r="F1490" s="3">
        <v>341160</v>
      </c>
      <c r="G1490" s="3">
        <v>765000</v>
      </c>
      <c r="H1490" s="3">
        <v>28572.75</v>
      </c>
      <c r="I1490" s="61">
        <v>2023</v>
      </c>
    </row>
    <row r="1491" spans="1:9" x14ac:dyDescent="0.3">
      <c r="A1491" s="79">
        <v>714</v>
      </c>
      <c r="B1491" t="s">
        <v>1472</v>
      </c>
      <c r="C1491" t="s">
        <v>1037</v>
      </c>
      <c r="D1491" t="s">
        <v>5000</v>
      </c>
      <c r="E1491" t="s">
        <v>42</v>
      </c>
      <c r="F1491" s="3">
        <v>118273.87</v>
      </c>
      <c r="G1491" s="3">
        <v>31000</v>
      </c>
      <c r="H1491" s="3">
        <v>1157.8499999999999</v>
      </c>
      <c r="I1491" s="61">
        <v>2023</v>
      </c>
    </row>
    <row r="1492" spans="1:9" x14ac:dyDescent="0.3">
      <c r="A1492" s="79">
        <v>714</v>
      </c>
      <c r="B1492" t="s">
        <v>1472</v>
      </c>
      <c r="C1492" t="s">
        <v>1037</v>
      </c>
      <c r="D1492" t="s">
        <v>5001</v>
      </c>
      <c r="E1492" t="s">
        <v>7</v>
      </c>
      <c r="F1492" s="3">
        <v>2969.99</v>
      </c>
      <c r="G1492" s="3">
        <v>218700</v>
      </c>
      <c r="H1492" s="3">
        <v>8168.4449999999997</v>
      </c>
      <c r="I1492" s="61">
        <v>2023</v>
      </c>
    </row>
    <row r="1493" spans="1:9" x14ac:dyDescent="0.3">
      <c r="A1493" s="79">
        <v>714</v>
      </c>
      <c r="B1493" t="s">
        <v>1472</v>
      </c>
      <c r="C1493" t="s">
        <v>1037</v>
      </c>
      <c r="D1493" t="s">
        <v>5001</v>
      </c>
      <c r="E1493" t="s">
        <v>7</v>
      </c>
      <c r="F1493" s="3">
        <v>3023.46</v>
      </c>
      <c r="G1493" s="3">
        <v>223500</v>
      </c>
      <c r="H1493" s="3">
        <v>8347.7250000000004</v>
      </c>
      <c r="I1493" s="61">
        <v>2023</v>
      </c>
    </row>
    <row r="1494" spans="1:9" x14ac:dyDescent="0.3">
      <c r="A1494" s="79">
        <v>714</v>
      </c>
      <c r="B1494" t="s">
        <v>1472</v>
      </c>
      <c r="C1494" t="s">
        <v>1037</v>
      </c>
      <c r="D1494" t="s">
        <v>5001</v>
      </c>
      <c r="E1494" t="s">
        <v>7</v>
      </c>
      <c r="F1494" s="3">
        <v>3158.93</v>
      </c>
      <c r="G1494" s="3">
        <v>191000</v>
      </c>
      <c r="H1494" s="3">
        <v>7133.8499999999995</v>
      </c>
      <c r="I1494" s="61">
        <v>2023</v>
      </c>
    </row>
    <row r="1495" spans="1:9" x14ac:dyDescent="0.3">
      <c r="A1495" s="79">
        <v>714</v>
      </c>
      <c r="B1495" t="s">
        <v>1472</v>
      </c>
      <c r="C1495" t="s">
        <v>1037</v>
      </c>
      <c r="D1495" t="s">
        <v>5001</v>
      </c>
      <c r="E1495" t="s">
        <v>7</v>
      </c>
      <c r="F1495" s="3">
        <v>3158.93</v>
      </c>
      <c r="G1495" s="3">
        <v>224700</v>
      </c>
      <c r="H1495" s="3">
        <v>8392.5450000000001</v>
      </c>
      <c r="I1495" s="61">
        <v>2023</v>
      </c>
    </row>
    <row r="1496" spans="1:9" x14ac:dyDescent="0.3">
      <c r="A1496" s="79">
        <v>714</v>
      </c>
      <c r="B1496" t="s">
        <v>1472</v>
      </c>
      <c r="C1496" t="s">
        <v>1037</v>
      </c>
      <c r="D1496" t="s">
        <v>5001</v>
      </c>
      <c r="E1496" t="s">
        <v>7</v>
      </c>
      <c r="F1496" s="3">
        <v>3158.93</v>
      </c>
      <c r="G1496" s="3">
        <v>233500</v>
      </c>
      <c r="H1496" s="3">
        <v>8721.2250000000004</v>
      </c>
      <c r="I1496" s="61">
        <v>2023</v>
      </c>
    </row>
    <row r="1497" spans="1:9" x14ac:dyDescent="0.3">
      <c r="A1497" s="79">
        <v>714</v>
      </c>
      <c r="B1497" t="s">
        <v>1472</v>
      </c>
      <c r="C1497" t="s">
        <v>1037</v>
      </c>
      <c r="D1497" t="s">
        <v>5001</v>
      </c>
      <c r="E1497" t="s">
        <v>7</v>
      </c>
      <c r="F1497" s="3">
        <v>2812.13</v>
      </c>
      <c r="G1497" s="3">
        <v>204600</v>
      </c>
      <c r="H1497" s="3">
        <v>7641.8099999999995</v>
      </c>
      <c r="I1497" s="61">
        <v>2023</v>
      </c>
    </row>
    <row r="1498" spans="1:9" x14ac:dyDescent="0.3">
      <c r="A1498" s="79">
        <v>714</v>
      </c>
      <c r="B1498" t="s">
        <v>1472</v>
      </c>
      <c r="C1498" t="s">
        <v>1037</v>
      </c>
      <c r="D1498" t="s">
        <v>5001</v>
      </c>
      <c r="E1498" t="s">
        <v>7</v>
      </c>
      <c r="F1498" s="3">
        <v>3398.58</v>
      </c>
      <c r="G1498" s="3">
        <v>218700</v>
      </c>
      <c r="H1498" s="3">
        <v>8168.4449999999997</v>
      </c>
      <c r="I1498" s="61">
        <v>2023</v>
      </c>
    </row>
    <row r="1499" spans="1:9" x14ac:dyDescent="0.3">
      <c r="A1499" s="79">
        <v>714</v>
      </c>
      <c r="B1499" t="s">
        <v>1472</v>
      </c>
      <c r="C1499" t="s">
        <v>1037</v>
      </c>
      <c r="D1499" t="s">
        <v>5001</v>
      </c>
      <c r="E1499" t="s">
        <v>7</v>
      </c>
      <c r="F1499" s="3">
        <v>3302.58</v>
      </c>
      <c r="G1499" s="3">
        <v>210700</v>
      </c>
      <c r="H1499" s="3">
        <v>7869.6449999999995</v>
      </c>
      <c r="I1499" s="61">
        <v>2023</v>
      </c>
    </row>
    <row r="1500" spans="1:9" x14ac:dyDescent="0.3">
      <c r="A1500" s="79">
        <v>714</v>
      </c>
      <c r="B1500" t="s">
        <v>1472</v>
      </c>
      <c r="C1500" t="s">
        <v>1037</v>
      </c>
      <c r="D1500" t="s">
        <v>5001</v>
      </c>
      <c r="E1500" t="s">
        <v>7</v>
      </c>
      <c r="F1500" s="3">
        <v>2993.99</v>
      </c>
      <c r="G1500" s="3">
        <v>220700</v>
      </c>
      <c r="H1500" s="3">
        <v>8243.1450000000004</v>
      </c>
      <c r="I1500" s="61">
        <v>2023</v>
      </c>
    </row>
    <row r="1501" spans="1:9" x14ac:dyDescent="0.3">
      <c r="A1501" s="79">
        <v>714</v>
      </c>
      <c r="B1501" t="s">
        <v>1472</v>
      </c>
      <c r="C1501" t="s">
        <v>1037</v>
      </c>
      <c r="D1501" t="s">
        <v>5001</v>
      </c>
      <c r="E1501" t="s">
        <v>7</v>
      </c>
      <c r="F1501" s="3">
        <v>3057.06</v>
      </c>
      <c r="G1501" s="3">
        <v>226300</v>
      </c>
      <c r="H1501" s="3">
        <v>8452.3050000000003</v>
      </c>
      <c r="I1501" s="61">
        <v>2023</v>
      </c>
    </row>
    <row r="1502" spans="1:9" x14ac:dyDescent="0.3">
      <c r="A1502" s="79">
        <v>714</v>
      </c>
      <c r="B1502" t="s">
        <v>1472</v>
      </c>
      <c r="C1502" t="s">
        <v>1037</v>
      </c>
      <c r="D1502" t="s">
        <v>5001</v>
      </c>
      <c r="E1502" t="s">
        <v>7</v>
      </c>
      <c r="F1502" s="3">
        <v>3192.53</v>
      </c>
      <c r="G1502" s="3">
        <v>236300</v>
      </c>
      <c r="H1502" s="3">
        <v>8825.8050000000003</v>
      </c>
      <c r="I1502" s="61">
        <v>2023</v>
      </c>
    </row>
    <row r="1503" spans="1:9" x14ac:dyDescent="0.3">
      <c r="A1503" s="79">
        <v>714</v>
      </c>
      <c r="B1503" t="s">
        <v>1472</v>
      </c>
      <c r="C1503" t="s">
        <v>1037</v>
      </c>
      <c r="D1503" t="s">
        <v>5001</v>
      </c>
      <c r="E1503" t="s">
        <v>7</v>
      </c>
      <c r="F1503" s="3">
        <v>3192.53</v>
      </c>
      <c r="G1503" s="3">
        <v>224700</v>
      </c>
      <c r="H1503" s="3">
        <v>8392.5450000000001</v>
      </c>
      <c r="I1503" s="61">
        <v>2023</v>
      </c>
    </row>
    <row r="1504" spans="1:9" x14ac:dyDescent="0.3">
      <c r="A1504" s="79">
        <v>714</v>
      </c>
      <c r="B1504" t="s">
        <v>1472</v>
      </c>
      <c r="C1504" t="s">
        <v>1037</v>
      </c>
      <c r="D1504" t="s">
        <v>5001</v>
      </c>
      <c r="E1504" t="s">
        <v>7</v>
      </c>
      <c r="F1504" s="3">
        <v>3158.93</v>
      </c>
      <c r="G1504" s="3">
        <v>233500</v>
      </c>
      <c r="H1504" s="3">
        <v>8721.2250000000004</v>
      </c>
      <c r="I1504" s="61">
        <v>2023</v>
      </c>
    </row>
    <row r="1505" spans="1:9" x14ac:dyDescent="0.3">
      <c r="A1505" s="79">
        <v>714</v>
      </c>
      <c r="B1505" t="s">
        <v>1472</v>
      </c>
      <c r="C1505" t="s">
        <v>1037</v>
      </c>
      <c r="D1505" t="s">
        <v>5001</v>
      </c>
      <c r="E1505" t="s">
        <v>7</v>
      </c>
      <c r="F1505" s="3">
        <v>3178.13</v>
      </c>
      <c r="G1505" s="3">
        <v>235100</v>
      </c>
      <c r="H1505" s="3">
        <v>8780.9850000000006</v>
      </c>
      <c r="I1505" s="61">
        <v>2023</v>
      </c>
    </row>
    <row r="1506" spans="1:9" x14ac:dyDescent="0.3">
      <c r="A1506" s="79">
        <v>714</v>
      </c>
      <c r="B1506" t="s">
        <v>1472</v>
      </c>
      <c r="C1506" t="s">
        <v>1037</v>
      </c>
      <c r="D1506" t="s">
        <v>5001</v>
      </c>
      <c r="E1506" t="s">
        <v>7</v>
      </c>
      <c r="F1506" s="3">
        <v>3494.58</v>
      </c>
      <c r="G1506" s="3">
        <v>226800</v>
      </c>
      <c r="H1506" s="3">
        <v>8470.98</v>
      </c>
      <c r="I1506" s="61">
        <v>2023</v>
      </c>
    </row>
    <row r="1507" spans="1:9" x14ac:dyDescent="0.3">
      <c r="A1507" s="79">
        <v>714</v>
      </c>
      <c r="B1507" t="s">
        <v>1472</v>
      </c>
      <c r="C1507" t="s">
        <v>1037</v>
      </c>
      <c r="D1507" t="s">
        <v>5001</v>
      </c>
      <c r="E1507" t="s">
        <v>7</v>
      </c>
      <c r="F1507" s="3">
        <v>3494.58</v>
      </c>
      <c r="G1507" s="3">
        <v>226800</v>
      </c>
      <c r="H1507" s="3">
        <v>8470.98</v>
      </c>
      <c r="I1507" s="61">
        <v>2023</v>
      </c>
    </row>
    <row r="1508" spans="1:9" x14ac:dyDescent="0.3">
      <c r="A1508" s="79">
        <v>714</v>
      </c>
      <c r="B1508" t="s">
        <v>1472</v>
      </c>
      <c r="C1508" t="s">
        <v>1037</v>
      </c>
      <c r="D1508" t="s">
        <v>5001</v>
      </c>
      <c r="E1508" t="s">
        <v>7</v>
      </c>
      <c r="F1508" s="3">
        <v>3023.46</v>
      </c>
      <c r="G1508" s="3">
        <v>223500</v>
      </c>
      <c r="H1508" s="3">
        <v>8347.7250000000004</v>
      </c>
      <c r="I1508" s="61">
        <v>2023</v>
      </c>
    </row>
    <row r="1509" spans="1:9" x14ac:dyDescent="0.3">
      <c r="A1509" s="79">
        <v>714</v>
      </c>
      <c r="B1509" t="s">
        <v>1472</v>
      </c>
      <c r="C1509" t="s">
        <v>1037</v>
      </c>
      <c r="D1509" t="s">
        <v>5001</v>
      </c>
      <c r="E1509" t="s">
        <v>7</v>
      </c>
      <c r="F1509" s="3">
        <v>3057.06</v>
      </c>
      <c r="G1509" s="3">
        <v>226700</v>
      </c>
      <c r="H1509" s="3">
        <v>8467.244999999999</v>
      </c>
      <c r="I1509" s="61">
        <v>2023</v>
      </c>
    </row>
    <row r="1510" spans="1:9" x14ac:dyDescent="0.3">
      <c r="A1510" s="79">
        <v>714</v>
      </c>
      <c r="B1510" t="s">
        <v>1472</v>
      </c>
      <c r="C1510" t="s">
        <v>1037</v>
      </c>
      <c r="D1510" t="s">
        <v>5001</v>
      </c>
      <c r="E1510" t="s">
        <v>7</v>
      </c>
      <c r="F1510" s="3">
        <v>3222.53</v>
      </c>
      <c r="G1510" s="3">
        <v>191000</v>
      </c>
      <c r="H1510" s="3">
        <v>7133.8499999999995</v>
      </c>
      <c r="I1510" s="61">
        <v>2023</v>
      </c>
    </row>
    <row r="1511" spans="1:9" x14ac:dyDescent="0.3">
      <c r="A1511" s="79">
        <v>714</v>
      </c>
      <c r="B1511" t="s">
        <v>1472</v>
      </c>
      <c r="C1511" t="s">
        <v>1037</v>
      </c>
      <c r="D1511" t="s">
        <v>5001</v>
      </c>
      <c r="E1511" t="s">
        <v>7</v>
      </c>
      <c r="F1511" s="3">
        <v>3246.53</v>
      </c>
      <c r="G1511" s="3">
        <v>224700</v>
      </c>
      <c r="H1511" s="3">
        <v>8392.5450000000001</v>
      </c>
      <c r="I1511" s="61">
        <v>2023</v>
      </c>
    </row>
    <row r="1512" spans="1:9" x14ac:dyDescent="0.3">
      <c r="A1512" s="79">
        <v>714</v>
      </c>
      <c r="B1512" t="s">
        <v>1472</v>
      </c>
      <c r="C1512" t="s">
        <v>1037</v>
      </c>
      <c r="D1512" t="s">
        <v>5001</v>
      </c>
      <c r="E1512" t="s">
        <v>7</v>
      </c>
      <c r="F1512" s="3">
        <v>2716.13</v>
      </c>
      <c r="G1512" s="3">
        <v>233500</v>
      </c>
      <c r="H1512" s="3">
        <v>8721.2250000000004</v>
      </c>
      <c r="I1512" s="61">
        <v>2023</v>
      </c>
    </row>
    <row r="1513" spans="1:9" x14ac:dyDescent="0.3">
      <c r="A1513" s="79">
        <v>714</v>
      </c>
      <c r="B1513" t="s">
        <v>1472</v>
      </c>
      <c r="C1513" t="s">
        <v>1037</v>
      </c>
      <c r="D1513" t="s">
        <v>5001</v>
      </c>
      <c r="E1513" t="s">
        <v>7</v>
      </c>
      <c r="F1513" s="3">
        <v>2956.13</v>
      </c>
      <c r="G1513" s="3">
        <v>233500</v>
      </c>
      <c r="H1513" s="3">
        <v>8721.2250000000004</v>
      </c>
      <c r="I1513" s="61">
        <v>2023</v>
      </c>
    </row>
    <row r="1514" spans="1:9" x14ac:dyDescent="0.3">
      <c r="A1514" s="79">
        <v>714</v>
      </c>
      <c r="B1514" t="s">
        <v>1472</v>
      </c>
      <c r="C1514" t="s">
        <v>1037</v>
      </c>
      <c r="D1514" t="s">
        <v>5001</v>
      </c>
      <c r="E1514" t="s">
        <v>7</v>
      </c>
      <c r="F1514" s="3">
        <v>3591.78</v>
      </c>
      <c r="G1514" s="3">
        <v>226700</v>
      </c>
      <c r="H1514" s="3">
        <v>8467.244999999999</v>
      </c>
      <c r="I1514" s="61">
        <v>2023</v>
      </c>
    </row>
    <row r="1515" spans="1:9" x14ac:dyDescent="0.3">
      <c r="A1515" s="79">
        <v>714</v>
      </c>
      <c r="B1515" t="s">
        <v>1472</v>
      </c>
      <c r="C1515" t="s">
        <v>1037</v>
      </c>
      <c r="D1515" t="s">
        <v>5001</v>
      </c>
      <c r="E1515" t="s">
        <v>7</v>
      </c>
      <c r="F1515" s="3">
        <v>3591.78</v>
      </c>
      <c r="G1515" s="3">
        <v>226700</v>
      </c>
      <c r="H1515" s="3">
        <v>8467.244999999999</v>
      </c>
      <c r="I1515" s="61">
        <v>2023</v>
      </c>
    </row>
    <row r="1516" spans="1:9" x14ac:dyDescent="0.3">
      <c r="A1516" s="79">
        <v>714</v>
      </c>
      <c r="B1516" t="s">
        <v>1472</v>
      </c>
      <c r="C1516" t="s">
        <v>1037</v>
      </c>
      <c r="D1516" t="s">
        <v>3828</v>
      </c>
      <c r="E1516" t="s">
        <v>42</v>
      </c>
      <c r="F1516" s="3">
        <v>64362.02</v>
      </c>
      <c r="G1516" s="3">
        <v>474600</v>
      </c>
      <c r="H1516" s="3">
        <v>17726.309999999998</v>
      </c>
      <c r="I1516" s="61">
        <v>2023</v>
      </c>
    </row>
    <row r="1517" spans="1:9" x14ac:dyDescent="0.3">
      <c r="A1517" s="79">
        <v>714</v>
      </c>
      <c r="B1517" t="s">
        <v>1472</v>
      </c>
      <c r="C1517" t="s">
        <v>1037</v>
      </c>
      <c r="D1517" t="s">
        <v>3834</v>
      </c>
      <c r="E1517" t="s">
        <v>42</v>
      </c>
      <c r="F1517" s="3">
        <v>47000</v>
      </c>
      <c r="G1517" s="3">
        <v>31300</v>
      </c>
      <c r="H1517" s="3">
        <v>1169.0550000000001</v>
      </c>
      <c r="I1517" s="61">
        <v>2023</v>
      </c>
    </row>
    <row r="1518" spans="1:9" x14ac:dyDescent="0.3">
      <c r="A1518" s="79">
        <v>714</v>
      </c>
      <c r="B1518" t="s">
        <v>1472</v>
      </c>
      <c r="C1518" t="s">
        <v>1037</v>
      </c>
      <c r="D1518" t="s">
        <v>3839</v>
      </c>
      <c r="E1518" t="s">
        <v>42</v>
      </c>
      <c r="F1518" s="3">
        <v>45104.41</v>
      </c>
      <c r="G1518" s="3">
        <v>1120000</v>
      </c>
      <c r="H1518" s="3">
        <v>41832</v>
      </c>
      <c r="I1518" s="61">
        <v>2023</v>
      </c>
    </row>
    <row r="1519" spans="1:9" x14ac:dyDescent="0.3">
      <c r="A1519" s="79">
        <v>714</v>
      </c>
      <c r="B1519" t="s">
        <v>1472</v>
      </c>
      <c r="C1519" t="s">
        <v>1037</v>
      </c>
      <c r="D1519" t="s">
        <v>5002</v>
      </c>
      <c r="E1519" t="s">
        <v>42</v>
      </c>
      <c r="F1519" s="3">
        <v>327219.46999999997</v>
      </c>
      <c r="G1519" s="3">
        <v>858000</v>
      </c>
      <c r="H1519" s="3">
        <v>32046.3</v>
      </c>
      <c r="I1519" s="61">
        <v>2023</v>
      </c>
    </row>
    <row r="1520" spans="1:9" x14ac:dyDescent="0.3">
      <c r="A1520" s="79">
        <v>714</v>
      </c>
      <c r="B1520" t="s">
        <v>1472</v>
      </c>
      <c r="C1520" t="s">
        <v>1037</v>
      </c>
      <c r="D1520" t="s">
        <v>3832</v>
      </c>
      <c r="E1520" t="s">
        <v>42</v>
      </c>
      <c r="F1520" s="3">
        <v>10748.56</v>
      </c>
      <c r="G1520" s="3">
        <v>145800</v>
      </c>
      <c r="H1520" s="3">
        <v>5445.63</v>
      </c>
      <c r="I1520" s="61">
        <v>2023</v>
      </c>
    </row>
    <row r="1521" spans="1:9" x14ac:dyDescent="0.3">
      <c r="A1521" s="79">
        <v>714</v>
      </c>
      <c r="B1521" t="s">
        <v>1472</v>
      </c>
      <c r="C1521" t="s">
        <v>1037</v>
      </c>
      <c r="D1521" t="s">
        <v>5003</v>
      </c>
      <c r="E1521" t="s">
        <v>19</v>
      </c>
      <c r="F1521" s="3">
        <v>485922</v>
      </c>
      <c r="G1521" s="3">
        <v>11214000</v>
      </c>
      <c r="H1521" s="3">
        <v>418842.89999999997</v>
      </c>
      <c r="I1521" s="61">
        <v>2023</v>
      </c>
    </row>
    <row r="1522" spans="1:9" x14ac:dyDescent="0.3">
      <c r="A1522" s="79">
        <v>715</v>
      </c>
      <c r="B1522" t="s">
        <v>3225</v>
      </c>
      <c r="C1522" t="s">
        <v>1037</v>
      </c>
      <c r="D1522" t="s">
        <v>3226</v>
      </c>
      <c r="E1522" t="s">
        <v>7</v>
      </c>
      <c r="F1522" s="3">
        <v>32233.75</v>
      </c>
      <c r="G1522" s="3" t="s">
        <v>3765</v>
      </c>
      <c r="H1522" s="3" t="s">
        <v>3765</v>
      </c>
      <c r="I1522" s="61">
        <v>2023</v>
      </c>
    </row>
    <row r="1523" spans="1:9" x14ac:dyDescent="0.3">
      <c r="A1523" s="79">
        <v>716</v>
      </c>
      <c r="B1523" t="s">
        <v>795</v>
      </c>
      <c r="C1523" t="s">
        <v>1037</v>
      </c>
      <c r="D1523" t="s">
        <v>3560</v>
      </c>
      <c r="E1523" t="s">
        <v>19</v>
      </c>
      <c r="F1523" s="3">
        <v>334762</v>
      </c>
      <c r="G1523" s="3">
        <v>13423100</v>
      </c>
      <c r="H1523" s="3">
        <v>518668.58399999997</v>
      </c>
      <c r="I1523" s="61">
        <v>2023</v>
      </c>
    </row>
    <row r="1524" spans="1:9" x14ac:dyDescent="0.3">
      <c r="A1524" s="79">
        <v>716</v>
      </c>
      <c r="B1524" t="s">
        <v>795</v>
      </c>
      <c r="C1524" t="s">
        <v>1037</v>
      </c>
      <c r="D1524" t="s">
        <v>3227</v>
      </c>
      <c r="E1524" t="s">
        <v>19</v>
      </c>
      <c r="F1524" s="3">
        <v>506398</v>
      </c>
      <c r="G1524" s="3">
        <v>29616000</v>
      </c>
      <c r="H1524" s="3">
        <v>1144362.24</v>
      </c>
      <c r="I1524" s="61">
        <v>2023</v>
      </c>
    </row>
    <row r="1525" spans="1:9" x14ac:dyDescent="0.3">
      <c r="A1525" s="79">
        <v>716</v>
      </c>
      <c r="B1525" t="s">
        <v>795</v>
      </c>
      <c r="C1525" t="s">
        <v>1037</v>
      </c>
      <c r="D1525" t="s">
        <v>3561</v>
      </c>
      <c r="E1525" t="s">
        <v>19</v>
      </c>
      <c r="F1525" s="3" t="s">
        <v>3765</v>
      </c>
      <c r="G1525" s="3">
        <v>31760000</v>
      </c>
      <c r="H1525" s="3">
        <v>1227206.3999999999</v>
      </c>
      <c r="I1525" s="61">
        <v>2023</v>
      </c>
    </row>
    <row r="1526" spans="1:9" x14ac:dyDescent="0.3">
      <c r="A1526" s="79">
        <v>717</v>
      </c>
      <c r="B1526" t="s">
        <v>3099</v>
      </c>
      <c r="C1526" t="s">
        <v>1037</v>
      </c>
      <c r="D1526" t="s">
        <v>3021</v>
      </c>
      <c r="E1526" t="s">
        <v>7</v>
      </c>
      <c r="F1526" s="3">
        <v>163898</v>
      </c>
      <c r="G1526" s="3">
        <v>12960000</v>
      </c>
      <c r="H1526" s="3">
        <v>449193.6</v>
      </c>
      <c r="I1526" s="61">
        <v>2023</v>
      </c>
    </row>
    <row r="1527" spans="1:9" x14ac:dyDescent="0.3">
      <c r="A1527" s="79">
        <v>717</v>
      </c>
      <c r="B1527" t="s">
        <v>3099</v>
      </c>
      <c r="C1527" t="s">
        <v>1037</v>
      </c>
      <c r="D1527" t="s">
        <v>3228</v>
      </c>
      <c r="E1527" t="s">
        <v>7</v>
      </c>
      <c r="F1527" s="3">
        <v>15917</v>
      </c>
      <c r="G1527" s="3">
        <v>5720000</v>
      </c>
      <c r="H1527" s="3">
        <v>198255.2</v>
      </c>
      <c r="I1527" s="61">
        <v>2023</v>
      </c>
    </row>
    <row r="1528" spans="1:9" x14ac:dyDescent="0.3">
      <c r="A1528" s="79">
        <v>717</v>
      </c>
      <c r="B1528" t="s">
        <v>3099</v>
      </c>
      <c r="C1528" t="s">
        <v>1037</v>
      </c>
      <c r="D1528" t="s">
        <v>3022</v>
      </c>
      <c r="E1528" t="s">
        <v>7</v>
      </c>
      <c r="F1528" s="3">
        <v>89919</v>
      </c>
      <c r="G1528" s="3">
        <v>19476000</v>
      </c>
      <c r="H1528" s="3">
        <v>675038.16</v>
      </c>
      <c r="I1528" s="61">
        <v>2023</v>
      </c>
    </row>
    <row r="1529" spans="1:9" x14ac:dyDescent="0.3">
      <c r="A1529" s="79">
        <v>717</v>
      </c>
      <c r="B1529" t="s">
        <v>3099</v>
      </c>
      <c r="C1529" t="s">
        <v>1037</v>
      </c>
      <c r="D1529" t="s">
        <v>1834</v>
      </c>
      <c r="E1529" t="s">
        <v>7</v>
      </c>
      <c r="F1529" s="3">
        <v>154232</v>
      </c>
      <c r="G1529" s="3">
        <v>14125000</v>
      </c>
      <c r="H1529" s="3">
        <v>489572.5</v>
      </c>
      <c r="I1529" s="61">
        <v>2023</v>
      </c>
    </row>
    <row r="1530" spans="1:9" x14ac:dyDescent="0.3">
      <c r="A1530" s="79">
        <v>717</v>
      </c>
      <c r="B1530" t="s">
        <v>3099</v>
      </c>
      <c r="C1530" t="s">
        <v>1037</v>
      </c>
      <c r="D1530" t="s">
        <v>1835</v>
      </c>
      <c r="E1530" t="s">
        <v>7</v>
      </c>
      <c r="F1530" s="3">
        <v>181344</v>
      </c>
      <c r="G1530" s="3">
        <v>13320000</v>
      </c>
      <c r="H1530" s="3">
        <v>461671.2</v>
      </c>
      <c r="I1530" s="61">
        <v>2023</v>
      </c>
    </row>
    <row r="1531" spans="1:9" x14ac:dyDescent="0.3">
      <c r="A1531" s="79">
        <v>717</v>
      </c>
      <c r="B1531" t="s">
        <v>3099</v>
      </c>
      <c r="C1531" t="s">
        <v>1037</v>
      </c>
      <c r="D1531" t="s">
        <v>1836</v>
      </c>
      <c r="E1531" t="s">
        <v>7</v>
      </c>
      <c r="F1531" s="3">
        <v>242089</v>
      </c>
      <c r="G1531" s="3">
        <v>26070000</v>
      </c>
      <c r="H1531" s="3">
        <v>903586.2</v>
      </c>
      <c r="I1531" s="61">
        <v>2023</v>
      </c>
    </row>
    <row r="1532" spans="1:9" x14ac:dyDescent="0.3">
      <c r="A1532" s="79">
        <v>717</v>
      </c>
      <c r="B1532" t="s">
        <v>3099</v>
      </c>
      <c r="C1532" t="s">
        <v>1037</v>
      </c>
      <c r="D1532" t="s">
        <v>1837</v>
      </c>
      <c r="E1532" t="s">
        <v>42</v>
      </c>
      <c r="F1532" s="3">
        <v>107019</v>
      </c>
      <c r="G1532" s="3" t="s">
        <v>3765</v>
      </c>
      <c r="H1532" s="3" t="s">
        <v>3765</v>
      </c>
      <c r="I1532" s="61">
        <v>2023</v>
      </c>
    </row>
    <row r="1533" spans="1:9" x14ac:dyDescent="0.3">
      <c r="A1533" s="79">
        <v>717</v>
      </c>
      <c r="B1533" t="s">
        <v>3099</v>
      </c>
      <c r="C1533" t="s">
        <v>1037</v>
      </c>
      <c r="D1533" t="s">
        <v>3023</v>
      </c>
      <c r="E1533" t="s">
        <v>7</v>
      </c>
      <c r="F1533" s="3">
        <v>34640</v>
      </c>
      <c r="G1533" s="3">
        <v>5100000</v>
      </c>
      <c r="H1533" s="3">
        <v>176766</v>
      </c>
      <c r="I1533" s="61">
        <v>2023</v>
      </c>
    </row>
    <row r="1534" spans="1:9" x14ac:dyDescent="0.3">
      <c r="A1534" s="79">
        <v>717</v>
      </c>
      <c r="B1534" t="s">
        <v>3099</v>
      </c>
      <c r="C1534" t="s">
        <v>1037</v>
      </c>
      <c r="D1534" t="s">
        <v>1838</v>
      </c>
      <c r="E1534" t="s">
        <v>7</v>
      </c>
      <c r="F1534" s="3">
        <v>4604.3999999999996</v>
      </c>
      <c r="G1534" s="3">
        <v>242300</v>
      </c>
      <c r="H1534" s="3">
        <v>8398.1200000000008</v>
      </c>
      <c r="I1534" s="61">
        <v>2023</v>
      </c>
    </row>
    <row r="1535" spans="1:9" x14ac:dyDescent="0.3">
      <c r="A1535" s="79">
        <v>717</v>
      </c>
      <c r="B1535" t="s">
        <v>3099</v>
      </c>
      <c r="C1535" t="s">
        <v>1037</v>
      </c>
      <c r="D1535" t="s">
        <v>1839</v>
      </c>
      <c r="E1535" t="s">
        <v>7</v>
      </c>
      <c r="F1535" s="3">
        <v>53972</v>
      </c>
      <c r="G1535" s="3">
        <v>10000000</v>
      </c>
      <c r="H1535" s="3">
        <v>346600</v>
      </c>
      <c r="I1535" s="61">
        <v>2023</v>
      </c>
    </row>
    <row r="1536" spans="1:9" x14ac:dyDescent="0.3">
      <c r="A1536" s="79">
        <v>717</v>
      </c>
      <c r="B1536" t="s">
        <v>3099</v>
      </c>
      <c r="C1536" t="s">
        <v>1037</v>
      </c>
      <c r="D1536" t="s">
        <v>1840</v>
      </c>
      <c r="E1536" t="s">
        <v>7</v>
      </c>
      <c r="F1536" s="3">
        <v>43707</v>
      </c>
      <c r="G1536" s="3">
        <v>6630000</v>
      </c>
      <c r="H1536" s="3">
        <v>229795.8</v>
      </c>
      <c r="I1536" s="61">
        <v>2023</v>
      </c>
    </row>
    <row r="1537" spans="1:9" x14ac:dyDescent="0.3">
      <c r="A1537" s="79">
        <v>717</v>
      </c>
      <c r="B1537" t="s">
        <v>3099</v>
      </c>
      <c r="C1537" t="s">
        <v>1037</v>
      </c>
      <c r="D1537" t="s">
        <v>3024</v>
      </c>
      <c r="E1537" t="s">
        <v>7</v>
      </c>
      <c r="F1537" s="3">
        <v>38496</v>
      </c>
      <c r="G1537" s="3">
        <v>10500000</v>
      </c>
      <c r="H1537" s="3">
        <v>363930</v>
      </c>
      <c r="I1537" s="61">
        <v>2023</v>
      </c>
    </row>
    <row r="1538" spans="1:9" x14ac:dyDescent="0.3">
      <c r="A1538" s="79">
        <v>717</v>
      </c>
      <c r="B1538" t="s">
        <v>3099</v>
      </c>
      <c r="C1538" t="s">
        <v>1037</v>
      </c>
      <c r="D1538" t="s">
        <v>1841</v>
      </c>
      <c r="E1538" t="s">
        <v>7</v>
      </c>
      <c r="F1538" s="3">
        <v>30123</v>
      </c>
      <c r="G1538" s="3">
        <v>5529900</v>
      </c>
      <c r="H1538" s="3">
        <v>191666.33</v>
      </c>
      <c r="I1538" s="61">
        <v>2023</v>
      </c>
    </row>
    <row r="1539" spans="1:9" x14ac:dyDescent="0.3">
      <c r="A1539" s="79">
        <v>717</v>
      </c>
      <c r="B1539" t="s">
        <v>3099</v>
      </c>
      <c r="C1539" t="s">
        <v>1037</v>
      </c>
      <c r="D1539" t="s">
        <v>3229</v>
      </c>
      <c r="E1539" t="s">
        <v>7</v>
      </c>
      <c r="F1539" s="3">
        <v>303705</v>
      </c>
      <c r="G1539" s="3">
        <v>30000000</v>
      </c>
      <c r="H1539" s="3">
        <v>1039800</v>
      </c>
      <c r="I1539" s="61">
        <v>2023</v>
      </c>
    </row>
    <row r="1540" spans="1:9" x14ac:dyDescent="0.3">
      <c r="A1540" s="79">
        <v>717</v>
      </c>
      <c r="B1540" t="s">
        <v>3099</v>
      </c>
      <c r="C1540" t="s">
        <v>1037</v>
      </c>
      <c r="D1540" t="s">
        <v>3025</v>
      </c>
      <c r="E1540" t="s">
        <v>7</v>
      </c>
      <c r="F1540" s="3">
        <v>97473</v>
      </c>
      <c r="G1540" s="3">
        <v>6900000</v>
      </c>
      <c r="H1540" s="3">
        <v>239154</v>
      </c>
      <c r="I1540" s="61">
        <v>2023</v>
      </c>
    </row>
    <row r="1541" spans="1:9" x14ac:dyDescent="0.3">
      <c r="A1541" s="79">
        <v>717</v>
      </c>
      <c r="B1541" t="s">
        <v>3099</v>
      </c>
      <c r="C1541" t="s">
        <v>1037</v>
      </c>
      <c r="D1541" t="s">
        <v>3026</v>
      </c>
      <c r="E1541" t="s">
        <v>7</v>
      </c>
      <c r="F1541" s="3">
        <v>101471</v>
      </c>
      <c r="G1541" s="3">
        <v>3600000</v>
      </c>
      <c r="H1541" s="3">
        <v>124776</v>
      </c>
      <c r="I1541" s="61">
        <v>2023</v>
      </c>
    </row>
    <row r="1542" spans="1:9" x14ac:dyDescent="0.3">
      <c r="A1542" s="79">
        <v>717</v>
      </c>
      <c r="B1542" t="s">
        <v>3099</v>
      </c>
      <c r="C1542" t="s">
        <v>1037</v>
      </c>
      <c r="D1542" t="s">
        <v>3027</v>
      </c>
      <c r="E1542" t="s">
        <v>7</v>
      </c>
      <c r="F1542" s="3">
        <v>34642</v>
      </c>
      <c r="G1542" s="3">
        <v>6300000</v>
      </c>
      <c r="H1542" s="3">
        <v>218358</v>
      </c>
      <c r="I1542" s="61">
        <v>2023</v>
      </c>
    </row>
    <row r="1543" spans="1:9" x14ac:dyDescent="0.3">
      <c r="A1543" s="79">
        <v>717</v>
      </c>
      <c r="B1543" t="s">
        <v>3099</v>
      </c>
      <c r="C1543" t="s">
        <v>1037</v>
      </c>
      <c r="D1543" t="s">
        <v>3028</v>
      </c>
      <c r="E1543" t="s">
        <v>42</v>
      </c>
      <c r="F1543" s="3">
        <v>152750</v>
      </c>
      <c r="G1543" s="3">
        <v>11927400</v>
      </c>
      <c r="H1543" s="3">
        <v>413403.68</v>
      </c>
      <c r="I1543" s="61">
        <v>2023</v>
      </c>
    </row>
    <row r="1544" spans="1:9" x14ac:dyDescent="0.3">
      <c r="A1544" s="79">
        <v>717</v>
      </c>
      <c r="B1544" t="s">
        <v>3099</v>
      </c>
      <c r="C1544" t="s">
        <v>1037</v>
      </c>
      <c r="D1544" t="s">
        <v>3029</v>
      </c>
      <c r="E1544" t="s">
        <v>42</v>
      </c>
      <c r="F1544" s="3">
        <v>32605</v>
      </c>
      <c r="G1544" s="3">
        <v>23640000</v>
      </c>
      <c r="H1544" s="3">
        <v>819362.4</v>
      </c>
      <c r="I1544" s="61">
        <v>2023</v>
      </c>
    </row>
    <row r="1545" spans="1:9" x14ac:dyDescent="0.3">
      <c r="A1545" s="79">
        <v>717</v>
      </c>
      <c r="B1545" t="s">
        <v>3099</v>
      </c>
      <c r="C1545" t="s">
        <v>1037</v>
      </c>
      <c r="D1545" t="s">
        <v>3030</v>
      </c>
      <c r="E1545" t="s">
        <v>42</v>
      </c>
      <c r="F1545" s="3">
        <v>64445</v>
      </c>
      <c r="G1545" s="3">
        <v>4000000</v>
      </c>
      <c r="H1545" s="3">
        <v>138640</v>
      </c>
      <c r="I1545" s="61">
        <v>2023</v>
      </c>
    </row>
    <row r="1546" spans="1:9" x14ac:dyDescent="0.3">
      <c r="A1546" s="79">
        <v>717</v>
      </c>
      <c r="B1546" t="s">
        <v>3099</v>
      </c>
      <c r="C1546" t="s">
        <v>1037</v>
      </c>
      <c r="D1546" t="s">
        <v>3031</v>
      </c>
      <c r="E1546" t="s">
        <v>42</v>
      </c>
      <c r="F1546" s="3">
        <v>59730</v>
      </c>
      <c r="G1546" s="3">
        <v>9132300</v>
      </c>
      <c r="H1546" s="3">
        <v>316525.52</v>
      </c>
      <c r="I1546" s="61">
        <v>2023</v>
      </c>
    </row>
    <row r="1547" spans="1:9" x14ac:dyDescent="0.3">
      <c r="A1547" s="79">
        <v>717</v>
      </c>
      <c r="B1547" t="s">
        <v>3099</v>
      </c>
      <c r="C1547" t="s">
        <v>1037</v>
      </c>
      <c r="D1547" t="s">
        <v>3032</v>
      </c>
      <c r="E1547" t="s">
        <v>42</v>
      </c>
      <c r="F1547" s="3">
        <v>25397</v>
      </c>
      <c r="G1547" s="3">
        <v>4774500</v>
      </c>
      <c r="H1547" s="3">
        <v>165484.17000000001</v>
      </c>
      <c r="I1547" s="61">
        <v>2023</v>
      </c>
    </row>
    <row r="1548" spans="1:9" x14ac:dyDescent="0.3">
      <c r="A1548" s="79">
        <v>717</v>
      </c>
      <c r="B1548" t="s">
        <v>3099</v>
      </c>
      <c r="C1548" t="s">
        <v>1037</v>
      </c>
      <c r="D1548" t="s">
        <v>3230</v>
      </c>
      <c r="E1548" t="s">
        <v>7</v>
      </c>
      <c r="F1548" s="3">
        <v>30641</v>
      </c>
      <c r="G1548" s="3">
        <v>13171000</v>
      </c>
      <c r="H1548" s="3">
        <v>456506.86</v>
      </c>
      <c r="I1548" s="61">
        <v>2023</v>
      </c>
    </row>
    <row r="1549" spans="1:9" x14ac:dyDescent="0.3">
      <c r="A1549" s="79">
        <v>718</v>
      </c>
      <c r="B1549" t="s">
        <v>3231</v>
      </c>
      <c r="C1549" t="s">
        <v>1037</v>
      </c>
      <c r="D1549" t="s">
        <v>3232</v>
      </c>
      <c r="E1549" t="s">
        <v>19</v>
      </c>
      <c r="F1549" s="3">
        <v>11986</v>
      </c>
      <c r="G1549" s="3">
        <v>5166000</v>
      </c>
      <c r="H1549" s="3">
        <v>120626.1</v>
      </c>
      <c r="I1549" s="61">
        <v>2023</v>
      </c>
    </row>
    <row r="1550" spans="1:9" x14ac:dyDescent="0.3">
      <c r="A1550" s="79">
        <v>719</v>
      </c>
      <c r="B1550" t="s">
        <v>796</v>
      </c>
      <c r="C1550" t="s">
        <v>1037</v>
      </c>
      <c r="D1550" t="s">
        <v>3233</v>
      </c>
      <c r="E1550" t="s">
        <v>42</v>
      </c>
      <c r="F1550" s="3" t="s">
        <v>3765</v>
      </c>
      <c r="G1550" s="3">
        <v>1174400</v>
      </c>
      <c r="H1550" s="3">
        <v>39753.439999999995</v>
      </c>
      <c r="I1550" s="61">
        <v>2023</v>
      </c>
    </row>
    <row r="1551" spans="1:9" x14ac:dyDescent="0.3">
      <c r="A1551" s="79">
        <v>719</v>
      </c>
      <c r="B1551" t="s">
        <v>796</v>
      </c>
      <c r="C1551" t="s">
        <v>1037</v>
      </c>
      <c r="D1551" t="s">
        <v>3234</v>
      </c>
      <c r="E1551" t="s">
        <v>42</v>
      </c>
      <c r="F1551" s="3" t="s">
        <v>3765</v>
      </c>
      <c r="G1551" s="3">
        <v>22635200</v>
      </c>
      <c r="H1551" s="3">
        <v>766201.52</v>
      </c>
      <c r="I1551" s="61">
        <v>2023</v>
      </c>
    </row>
    <row r="1552" spans="1:9" x14ac:dyDescent="0.3">
      <c r="A1552" s="79">
        <v>719</v>
      </c>
      <c r="B1552" t="s">
        <v>796</v>
      </c>
      <c r="C1552" t="s">
        <v>1037</v>
      </c>
      <c r="D1552" t="s">
        <v>3235</v>
      </c>
      <c r="E1552" t="s">
        <v>42</v>
      </c>
      <c r="F1552" s="3" t="s">
        <v>3765</v>
      </c>
      <c r="G1552" s="3">
        <v>8647300</v>
      </c>
      <c r="H1552" s="3">
        <v>292711.10499999998</v>
      </c>
      <c r="I1552" s="61">
        <v>2023</v>
      </c>
    </row>
    <row r="1553" spans="1:9" x14ac:dyDescent="0.3">
      <c r="A1553" s="79">
        <v>719</v>
      </c>
      <c r="B1553" t="s">
        <v>796</v>
      </c>
      <c r="C1553" t="s">
        <v>1037</v>
      </c>
      <c r="D1553" t="s">
        <v>3236</v>
      </c>
      <c r="E1553" t="s">
        <v>42</v>
      </c>
      <c r="F1553" s="3" t="s">
        <v>3765</v>
      </c>
      <c r="G1553" s="3">
        <v>3246000</v>
      </c>
      <c r="H1553" s="3">
        <v>109877.1</v>
      </c>
      <c r="I1553" s="61">
        <v>2023</v>
      </c>
    </row>
    <row r="1554" spans="1:9" x14ac:dyDescent="0.3">
      <c r="A1554" s="79">
        <v>719</v>
      </c>
      <c r="B1554" t="s">
        <v>796</v>
      </c>
      <c r="C1554" t="s">
        <v>1037</v>
      </c>
      <c r="D1554" t="s">
        <v>3237</v>
      </c>
      <c r="E1554" t="s">
        <v>42</v>
      </c>
      <c r="F1554" s="3" t="s">
        <v>3765</v>
      </c>
      <c r="G1554" s="3">
        <v>723500</v>
      </c>
      <c r="H1554" s="3">
        <v>24490.474999999999</v>
      </c>
      <c r="I1554" s="61">
        <v>2023</v>
      </c>
    </row>
    <row r="1555" spans="1:9" x14ac:dyDescent="0.3">
      <c r="A1555" s="79">
        <v>719</v>
      </c>
      <c r="B1555" t="s">
        <v>796</v>
      </c>
      <c r="C1555" t="s">
        <v>1037</v>
      </c>
      <c r="D1555" t="s">
        <v>3238</v>
      </c>
      <c r="E1555" t="s">
        <v>42</v>
      </c>
      <c r="F1555" s="3" t="s">
        <v>3765</v>
      </c>
      <c r="G1555" s="3">
        <v>448100</v>
      </c>
      <c r="H1555" s="3">
        <v>15168.184999999999</v>
      </c>
      <c r="I1555" s="61">
        <v>2023</v>
      </c>
    </row>
    <row r="1556" spans="1:9" x14ac:dyDescent="0.3">
      <c r="A1556" s="79">
        <v>719</v>
      </c>
      <c r="B1556" t="s">
        <v>796</v>
      </c>
      <c r="C1556" t="s">
        <v>1037</v>
      </c>
      <c r="D1556" t="s">
        <v>3239</v>
      </c>
      <c r="E1556" t="s">
        <v>42</v>
      </c>
      <c r="F1556" s="3" t="s">
        <v>3765</v>
      </c>
      <c r="G1556" s="3">
        <v>16339400</v>
      </c>
      <c r="H1556" s="3">
        <v>553088.68999999994</v>
      </c>
      <c r="I1556" s="61">
        <v>2023</v>
      </c>
    </row>
    <row r="1557" spans="1:9" x14ac:dyDescent="0.3">
      <c r="A1557" s="79">
        <v>719</v>
      </c>
      <c r="B1557" t="s">
        <v>796</v>
      </c>
      <c r="C1557" t="s">
        <v>1037</v>
      </c>
      <c r="D1557" t="s">
        <v>3240</v>
      </c>
      <c r="E1557" t="s">
        <v>42</v>
      </c>
      <c r="F1557" s="3" t="s">
        <v>3765</v>
      </c>
      <c r="G1557" s="3">
        <v>429000</v>
      </c>
      <c r="H1557" s="3">
        <v>14521.65</v>
      </c>
      <c r="I1557" s="61">
        <v>2023</v>
      </c>
    </row>
    <row r="1558" spans="1:9" x14ac:dyDescent="0.3">
      <c r="A1558" s="79">
        <v>719</v>
      </c>
      <c r="B1558" t="s">
        <v>796</v>
      </c>
      <c r="C1558" t="s">
        <v>1037</v>
      </c>
      <c r="D1558" t="s">
        <v>3241</v>
      </c>
      <c r="E1558" t="s">
        <v>42</v>
      </c>
      <c r="F1558" s="3" t="s">
        <v>3765</v>
      </c>
      <c r="G1558" s="3">
        <v>44454800</v>
      </c>
      <c r="H1558" s="3">
        <v>1504794.98</v>
      </c>
      <c r="I1558" s="61">
        <v>2023</v>
      </c>
    </row>
    <row r="1559" spans="1:9" x14ac:dyDescent="0.3">
      <c r="A1559" s="79">
        <v>719</v>
      </c>
      <c r="B1559" t="s">
        <v>796</v>
      </c>
      <c r="C1559" t="s">
        <v>1037</v>
      </c>
      <c r="D1559" t="s">
        <v>3242</v>
      </c>
      <c r="E1559" t="s">
        <v>42</v>
      </c>
      <c r="F1559" s="3" t="s">
        <v>3765</v>
      </c>
      <c r="G1559" s="3">
        <v>664100</v>
      </c>
      <c r="H1559" s="3">
        <v>22479.785</v>
      </c>
      <c r="I1559" s="61">
        <v>2023</v>
      </c>
    </row>
    <row r="1560" spans="1:9" x14ac:dyDescent="0.3">
      <c r="A1560" s="79">
        <v>719</v>
      </c>
      <c r="B1560" t="s">
        <v>796</v>
      </c>
      <c r="C1560" t="s">
        <v>1037</v>
      </c>
      <c r="D1560" t="s">
        <v>3243</v>
      </c>
      <c r="E1560" t="s">
        <v>42</v>
      </c>
      <c r="F1560" s="3" t="s">
        <v>3765</v>
      </c>
      <c r="G1560" s="3">
        <v>3970500</v>
      </c>
      <c r="H1560" s="3">
        <v>134401.42499999999</v>
      </c>
      <c r="I1560" s="61">
        <v>2023</v>
      </c>
    </row>
    <row r="1561" spans="1:9" x14ac:dyDescent="0.3">
      <c r="A1561" s="79">
        <v>719</v>
      </c>
      <c r="B1561" t="s">
        <v>796</v>
      </c>
      <c r="C1561" t="s">
        <v>1037</v>
      </c>
      <c r="D1561" t="s">
        <v>3244</v>
      </c>
      <c r="E1561" t="s">
        <v>42</v>
      </c>
      <c r="F1561" s="3" t="s">
        <v>3765</v>
      </c>
      <c r="G1561" s="3">
        <v>19711500</v>
      </c>
      <c r="H1561" s="3">
        <v>667234.27499999991</v>
      </c>
      <c r="I1561" s="61">
        <v>2023</v>
      </c>
    </row>
    <row r="1562" spans="1:9" x14ac:dyDescent="0.3">
      <c r="A1562" s="79">
        <v>719</v>
      </c>
      <c r="B1562" t="s">
        <v>796</v>
      </c>
      <c r="C1562" t="s">
        <v>1037</v>
      </c>
      <c r="D1562" t="s">
        <v>3245</v>
      </c>
      <c r="E1562" t="s">
        <v>42</v>
      </c>
      <c r="F1562" s="3" t="s">
        <v>3765</v>
      </c>
      <c r="G1562" s="3">
        <v>17717000</v>
      </c>
      <c r="H1562" s="3">
        <v>599720.44999999995</v>
      </c>
      <c r="I1562" s="61">
        <v>2023</v>
      </c>
    </row>
    <row r="1563" spans="1:9" x14ac:dyDescent="0.3">
      <c r="A1563" s="79">
        <v>719</v>
      </c>
      <c r="B1563" t="s">
        <v>796</v>
      </c>
      <c r="C1563" t="s">
        <v>1037</v>
      </c>
      <c r="D1563" t="s">
        <v>3246</v>
      </c>
      <c r="E1563" t="s">
        <v>42</v>
      </c>
      <c r="F1563" s="3" t="s">
        <v>3765</v>
      </c>
      <c r="G1563" s="3">
        <v>46445800</v>
      </c>
      <c r="H1563" s="3">
        <v>1572190.33</v>
      </c>
      <c r="I1563" s="61">
        <v>2023</v>
      </c>
    </row>
    <row r="1564" spans="1:9" x14ac:dyDescent="0.3">
      <c r="A1564" s="79">
        <v>720</v>
      </c>
      <c r="B1564" t="s">
        <v>797</v>
      </c>
      <c r="C1564" t="s">
        <v>1037</v>
      </c>
      <c r="D1564" t="s">
        <v>241</v>
      </c>
      <c r="E1564" t="s">
        <v>42</v>
      </c>
      <c r="F1564" s="3">
        <v>432602.85</v>
      </c>
      <c r="G1564" s="3">
        <v>18119700</v>
      </c>
      <c r="H1564" s="3">
        <v>542322.62099999993</v>
      </c>
      <c r="I1564" s="61">
        <v>2023</v>
      </c>
    </row>
    <row r="1565" spans="1:9" x14ac:dyDescent="0.3">
      <c r="A1565" s="79">
        <v>720</v>
      </c>
      <c r="B1565" t="s">
        <v>797</v>
      </c>
      <c r="C1565" t="s">
        <v>1037</v>
      </c>
      <c r="D1565" t="s">
        <v>242</v>
      </c>
      <c r="E1565" t="s">
        <v>42</v>
      </c>
      <c r="F1565" s="3">
        <v>496438.32</v>
      </c>
      <c r="G1565" s="3">
        <v>26525600</v>
      </c>
      <c r="H1565" s="3">
        <v>793911.20799999998</v>
      </c>
      <c r="I1565" s="61">
        <v>2023</v>
      </c>
    </row>
    <row r="1566" spans="1:9" x14ac:dyDescent="0.3">
      <c r="A1566" s="79">
        <v>720</v>
      </c>
      <c r="B1566" t="s">
        <v>797</v>
      </c>
      <c r="C1566" t="s">
        <v>1037</v>
      </c>
      <c r="D1566" t="s">
        <v>243</v>
      </c>
      <c r="E1566" t="s">
        <v>42</v>
      </c>
      <c r="F1566" s="3">
        <v>17634</v>
      </c>
      <c r="G1566" s="3">
        <v>9509300</v>
      </c>
      <c r="H1566" s="3">
        <v>284613.34899999999</v>
      </c>
      <c r="I1566" s="61">
        <v>2023</v>
      </c>
    </row>
    <row r="1567" spans="1:9" x14ac:dyDescent="0.3">
      <c r="A1567" s="79">
        <v>720</v>
      </c>
      <c r="B1567" t="s">
        <v>797</v>
      </c>
      <c r="C1567" t="s">
        <v>1037</v>
      </c>
      <c r="D1567" t="s">
        <v>244</v>
      </c>
      <c r="E1567" t="s">
        <v>42</v>
      </c>
      <c r="F1567" s="3">
        <v>233721.95</v>
      </c>
      <c r="G1567" s="3">
        <v>22927000</v>
      </c>
      <c r="H1567" s="3">
        <v>686205.11</v>
      </c>
      <c r="I1567" s="61">
        <v>2023</v>
      </c>
    </row>
    <row r="1568" spans="1:9" x14ac:dyDescent="0.3">
      <c r="A1568" s="79">
        <v>720</v>
      </c>
      <c r="B1568" t="s">
        <v>797</v>
      </c>
      <c r="C1568" t="s">
        <v>1037</v>
      </c>
      <c r="D1568" t="s">
        <v>245</v>
      </c>
      <c r="E1568" t="s">
        <v>42</v>
      </c>
      <c r="F1568" s="3">
        <v>60609.79</v>
      </c>
      <c r="G1568" s="3">
        <v>4570100</v>
      </c>
      <c r="H1568" s="3">
        <v>136783.09299999999</v>
      </c>
      <c r="I1568" s="61">
        <v>2023</v>
      </c>
    </row>
    <row r="1569" spans="1:9" x14ac:dyDescent="0.3">
      <c r="A1569" s="79">
        <v>720</v>
      </c>
      <c r="B1569" t="s">
        <v>797</v>
      </c>
      <c r="C1569" t="s">
        <v>1037</v>
      </c>
      <c r="D1569" t="s">
        <v>246</v>
      </c>
      <c r="E1569" t="s">
        <v>42</v>
      </c>
      <c r="F1569" s="3">
        <v>330004.13</v>
      </c>
      <c r="G1569" s="3">
        <v>28425000</v>
      </c>
      <c r="H1569" s="3">
        <v>850760.25</v>
      </c>
      <c r="I1569" s="61">
        <v>2023</v>
      </c>
    </row>
    <row r="1570" spans="1:9" x14ac:dyDescent="0.3">
      <c r="A1570" s="79">
        <v>722</v>
      </c>
      <c r="B1570" t="s">
        <v>798</v>
      </c>
      <c r="C1570" t="s">
        <v>1037</v>
      </c>
      <c r="D1570" t="s">
        <v>3871</v>
      </c>
      <c r="E1570" t="s">
        <v>7</v>
      </c>
      <c r="F1570" s="3">
        <v>117900</v>
      </c>
      <c r="G1570" s="3">
        <v>27069400</v>
      </c>
      <c r="H1570" s="3" t="s">
        <v>3765</v>
      </c>
      <c r="I1570" s="61">
        <v>2023</v>
      </c>
    </row>
    <row r="1571" spans="1:9" x14ac:dyDescent="0.3">
      <c r="A1571" s="79">
        <v>722</v>
      </c>
      <c r="B1571" t="s">
        <v>798</v>
      </c>
      <c r="C1571" t="s">
        <v>1037</v>
      </c>
      <c r="D1571" t="s">
        <v>248</v>
      </c>
      <c r="E1571" t="s">
        <v>7</v>
      </c>
      <c r="F1571" s="3">
        <v>60407</v>
      </c>
      <c r="G1571" s="3">
        <v>23308800</v>
      </c>
      <c r="H1571" s="3" t="s">
        <v>3765</v>
      </c>
      <c r="I1571" s="61">
        <v>2023</v>
      </c>
    </row>
    <row r="1572" spans="1:9" x14ac:dyDescent="0.3">
      <c r="A1572" s="79">
        <v>722</v>
      </c>
      <c r="B1572" t="s">
        <v>798</v>
      </c>
      <c r="C1572" t="s">
        <v>1037</v>
      </c>
      <c r="D1572" t="s">
        <v>3872</v>
      </c>
      <c r="E1572" t="s">
        <v>7</v>
      </c>
      <c r="F1572" s="3">
        <v>136617</v>
      </c>
      <c r="G1572" s="3">
        <v>22881300</v>
      </c>
      <c r="H1572" s="3" t="s">
        <v>3765</v>
      </c>
      <c r="I1572" s="61">
        <v>2023</v>
      </c>
    </row>
    <row r="1573" spans="1:9" x14ac:dyDescent="0.3">
      <c r="A1573" s="79">
        <v>722</v>
      </c>
      <c r="B1573" t="s">
        <v>798</v>
      </c>
      <c r="C1573" t="s">
        <v>1037</v>
      </c>
      <c r="D1573" t="s">
        <v>249</v>
      </c>
      <c r="E1573" t="s">
        <v>7</v>
      </c>
      <c r="F1573" s="3">
        <v>33741.15</v>
      </c>
      <c r="G1573" s="3">
        <v>7668600</v>
      </c>
      <c r="H1573" s="3" t="s">
        <v>3765</v>
      </c>
      <c r="I1573" s="61">
        <v>2023</v>
      </c>
    </row>
    <row r="1574" spans="1:9" x14ac:dyDescent="0.3">
      <c r="A1574" s="79">
        <v>722</v>
      </c>
      <c r="B1574" t="s">
        <v>798</v>
      </c>
      <c r="C1574" t="s">
        <v>1037</v>
      </c>
      <c r="D1574" t="s">
        <v>3562</v>
      </c>
      <c r="E1574" t="s">
        <v>19</v>
      </c>
      <c r="F1574" s="3">
        <v>386422</v>
      </c>
      <c r="G1574" s="3">
        <v>11377000</v>
      </c>
      <c r="H1574" s="3" t="s">
        <v>3765</v>
      </c>
      <c r="I1574" s="61">
        <v>2023</v>
      </c>
    </row>
    <row r="1575" spans="1:9" x14ac:dyDescent="0.3">
      <c r="A1575" s="79">
        <v>722</v>
      </c>
      <c r="B1575" t="s">
        <v>798</v>
      </c>
      <c r="C1575" t="s">
        <v>1037</v>
      </c>
      <c r="D1575" t="s">
        <v>3563</v>
      </c>
      <c r="E1575" t="s">
        <v>42</v>
      </c>
      <c r="F1575" s="3">
        <v>1324852.96</v>
      </c>
      <c r="G1575" s="3">
        <v>2086000</v>
      </c>
      <c r="H1575" s="3" t="s">
        <v>3765</v>
      </c>
      <c r="I1575" s="61">
        <v>2023</v>
      </c>
    </row>
    <row r="1576" spans="1:9" x14ac:dyDescent="0.3">
      <c r="A1576" s="79">
        <v>722</v>
      </c>
      <c r="B1576" t="s">
        <v>798</v>
      </c>
      <c r="C1576" t="s">
        <v>1037</v>
      </c>
      <c r="D1576" t="s">
        <v>3564</v>
      </c>
      <c r="E1576" t="s">
        <v>42</v>
      </c>
      <c r="F1576" s="3">
        <v>150823.01</v>
      </c>
      <c r="G1576" s="3">
        <v>7709400</v>
      </c>
      <c r="H1576" s="3" t="s">
        <v>3765</v>
      </c>
      <c r="I1576" s="61">
        <v>2023</v>
      </c>
    </row>
    <row r="1577" spans="1:9" x14ac:dyDescent="0.3">
      <c r="A1577" s="79">
        <v>801</v>
      </c>
      <c r="B1577" t="s">
        <v>799</v>
      </c>
      <c r="C1577" t="s">
        <v>1051</v>
      </c>
      <c r="D1577" t="s">
        <v>3033</v>
      </c>
      <c r="E1577" t="s">
        <v>42</v>
      </c>
      <c r="F1577" s="3">
        <v>715605.15</v>
      </c>
      <c r="G1577" s="3">
        <v>32131700</v>
      </c>
      <c r="H1577" s="3">
        <v>1284304.0490000001</v>
      </c>
      <c r="I1577" s="61">
        <v>2023</v>
      </c>
    </row>
    <row r="1578" spans="1:9" x14ac:dyDescent="0.3">
      <c r="A1578" s="79">
        <v>801</v>
      </c>
      <c r="B1578" t="s">
        <v>799</v>
      </c>
      <c r="C1578" t="s">
        <v>1051</v>
      </c>
      <c r="D1578" t="s">
        <v>3247</v>
      </c>
      <c r="E1578" t="s">
        <v>42</v>
      </c>
      <c r="F1578" s="3">
        <v>262514.87</v>
      </c>
      <c r="G1578" s="3">
        <v>10324800</v>
      </c>
      <c r="H1578" s="3">
        <v>412682.25599999999</v>
      </c>
      <c r="I1578" s="61">
        <v>2023</v>
      </c>
    </row>
    <row r="1579" spans="1:9" x14ac:dyDescent="0.3">
      <c r="A1579" s="79">
        <v>801</v>
      </c>
      <c r="B1579" t="s">
        <v>799</v>
      </c>
      <c r="C1579" t="s">
        <v>1051</v>
      </c>
      <c r="D1579" t="s">
        <v>251</v>
      </c>
      <c r="E1579" t="s">
        <v>7</v>
      </c>
      <c r="F1579" s="3">
        <v>58825</v>
      </c>
      <c r="G1579" s="3">
        <v>6180000</v>
      </c>
      <c r="H1579" s="3">
        <v>247014.6</v>
      </c>
      <c r="I1579" s="61">
        <v>2023</v>
      </c>
    </row>
    <row r="1580" spans="1:9" x14ac:dyDescent="0.3">
      <c r="A1580" s="79">
        <v>801</v>
      </c>
      <c r="B1580" t="s">
        <v>799</v>
      </c>
      <c r="C1580" t="s">
        <v>1051</v>
      </c>
      <c r="D1580" t="s">
        <v>252</v>
      </c>
      <c r="E1580" t="s">
        <v>7</v>
      </c>
      <c r="F1580" s="3">
        <v>25106.6</v>
      </c>
      <c r="G1580" s="3">
        <v>6850000</v>
      </c>
      <c r="H1580" s="3">
        <v>273794.5</v>
      </c>
      <c r="I1580" s="61">
        <v>2023</v>
      </c>
    </row>
    <row r="1581" spans="1:9" x14ac:dyDescent="0.3">
      <c r="A1581" s="79">
        <v>802</v>
      </c>
      <c r="B1581" t="s">
        <v>800</v>
      </c>
      <c r="C1581" t="s">
        <v>1051</v>
      </c>
      <c r="D1581" t="s">
        <v>254</v>
      </c>
      <c r="E1581" t="s">
        <v>7</v>
      </c>
      <c r="F1581" s="3">
        <v>44720.92</v>
      </c>
      <c r="G1581" s="3">
        <v>4095000</v>
      </c>
      <c r="H1581" s="3">
        <v>141072.75</v>
      </c>
      <c r="I1581" s="61">
        <v>2023</v>
      </c>
    </row>
    <row r="1582" spans="1:9" x14ac:dyDescent="0.3">
      <c r="A1582" s="79">
        <v>802</v>
      </c>
      <c r="B1582" t="s">
        <v>800</v>
      </c>
      <c r="C1582" t="s">
        <v>1051</v>
      </c>
      <c r="D1582" t="s">
        <v>255</v>
      </c>
      <c r="E1582" t="s">
        <v>7</v>
      </c>
      <c r="F1582" s="3">
        <v>7373.4</v>
      </c>
      <c r="G1582" s="3">
        <v>3750000</v>
      </c>
      <c r="H1582" s="3">
        <v>129187.5</v>
      </c>
      <c r="I1582" s="61">
        <v>2023</v>
      </c>
    </row>
    <row r="1583" spans="1:9" x14ac:dyDescent="0.3">
      <c r="A1583" s="79">
        <v>802</v>
      </c>
      <c r="B1583" t="s">
        <v>800</v>
      </c>
      <c r="C1583" t="s">
        <v>1051</v>
      </c>
      <c r="D1583" t="s">
        <v>256</v>
      </c>
      <c r="E1583" t="s">
        <v>7</v>
      </c>
      <c r="F1583" s="3">
        <v>10920.32</v>
      </c>
      <c r="G1583" s="3">
        <v>5113600</v>
      </c>
      <c r="H1583" s="3">
        <v>176163.52</v>
      </c>
      <c r="I1583" s="61">
        <v>2023</v>
      </c>
    </row>
    <row r="1584" spans="1:9" x14ac:dyDescent="0.3">
      <c r="A1584" s="79">
        <v>802</v>
      </c>
      <c r="B1584" t="s">
        <v>800</v>
      </c>
      <c r="C1584" t="s">
        <v>1051</v>
      </c>
      <c r="D1584" t="s">
        <v>257</v>
      </c>
      <c r="E1584" t="s">
        <v>7</v>
      </c>
      <c r="F1584" s="3">
        <v>29523.34</v>
      </c>
      <c r="G1584" s="3">
        <v>4239200</v>
      </c>
      <c r="H1584" s="3">
        <v>146040.44</v>
      </c>
      <c r="I1584" s="61">
        <v>2023</v>
      </c>
    </row>
    <row r="1585" spans="1:9" x14ac:dyDescent="0.3">
      <c r="A1585" s="79">
        <v>802</v>
      </c>
      <c r="B1585" t="s">
        <v>800</v>
      </c>
      <c r="C1585" t="s">
        <v>1051</v>
      </c>
      <c r="D1585" t="s">
        <v>258</v>
      </c>
      <c r="E1585" t="s">
        <v>7</v>
      </c>
      <c r="F1585" s="3">
        <v>30155.02</v>
      </c>
      <c r="G1585" s="3">
        <v>12469100</v>
      </c>
      <c r="H1585" s="3">
        <v>429560.5</v>
      </c>
      <c r="I1585" s="61">
        <v>2023</v>
      </c>
    </row>
    <row r="1586" spans="1:9" x14ac:dyDescent="0.3">
      <c r="A1586" s="79">
        <v>803</v>
      </c>
      <c r="B1586" t="s">
        <v>801</v>
      </c>
      <c r="C1586" t="s">
        <v>1051</v>
      </c>
      <c r="D1586" t="s">
        <v>3248</v>
      </c>
      <c r="E1586" t="s">
        <v>19</v>
      </c>
      <c r="F1586" s="3">
        <v>258052.82</v>
      </c>
      <c r="G1586" s="3">
        <v>11010600</v>
      </c>
      <c r="H1586" s="3">
        <v>329216.94</v>
      </c>
      <c r="I1586" s="61">
        <v>2023</v>
      </c>
    </row>
    <row r="1587" spans="1:9" x14ac:dyDescent="0.3">
      <c r="A1587" s="79">
        <v>803</v>
      </c>
      <c r="B1587" t="s">
        <v>801</v>
      </c>
      <c r="C1587" t="s">
        <v>1051</v>
      </c>
      <c r="D1587" t="s">
        <v>3249</v>
      </c>
      <c r="E1587" t="s">
        <v>7</v>
      </c>
      <c r="F1587" s="3">
        <v>166172.89000000001</v>
      </c>
      <c r="G1587" s="3">
        <v>12470000</v>
      </c>
      <c r="H1587" s="3">
        <v>372853</v>
      </c>
      <c r="I1587" s="61">
        <v>2023</v>
      </c>
    </row>
    <row r="1588" spans="1:9" x14ac:dyDescent="0.3">
      <c r="A1588" s="79">
        <v>803</v>
      </c>
      <c r="B1588" t="s">
        <v>801</v>
      </c>
      <c r="C1588" t="s">
        <v>1051</v>
      </c>
      <c r="D1588" t="s">
        <v>3250</v>
      </c>
      <c r="E1588" t="s">
        <v>7</v>
      </c>
      <c r="F1588" s="3">
        <v>184323.09</v>
      </c>
      <c r="G1588" s="3">
        <v>13970000</v>
      </c>
      <c r="H1588" s="3">
        <v>417703.00000000006</v>
      </c>
      <c r="I1588" s="61">
        <v>2023</v>
      </c>
    </row>
    <row r="1589" spans="1:9" x14ac:dyDescent="0.3">
      <c r="A1589" s="79">
        <v>803</v>
      </c>
      <c r="B1589" t="s">
        <v>801</v>
      </c>
      <c r="C1589" t="s">
        <v>1051</v>
      </c>
      <c r="D1589" t="s">
        <v>3251</v>
      </c>
      <c r="E1589" t="s">
        <v>7</v>
      </c>
      <c r="F1589" s="3">
        <v>15000</v>
      </c>
      <c r="G1589" s="3">
        <v>671500</v>
      </c>
      <c r="H1589" s="3">
        <v>20077.849999999999</v>
      </c>
      <c r="I1589" s="61">
        <v>2023</v>
      </c>
    </row>
    <row r="1590" spans="1:9" x14ac:dyDescent="0.3">
      <c r="A1590" s="79">
        <v>806</v>
      </c>
      <c r="B1590" t="s">
        <v>802</v>
      </c>
      <c r="C1590" t="s">
        <v>1051</v>
      </c>
      <c r="D1590" t="s">
        <v>261</v>
      </c>
      <c r="E1590" t="s">
        <v>19</v>
      </c>
      <c r="F1590" s="3">
        <v>927929</v>
      </c>
      <c r="G1590" s="3">
        <v>26000000</v>
      </c>
      <c r="H1590" s="3">
        <v>923260</v>
      </c>
      <c r="I1590" s="61">
        <v>2023</v>
      </c>
    </row>
    <row r="1591" spans="1:9" x14ac:dyDescent="0.3">
      <c r="A1591" s="79">
        <v>806</v>
      </c>
      <c r="B1591" t="s">
        <v>802</v>
      </c>
      <c r="C1591" t="s">
        <v>1051</v>
      </c>
      <c r="D1591" t="s">
        <v>262</v>
      </c>
      <c r="E1591" t="s">
        <v>19</v>
      </c>
      <c r="F1591" s="3">
        <v>133771</v>
      </c>
      <c r="G1591" s="3">
        <v>4116400</v>
      </c>
      <c r="H1591" s="3">
        <v>146173.364</v>
      </c>
      <c r="I1591" s="61">
        <v>2023</v>
      </c>
    </row>
    <row r="1592" spans="1:9" x14ac:dyDescent="0.3">
      <c r="A1592" s="79">
        <v>806</v>
      </c>
      <c r="B1592" t="s">
        <v>802</v>
      </c>
      <c r="C1592" t="s">
        <v>1051</v>
      </c>
      <c r="D1592" t="s">
        <v>263</v>
      </c>
      <c r="E1592" t="s">
        <v>19</v>
      </c>
      <c r="F1592" s="3">
        <v>460357.01</v>
      </c>
      <c r="G1592" s="3">
        <v>20072400</v>
      </c>
      <c r="H1592" s="3">
        <v>712770.924</v>
      </c>
      <c r="I1592" s="61">
        <v>2023</v>
      </c>
    </row>
    <row r="1593" spans="1:9" x14ac:dyDescent="0.3">
      <c r="A1593" s="79">
        <v>806</v>
      </c>
      <c r="B1593" t="s">
        <v>802</v>
      </c>
      <c r="C1593" t="s">
        <v>1051</v>
      </c>
      <c r="D1593" t="s">
        <v>264</v>
      </c>
      <c r="E1593" t="s">
        <v>19</v>
      </c>
      <c r="F1593" s="3">
        <v>74941.84</v>
      </c>
      <c r="G1593" s="3">
        <v>3267600</v>
      </c>
      <c r="H1593" s="3">
        <v>116032.476</v>
      </c>
      <c r="I1593" s="61">
        <v>2023</v>
      </c>
    </row>
    <row r="1594" spans="1:9" x14ac:dyDescent="0.3">
      <c r="A1594" s="79">
        <v>806</v>
      </c>
      <c r="B1594" t="s">
        <v>802</v>
      </c>
      <c r="C1594" t="s">
        <v>1051</v>
      </c>
      <c r="D1594" t="s">
        <v>265</v>
      </c>
      <c r="E1594" t="s">
        <v>19</v>
      </c>
      <c r="F1594" s="3">
        <v>208959.15</v>
      </c>
      <c r="G1594" s="3">
        <v>10597600</v>
      </c>
      <c r="H1594" s="3">
        <v>376320.77600000001</v>
      </c>
      <c r="I1594" s="61">
        <v>2023</v>
      </c>
    </row>
    <row r="1595" spans="1:9" x14ac:dyDescent="0.3">
      <c r="A1595" s="79">
        <v>806</v>
      </c>
      <c r="B1595" t="s">
        <v>802</v>
      </c>
      <c r="C1595" t="s">
        <v>1051</v>
      </c>
      <c r="D1595" t="s">
        <v>266</v>
      </c>
      <c r="E1595" t="s">
        <v>19</v>
      </c>
      <c r="F1595" s="3">
        <v>327307.46999999997</v>
      </c>
      <c r="G1595" s="3">
        <v>14762160</v>
      </c>
      <c r="H1595" s="3">
        <v>524204.30160000001</v>
      </c>
      <c r="I1595" s="61">
        <v>2023</v>
      </c>
    </row>
    <row r="1596" spans="1:9" x14ac:dyDescent="0.3">
      <c r="A1596" s="79">
        <v>806</v>
      </c>
      <c r="B1596" t="s">
        <v>802</v>
      </c>
      <c r="C1596" t="s">
        <v>1051</v>
      </c>
      <c r="D1596" t="s">
        <v>267</v>
      </c>
      <c r="E1596" t="s">
        <v>19</v>
      </c>
      <c r="F1596" s="3">
        <v>24097.25</v>
      </c>
      <c r="G1596" s="3">
        <v>1640240</v>
      </c>
      <c r="H1596" s="3">
        <v>58244.922400000003</v>
      </c>
      <c r="I1596" s="61">
        <v>2023</v>
      </c>
    </row>
    <row r="1597" spans="1:9" x14ac:dyDescent="0.3">
      <c r="A1597" s="79">
        <v>806</v>
      </c>
      <c r="B1597" t="s">
        <v>802</v>
      </c>
      <c r="C1597" t="s">
        <v>1051</v>
      </c>
      <c r="D1597" t="s">
        <v>268</v>
      </c>
      <c r="E1597" t="s">
        <v>19</v>
      </c>
      <c r="F1597" s="3">
        <v>313421.01</v>
      </c>
      <c r="G1597" s="3">
        <v>16490300</v>
      </c>
      <c r="H1597" s="3">
        <v>585570.55299999996</v>
      </c>
      <c r="I1597" s="61">
        <v>2023</v>
      </c>
    </row>
    <row r="1598" spans="1:9" x14ac:dyDescent="0.3">
      <c r="A1598" s="79">
        <v>806</v>
      </c>
      <c r="B1598" t="s">
        <v>802</v>
      </c>
      <c r="C1598" t="s">
        <v>1051</v>
      </c>
      <c r="D1598" t="s">
        <v>269</v>
      </c>
      <c r="E1598" t="s">
        <v>19</v>
      </c>
      <c r="F1598" s="3">
        <v>669468.23</v>
      </c>
      <c r="G1598" s="3">
        <v>52700000</v>
      </c>
      <c r="H1598" s="3">
        <v>1871377</v>
      </c>
      <c r="I1598" s="61">
        <v>2023</v>
      </c>
    </row>
    <row r="1599" spans="1:9" x14ac:dyDescent="0.3">
      <c r="A1599" s="79">
        <v>806</v>
      </c>
      <c r="B1599" t="s">
        <v>802</v>
      </c>
      <c r="C1599" t="s">
        <v>1051</v>
      </c>
      <c r="D1599" t="s">
        <v>270</v>
      </c>
      <c r="E1599" t="s">
        <v>19</v>
      </c>
      <c r="F1599" s="3">
        <v>70884.87</v>
      </c>
      <c r="G1599" s="3">
        <v>5580000</v>
      </c>
      <c r="H1599" s="3">
        <v>198145.8</v>
      </c>
      <c r="I1599" s="61">
        <v>2023</v>
      </c>
    </row>
    <row r="1600" spans="1:9" x14ac:dyDescent="0.3">
      <c r="A1600" s="79">
        <v>806</v>
      </c>
      <c r="B1600" t="s">
        <v>802</v>
      </c>
      <c r="C1600" t="s">
        <v>1051</v>
      </c>
      <c r="D1600" t="s">
        <v>271</v>
      </c>
      <c r="E1600" t="s">
        <v>19</v>
      </c>
      <c r="F1600" s="3">
        <v>47256.59</v>
      </c>
      <c r="G1600" s="3">
        <v>3720000</v>
      </c>
      <c r="H1600" s="3">
        <v>132097.20000000001</v>
      </c>
      <c r="I1600" s="61">
        <v>2023</v>
      </c>
    </row>
    <row r="1601" spans="1:9" x14ac:dyDescent="0.3">
      <c r="A1601" s="79">
        <v>806</v>
      </c>
      <c r="B1601" t="s">
        <v>802</v>
      </c>
      <c r="C1601" t="s">
        <v>1051</v>
      </c>
      <c r="D1601" t="s">
        <v>3034</v>
      </c>
      <c r="E1601" t="s">
        <v>19</v>
      </c>
      <c r="F1601" s="3">
        <v>699059.55</v>
      </c>
      <c r="G1601" s="3">
        <v>48746880</v>
      </c>
      <c r="H1601" s="3">
        <v>1731001.7087999999</v>
      </c>
      <c r="I1601" s="61">
        <v>2023</v>
      </c>
    </row>
    <row r="1602" spans="1:9" x14ac:dyDescent="0.3">
      <c r="A1602" s="79">
        <v>806</v>
      </c>
      <c r="B1602" t="s">
        <v>802</v>
      </c>
      <c r="C1602" t="s">
        <v>1051</v>
      </c>
      <c r="D1602" t="s">
        <v>272</v>
      </c>
      <c r="E1602" t="s">
        <v>19</v>
      </c>
      <c r="F1602" s="3">
        <v>54534.22</v>
      </c>
      <c r="G1602" s="3">
        <v>10804000</v>
      </c>
      <c r="H1602" s="3">
        <v>383650.04</v>
      </c>
      <c r="I1602" s="61">
        <v>2023</v>
      </c>
    </row>
    <row r="1603" spans="1:9" x14ac:dyDescent="0.3">
      <c r="A1603" s="79">
        <v>806</v>
      </c>
      <c r="B1603" t="s">
        <v>802</v>
      </c>
      <c r="C1603" t="s">
        <v>1051</v>
      </c>
      <c r="D1603" t="s">
        <v>273</v>
      </c>
      <c r="E1603" t="s">
        <v>19</v>
      </c>
      <c r="F1603" s="3">
        <v>88598.48</v>
      </c>
      <c r="G1603" s="3">
        <v>7180800</v>
      </c>
      <c r="H1603" s="3">
        <v>254990.20800000001</v>
      </c>
      <c r="I1603" s="61">
        <v>2023</v>
      </c>
    </row>
    <row r="1604" spans="1:9" x14ac:dyDescent="0.3">
      <c r="A1604" s="79">
        <v>806</v>
      </c>
      <c r="B1604" t="s">
        <v>802</v>
      </c>
      <c r="C1604" t="s">
        <v>1051</v>
      </c>
      <c r="D1604" t="s">
        <v>3035</v>
      </c>
      <c r="E1604" t="s">
        <v>19</v>
      </c>
      <c r="F1604" s="3">
        <v>48520.53</v>
      </c>
      <c r="G1604" s="3">
        <v>3385200</v>
      </c>
      <c r="H1604" s="3">
        <v>120208.452</v>
      </c>
      <c r="I1604" s="61">
        <v>2023</v>
      </c>
    </row>
    <row r="1605" spans="1:9" x14ac:dyDescent="0.3">
      <c r="A1605" s="79">
        <v>806</v>
      </c>
      <c r="B1605" t="s">
        <v>802</v>
      </c>
      <c r="C1605" t="s">
        <v>1051</v>
      </c>
      <c r="D1605" t="s">
        <v>3036</v>
      </c>
      <c r="E1605" t="s">
        <v>19</v>
      </c>
      <c r="F1605" s="3">
        <v>630724.30000000005</v>
      </c>
      <c r="G1605" s="3">
        <v>38966400</v>
      </c>
      <c r="H1605" s="3">
        <v>1383696.8640000001</v>
      </c>
      <c r="I1605" s="61">
        <v>2023</v>
      </c>
    </row>
    <row r="1606" spans="1:9" x14ac:dyDescent="0.3">
      <c r="A1606" s="79">
        <v>806</v>
      </c>
      <c r="B1606" t="s">
        <v>802</v>
      </c>
      <c r="C1606" t="s">
        <v>1051</v>
      </c>
      <c r="D1606" t="s">
        <v>3037</v>
      </c>
      <c r="E1606" t="s">
        <v>19</v>
      </c>
      <c r="F1606" s="3">
        <v>26280.18</v>
      </c>
      <c r="G1606" s="3">
        <v>1623600</v>
      </c>
      <c r="H1606" s="3">
        <v>57654.036</v>
      </c>
      <c r="I1606" s="61">
        <v>2023</v>
      </c>
    </row>
    <row r="1607" spans="1:9" x14ac:dyDescent="0.3">
      <c r="A1607" s="79">
        <v>806</v>
      </c>
      <c r="B1607" t="s">
        <v>802</v>
      </c>
      <c r="C1607" t="s">
        <v>1051</v>
      </c>
      <c r="D1607" t="s">
        <v>3873</v>
      </c>
      <c r="E1607" t="s">
        <v>19</v>
      </c>
      <c r="F1607" s="3">
        <v>84552.08</v>
      </c>
      <c r="G1607" s="3">
        <v>11638000</v>
      </c>
      <c r="H1607" s="3">
        <v>413265.38</v>
      </c>
      <c r="I1607" s="61">
        <v>2023</v>
      </c>
    </row>
    <row r="1608" spans="1:9" x14ac:dyDescent="0.3">
      <c r="A1608" s="79">
        <v>807</v>
      </c>
      <c r="B1608" t="s">
        <v>3100</v>
      </c>
      <c r="C1608" t="s">
        <v>1051</v>
      </c>
      <c r="D1608" t="s">
        <v>3565</v>
      </c>
      <c r="E1608" t="s">
        <v>19</v>
      </c>
      <c r="F1608" s="3">
        <v>300591.13</v>
      </c>
      <c r="G1608" s="3">
        <v>14789369</v>
      </c>
      <c r="H1608" s="3">
        <v>484203.94105999998</v>
      </c>
      <c r="I1608" s="61">
        <v>2023</v>
      </c>
    </row>
    <row r="1609" spans="1:9" x14ac:dyDescent="0.3">
      <c r="A1609" s="79">
        <v>807</v>
      </c>
      <c r="B1609" t="s">
        <v>3100</v>
      </c>
      <c r="C1609" t="s">
        <v>1051</v>
      </c>
      <c r="D1609" t="s">
        <v>3566</v>
      </c>
      <c r="E1609" t="s">
        <v>19</v>
      </c>
      <c r="F1609" s="3">
        <v>515003.28</v>
      </c>
      <c r="G1609" s="3">
        <v>16298000</v>
      </c>
      <c r="H1609" s="3">
        <v>533596.52</v>
      </c>
      <c r="I1609" s="61">
        <v>2023</v>
      </c>
    </row>
    <row r="1610" spans="1:9" x14ac:dyDescent="0.3">
      <c r="A1610" s="79">
        <v>807</v>
      </c>
      <c r="B1610" t="s">
        <v>3100</v>
      </c>
      <c r="C1610" t="s">
        <v>1051</v>
      </c>
      <c r="D1610" t="s">
        <v>3252</v>
      </c>
      <c r="E1610" t="s">
        <v>19</v>
      </c>
      <c r="F1610" s="3">
        <v>1135848.1100000001</v>
      </c>
      <c r="G1610" s="3">
        <v>16573000</v>
      </c>
      <c r="H1610" s="3">
        <v>542600.02</v>
      </c>
      <c r="I1610" s="61">
        <v>2023</v>
      </c>
    </row>
    <row r="1611" spans="1:9" x14ac:dyDescent="0.3">
      <c r="A1611" s="79">
        <v>811</v>
      </c>
      <c r="B1611" t="s">
        <v>277</v>
      </c>
      <c r="C1611" t="s">
        <v>1051</v>
      </c>
      <c r="D1611" t="s">
        <v>3253</v>
      </c>
      <c r="E1611" t="s">
        <v>3254</v>
      </c>
      <c r="F1611" s="3" t="s">
        <v>3765</v>
      </c>
      <c r="G1611" s="3">
        <v>9240000</v>
      </c>
      <c r="H1611" s="3" t="s">
        <v>3765</v>
      </c>
      <c r="I1611" s="61">
        <v>2022</v>
      </c>
    </row>
    <row r="1612" spans="1:9" x14ac:dyDescent="0.3">
      <c r="A1612" s="79">
        <v>811</v>
      </c>
      <c r="B1612" t="s">
        <v>277</v>
      </c>
      <c r="C1612" t="s">
        <v>1051</v>
      </c>
      <c r="D1612" t="s">
        <v>3255</v>
      </c>
      <c r="E1612" t="s">
        <v>3254</v>
      </c>
      <c r="F1612" s="3" t="s">
        <v>3765</v>
      </c>
      <c r="G1612" s="3">
        <v>341500</v>
      </c>
      <c r="H1612" s="3" t="s">
        <v>3765</v>
      </c>
      <c r="I1612" s="61">
        <v>2022</v>
      </c>
    </row>
    <row r="1613" spans="1:9" x14ac:dyDescent="0.3">
      <c r="A1613" s="79">
        <v>811</v>
      </c>
      <c r="B1613" t="s">
        <v>277</v>
      </c>
      <c r="C1613" t="s">
        <v>1051</v>
      </c>
      <c r="D1613" t="s">
        <v>3256</v>
      </c>
      <c r="E1613" t="s">
        <v>3254</v>
      </c>
      <c r="F1613" s="3" t="s">
        <v>3765</v>
      </c>
      <c r="G1613" s="3">
        <v>44800</v>
      </c>
      <c r="H1613" s="3" t="s">
        <v>3765</v>
      </c>
      <c r="I1613" s="61">
        <v>2022</v>
      </c>
    </row>
    <row r="1614" spans="1:9" x14ac:dyDescent="0.3">
      <c r="A1614" s="79">
        <v>818</v>
      </c>
      <c r="B1614" t="s">
        <v>803</v>
      </c>
      <c r="C1614" t="s">
        <v>1051</v>
      </c>
      <c r="D1614" t="s">
        <v>3257</v>
      </c>
      <c r="E1614" t="s">
        <v>19</v>
      </c>
      <c r="F1614" s="3">
        <v>10680</v>
      </c>
      <c r="G1614" s="3">
        <v>8876500</v>
      </c>
      <c r="H1614" s="3">
        <v>300114.46499999997</v>
      </c>
      <c r="I1614" s="61">
        <v>2023</v>
      </c>
    </row>
    <row r="1615" spans="1:9" x14ac:dyDescent="0.3">
      <c r="A1615" s="79">
        <v>818</v>
      </c>
      <c r="B1615" t="s">
        <v>803</v>
      </c>
      <c r="C1615" t="s">
        <v>1051</v>
      </c>
      <c r="D1615" t="s">
        <v>3258</v>
      </c>
      <c r="E1615" t="s">
        <v>7</v>
      </c>
      <c r="F1615" s="3">
        <v>78832.88</v>
      </c>
      <c r="G1615" s="3">
        <v>8823400</v>
      </c>
      <c r="H1615" s="3">
        <v>298319.15399999998</v>
      </c>
      <c r="I1615" s="61">
        <v>2023</v>
      </c>
    </row>
    <row r="1616" spans="1:9" x14ac:dyDescent="0.3">
      <c r="A1616" s="79">
        <v>818</v>
      </c>
      <c r="B1616" t="s">
        <v>803</v>
      </c>
      <c r="C1616" t="s">
        <v>1051</v>
      </c>
      <c r="D1616" t="s">
        <v>3259</v>
      </c>
      <c r="E1616" t="s">
        <v>7</v>
      </c>
      <c r="F1616" s="3">
        <v>2784.42</v>
      </c>
      <c r="G1616" s="3">
        <v>722400</v>
      </c>
      <c r="H1616" s="3">
        <v>24424.343999999997</v>
      </c>
      <c r="I1616" s="61">
        <v>2023</v>
      </c>
    </row>
    <row r="1617" spans="1:9" x14ac:dyDescent="0.3">
      <c r="A1617" s="79">
        <v>818</v>
      </c>
      <c r="B1617" t="s">
        <v>803</v>
      </c>
      <c r="C1617" t="s">
        <v>1051</v>
      </c>
      <c r="D1617" t="s">
        <v>3260</v>
      </c>
      <c r="E1617" t="s">
        <v>19</v>
      </c>
      <c r="F1617" s="3">
        <v>345483.45</v>
      </c>
      <c r="G1617" s="3">
        <v>6217500</v>
      </c>
      <c r="H1617" s="3">
        <v>210213.67499999999</v>
      </c>
      <c r="I1617" s="61">
        <v>2023</v>
      </c>
    </row>
    <row r="1618" spans="1:9" x14ac:dyDescent="0.3">
      <c r="A1618" s="79">
        <v>818</v>
      </c>
      <c r="B1618" t="s">
        <v>803</v>
      </c>
      <c r="C1618" t="s">
        <v>1051</v>
      </c>
      <c r="D1618" t="s">
        <v>3567</v>
      </c>
      <c r="E1618" t="s">
        <v>7</v>
      </c>
      <c r="F1618" s="3">
        <v>7950</v>
      </c>
      <c r="G1618" s="3">
        <v>644800</v>
      </c>
      <c r="H1618" s="3">
        <v>21800.687999999998</v>
      </c>
      <c r="I1618" s="61">
        <v>2023</v>
      </c>
    </row>
    <row r="1619" spans="1:9" x14ac:dyDescent="0.3">
      <c r="A1619" s="79">
        <v>820</v>
      </c>
      <c r="B1619" t="s">
        <v>804</v>
      </c>
      <c r="C1619" t="s">
        <v>1051</v>
      </c>
      <c r="D1619" t="s">
        <v>280</v>
      </c>
      <c r="E1619" t="s">
        <v>19</v>
      </c>
      <c r="F1619" s="3">
        <v>404248.93</v>
      </c>
      <c r="G1619" s="3">
        <v>15849700</v>
      </c>
      <c r="H1619" s="3">
        <v>543803.20700000005</v>
      </c>
      <c r="I1619" s="61">
        <v>2023</v>
      </c>
    </row>
    <row r="1620" spans="1:9" x14ac:dyDescent="0.3">
      <c r="A1620" s="79">
        <v>820</v>
      </c>
      <c r="B1620" t="s">
        <v>804</v>
      </c>
      <c r="C1620" t="s">
        <v>1051</v>
      </c>
      <c r="D1620" t="s">
        <v>281</v>
      </c>
      <c r="E1620" t="s">
        <v>19</v>
      </c>
      <c r="F1620" s="3">
        <v>55233.01</v>
      </c>
      <c r="G1620" s="3">
        <v>5212900</v>
      </c>
      <c r="H1620" s="3">
        <v>178854.59899999999</v>
      </c>
      <c r="I1620" s="61">
        <v>2023</v>
      </c>
    </row>
    <row r="1621" spans="1:9" x14ac:dyDescent="0.3">
      <c r="A1621" s="79">
        <v>820</v>
      </c>
      <c r="B1621" t="s">
        <v>804</v>
      </c>
      <c r="C1621" t="s">
        <v>1051</v>
      </c>
      <c r="D1621" t="s">
        <v>282</v>
      </c>
      <c r="E1621" t="s">
        <v>19</v>
      </c>
      <c r="F1621" s="3">
        <v>2077020.06</v>
      </c>
      <c r="G1621" s="3">
        <v>525000</v>
      </c>
      <c r="H1621" s="3">
        <v>18012.75</v>
      </c>
      <c r="I1621" s="61">
        <v>2023</v>
      </c>
    </row>
    <row r="1622" spans="1:9" x14ac:dyDescent="0.3">
      <c r="A1622" s="79">
        <v>820</v>
      </c>
      <c r="B1622" t="s">
        <v>804</v>
      </c>
      <c r="C1622" t="s">
        <v>1051</v>
      </c>
      <c r="D1622" t="s">
        <v>283</v>
      </c>
      <c r="E1622" t="s">
        <v>7</v>
      </c>
      <c r="F1622" s="3">
        <v>47962.5</v>
      </c>
      <c r="G1622" s="3">
        <v>9957700</v>
      </c>
      <c r="H1622" s="3">
        <v>341648.68699999998</v>
      </c>
      <c r="I1622" s="61">
        <v>2023</v>
      </c>
    </row>
    <row r="1623" spans="1:9" x14ac:dyDescent="0.3">
      <c r="A1623" s="79">
        <v>820</v>
      </c>
      <c r="B1623" t="s">
        <v>804</v>
      </c>
      <c r="C1623" t="s">
        <v>1051</v>
      </c>
      <c r="D1623" t="s">
        <v>284</v>
      </c>
      <c r="E1623" t="s">
        <v>7</v>
      </c>
      <c r="F1623" s="3">
        <v>21692.49</v>
      </c>
      <c r="G1623" s="3">
        <v>3062000</v>
      </c>
      <c r="H1623" s="3">
        <v>105057.22</v>
      </c>
      <c r="I1623" s="61">
        <v>2023</v>
      </c>
    </row>
    <row r="1624" spans="1:9" x14ac:dyDescent="0.3">
      <c r="A1624" s="79">
        <v>820</v>
      </c>
      <c r="B1624" t="s">
        <v>804</v>
      </c>
      <c r="C1624" t="s">
        <v>1051</v>
      </c>
      <c r="D1624" t="s">
        <v>3007</v>
      </c>
      <c r="E1624" t="s">
        <v>42</v>
      </c>
      <c r="F1624" s="3">
        <v>48164000</v>
      </c>
      <c r="G1624" s="3">
        <v>1074129.45</v>
      </c>
      <c r="H1624" s="3">
        <v>1652506.84</v>
      </c>
      <c r="I1624" s="61">
        <v>2023</v>
      </c>
    </row>
    <row r="1625" spans="1:9" x14ac:dyDescent="0.3">
      <c r="A1625" s="79">
        <v>822</v>
      </c>
      <c r="B1625" t="s">
        <v>805</v>
      </c>
      <c r="C1625" t="s">
        <v>1051</v>
      </c>
      <c r="D1625" t="s">
        <v>286</v>
      </c>
      <c r="E1625" t="s">
        <v>7</v>
      </c>
      <c r="F1625" s="3">
        <v>12223.2</v>
      </c>
      <c r="G1625" s="3">
        <v>16832300</v>
      </c>
      <c r="H1625" s="3">
        <v>767216.23400000005</v>
      </c>
      <c r="I1625" s="61">
        <v>2023</v>
      </c>
    </row>
    <row r="1626" spans="1:9" x14ac:dyDescent="0.3">
      <c r="A1626" s="79">
        <v>822</v>
      </c>
      <c r="B1626" t="s">
        <v>805</v>
      </c>
      <c r="C1626" t="s">
        <v>1051</v>
      </c>
      <c r="D1626" t="s">
        <v>3261</v>
      </c>
      <c r="E1626" t="s">
        <v>7</v>
      </c>
      <c r="F1626" s="3">
        <v>18621.509999999998</v>
      </c>
      <c r="G1626" s="3">
        <v>169100</v>
      </c>
      <c r="H1626" s="3">
        <v>7707.5780000000004</v>
      </c>
      <c r="I1626" s="61">
        <v>2023</v>
      </c>
    </row>
    <row r="1627" spans="1:9" x14ac:dyDescent="0.3">
      <c r="A1627" s="79">
        <v>822</v>
      </c>
      <c r="B1627" t="s">
        <v>805</v>
      </c>
      <c r="C1627" t="s">
        <v>1051</v>
      </c>
      <c r="D1627" t="s">
        <v>287</v>
      </c>
      <c r="E1627" t="s">
        <v>7</v>
      </c>
      <c r="F1627" s="3">
        <v>58119</v>
      </c>
      <c r="G1627" s="3">
        <v>3341500</v>
      </c>
      <c r="H1627" s="3">
        <v>152305.57</v>
      </c>
      <c r="I1627" s="61">
        <v>2023</v>
      </c>
    </row>
    <row r="1628" spans="1:9" x14ac:dyDescent="0.3">
      <c r="A1628" s="79">
        <v>822</v>
      </c>
      <c r="B1628" t="s">
        <v>805</v>
      </c>
      <c r="C1628" t="s">
        <v>1051</v>
      </c>
      <c r="D1628" t="s">
        <v>288</v>
      </c>
      <c r="E1628" t="s">
        <v>7</v>
      </c>
      <c r="F1628" s="3">
        <v>278576.03999999998</v>
      </c>
      <c r="G1628" s="3">
        <v>12871300</v>
      </c>
      <c r="H1628" s="3">
        <v>586673.85400000005</v>
      </c>
      <c r="I1628" s="61">
        <v>2023</v>
      </c>
    </row>
    <row r="1629" spans="1:9" x14ac:dyDescent="0.3">
      <c r="A1629" s="79">
        <v>822</v>
      </c>
      <c r="B1629" t="s">
        <v>805</v>
      </c>
      <c r="C1629" t="s">
        <v>1051</v>
      </c>
      <c r="D1629" t="s">
        <v>289</v>
      </c>
      <c r="E1629" t="s">
        <v>7</v>
      </c>
      <c r="F1629" s="3">
        <v>17220.29</v>
      </c>
      <c r="G1629" s="3">
        <v>124500</v>
      </c>
      <c r="H1629" s="3">
        <v>5674.71</v>
      </c>
      <c r="I1629" s="61">
        <v>2023</v>
      </c>
    </row>
    <row r="1630" spans="1:9" x14ac:dyDescent="0.3">
      <c r="A1630" s="79">
        <v>822</v>
      </c>
      <c r="B1630" t="s">
        <v>805</v>
      </c>
      <c r="C1630" t="s">
        <v>1051</v>
      </c>
      <c r="D1630" t="s">
        <v>290</v>
      </c>
      <c r="E1630" t="s">
        <v>7</v>
      </c>
      <c r="F1630" s="3">
        <v>15868.21</v>
      </c>
      <c r="G1630" s="3">
        <v>82400</v>
      </c>
      <c r="H1630" s="3">
        <v>3755.7919999999999</v>
      </c>
      <c r="I1630" s="61">
        <v>2023</v>
      </c>
    </row>
    <row r="1631" spans="1:9" x14ac:dyDescent="0.3">
      <c r="A1631" s="79">
        <v>822</v>
      </c>
      <c r="B1631" t="s">
        <v>805</v>
      </c>
      <c r="C1631" t="s">
        <v>1051</v>
      </c>
      <c r="D1631" t="s">
        <v>291</v>
      </c>
      <c r="E1631" t="s">
        <v>7</v>
      </c>
      <c r="F1631" s="3">
        <v>20418.63</v>
      </c>
      <c r="G1631" s="3">
        <v>246200</v>
      </c>
      <c r="H1631" s="3">
        <v>11221.796</v>
      </c>
      <c r="I1631" s="61">
        <v>2023</v>
      </c>
    </row>
    <row r="1632" spans="1:9" x14ac:dyDescent="0.3">
      <c r="A1632" s="79">
        <v>822</v>
      </c>
      <c r="B1632" t="s">
        <v>805</v>
      </c>
      <c r="C1632" t="s">
        <v>1051</v>
      </c>
      <c r="D1632" t="s">
        <v>292</v>
      </c>
      <c r="E1632" t="s">
        <v>7</v>
      </c>
      <c r="F1632" s="3">
        <v>77439.460000000006</v>
      </c>
      <c r="G1632" s="3">
        <v>5617600</v>
      </c>
      <c r="H1632" s="3">
        <v>256050.20800000001</v>
      </c>
      <c r="I1632" s="61">
        <v>2023</v>
      </c>
    </row>
    <row r="1633" spans="1:9" x14ac:dyDescent="0.3">
      <c r="A1633" s="79">
        <v>822</v>
      </c>
      <c r="B1633" t="s">
        <v>805</v>
      </c>
      <c r="C1633" t="s">
        <v>1051</v>
      </c>
      <c r="D1633" t="s">
        <v>293</v>
      </c>
      <c r="E1633" t="s">
        <v>19</v>
      </c>
      <c r="F1633" s="3">
        <v>31072.37</v>
      </c>
      <c r="G1633" s="3">
        <v>1258700</v>
      </c>
      <c r="H1633" s="3">
        <v>57371.546000000002</v>
      </c>
      <c r="I1633" s="61">
        <v>2023</v>
      </c>
    </row>
    <row r="1634" spans="1:9" x14ac:dyDescent="0.3">
      <c r="A1634" s="79">
        <v>822</v>
      </c>
      <c r="B1634" t="s">
        <v>805</v>
      </c>
      <c r="C1634" t="s">
        <v>1051</v>
      </c>
      <c r="D1634" t="s">
        <v>294</v>
      </c>
      <c r="E1634" t="s">
        <v>19</v>
      </c>
      <c r="F1634" s="3">
        <v>13847.58</v>
      </c>
      <c r="G1634" s="3">
        <v>850000</v>
      </c>
      <c r="H1634" s="3">
        <v>38743</v>
      </c>
      <c r="I1634" s="61">
        <v>2023</v>
      </c>
    </row>
    <row r="1635" spans="1:9" x14ac:dyDescent="0.3">
      <c r="A1635" s="79">
        <v>822</v>
      </c>
      <c r="B1635" t="s">
        <v>805</v>
      </c>
      <c r="C1635" t="s">
        <v>1051</v>
      </c>
      <c r="D1635" t="s">
        <v>295</v>
      </c>
      <c r="E1635" t="s">
        <v>19</v>
      </c>
      <c r="F1635" s="3">
        <v>220062.6</v>
      </c>
      <c r="G1635" s="3">
        <v>11424500</v>
      </c>
      <c r="H1635" s="3">
        <v>520728.71</v>
      </c>
      <c r="I1635" s="61">
        <v>2023</v>
      </c>
    </row>
    <row r="1636" spans="1:9" x14ac:dyDescent="0.3">
      <c r="A1636" s="79">
        <v>822</v>
      </c>
      <c r="B1636" t="s">
        <v>805</v>
      </c>
      <c r="C1636" t="s">
        <v>1051</v>
      </c>
      <c r="D1636" t="s">
        <v>3038</v>
      </c>
      <c r="E1636" t="s">
        <v>19</v>
      </c>
      <c r="F1636" s="3">
        <v>15000</v>
      </c>
      <c r="G1636" s="3">
        <v>1462000</v>
      </c>
      <c r="H1636" s="3">
        <v>66637.960000000006</v>
      </c>
      <c r="I1636" s="61">
        <v>2023</v>
      </c>
    </row>
    <row r="1637" spans="1:9" x14ac:dyDescent="0.3">
      <c r="A1637" s="79">
        <v>824</v>
      </c>
      <c r="B1637" t="s">
        <v>806</v>
      </c>
      <c r="C1637" t="s">
        <v>1051</v>
      </c>
      <c r="D1637" t="s">
        <v>297</v>
      </c>
      <c r="E1637" t="s">
        <v>7</v>
      </c>
      <c r="F1637" s="3">
        <v>40488.019999999997</v>
      </c>
      <c r="G1637" s="3" t="s">
        <v>3765</v>
      </c>
      <c r="H1637" s="3" t="s">
        <v>3765</v>
      </c>
      <c r="I1637" s="61">
        <v>2023</v>
      </c>
    </row>
    <row r="1638" spans="1:9" x14ac:dyDescent="0.3">
      <c r="A1638" s="79">
        <v>824</v>
      </c>
      <c r="B1638" t="s">
        <v>806</v>
      </c>
      <c r="C1638" t="s">
        <v>1051</v>
      </c>
      <c r="D1638" t="s">
        <v>298</v>
      </c>
      <c r="E1638" t="s">
        <v>7</v>
      </c>
      <c r="F1638" s="3">
        <v>27940.560000000001</v>
      </c>
      <c r="G1638" s="3" t="s">
        <v>3765</v>
      </c>
      <c r="H1638" s="3" t="s">
        <v>3765</v>
      </c>
      <c r="I1638" s="61">
        <v>2023</v>
      </c>
    </row>
    <row r="1639" spans="1:9" x14ac:dyDescent="0.3">
      <c r="A1639" s="79">
        <v>824</v>
      </c>
      <c r="B1639" t="s">
        <v>806</v>
      </c>
      <c r="C1639" t="s">
        <v>1051</v>
      </c>
      <c r="D1639" t="s">
        <v>3568</v>
      </c>
      <c r="E1639" t="s">
        <v>42</v>
      </c>
      <c r="F1639" s="3">
        <v>50739.46</v>
      </c>
      <c r="G1639" s="3" t="s">
        <v>3765</v>
      </c>
      <c r="H1639" s="3" t="s">
        <v>3765</v>
      </c>
      <c r="I1639" s="61">
        <v>2023</v>
      </c>
    </row>
    <row r="1640" spans="1:9" x14ac:dyDescent="0.3">
      <c r="A1640" s="79">
        <v>824</v>
      </c>
      <c r="B1640" t="s">
        <v>806</v>
      </c>
      <c r="C1640" t="s">
        <v>1051</v>
      </c>
      <c r="D1640" t="s">
        <v>3569</v>
      </c>
      <c r="E1640" t="s">
        <v>19</v>
      </c>
      <c r="F1640" s="3">
        <v>174994.06</v>
      </c>
      <c r="G1640" s="3" t="s">
        <v>3765</v>
      </c>
      <c r="H1640" s="3" t="s">
        <v>3765</v>
      </c>
      <c r="I1640" s="61">
        <v>2023</v>
      </c>
    </row>
    <row r="1641" spans="1:9" x14ac:dyDescent="0.3">
      <c r="A1641" s="79">
        <v>901</v>
      </c>
      <c r="B1641" t="s">
        <v>807</v>
      </c>
      <c r="C1641" t="s">
        <v>1065</v>
      </c>
      <c r="D1641" t="s">
        <v>300</v>
      </c>
      <c r="E1641" t="s">
        <v>7</v>
      </c>
      <c r="F1641" s="3">
        <v>304529</v>
      </c>
      <c r="G1641" s="3">
        <v>127658300</v>
      </c>
      <c r="H1641" s="3">
        <v>3361243.0389999999</v>
      </c>
      <c r="I1641" s="61">
        <v>2023</v>
      </c>
    </row>
    <row r="1642" spans="1:9" x14ac:dyDescent="0.3">
      <c r="A1642" s="79">
        <v>901</v>
      </c>
      <c r="B1642" t="s">
        <v>807</v>
      </c>
      <c r="C1642" t="s">
        <v>1065</v>
      </c>
      <c r="D1642" t="s">
        <v>3570</v>
      </c>
      <c r="E1642" t="s">
        <v>7</v>
      </c>
      <c r="F1642" s="3">
        <v>50783.85</v>
      </c>
      <c r="G1642" s="3">
        <v>9278100</v>
      </c>
      <c r="H1642" s="3">
        <v>244292.37299999999</v>
      </c>
      <c r="I1642" s="61">
        <v>2023</v>
      </c>
    </row>
    <row r="1643" spans="1:9" x14ac:dyDescent="0.3">
      <c r="A1643" s="79">
        <v>901</v>
      </c>
      <c r="B1643" t="s">
        <v>807</v>
      </c>
      <c r="C1643" t="s">
        <v>1065</v>
      </c>
      <c r="D1643" t="s">
        <v>3262</v>
      </c>
      <c r="E1643" t="s">
        <v>7</v>
      </c>
      <c r="F1643" s="3">
        <v>279381.06</v>
      </c>
      <c r="G1643" s="3">
        <v>19072600</v>
      </c>
      <c r="H1643" s="3">
        <v>502181.55800000002</v>
      </c>
      <c r="I1643" s="61">
        <v>2023</v>
      </c>
    </row>
    <row r="1644" spans="1:9" x14ac:dyDescent="0.3">
      <c r="A1644" s="79">
        <v>901</v>
      </c>
      <c r="B1644" t="s">
        <v>807</v>
      </c>
      <c r="C1644" t="s">
        <v>1065</v>
      </c>
      <c r="D1644" t="s">
        <v>3571</v>
      </c>
      <c r="E1644" t="s">
        <v>19</v>
      </c>
      <c r="F1644" s="3">
        <v>142500</v>
      </c>
      <c r="G1644" s="3">
        <v>25225400</v>
      </c>
      <c r="H1644" s="3">
        <v>664184.78200000001</v>
      </c>
      <c r="I1644" s="61">
        <v>2023</v>
      </c>
    </row>
    <row r="1645" spans="1:9" x14ac:dyDescent="0.3">
      <c r="A1645" s="79">
        <v>901</v>
      </c>
      <c r="B1645" t="s">
        <v>807</v>
      </c>
      <c r="C1645" t="s">
        <v>1065</v>
      </c>
      <c r="D1645" t="s">
        <v>3572</v>
      </c>
      <c r="E1645" t="s">
        <v>19</v>
      </c>
      <c r="F1645" s="3">
        <v>285000</v>
      </c>
      <c r="G1645" s="3">
        <v>10344300</v>
      </c>
      <c r="H1645" s="3">
        <v>272365.41899999999</v>
      </c>
      <c r="I1645" s="61">
        <v>2023</v>
      </c>
    </row>
    <row r="1646" spans="1:9" x14ac:dyDescent="0.3">
      <c r="A1646" s="79">
        <v>901</v>
      </c>
      <c r="B1646" t="s">
        <v>807</v>
      </c>
      <c r="C1646" t="s">
        <v>1065</v>
      </c>
      <c r="D1646" t="s">
        <v>301</v>
      </c>
      <c r="E1646" t="s">
        <v>42</v>
      </c>
      <c r="F1646" s="3">
        <v>1039619.78</v>
      </c>
      <c r="G1646" s="3">
        <v>96639000</v>
      </c>
      <c r="H1646" s="3">
        <v>2544504.87</v>
      </c>
      <c r="I1646" s="61">
        <v>2023</v>
      </c>
    </row>
    <row r="1647" spans="1:9" x14ac:dyDescent="0.3">
      <c r="A1647" s="79">
        <v>901</v>
      </c>
      <c r="B1647" t="s">
        <v>807</v>
      </c>
      <c r="C1647" t="s">
        <v>1065</v>
      </c>
      <c r="D1647" t="s">
        <v>302</v>
      </c>
      <c r="E1647" t="s">
        <v>7</v>
      </c>
      <c r="F1647" s="3">
        <v>236266.37</v>
      </c>
      <c r="G1647" s="3">
        <v>23875500</v>
      </c>
      <c r="H1647" s="3">
        <v>628641.91500000004</v>
      </c>
      <c r="I1647" s="61">
        <v>2023</v>
      </c>
    </row>
    <row r="1648" spans="1:9" x14ac:dyDescent="0.3">
      <c r="A1648" s="79">
        <v>901</v>
      </c>
      <c r="B1648" t="s">
        <v>807</v>
      </c>
      <c r="C1648" t="s">
        <v>1065</v>
      </c>
      <c r="D1648" t="s">
        <v>303</v>
      </c>
      <c r="E1648" t="s">
        <v>7</v>
      </c>
      <c r="F1648" s="3">
        <v>12310.81</v>
      </c>
      <c r="G1648" s="3">
        <v>2452900</v>
      </c>
      <c r="H1648" s="3">
        <v>64584.857000000004</v>
      </c>
      <c r="I1648" s="61">
        <v>2023</v>
      </c>
    </row>
    <row r="1649" spans="1:9" x14ac:dyDescent="0.3">
      <c r="A1649" s="79">
        <v>901</v>
      </c>
      <c r="B1649" t="s">
        <v>807</v>
      </c>
      <c r="C1649" t="s">
        <v>1065</v>
      </c>
      <c r="D1649" t="s">
        <v>3573</v>
      </c>
      <c r="E1649" t="s">
        <v>19</v>
      </c>
      <c r="F1649" s="3">
        <v>1875867.27</v>
      </c>
      <c r="G1649" s="3">
        <v>22800000</v>
      </c>
      <c r="H1649" s="3">
        <v>600324</v>
      </c>
      <c r="I1649" s="61">
        <v>2023</v>
      </c>
    </row>
    <row r="1650" spans="1:9" x14ac:dyDescent="0.3">
      <c r="A1650" s="79">
        <v>901</v>
      </c>
      <c r="B1650" t="s">
        <v>807</v>
      </c>
      <c r="C1650" t="s">
        <v>1065</v>
      </c>
      <c r="D1650" t="s">
        <v>304</v>
      </c>
      <c r="E1650" t="s">
        <v>42</v>
      </c>
      <c r="F1650" s="3">
        <v>294500</v>
      </c>
      <c r="G1650" s="3">
        <v>27044800</v>
      </c>
      <c r="H1650" s="3">
        <v>712089.58400000003</v>
      </c>
      <c r="I1650" s="61">
        <v>2023</v>
      </c>
    </row>
    <row r="1651" spans="1:9" x14ac:dyDescent="0.3">
      <c r="A1651" s="79">
        <v>901</v>
      </c>
      <c r="B1651" t="s">
        <v>807</v>
      </c>
      <c r="C1651" t="s">
        <v>1065</v>
      </c>
      <c r="D1651" t="s">
        <v>3574</v>
      </c>
      <c r="E1651" t="s">
        <v>42</v>
      </c>
      <c r="F1651" s="3">
        <v>81537.8</v>
      </c>
      <c r="G1651" s="3">
        <v>13549700</v>
      </c>
      <c r="H1651" s="3">
        <v>356763.60099999997</v>
      </c>
      <c r="I1651" s="61">
        <v>2023</v>
      </c>
    </row>
    <row r="1652" spans="1:9" x14ac:dyDescent="0.3">
      <c r="A1652" s="79">
        <v>901</v>
      </c>
      <c r="B1652" t="s">
        <v>807</v>
      </c>
      <c r="C1652" t="s">
        <v>1065</v>
      </c>
      <c r="D1652" t="s">
        <v>3575</v>
      </c>
      <c r="E1652" t="s">
        <v>42</v>
      </c>
      <c r="F1652" s="3">
        <v>221409.93</v>
      </c>
      <c r="G1652" s="3">
        <v>22434000</v>
      </c>
      <c r="H1652" s="3">
        <v>590687.22</v>
      </c>
      <c r="I1652" s="61">
        <v>2023</v>
      </c>
    </row>
    <row r="1653" spans="1:9" x14ac:dyDescent="0.3">
      <c r="A1653" s="79">
        <v>901</v>
      </c>
      <c r="B1653" t="s">
        <v>807</v>
      </c>
      <c r="C1653" t="s">
        <v>1065</v>
      </c>
      <c r="D1653" t="s">
        <v>3576</v>
      </c>
      <c r="E1653" t="s">
        <v>42</v>
      </c>
      <c r="F1653" s="3">
        <v>26095.13</v>
      </c>
      <c r="G1653" s="3">
        <v>7552400</v>
      </c>
      <c r="H1653" s="3">
        <v>198854.69200000001</v>
      </c>
      <c r="I1653" s="61">
        <v>2023</v>
      </c>
    </row>
    <row r="1654" spans="1:9" x14ac:dyDescent="0.3">
      <c r="A1654" s="79">
        <v>901</v>
      </c>
      <c r="B1654" t="s">
        <v>807</v>
      </c>
      <c r="C1654" t="s">
        <v>1065</v>
      </c>
      <c r="D1654" t="s">
        <v>3577</v>
      </c>
      <c r="E1654" t="s">
        <v>19</v>
      </c>
      <c r="F1654" s="3">
        <v>98577.7</v>
      </c>
      <c r="G1654" s="3">
        <v>29781600</v>
      </c>
      <c r="H1654" s="3">
        <v>784149.52800000005</v>
      </c>
      <c r="I1654" s="61">
        <v>2023</v>
      </c>
    </row>
    <row r="1655" spans="1:9" x14ac:dyDescent="0.3">
      <c r="A1655" s="79">
        <v>901</v>
      </c>
      <c r="B1655" t="s">
        <v>807</v>
      </c>
      <c r="C1655" t="s">
        <v>1065</v>
      </c>
      <c r="D1655" t="s">
        <v>3578</v>
      </c>
      <c r="E1655" t="s">
        <v>19</v>
      </c>
      <c r="F1655" s="3">
        <v>382128</v>
      </c>
      <c r="G1655" s="3">
        <v>27056500</v>
      </c>
      <c r="H1655" s="3">
        <v>712397.64500000002</v>
      </c>
      <c r="I1655" s="61">
        <v>2023</v>
      </c>
    </row>
    <row r="1656" spans="1:9" x14ac:dyDescent="0.3">
      <c r="A1656" s="79">
        <v>901</v>
      </c>
      <c r="B1656" t="s">
        <v>807</v>
      </c>
      <c r="C1656" t="s">
        <v>1065</v>
      </c>
      <c r="D1656" t="s">
        <v>3579</v>
      </c>
      <c r="E1656" t="s">
        <v>19</v>
      </c>
      <c r="F1656" s="3">
        <v>1051145.07</v>
      </c>
      <c r="G1656" s="3">
        <v>30271400</v>
      </c>
      <c r="H1656" s="3">
        <v>797045.96200000006</v>
      </c>
      <c r="I1656" s="61">
        <v>2023</v>
      </c>
    </row>
    <row r="1657" spans="1:9" x14ac:dyDescent="0.3">
      <c r="A1657" s="79">
        <v>901</v>
      </c>
      <c r="B1657" t="s">
        <v>807</v>
      </c>
      <c r="C1657" t="s">
        <v>1065</v>
      </c>
      <c r="D1657" t="s">
        <v>3580</v>
      </c>
      <c r="E1657" t="s">
        <v>19</v>
      </c>
      <c r="F1657" s="3">
        <v>350220.02</v>
      </c>
      <c r="G1657" s="3">
        <v>23752700</v>
      </c>
      <c r="H1657" s="3">
        <v>625408.59100000001</v>
      </c>
      <c r="I1657" s="61">
        <v>2023</v>
      </c>
    </row>
    <row r="1658" spans="1:9" x14ac:dyDescent="0.3">
      <c r="A1658" s="79">
        <v>901</v>
      </c>
      <c r="B1658" t="s">
        <v>807</v>
      </c>
      <c r="C1658" t="s">
        <v>1065</v>
      </c>
      <c r="D1658" t="s">
        <v>3581</v>
      </c>
      <c r="E1658" t="s">
        <v>42</v>
      </c>
      <c r="F1658" s="3">
        <v>975241.15</v>
      </c>
      <c r="G1658" s="3">
        <v>122240000</v>
      </c>
      <c r="H1658" s="3">
        <v>3218579.1999999997</v>
      </c>
      <c r="I1658" s="61">
        <v>2023</v>
      </c>
    </row>
    <row r="1659" spans="1:9" x14ac:dyDescent="0.3">
      <c r="A1659" s="79">
        <v>901</v>
      </c>
      <c r="B1659" t="s">
        <v>807</v>
      </c>
      <c r="C1659" t="s">
        <v>1065</v>
      </c>
      <c r="D1659" t="s">
        <v>3263</v>
      </c>
      <c r="E1659" t="s">
        <v>42</v>
      </c>
      <c r="F1659" s="3">
        <v>159656.6</v>
      </c>
      <c r="G1659" s="3">
        <v>24165000</v>
      </c>
      <c r="H1659" s="3">
        <v>636264.44999999995</v>
      </c>
      <c r="I1659" s="61">
        <v>2023</v>
      </c>
    </row>
    <row r="1660" spans="1:9" x14ac:dyDescent="0.3">
      <c r="A1660" s="79">
        <v>901</v>
      </c>
      <c r="B1660" t="s">
        <v>807</v>
      </c>
      <c r="C1660" t="s">
        <v>1065</v>
      </c>
      <c r="D1660" t="s">
        <v>3582</v>
      </c>
      <c r="E1660" t="s">
        <v>42</v>
      </c>
      <c r="F1660" s="3">
        <v>166206.31</v>
      </c>
      <c r="G1660" s="3">
        <v>15120000</v>
      </c>
      <c r="H1660" s="3">
        <v>398109.6</v>
      </c>
      <c r="I1660" s="61">
        <v>2023</v>
      </c>
    </row>
    <row r="1661" spans="1:9" x14ac:dyDescent="0.3">
      <c r="A1661" s="79">
        <v>901</v>
      </c>
      <c r="B1661" t="s">
        <v>807</v>
      </c>
      <c r="C1661" t="s">
        <v>1065</v>
      </c>
      <c r="D1661" t="s">
        <v>3264</v>
      </c>
      <c r="E1661" t="s">
        <v>42</v>
      </c>
      <c r="F1661" s="3">
        <v>169562.78</v>
      </c>
      <c r="G1661" s="3">
        <v>16956100</v>
      </c>
      <c r="H1661" s="3">
        <v>446454.11300000001</v>
      </c>
      <c r="I1661" s="61">
        <v>2023</v>
      </c>
    </row>
    <row r="1662" spans="1:9" x14ac:dyDescent="0.3">
      <c r="A1662" s="79">
        <v>901</v>
      </c>
      <c r="B1662" t="s">
        <v>807</v>
      </c>
      <c r="C1662" t="s">
        <v>1065</v>
      </c>
      <c r="D1662" t="s">
        <v>3583</v>
      </c>
      <c r="E1662" t="s">
        <v>42</v>
      </c>
      <c r="F1662" s="3">
        <v>272828.61</v>
      </c>
      <c r="G1662" s="3">
        <v>28980000</v>
      </c>
      <c r="H1662" s="3">
        <v>763043.4</v>
      </c>
      <c r="I1662" s="61">
        <v>2023</v>
      </c>
    </row>
    <row r="1663" spans="1:9" x14ac:dyDescent="0.3">
      <c r="A1663" s="79">
        <v>901</v>
      </c>
      <c r="B1663" t="s">
        <v>807</v>
      </c>
      <c r="C1663" t="s">
        <v>1065</v>
      </c>
      <c r="D1663" t="s">
        <v>3584</v>
      </c>
      <c r="E1663" t="s">
        <v>42</v>
      </c>
      <c r="F1663" s="3">
        <v>58838.36</v>
      </c>
      <c r="G1663" s="3">
        <v>6719700</v>
      </c>
      <c r="H1663" s="3">
        <v>176929.701</v>
      </c>
      <c r="I1663" s="61">
        <v>2023</v>
      </c>
    </row>
    <row r="1664" spans="1:9" x14ac:dyDescent="0.3">
      <c r="A1664" s="79">
        <v>901</v>
      </c>
      <c r="B1664" t="s">
        <v>807</v>
      </c>
      <c r="C1664" t="s">
        <v>1065</v>
      </c>
      <c r="D1664" t="s">
        <v>3265</v>
      </c>
      <c r="E1664" t="s">
        <v>19</v>
      </c>
      <c r="F1664" s="3">
        <v>104500</v>
      </c>
      <c r="G1664" s="3">
        <v>15633000</v>
      </c>
      <c r="H1664" s="3">
        <v>411616.89</v>
      </c>
      <c r="I1664" s="61">
        <v>2023</v>
      </c>
    </row>
    <row r="1665" spans="1:9" x14ac:dyDescent="0.3">
      <c r="A1665" s="79">
        <v>901</v>
      </c>
      <c r="B1665" t="s">
        <v>807</v>
      </c>
      <c r="C1665" t="s">
        <v>1065</v>
      </c>
      <c r="D1665" t="s">
        <v>3266</v>
      </c>
      <c r="E1665" t="s">
        <v>42</v>
      </c>
      <c r="F1665" s="3">
        <v>277332.84000000003</v>
      </c>
      <c r="G1665" s="3">
        <v>49416900</v>
      </c>
      <c r="H1665" s="3">
        <v>1301146.977</v>
      </c>
      <c r="I1665" s="61">
        <v>2023</v>
      </c>
    </row>
    <row r="1666" spans="1:9" x14ac:dyDescent="0.3">
      <c r="A1666" s="79">
        <v>901</v>
      </c>
      <c r="B1666" t="s">
        <v>807</v>
      </c>
      <c r="C1666" t="s">
        <v>1065</v>
      </c>
      <c r="D1666" t="s">
        <v>3585</v>
      </c>
      <c r="E1666" t="s">
        <v>7</v>
      </c>
      <c r="F1666" s="3">
        <v>12361.92</v>
      </c>
      <c r="G1666" s="3">
        <v>1332100</v>
      </c>
      <c r="H1666" s="3">
        <v>35074.192999999999</v>
      </c>
      <c r="I1666" s="61">
        <v>2023</v>
      </c>
    </row>
    <row r="1667" spans="1:9" x14ac:dyDescent="0.3">
      <c r="A1667" s="79">
        <v>901</v>
      </c>
      <c r="B1667" t="s">
        <v>807</v>
      </c>
      <c r="C1667" t="s">
        <v>1065</v>
      </c>
      <c r="D1667" t="s">
        <v>3586</v>
      </c>
      <c r="E1667" t="s">
        <v>42</v>
      </c>
      <c r="F1667" s="3">
        <v>92837.86</v>
      </c>
      <c r="G1667" s="3">
        <v>14253900</v>
      </c>
      <c r="H1667" s="3">
        <v>375305.18699999998</v>
      </c>
      <c r="I1667" s="61">
        <v>2023</v>
      </c>
    </row>
    <row r="1668" spans="1:9" x14ac:dyDescent="0.3">
      <c r="A1668" s="79">
        <v>901</v>
      </c>
      <c r="B1668" t="s">
        <v>807</v>
      </c>
      <c r="C1668" t="s">
        <v>1065</v>
      </c>
      <c r="D1668" t="s">
        <v>3874</v>
      </c>
      <c r="E1668" t="s">
        <v>42</v>
      </c>
      <c r="F1668" s="3">
        <v>177537.65</v>
      </c>
      <c r="G1668" s="3">
        <v>30452600</v>
      </c>
      <c r="H1668" s="3">
        <v>801816.95799999998</v>
      </c>
      <c r="I1668" s="61">
        <v>2023</v>
      </c>
    </row>
    <row r="1669" spans="1:9" x14ac:dyDescent="0.3">
      <c r="A1669" s="79">
        <v>901</v>
      </c>
      <c r="B1669" t="s">
        <v>807</v>
      </c>
      <c r="C1669" t="s">
        <v>1065</v>
      </c>
      <c r="D1669" t="s">
        <v>3985</v>
      </c>
      <c r="E1669" t="s">
        <v>42</v>
      </c>
      <c r="F1669" s="3">
        <v>45997.760000000002</v>
      </c>
      <c r="G1669" s="3">
        <v>19120000</v>
      </c>
      <c r="H1669" s="3">
        <v>503429.6</v>
      </c>
      <c r="I1669" s="61">
        <v>2023</v>
      </c>
    </row>
    <row r="1670" spans="1:9" x14ac:dyDescent="0.3">
      <c r="A1670" s="79">
        <v>901</v>
      </c>
      <c r="B1670" t="s">
        <v>807</v>
      </c>
      <c r="C1670" t="s">
        <v>1065</v>
      </c>
      <c r="D1670" t="s">
        <v>3986</v>
      </c>
      <c r="E1670" t="s">
        <v>42</v>
      </c>
      <c r="F1670" s="3">
        <v>197556.88</v>
      </c>
      <c r="G1670" s="3">
        <v>30360000</v>
      </c>
      <c r="H1670" s="3">
        <v>799378.8</v>
      </c>
      <c r="I1670" s="61">
        <v>2023</v>
      </c>
    </row>
    <row r="1671" spans="1:9" x14ac:dyDescent="0.3">
      <c r="A1671" s="79">
        <v>901</v>
      </c>
      <c r="B1671" t="s">
        <v>807</v>
      </c>
      <c r="C1671" t="s">
        <v>1065</v>
      </c>
      <c r="D1671" t="s">
        <v>3987</v>
      </c>
      <c r="E1671" t="s">
        <v>42</v>
      </c>
      <c r="F1671" s="3">
        <v>179849.06</v>
      </c>
      <c r="G1671" s="3">
        <v>87746700</v>
      </c>
      <c r="H1671" s="3">
        <v>2310370.611</v>
      </c>
      <c r="I1671" s="61">
        <v>2023</v>
      </c>
    </row>
    <row r="1672" spans="1:9" x14ac:dyDescent="0.3">
      <c r="A1672" s="79">
        <v>901</v>
      </c>
      <c r="B1672" t="s">
        <v>807</v>
      </c>
      <c r="C1672" t="s">
        <v>1065</v>
      </c>
      <c r="D1672" t="s">
        <v>3988</v>
      </c>
      <c r="E1672" t="s">
        <v>7</v>
      </c>
      <c r="F1672" s="3">
        <v>31344</v>
      </c>
      <c r="G1672" s="3">
        <v>15317400</v>
      </c>
      <c r="H1672" s="3">
        <v>403307.14199999999</v>
      </c>
      <c r="I1672" s="61">
        <v>2023</v>
      </c>
    </row>
    <row r="1673" spans="1:9" x14ac:dyDescent="0.3">
      <c r="A1673" s="79">
        <v>901</v>
      </c>
      <c r="B1673" t="s">
        <v>807</v>
      </c>
      <c r="C1673" t="s">
        <v>1065</v>
      </c>
      <c r="D1673" t="s">
        <v>3989</v>
      </c>
      <c r="E1673" t="s">
        <v>42</v>
      </c>
      <c r="F1673" s="3">
        <v>127013.19</v>
      </c>
      <c r="G1673" s="3">
        <v>46175400</v>
      </c>
      <c r="H1673" s="3">
        <v>1215798.2819999999</v>
      </c>
      <c r="I1673" s="61">
        <v>2023</v>
      </c>
    </row>
    <row r="1674" spans="1:9" x14ac:dyDescent="0.3">
      <c r="A1674" s="79">
        <v>901</v>
      </c>
      <c r="B1674" t="s">
        <v>807</v>
      </c>
      <c r="C1674" t="s">
        <v>1065</v>
      </c>
      <c r="D1674" t="s">
        <v>3990</v>
      </c>
      <c r="E1674" t="s">
        <v>19</v>
      </c>
      <c r="F1674" s="3">
        <v>170960.33</v>
      </c>
      <c r="G1674" s="3">
        <v>7871200</v>
      </c>
      <c r="H1674" s="3">
        <v>207248.696</v>
      </c>
      <c r="I1674" s="61">
        <v>2023</v>
      </c>
    </row>
    <row r="1675" spans="1:9" x14ac:dyDescent="0.3">
      <c r="A1675" s="79">
        <v>901</v>
      </c>
      <c r="B1675" t="s">
        <v>807</v>
      </c>
      <c r="C1675" t="s">
        <v>1065</v>
      </c>
      <c r="D1675" t="s">
        <v>3991</v>
      </c>
      <c r="E1675" t="s">
        <v>42</v>
      </c>
      <c r="F1675" s="3">
        <v>31160.86</v>
      </c>
      <c r="G1675" s="3">
        <v>6182500</v>
      </c>
      <c r="H1675" s="3">
        <v>162785.22500000001</v>
      </c>
      <c r="I1675" s="61">
        <v>2023</v>
      </c>
    </row>
    <row r="1676" spans="1:9" x14ac:dyDescent="0.3">
      <c r="A1676" s="79">
        <v>901</v>
      </c>
      <c r="B1676" t="s">
        <v>807</v>
      </c>
      <c r="C1676" t="s">
        <v>1065</v>
      </c>
      <c r="D1676" t="s">
        <v>3992</v>
      </c>
      <c r="E1676" t="s">
        <v>42</v>
      </c>
      <c r="F1676" s="3">
        <v>283544</v>
      </c>
      <c r="G1676" s="3">
        <v>27020000</v>
      </c>
      <c r="H1676" s="3">
        <v>711436.6</v>
      </c>
      <c r="I1676" s="61">
        <v>2023</v>
      </c>
    </row>
    <row r="1677" spans="1:9" x14ac:dyDescent="0.3">
      <c r="A1677" s="79">
        <v>901</v>
      </c>
      <c r="B1677" t="s">
        <v>807</v>
      </c>
      <c r="C1677" t="s">
        <v>1065</v>
      </c>
      <c r="D1677" t="s">
        <v>3993</v>
      </c>
      <c r="E1677" t="s">
        <v>42</v>
      </c>
      <c r="F1677" s="3">
        <v>42944.72</v>
      </c>
      <c r="G1677" s="3">
        <v>24580000</v>
      </c>
      <c r="H1677" s="3">
        <v>647191.4</v>
      </c>
      <c r="I1677" s="61">
        <v>2023</v>
      </c>
    </row>
    <row r="1678" spans="1:9" x14ac:dyDescent="0.3">
      <c r="A1678" s="79">
        <v>901</v>
      </c>
      <c r="B1678" t="s">
        <v>807</v>
      </c>
      <c r="C1678" t="s">
        <v>1065</v>
      </c>
      <c r="D1678" t="s">
        <v>3994</v>
      </c>
      <c r="E1678" t="s">
        <v>42</v>
      </c>
      <c r="F1678" s="3">
        <v>37959.040000000001</v>
      </c>
      <c r="G1678" s="3">
        <v>17187500</v>
      </c>
      <c r="H1678" s="3">
        <v>452546.875</v>
      </c>
      <c r="I1678" s="61">
        <v>2023</v>
      </c>
    </row>
    <row r="1679" spans="1:9" x14ac:dyDescent="0.3">
      <c r="A1679" s="79">
        <v>901</v>
      </c>
      <c r="B1679" t="s">
        <v>807</v>
      </c>
      <c r="C1679" t="s">
        <v>1065</v>
      </c>
      <c r="D1679" t="s">
        <v>3995</v>
      </c>
      <c r="E1679" t="s">
        <v>42</v>
      </c>
      <c r="F1679" s="3">
        <v>103754</v>
      </c>
      <c r="G1679" s="3">
        <v>23840700</v>
      </c>
      <c r="H1679" s="3">
        <v>627725.63099999994</v>
      </c>
      <c r="I1679" s="61">
        <v>2023</v>
      </c>
    </row>
    <row r="1680" spans="1:9" x14ac:dyDescent="0.3">
      <c r="A1680" s="79">
        <v>901</v>
      </c>
      <c r="B1680" t="s">
        <v>807</v>
      </c>
      <c r="C1680" t="s">
        <v>1065</v>
      </c>
      <c r="D1680" t="s">
        <v>3996</v>
      </c>
      <c r="E1680" t="s">
        <v>42</v>
      </c>
      <c r="F1680" s="3">
        <v>182612</v>
      </c>
      <c r="G1680" s="3">
        <v>18120000</v>
      </c>
      <c r="H1680" s="3">
        <v>477099.6</v>
      </c>
      <c r="I1680" s="61">
        <v>2023</v>
      </c>
    </row>
    <row r="1681" spans="1:9" x14ac:dyDescent="0.3">
      <c r="A1681" s="79">
        <v>901</v>
      </c>
      <c r="B1681" t="s">
        <v>807</v>
      </c>
      <c r="C1681" t="s">
        <v>1065</v>
      </c>
      <c r="D1681" t="s">
        <v>3997</v>
      </c>
      <c r="E1681" t="s">
        <v>19</v>
      </c>
      <c r="F1681" s="3">
        <v>14718</v>
      </c>
      <c r="G1681" s="3">
        <v>3194000</v>
      </c>
      <c r="H1681" s="3">
        <v>84098.02</v>
      </c>
      <c r="I1681" s="61">
        <v>2023</v>
      </c>
    </row>
    <row r="1682" spans="1:9" x14ac:dyDescent="0.3">
      <c r="A1682" s="79">
        <v>904</v>
      </c>
      <c r="B1682" t="s">
        <v>808</v>
      </c>
      <c r="C1682" t="s">
        <v>1065</v>
      </c>
      <c r="D1682" t="s">
        <v>306</v>
      </c>
      <c r="E1682" t="s">
        <v>42</v>
      </c>
      <c r="F1682" s="3">
        <v>84392</v>
      </c>
      <c r="G1682" s="3" t="s">
        <v>3765</v>
      </c>
      <c r="H1682" s="3" t="s">
        <v>3765</v>
      </c>
      <c r="I1682" s="61">
        <v>2023</v>
      </c>
    </row>
    <row r="1683" spans="1:9" x14ac:dyDescent="0.3">
      <c r="A1683" s="79">
        <v>904</v>
      </c>
      <c r="B1683" t="s">
        <v>808</v>
      </c>
      <c r="C1683" t="s">
        <v>1065</v>
      </c>
      <c r="D1683" t="s">
        <v>3039</v>
      </c>
      <c r="E1683" t="s">
        <v>19</v>
      </c>
      <c r="F1683" s="3">
        <v>173001.22</v>
      </c>
      <c r="G1683" s="3">
        <v>24664000</v>
      </c>
      <c r="H1683" s="3">
        <v>562585.84</v>
      </c>
      <c r="I1683" s="61">
        <v>2023</v>
      </c>
    </row>
    <row r="1684" spans="1:9" x14ac:dyDescent="0.3">
      <c r="A1684" s="79">
        <v>904</v>
      </c>
      <c r="B1684" t="s">
        <v>808</v>
      </c>
      <c r="C1684" t="s">
        <v>1065</v>
      </c>
      <c r="D1684" t="s">
        <v>307</v>
      </c>
      <c r="E1684" t="s">
        <v>42</v>
      </c>
      <c r="F1684" s="3">
        <v>1172069</v>
      </c>
      <c r="G1684" s="3">
        <v>72274800</v>
      </c>
      <c r="H1684" s="3">
        <v>1648588.1880000001</v>
      </c>
      <c r="I1684" s="61">
        <v>2023</v>
      </c>
    </row>
    <row r="1685" spans="1:9" x14ac:dyDescent="0.3">
      <c r="A1685" s="79">
        <v>904</v>
      </c>
      <c r="B1685" t="s">
        <v>808</v>
      </c>
      <c r="C1685" t="s">
        <v>1065</v>
      </c>
      <c r="D1685" t="s">
        <v>3040</v>
      </c>
      <c r="E1685" t="s">
        <v>42</v>
      </c>
      <c r="F1685" s="3">
        <v>672808.15</v>
      </c>
      <c r="G1685" s="3">
        <v>41412800</v>
      </c>
      <c r="H1685" s="3">
        <v>944625.96799999999</v>
      </c>
      <c r="I1685" s="61">
        <v>2023</v>
      </c>
    </row>
    <row r="1686" spans="1:9" x14ac:dyDescent="0.3">
      <c r="A1686" s="79">
        <v>904</v>
      </c>
      <c r="B1686" t="s">
        <v>808</v>
      </c>
      <c r="C1686" t="s">
        <v>1065</v>
      </c>
      <c r="D1686" t="s">
        <v>3041</v>
      </c>
      <c r="E1686" t="s">
        <v>19</v>
      </c>
      <c r="F1686" s="3">
        <v>172535.72</v>
      </c>
      <c r="G1686" s="3">
        <v>7241600</v>
      </c>
      <c r="H1686" s="3">
        <v>165180.89600000001</v>
      </c>
      <c r="I1686" s="61">
        <v>2023</v>
      </c>
    </row>
    <row r="1687" spans="1:9" x14ac:dyDescent="0.3">
      <c r="A1687" s="79">
        <v>904</v>
      </c>
      <c r="B1687" t="s">
        <v>808</v>
      </c>
      <c r="C1687" t="s">
        <v>1065</v>
      </c>
      <c r="D1687" t="s">
        <v>3042</v>
      </c>
      <c r="E1687" t="s">
        <v>19</v>
      </c>
      <c r="F1687" s="3">
        <v>175510.2</v>
      </c>
      <c r="G1687" s="3">
        <v>31304000</v>
      </c>
      <c r="H1687" s="3">
        <v>714044.24</v>
      </c>
      <c r="I1687" s="61">
        <v>2023</v>
      </c>
    </row>
    <row r="1688" spans="1:9" x14ac:dyDescent="0.3">
      <c r="A1688" s="79">
        <v>904</v>
      </c>
      <c r="B1688" t="s">
        <v>808</v>
      </c>
      <c r="C1688" t="s">
        <v>1065</v>
      </c>
      <c r="D1688" t="s">
        <v>3043</v>
      </c>
      <c r="E1688" t="s">
        <v>42</v>
      </c>
      <c r="F1688" s="3">
        <v>562206.4</v>
      </c>
      <c r="G1688" s="3">
        <v>31026800</v>
      </c>
      <c r="H1688" s="3">
        <v>707721.30799999996</v>
      </c>
      <c r="I1688" s="61">
        <v>2023</v>
      </c>
    </row>
    <row r="1689" spans="1:9" x14ac:dyDescent="0.3">
      <c r="A1689" s="79">
        <v>904</v>
      </c>
      <c r="B1689" t="s">
        <v>808</v>
      </c>
      <c r="C1689" t="s">
        <v>1065</v>
      </c>
      <c r="D1689" t="s">
        <v>3044</v>
      </c>
      <c r="E1689" t="s">
        <v>42</v>
      </c>
      <c r="F1689" s="3">
        <v>1154642.24</v>
      </c>
      <c r="G1689" s="3">
        <v>51940000</v>
      </c>
      <c r="H1689" s="3">
        <v>1184751.3999999999</v>
      </c>
      <c r="I1689" s="61">
        <v>2023</v>
      </c>
    </row>
    <row r="1690" spans="1:9" x14ac:dyDescent="0.3">
      <c r="A1690" s="79">
        <v>904</v>
      </c>
      <c r="B1690" t="s">
        <v>808</v>
      </c>
      <c r="C1690" t="s">
        <v>1065</v>
      </c>
      <c r="D1690" t="s">
        <v>3875</v>
      </c>
      <c r="E1690" t="s">
        <v>42</v>
      </c>
      <c r="F1690" s="3">
        <v>1013716.56</v>
      </c>
      <c r="G1690" s="3">
        <v>60825000</v>
      </c>
      <c r="H1690" s="3">
        <v>1387418.25</v>
      </c>
      <c r="I1690" s="61">
        <v>2023</v>
      </c>
    </row>
    <row r="1691" spans="1:9" x14ac:dyDescent="0.3">
      <c r="A1691" s="79">
        <v>904</v>
      </c>
      <c r="B1691" t="s">
        <v>808</v>
      </c>
      <c r="C1691" t="s">
        <v>1065</v>
      </c>
      <c r="D1691" t="s">
        <v>3045</v>
      </c>
      <c r="E1691" t="s">
        <v>42</v>
      </c>
      <c r="F1691" s="3">
        <v>424984.8</v>
      </c>
      <c r="G1691" s="3">
        <v>20000000</v>
      </c>
      <c r="H1691" s="3">
        <v>456200</v>
      </c>
      <c r="I1691" s="61">
        <v>2023</v>
      </c>
    </row>
    <row r="1692" spans="1:9" x14ac:dyDescent="0.3">
      <c r="A1692" s="79">
        <v>904</v>
      </c>
      <c r="B1692" t="s">
        <v>808</v>
      </c>
      <c r="C1692" t="s">
        <v>1065</v>
      </c>
      <c r="D1692" t="s">
        <v>308</v>
      </c>
      <c r="E1692" t="s">
        <v>7</v>
      </c>
      <c r="F1692" s="3">
        <v>7813.39</v>
      </c>
      <c r="G1692" s="3">
        <v>2810000</v>
      </c>
      <c r="H1692" s="3">
        <v>64096.1</v>
      </c>
      <c r="I1692" s="61">
        <v>2023</v>
      </c>
    </row>
    <row r="1693" spans="1:9" x14ac:dyDescent="0.3">
      <c r="A1693" s="79">
        <v>904</v>
      </c>
      <c r="B1693" t="s">
        <v>808</v>
      </c>
      <c r="C1693" t="s">
        <v>1065</v>
      </c>
      <c r="D1693" t="s">
        <v>3046</v>
      </c>
      <c r="E1693" t="s">
        <v>42</v>
      </c>
      <c r="F1693" s="3">
        <v>974985.44</v>
      </c>
      <c r="G1693" s="3">
        <v>54997200</v>
      </c>
      <c r="H1693" s="3">
        <v>1254486.132</v>
      </c>
      <c r="I1693" s="61">
        <v>2023</v>
      </c>
    </row>
    <row r="1694" spans="1:9" x14ac:dyDescent="0.3">
      <c r="A1694" s="79">
        <v>904</v>
      </c>
      <c r="B1694" t="s">
        <v>808</v>
      </c>
      <c r="C1694" t="s">
        <v>1065</v>
      </c>
      <c r="D1694" t="s">
        <v>3047</v>
      </c>
      <c r="E1694" t="s">
        <v>42</v>
      </c>
      <c r="F1694" s="3">
        <v>1465509.12</v>
      </c>
      <c r="G1694" s="3">
        <v>62388000</v>
      </c>
      <c r="H1694" s="3">
        <v>1423070.28</v>
      </c>
      <c r="I1694" s="61">
        <v>2023</v>
      </c>
    </row>
    <row r="1695" spans="1:9" x14ac:dyDescent="0.3">
      <c r="A1695" s="79">
        <v>904</v>
      </c>
      <c r="B1695" t="s">
        <v>808</v>
      </c>
      <c r="C1695" t="s">
        <v>1065</v>
      </c>
      <c r="D1695" t="s">
        <v>3048</v>
      </c>
      <c r="E1695" t="s">
        <v>42</v>
      </c>
      <c r="F1695" s="3">
        <v>1062105.8799999999</v>
      </c>
      <c r="G1695" s="3">
        <v>60400000</v>
      </c>
      <c r="H1695" s="3">
        <v>1377724</v>
      </c>
      <c r="I1695" s="61">
        <v>2023</v>
      </c>
    </row>
    <row r="1696" spans="1:9" x14ac:dyDescent="0.3">
      <c r="A1696" s="79">
        <v>904</v>
      </c>
      <c r="B1696" t="s">
        <v>808</v>
      </c>
      <c r="C1696" t="s">
        <v>1065</v>
      </c>
      <c r="D1696" t="s">
        <v>3049</v>
      </c>
      <c r="E1696" t="s">
        <v>42</v>
      </c>
      <c r="F1696" s="3">
        <v>954531.2</v>
      </c>
      <c r="G1696" s="3">
        <v>55600000</v>
      </c>
      <c r="H1696" s="3">
        <v>1268236</v>
      </c>
      <c r="I1696" s="61">
        <v>2023</v>
      </c>
    </row>
    <row r="1697" spans="1:9" x14ac:dyDescent="0.3">
      <c r="A1697" s="79">
        <v>904</v>
      </c>
      <c r="B1697" t="s">
        <v>808</v>
      </c>
      <c r="C1697" t="s">
        <v>1065</v>
      </c>
      <c r="D1697" t="s">
        <v>3050</v>
      </c>
      <c r="E1697" t="s">
        <v>42</v>
      </c>
      <c r="F1697" s="3">
        <v>1041784.68</v>
      </c>
      <c r="G1697" s="3">
        <v>52800000</v>
      </c>
      <c r="H1697" s="3">
        <v>1204368</v>
      </c>
      <c r="I1697" s="61">
        <v>2023</v>
      </c>
    </row>
    <row r="1698" spans="1:9" x14ac:dyDescent="0.3">
      <c r="A1698" s="79">
        <v>904</v>
      </c>
      <c r="B1698" t="s">
        <v>808</v>
      </c>
      <c r="C1698" t="s">
        <v>1065</v>
      </c>
      <c r="D1698" t="s">
        <v>3267</v>
      </c>
      <c r="E1698" t="s">
        <v>42</v>
      </c>
      <c r="F1698" s="3">
        <v>1249632.56</v>
      </c>
      <c r="G1698" s="3">
        <v>79473572</v>
      </c>
      <c r="H1698" s="3">
        <v>1812792.17732</v>
      </c>
      <c r="I1698" s="61">
        <v>2023</v>
      </c>
    </row>
    <row r="1699" spans="1:9" x14ac:dyDescent="0.3">
      <c r="A1699" s="79">
        <v>904</v>
      </c>
      <c r="B1699" t="s">
        <v>808</v>
      </c>
      <c r="C1699" t="s">
        <v>1065</v>
      </c>
      <c r="D1699" t="s">
        <v>3268</v>
      </c>
      <c r="E1699" t="s">
        <v>42</v>
      </c>
      <c r="F1699" s="3">
        <v>990648.68</v>
      </c>
      <c r="G1699" s="3">
        <v>65547048</v>
      </c>
      <c r="H1699" s="3">
        <v>1495128.1648800001</v>
      </c>
      <c r="I1699" s="61">
        <v>2023</v>
      </c>
    </row>
    <row r="1700" spans="1:9" x14ac:dyDescent="0.3">
      <c r="A1700" s="79">
        <v>904</v>
      </c>
      <c r="B1700" t="s">
        <v>808</v>
      </c>
      <c r="C1700" t="s">
        <v>1065</v>
      </c>
      <c r="D1700" t="s">
        <v>3587</v>
      </c>
      <c r="E1700" t="s">
        <v>42</v>
      </c>
      <c r="F1700" s="3">
        <v>267730.53000000003</v>
      </c>
      <c r="G1700" s="3" t="s">
        <v>3765</v>
      </c>
      <c r="H1700" s="3" t="s">
        <v>3765</v>
      </c>
      <c r="I1700" s="61">
        <v>2023</v>
      </c>
    </row>
    <row r="1701" spans="1:9" x14ac:dyDescent="0.3">
      <c r="A1701" s="79">
        <v>904</v>
      </c>
      <c r="B1701" t="s">
        <v>808</v>
      </c>
      <c r="C1701" t="s">
        <v>1065</v>
      </c>
      <c r="D1701" t="s">
        <v>3588</v>
      </c>
      <c r="E1701" t="s">
        <v>42</v>
      </c>
      <c r="F1701" s="3">
        <v>1397967.32</v>
      </c>
      <c r="G1701" s="3">
        <v>96471000</v>
      </c>
      <c r="H1701" s="3">
        <v>2200503.5099999998</v>
      </c>
      <c r="I1701" s="61">
        <v>2023</v>
      </c>
    </row>
    <row r="1702" spans="1:9" x14ac:dyDescent="0.3">
      <c r="A1702" s="79">
        <v>905</v>
      </c>
      <c r="B1702" t="s">
        <v>809</v>
      </c>
      <c r="C1702" t="s">
        <v>1065</v>
      </c>
      <c r="D1702" t="s">
        <v>310</v>
      </c>
      <c r="E1702" t="s">
        <v>7</v>
      </c>
      <c r="F1702" s="3">
        <v>1096863.3799999999</v>
      </c>
      <c r="G1702" s="3">
        <v>50000000</v>
      </c>
      <c r="H1702" s="3">
        <v>800500</v>
      </c>
      <c r="I1702" s="61">
        <v>2023</v>
      </c>
    </row>
    <row r="1703" spans="1:9" x14ac:dyDescent="0.3">
      <c r="A1703" s="79">
        <v>905</v>
      </c>
      <c r="B1703" t="s">
        <v>809</v>
      </c>
      <c r="C1703" t="s">
        <v>1065</v>
      </c>
      <c r="D1703" t="s">
        <v>311</v>
      </c>
      <c r="E1703" t="s">
        <v>7</v>
      </c>
      <c r="F1703" s="3">
        <v>171637.92300000001</v>
      </c>
      <c r="G1703" s="3">
        <v>35135700</v>
      </c>
      <c r="H1703" s="3">
        <v>562522.55700000003</v>
      </c>
      <c r="I1703" s="61">
        <v>2023</v>
      </c>
    </row>
    <row r="1704" spans="1:9" x14ac:dyDescent="0.3">
      <c r="A1704" s="79">
        <v>905</v>
      </c>
      <c r="B1704" t="s">
        <v>809</v>
      </c>
      <c r="C1704" t="s">
        <v>1065</v>
      </c>
      <c r="D1704" t="s">
        <v>312</v>
      </c>
      <c r="E1704" t="s">
        <v>7</v>
      </c>
      <c r="F1704" s="3">
        <v>328525.26</v>
      </c>
      <c r="G1704" s="3">
        <v>40916000</v>
      </c>
      <c r="H1704" s="3">
        <v>655065.16</v>
      </c>
      <c r="I1704" s="61">
        <v>2023</v>
      </c>
    </row>
    <row r="1705" spans="1:9" x14ac:dyDescent="0.3">
      <c r="A1705" s="79">
        <v>905</v>
      </c>
      <c r="B1705" t="s">
        <v>809</v>
      </c>
      <c r="C1705" t="s">
        <v>1065</v>
      </c>
      <c r="D1705" t="s">
        <v>313</v>
      </c>
      <c r="E1705" t="s">
        <v>7</v>
      </c>
      <c r="F1705" s="3">
        <v>138066.28</v>
      </c>
      <c r="G1705" s="3">
        <v>15320700</v>
      </c>
      <c r="H1705" s="3">
        <v>245284.40700000001</v>
      </c>
      <c r="I1705" s="61">
        <v>2023</v>
      </c>
    </row>
    <row r="1706" spans="1:9" x14ac:dyDescent="0.3">
      <c r="A1706" s="79">
        <v>905</v>
      </c>
      <c r="B1706" t="s">
        <v>809</v>
      </c>
      <c r="C1706" t="s">
        <v>1065</v>
      </c>
      <c r="D1706" t="s">
        <v>314</v>
      </c>
      <c r="E1706" t="s">
        <v>7</v>
      </c>
      <c r="F1706" s="3">
        <v>53297.29</v>
      </c>
      <c r="G1706" s="3">
        <v>18265700</v>
      </c>
      <c r="H1706" s="3">
        <v>292433.85700000002</v>
      </c>
      <c r="I1706" s="61">
        <v>2023</v>
      </c>
    </row>
    <row r="1707" spans="1:9" x14ac:dyDescent="0.3">
      <c r="A1707" s="79">
        <v>905</v>
      </c>
      <c r="B1707" t="s">
        <v>809</v>
      </c>
      <c r="C1707" t="s">
        <v>1065</v>
      </c>
      <c r="D1707" t="s">
        <v>315</v>
      </c>
      <c r="E1707" t="s">
        <v>7</v>
      </c>
      <c r="F1707" s="3">
        <v>124504.54</v>
      </c>
      <c r="G1707" s="3">
        <v>30751700</v>
      </c>
      <c r="H1707" s="3">
        <v>492334.717</v>
      </c>
      <c r="I1707" s="61">
        <v>2023</v>
      </c>
    </row>
    <row r="1708" spans="1:9" x14ac:dyDescent="0.3">
      <c r="A1708" s="79">
        <v>905</v>
      </c>
      <c r="B1708" t="s">
        <v>809</v>
      </c>
      <c r="C1708" t="s">
        <v>1065</v>
      </c>
      <c r="D1708" t="s">
        <v>316</v>
      </c>
      <c r="E1708" t="s">
        <v>7</v>
      </c>
      <c r="F1708" s="3">
        <v>74942.63</v>
      </c>
      <c r="G1708" s="3">
        <v>10394000</v>
      </c>
      <c r="H1708" s="3">
        <v>166407.94</v>
      </c>
      <c r="I1708" s="61">
        <v>2023</v>
      </c>
    </row>
    <row r="1709" spans="1:9" x14ac:dyDescent="0.3">
      <c r="A1709" s="79">
        <v>905</v>
      </c>
      <c r="B1709" t="s">
        <v>809</v>
      </c>
      <c r="C1709" t="s">
        <v>1065</v>
      </c>
      <c r="D1709" t="s">
        <v>317</v>
      </c>
      <c r="E1709" t="s">
        <v>7</v>
      </c>
      <c r="F1709" s="3">
        <v>197505.04</v>
      </c>
      <c r="G1709" s="3">
        <v>32056000</v>
      </c>
      <c r="H1709" s="3">
        <v>513216.56</v>
      </c>
      <c r="I1709" s="61">
        <v>2023</v>
      </c>
    </row>
    <row r="1710" spans="1:9" x14ac:dyDescent="0.3">
      <c r="A1710" s="79">
        <v>905</v>
      </c>
      <c r="B1710" t="s">
        <v>809</v>
      </c>
      <c r="C1710" t="s">
        <v>1065</v>
      </c>
      <c r="D1710" t="s">
        <v>318</v>
      </c>
      <c r="E1710" t="s">
        <v>7</v>
      </c>
      <c r="F1710" s="3">
        <v>264575.52</v>
      </c>
      <c r="G1710" s="3">
        <v>21007000</v>
      </c>
      <c r="H1710" s="3">
        <v>336322.07</v>
      </c>
      <c r="I1710" s="61">
        <v>2023</v>
      </c>
    </row>
    <row r="1711" spans="1:9" x14ac:dyDescent="0.3">
      <c r="A1711" s="79">
        <v>905</v>
      </c>
      <c r="B1711" t="s">
        <v>809</v>
      </c>
      <c r="C1711" t="s">
        <v>1065</v>
      </c>
      <c r="D1711" t="s">
        <v>319</v>
      </c>
      <c r="E1711" t="s">
        <v>7</v>
      </c>
      <c r="F1711" s="3">
        <v>261553.37</v>
      </c>
      <c r="G1711" s="3">
        <v>27699000</v>
      </c>
      <c r="H1711" s="3">
        <v>443460.99</v>
      </c>
      <c r="I1711" s="61">
        <v>2023</v>
      </c>
    </row>
    <row r="1712" spans="1:9" x14ac:dyDescent="0.3">
      <c r="A1712" s="79">
        <v>905</v>
      </c>
      <c r="B1712" t="s">
        <v>809</v>
      </c>
      <c r="C1712" t="s">
        <v>1065</v>
      </c>
      <c r="D1712" t="s">
        <v>320</v>
      </c>
      <c r="E1712" t="s">
        <v>7</v>
      </c>
      <c r="F1712" s="3">
        <v>265989.90999999997</v>
      </c>
      <c r="G1712" s="3">
        <v>21692000</v>
      </c>
      <c r="H1712" s="3">
        <v>347288.92</v>
      </c>
      <c r="I1712" s="61">
        <v>2023</v>
      </c>
    </row>
    <row r="1713" spans="1:9" x14ac:dyDescent="0.3">
      <c r="A1713" s="79">
        <v>905</v>
      </c>
      <c r="B1713" t="s">
        <v>809</v>
      </c>
      <c r="C1713" t="s">
        <v>1065</v>
      </c>
      <c r="D1713" t="s">
        <v>321</v>
      </c>
      <c r="E1713" t="s">
        <v>7</v>
      </c>
      <c r="F1713" s="3">
        <v>137220.45000000001</v>
      </c>
      <c r="G1713" s="3">
        <v>15076900</v>
      </c>
      <c r="H1713" s="3">
        <v>241381.16899999999</v>
      </c>
      <c r="I1713" s="61">
        <v>2023</v>
      </c>
    </row>
    <row r="1714" spans="1:9" x14ac:dyDescent="0.3">
      <c r="A1714" s="79">
        <v>905</v>
      </c>
      <c r="B1714" t="s">
        <v>809</v>
      </c>
      <c r="C1714" t="s">
        <v>1065</v>
      </c>
      <c r="D1714" t="s">
        <v>322</v>
      </c>
      <c r="E1714" t="s">
        <v>7</v>
      </c>
      <c r="F1714" s="3">
        <v>193406.95</v>
      </c>
      <c r="G1714" s="3">
        <v>18822600</v>
      </c>
      <c r="H1714" s="3">
        <v>301349.826</v>
      </c>
      <c r="I1714" s="61">
        <v>2023</v>
      </c>
    </row>
    <row r="1715" spans="1:9" x14ac:dyDescent="0.3">
      <c r="A1715" s="79">
        <v>905</v>
      </c>
      <c r="B1715" t="s">
        <v>809</v>
      </c>
      <c r="C1715" t="s">
        <v>1065</v>
      </c>
      <c r="D1715" t="s">
        <v>323</v>
      </c>
      <c r="E1715" t="s">
        <v>7</v>
      </c>
      <c r="F1715" s="3">
        <v>25045.43</v>
      </c>
      <c r="G1715" s="3">
        <v>3084400</v>
      </c>
      <c r="H1715" s="3">
        <v>49381.243999999999</v>
      </c>
      <c r="I1715" s="61">
        <v>2023</v>
      </c>
    </row>
    <row r="1716" spans="1:9" x14ac:dyDescent="0.3">
      <c r="A1716" s="79">
        <v>905</v>
      </c>
      <c r="B1716" t="s">
        <v>809</v>
      </c>
      <c r="C1716" t="s">
        <v>1065</v>
      </c>
      <c r="D1716" t="s">
        <v>324</v>
      </c>
      <c r="E1716" t="s">
        <v>7</v>
      </c>
      <c r="F1716" s="3">
        <v>297429.38</v>
      </c>
      <c r="G1716" s="3">
        <v>27325700</v>
      </c>
      <c r="H1716" s="3">
        <v>437484.45699999999</v>
      </c>
      <c r="I1716" s="61">
        <v>2023</v>
      </c>
    </row>
    <row r="1717" spans="1:9" x14ac:dyDescent="0.3">
      <c r="A1717" s="79">
        <v>905</v>
      </c>
      <c r="B1717" t="s">
        <v>809</v>
      </c>
      <c r="C1717" t="s">
        <v>1065</v>
      </c>
      <c r="D1717" t="s">
        <v>325</v>
      </c>
      <c r="E1717" t="s">
        <v>7</v>
      </c>
      <c r="F1717" s="3">
        <v>200225.2</v>
      </c>
      <c r="G1717" s="3">
        <v>23152000</v>
      </c>
      <c r="H1717" s="3">
        <v>370663.52</v>
      </c>
      <c r="I1717" s="61">
        <v>2023</v>
      </c>
    </row>
    <row r="1718" spans="1:9" x14ac:dyDescent="0.3">
      <c r="A1718" s="79">
        <v>905</v>
      </c>
      <c r="B1718" t="s">
        <v>809</v>
      </c>
      <c r="C1718" t="s">
        <v>1065</v>
      </c>
      <c r="D1718" t="s">
        <v>326</v>
      </c>
      <c r="E1718" t="s">
        <v>7</v>
      </c>
      <c r="F1718" s="3">
        <v>148123.22</v>
      </c>
      <c r="G1718" s="3">
        <v>13242000</v>
      </c>
      <c r="H1718" s="3">
        <v>212004.42</v>
      </c>
      <c r="I1718" s="61">
        <v>2023</v>
      </c>
    </row>
    <row r="1719" spans="1:9" x14ac:dyDescent="0.3">
      <c r="A1719" s="79">
        <v>905</v>
      </c>
      <c r="B1719" t="s">
        <v>809</v>
      </c>
      <c r="C1719" t="s">
        <v>1065</v>
      </c>
      <c r="D1719" t="s">
        <v>327</v>
      </c>
      <c r="E1719" t="s">
        <v>7</v>
      </c>
      <c r="F1719" s="3">
        <v>104336.03</v>
      </c>
      <c r="G1719" s="3">
        <v>10699000</v>
      </c>
      <c r="H1719" s="3">
        <v>171290.99</v>
      </c>
      <c r="I1719" s="61">
        <v>2023</v>
      </c>
    </row>
    <row r="1720" spans="1:9" x14ac:dyDescent="0.3">
      <c r="A1720" s="79">
        <v>905</v>
      </c>
      <c r="B1720" t="s">
        <v>809</v>
      </c>
      <c r="C1720" t="s">
        <v>1065</v>
      </c>
      <c r="D1720" t="s">
        <v>328</v>
      </c>
      <c r="E1720" t="s">
        <v>7</v>
      </c>
      <c r="F1720" s="3">
        <v>172700.16</v>
      </c>
      <c r="G1720" s="3">
        <v>19394600</v>
      </c>
      <c r="H1720" s="3">
        <v>310507.54599999997</v>
      </c>
      <c r="I1720" s="61">
        <v>2023</v>
      </c>
    </row>
    <row r="1721" spans="1:9" x14ac:dyDescent="0.3">
      <c r="A1721" s="79">
        <v>905</v>
      </c>
      <c r="B1721" t="s">
        <v>809</v>
      </c>
      <c r="C1721" t="s">
        <v>1065</v>
      </c>
      <c r="D1721" t="s">
        <v>329</v>
      </c>
      <c r="E1721" t="s">
        <v>7</v>
      </c>
      <c r="F1721" s="3">
        <v>50663.18</v>
      </c>
      <c r="G1721" s="3">
        <v>13725700</v>
      </c>
      <c r="H1721" s="3">
        <v>219748.45699999999</v>
      </c>
      <c r="I1721" s="61">
        <v>2023</v>
      </c>
    </row>
    <row r="1722" spans="1:9" x14ac:dyDescent="0.3">
      <c r="A1722" s="79">
        <v>905</v>
      </c>
      <c r="B1722" t="s">
        <v>809</v>
      </c>
      <c r="C1722" t="s">
        <v>1065</v>
      </c>
      <c r="D1722" t="s">
        <v>330</v>
      </c>
      <c r="E1722" t="s">
        <v>19</v>
      </c>
      <c r="F1722" s="3">
        <v>1451837.3</v>
      </c>
      <c r="G1722" s="3">
        <v>138643000</v>
      </c>
      <c r="H1722" s="3">
        <v>2219674.4300000002</v>
      </c>
      <c r="I1722" s="61">
        <v>2023</v>
      </c>
    </row>
    <row r="1723" spans="1:9" x14ac:dyDescent="0.3">
      <c r="A1723" s="79">
        <v>905</v>
      </c>
      <c r="B1723" t="s">
        <v>809</v>
      </c>
      <c r="C1723" t="s">
        <v>1065</v>
      </c>
      <c r="D1723" t="s">
        <v>331</v>
      </c>
      <c r="E1723" t="s">
        <v>19</v>
      </c>
      <c r="F1723" s="3">
        <v>1318950</v>
      </c>
      <c r="G1723" s="3">
        <v>138643000</v>
      </c>
      <c r="H1723" s="3">
        <v>2219674.4300000002</v>
      </c>
      <c r="I1723" s="61">
        <v>2023</v>
      </c>
    </row>
    <row r="1724" spans="1:9" x14ac:dyDescent="0.3">
      <c r="A1724" s="79">
        <v>905</v>
      </c>
      <c r="B1724" t="s">
        <v>809</v>
      </c>
      <c r="C1724" t="s">
        <v>1065</v>
      </c>
      <c r="D1724" t="s">
        <v>332</v>
      </c>
      <c r="E1724" t="s">
        <v>19</v>
      </c>
      <c r="F1724" s="3">
        <v>2439811.04</v>
      </c>
      <c r="G1724" s="3">
        <v>182627000</v>
      </c>
      <c r="H1724" s="3">
        <v>2923858.27</v>
      </c>
      <c r="I1724" s="61">
        <v>2023</v>
      </c>
    </row>
    <row r="1725" spans="1:9" x14ac:dyDescent="0.3">
      <c r="A1725" s="79">
        <v>905</v>
      </c>
      <c r="B1725" t="s">
        <v>809</v>
      </c>
      <c r="C1725" t="s">
        <v>1065</v>
      </c>
      <c r="D1725" t="s">
        <v>333</v>
      </c>
      <c r="E1725" t="s">
        <v>7</v>
      </c>
      <c r="F1725" s="3">
        <v>53332.81</v>
      </c>
      <c r="G1725" s="3">
        <v>32166500</v>
      </c>
      <c r="H1725" s="3">
        <v>514985.66499999998</v>
      </c>
      <c r="I1725" s="61">
        <v>2023</v>
      </c>
    </row>
    <row r="1726" spans="1:9" x14ac:dyDescent="0.3">
      <c r="A1726" s="79">
        <v>905</v>
      </c>
      <c r="B1726" t="s">
        <v>809</v>
      </c>
      <c r="C1726" t="s">
        <v>1065</v>
      </c>
      <c r="D1726" t="s">
        <v>334</v>
      </c>
      <c r="E1726" t="s">
        <v>7</v>
      </c>
      <c r="F1726" s="3">
        <v>799627.48</v>
      </c>
      <c r="G1726" s="3">
        <v>81146000</v>
      </c>
      <c r="H1726" s="3">
        <v>1299147.46</v>
      </c>
      <c r="I1726" s="61">
        <v>2023</v>
      </c>
    </row>
    <row r="1727" spans="1:9" x14ac:dyDescent="0.3">
      <c r="A1727" s="79">
        <v>905</v>
      </c>
      <c r="B1727" t="s">
        <v>809</v>
      </c>
      <c r="C1727" t="s">
        <v>1065</v>
      </c>
      <c r="D1727" t="s">
        <v>335</v>
      </c>
      <c r="E1727" t="s">
        <v>19</v>
      </c>
      <c r="F1727" s="3">
        <v>705678.52</v>
      </c>
      <c r="G1727" s="3">
        <v>192000000</v>
      </c>
      <c r="H1727" s="3">
        <v>3073920</v>
      </c>
      <c r="I1727" s="61">
        <v>2023</v>
      </c>
    </row>
    <row r="1728" spans="1:9" x14ac:dyDescent="0.3">
      <c r="A1728" s="79">
        <v>905</v>
      </c>
      <c r="B1728" t="s">
        <v>809</v>
      </c>
      <c r="C1728" t="s">
        <v>1065</v>
      </c>
      <c r="D1728" t="s">
        <v>336</v>
      </c>
      <c r="E1728" t="s">
        <v>19</v>
      </c>
      <c r="F1728" s="3">
        <v>1318950</v>
      </c>
      <c r="G1728" s="3">
        <v>148903200</v>
      </c>
      <c r="H1728" s="3">
        <v>2383940.2319999998</v>
      </c>
      <c r="I1728" s="61">
        <v>2023</v>
      </c>
    </row>
    <row r="1729" spans="1:9" x14ac:dyDescent="0.3">
      <c r="A1729" s="79">
        <v>905</v>
      </c>
      <c r="B1729" t="s">
        <v>809</v>
      </c>
      <c r="C1729" t="s">
        <v>1065</v>
      </c>
      <c r="D1729" t="s">
        <v>3051</v>
      </c>
      <c r="E1729" t="s">
        <v>42</v>
      </c>
      <c r="F1729" s="3">
        <v>1773144.24</v>
      </c>
      <c r="G1729" s="3">
        <v>120635300</v>
      </c>
      <c r="H1729" s="3">
        <v>1931371.1529999999</v>
      </c>
      <c r="I1729" s="61">
        <v>2023</v>
      </c>
    </row>
    <row r="1730" spans="1:9" x14ac:dyDescent="0.3">
      <c r="A1730" s="79">
        <v>905</v>
      </c>
      <c r="B1730" t="s">
        <v>809</v>
      </c>
      <c r="C1730" t="s">
        <v>1065</v>
      </c>
      <c r="D1730" t="s">
        <v>3998</v>
      </c>
      <c r="E1730" t="s">
        <v>7</v>
      </c>
      <c r="F1730" s="3">
        <v>3165.96</v>
      </c>
      <c r="G1730" s="3">
        <v>10151400</v>
      </c>
      <c r="H1730" s="3">
        <v>162523.91399999999</v>
      </c>
      <c r="I1730" s="61">
        <v>2023</v>
      </c>
    </row>
    <row r="1731" spans="1:9" x14ac:dyDescent="0.3">
      <c r="A1731" s="79">
        <v>905</v>
      </c>
      <c r="B1731" t="s">
        <v>809</v>
      </c>
      <c r="C1731" t="s">
        <v>1065</v>
      </c>
      <c r="D1731" t="s">
        <v>3999</v>
      </c>
      <c r="E1731" t="s">
        <v>42</v>
      </c>
      <c r="F1731" s="3">
        <v>754769.95</v>
      </c>
      <c r="G1731" s="3">
        <v>56814500</v>
      </c>
      <c r="H1731" s="3">
        <v>909600.14500000002</v>
      </c>
      <c r="I1731" s="61">
        <v>2023</v>
      </c>
    </row>
    <row r="1732" spans="1:9" x14ac:dyDescent="0.3">
      <c r="A1732" s="79">
        <v>905</v>
      </c>
      <c r="B1732" t="s">
        <v>809</v>
      </c>
      <c r="C1732" t="s">
        <v>1065</v>
      </c>
      <c r="D1732" t="s">
        <v>4000</v>
      </c>
      <c r="E1732" t="s">
        <v>42</v>
      </c>
      <c r="F1732" s="3">
        <v>924989.81</v>
      </c>
      <c r="G1732" s="3">
        <v>84276700</v>
      </c>
      <c r="H1732" s="3">
        <v>1349269.9669999999</v>
      </c>
      <c r="I1732" s="61">
        <v>2023</v>
      </c>
    </row>
    <row r="1733" spans="1:9" x14ac:dyDescent="0.3">
      <c r="A1733" s="79">
        <v>905</v>
      </c>
      <c r="B1733" t="s">
        <v>809</v>
      </c>
      <c r="C1733" t="s">
        <v>1065</v>
      </c>
      <c r="D1733" t="s">
        <v>4001</v>
      </c>
      <c r="E1733" t="s">
        <v>42</v>
      </c>
      <c r="F1733" s="3">
        <v>706867.3</v>
      </c>
      <c r="G1733" s="3">
        <v>67066000</v>
      </c>
      <c r="H1733" s="3">
        <v>1073726.6599999999</v>
      </c>
      <c r="I1733" s="61">
        <v>2023</v>
      </c>
    </row>
    <row r="1734" spans="1:9" x14ac:dyDescent="0.3">
      <c r="A1734" s="79">
        <v>905</v>
      </c>
      <c r="B1734" t="s">
        <v>809</v>
      </c>
      <c r="C1734" t="s">
        <v>1065</v>
      </c>
      <c r="D1734" t="s">
        <v>4002</v>
      </c>
      <c r="E1734" t="s">
        <v>42</v>
      </c>
      <c r="F1734" s="3">
        <v>558389.22</v>
      </c>
      <c r="G1734" s="3">
        <v>43904600</v>
      </c>
      <c r="H1734" s="3">
        <v>702912.64599999995</v>
      </c>
      <c r="I1734" s="61">
        <v>2023</v>
      </c>
    </row>
    <row r="1735" spans="1:9" x14ac:dyDescent="0.3">
      <c r="A1735" s="79">
        <v>906</v>
      </c>
      <c r="B1735" t="s">
        <v>338</v>
      </c>
      <c r="C1735" t="s">
        <v>1065</v>
      </c>
      <c r="D1735" t="s">
        <v>3876</v>
      </c>
      <c r="E1735" t="s">
        <v>42</v>
      </c>
      <c r="F1735" s="3">
        <v>32265</v>
      </c>
      <c r="G1735" s="3">
        <v>7982200</v>
      </c>
      <c r="H1735" s="3">
        <v>169062.99600000001</v>
      </c>
      <c r="I1735" s="61">
        <v>2023</v>
      </c>
    </row>
    <row r="1736" spans="1:9" x14ac:dyDescent="0.3">
      <c r="A1736" s="79">
        <v>906</v>
      </c>
      <c r="B1736" t="s">
        <v>338</v>
      </c>
      <c r="C1736" t="s">
        <v>1065</v>
      </c>
      <c r="D1736" t="s">
        <v>3877</v>
      </c>
      <c r="E1736" t="s">
        <v>42</v>
      </c>
      <c r="F1736" s="3">
        <v>218438.2</v>
      </c>
      <c r="G1736" s="3">
        <v>64584600</v>
      </c>
      <c r="H1736" s="3">
        <v>1367901.828</v>
      </c>
      <c r="I1736" s="61">
        <v>2023</v>
      </c>
    </row>
    <row r="1737" spans="1:9" x14ac:dyDescent="0.3">
      <c r="A1737" s="79">
        <v>906</v>
      </c>
      <c r="B1737" t="s">
        <v>338</v>
      </c>
      <c r="C1737" t="s">
        <v>1065</v>
      </c>
      <c r="D1737" t="s">
        <v>3878</v>
      </c>
      <c r="E1737" t="s">
        <v>42</v>
      </c>
      <c r="F1737" s="3">
        <v>1999695.12</v>
      </c>
      <c r="G1737" s="3">
        <v>264510000</v>
      </c>
      <c r="H1737" s="3">
        <v>5602321.7999999998</v>
      </c>
      <c r="I1737" s="61">
        <v>2023</v>
      </c>
    </row>
    <row r="1738" spans="1:9" x14ac:dyDescent="0.3">
      <c r="A1738" s="79">
        <v>906</v>
      </c>
      <c r="B1738" t="s">
        <v>338</v>
      </c>
      <c r="C1738" t="s">
        <v>1065</v>
      </c>
      <c r="D1738" t="s">
        <v>3879</v>
      </c>
      <c r="E1738" t="s">
        <v>7</v>
      </c>
      <c r="F1738" s="3">
        <v>2915.27</v>
      </c>
      <c r="G1738" s="3">
        <v>1423500</v>
      </c>
      <c r="H1738" s="3">
        <v>30149.73</v>
      </c>
      <c r="I1738" s="61">
        <v>2023</v>
      </c>
    </row>
    <row r="1739" spans="1:9" x14ac:dyDescent="0.3">
      <c r="A1739" s="79">
        <v>906</v>
      </c>
      <c r="B1739" t="s">
        <v>338</v>
      </c>
      <c r="C1739" t="s">
        <v>1065</v>
      </c>
      <c r="D1739" t="s">
        <v>3589</v>
      </c>
      <c r="E1739" t="s">
        <v>42</v>
      </c>
      <c r="F1739" s="3">
        <v>56989.34</v>
      </c>
      <c r="G1739" s="3">
        <v>2371400</v>
      </c>
      <c r="H1739" s="3">
        <v>50226.252</v>
      </c>
      <c r="I1739" s="61">
        <v>2023</v>
      </c>
    </row>
    <row r="1740" spans="1:9" x14ac:dyDescent="0.3">
      <c r="A1740" s="79">
        <v>906</v>
      </c>
      <c r="B1740" t="s">
        <v>338</v>
      </c>
      <c r="C1740" t="s">
        <v>1065</v>
      </c>
      <c r="D1740" t="s">
        <v>3880</v>
      </c>
      <c r="E1740" t="s">
        <v>42</v>
      </c>
      <c r="F1740" s="3">
        <v>40360.6</v>
      </c>
      <c r="G1740" s="3">
        <v>2439900</v>
      </c>
      <c r="H1740" s="3">
        <v>51677.082000000002</v>
      </c>
      <c r="I1740" s="61">
        <v>2023</v>
      </c>
    </row>
    <row r="1741" spans="1:9" x14ac:dyDescent="0.3">
      <c r="A1741" s="79">
        <v>906</v>
      </c>
      <c r="B1741" t="s">
        <v>338</v>
      </c>
      <c r="C1741" t="s">
        <v>1065</v>
      </c>
      <c r="D1741" t="s">
        <v>3881</v>
      </c>
      <c r="E1741" t="s">
        <v>42</v>
      </c>
      <c r="F1741" s="3">
        <v>699443.68</v>
      </c>
      <c r="G1741" s="3">
        <v>109212500</v>
      </c>
      <c r="H1741" s="3">
        <v>2313120.75</v>
      </c>
      <c r="I1741" s="61">
        <v>2023</v>
      </c>
    </row>
    <row r="1742" spans="1:9" x14ac:dyDescent="0.3">
      <c r="A1742" s="79">
        <v>906</v>
      </c>
      <c r="B1742" t="s">
        <v>338</v>
      </c>
      <c r="C1742" t="s">
        <v>1065</v>
      </c>
      <c r="D1742" t="s">
        <v>3882</v>
      </c>
      <c r="E1742" t="s">
        <v>42</v>
      </c>
      <c r="F1742" s="3">
        <v>326542.02</v>
      </c>
      <c r="G1742" s="3">
        <v>40313800</v>
      </c>
      <c r="H1742" s="3">
        <v>853846.28399999999</v>
      </c>
      <c r="I1742" s="61">
        <v>2023</v>
      </c>
    </row>
    <row r="1743" spans="1:9" x14ac:dyDescent="0.3">
      <c r="A1743" s="79">
        <v>906</v>
      </c>
      <c r="B1743" t="s">
        <v>338</v>
      </c>
      <c r="C1743" t="s">
        <v>1065</v>
      </c>
      <c r="D1743" t="s">
        <v>3883</v>
      </c>
      <c r="E1743" t="s">
        <v>42</v>
      </c>
      <c r="F1743" s="3">
        <v>382452.79</v>
      </c>
      <c r="G1743" s="3">
        <v>48000000</v>
      </c>
      <c r="H1743" s="3">
        <v>1016640</v>
      </c>
      <c r="I1743" s="61">
        <v>2023</v>
      </c>
    </row>
    <row r="1744" spans="1:9" x14ac:dyDescent="0.3">
      <c r="A1744" s="79">
        <v>906</v>
      </c>
      <c r="B1744" t="s">
        <v>338</v>
      </c>
      <c r="C1744" t="s">
        <v>1065</v>
      </c>
      <c r="D1744" t="s">
        <v>3884</v>
      </c>
      <c r="E1744" t="s">
        <v>42</v>
      </c>
      <c r="F1744" s="3">
        <v>443243.81</v>
      </c>
      <c r="G1744" s="3">
        <v>56133100</v>
      </c>
      <c r="H1744" s="3">
        <v>1188899.058</v>
      </c>
      <c r="I1744" s="61">
        <v>2023</v>
      </c>
    </row>
    <row r="1745" spans="1:9" x14ac:dyDescent="0.3">
      <c r="A1745" s="79">
        <v>906</v>
      </c>
      <c r="B1745" t="s">
        <v>338</v>
      </c>
      <c r="C1745" t="s">
        <v>1065</v>
      </c>
      <c r="D1745" t="s">
        <v>3885</v>
      </c>
      <c r="E1745" t="s">
        <v>7</v>
      </c>
      <c r="F1745" s="3">
        <v>80093.600000000006</v>
      </c>
      <c r="G1745" s="3">
        <v>4051700</v>
      </c>
      <c r="H1745" s="3">
        <v>85815.005999999994</v>
      </c>
      <c r="I1745" s="61">
        <v>2023</v>
      </c>
    </row>
    <row r="1746" spans="1:9" x14ac:dyDescent="0.3">
      <c r="A1746" s="79">
        <v>906</v>
      </c>
      <c r="B1746" t="s">
        <v>338</v>
      </c>
      <c r="C1746" t="s">
        <v>1065</v>
      </c>
      <c r="D1746" t="s">
        <v>3886</v>
      </c>
      <c r="E1746" t="s">
        <v>42</v>
      </c>
      <c r="F1746" s="3">
        <v>55569.06</v>
      </c>
      <c r="G1746" s="3">
        <v>10834000</v>
      </c>
      <c r="H1746" s="3">
        <v>229464.12</v>
      </c>
      <c r="I1746" s="61">
        <v>2023</v>
      </c>
    </row>
    <row r="1747" spans="1:9" x14ac:dyDescent="0.3">
      <c r="A1747" s="79">
        <v>906</v>
      </c>
      <c r="B1747" t="s">
        <v>338</v>
      </c>
      <c r="C1747" t="s">
        <v>1065</v>
      </c>
      <c r="D1747" t="s">
        <v>3887</v>
      </c>
      <c r="E1747" t="s">
        <v>42</v>
      </c>
      <c r="F1747" s="3">
        <v>221133.17</v>
      </c>
      <c r="G1747" s="3">
        <v>28530800</v>
      </c>
      <c r="H1747" s="3">
        <v>604282.34400000004</v>
      </c>
      <c r="I1747" s="61">
        <v>2023</v>
      </c>
    </row>
    <row r="1748" spans="1:9" x14ac:dyDescent="0.3">
      <c r="A1748" s="79">
        <v>906</v>
      </c>
      <c r="B1748" t="s">
        <v>338</v>
      </c>
      <c r="C1748" t="s">
        <v>1065</v>
      </c>
      <c r="D1748" t="s">
        <v>3888</v>
      </c>
      <c r="E1748" t="s">
        <v>42</v>
      </c>
      <c r="F1748" s="3">
        <v>2681812.0699999998</v>
      </c>
      <c r="G1748" s="3">
        <v>219530000</v>
      </c>
      <c r="H1748" s="3">
        <v>4649645.4000000004</v>
      </c>
      <c r="I1748" s="61">
        <v>2023</v>
      </c>
    </row>
    <row r="1749" spans="1:9" x14ac:dyDescent="0.3">
      <c r="A1749" s="79">
        <v>906</v>
      </c>
      <c r="B1749" t="s">
        <v>338</v>
      </c>
      <c r="C1749" t="s">
        <v>1065</v>
      </c>
      <c r="D1749" t="s">
        <v>3889</v>
      </c>
      <c r="E1749" t="s">
        <v>7</v>
      </c>
      <c r="F1749" s="3">
        <v>25970.52</v>
      </c>
      <c r="G1749" s="3">
        <v>8648900</v>
      </c>
      <c r="H1749" s="3">
        <v>183183.70199999999</v>
      </c>
      <c r="I1749" s="61">
        <v>2023</v>
      </c>
    </row>
    <row r="1750" spans="1:9" x14ac:dyDescent="0.3">
      <c r="A1750" s="79">
        <v>906</v>
      </c>
      <c r="B1750" t="s">
        <v>338</v>
      </c>
      <c r="C1750" t="s">
        <v>1065</v>
      </c>
      <c r="D1750" t="s">
        <v>3890</v>
      </c>
      <c r="E1750" t="s">
        <v>7</v>
      </c>
      <c r="F1750" s="3">
        <v>18792.169999999998</v>
      </c>
      <c r="G1750" s="3">
        <v>6321600</v>
      </c>
      <c r="H1750" s="3">
        <v>133891.48800000001</v>
      </c>
      <c r="I1750" s="61">
        <v>2023</v>
      </c>
    </row>
    <row r="1751" spans="1:9" x14ac:dyDescent="0.3">
      <c r="A1751" s="79">
        <v>906</v>
      </c>
      <c r="B1751" t="s">
        <v>338</v>
      </c>
      <c r="C1751" t="s">
        <v>1065</v>
      </c>
      <c r="D1751" t="s">
        <v>3590</v>
      </c>
      <c r="E1751" t="s">
        <v>7</v>
      </c>
      <c r="F1751" s="3">
        <v>49063.32</v>
      </c>
      <c r="G1751" s="3">
        <v>2447600</v>
      </c>
      <c r="H1751" s="3">
        <v>51840.168000000005</v>
      </c>
      <c r="I1751" s="61">
        <v>2023</v>
      </c>
    </row>
    <row r="1752" spans="1:9" x14ac:dyDescent="0.3">
      <c r="A1752" s="79">
        <v>906</v>
      </c>
      <c r="B1752" t="s">
        <v>338</v>
      </c>
      <c r="C1752" t="s">
        <v>1065</v>
      </c>
      <c r="D1752" t="s">
        <v>3891</v>
      </c>
      <c r="E1752" t="s">
        <v>19</v>
      </c>
      <c r="F1752" s="3">
        <v>1360030.16</v>
      </c>
      <c r="G1752" s="3">
        <v>34831200</v>
      </c>
      <c r="H1752" s="3">
        <v>737724.81599999999</v>
      </c>
      <c r="I1752" s="61">
        <v>2023</v>
      </c>
    </row>
    <row r="1753" spans="1:9" x14ac:dyDescent="0.3">
      <c r="A1753" s="79">
        <v>906</v>
      </c>
      <c r="B1753" t="s">
        <v>338</v>
      </c>
      <c r="C1753" t="s">
        <v>1065</v>
      </c>
      <c r="D1753" t="s">
        <v>3892</v>
      </c>
      <c r="E1753" t="s">
        <v>7</v>
      </c>
      <c r="F1753" s="3">
        <v>27622.77</v>
      </c>
      <c r="G1753" s="3">
        <v>5733600</v>
      </c>
      <c r="H1753" s="3">
        <v>121437.648</v>
      </c>
      <c r="I1753" s="61">
        <v>2023</v>
      </c>
    </row>
    <row r="1754" spans="1:9" x14ac:dyDescent="0.3">
      <c r="A1754" s="79">
        <v>906</v>
      </c>
      <c r="B1754" t="s">
        <v>338</v>
      </c>
      <c r="C1754" t="s">
        <v>1065</v>
      </c>
      <c r="D1754" t="s">
        <v>3893</v>
      </c>
      <c r="E1754" t="s">
        <v>7</v>
      </c>
      <c r="F1754" s="3">
        <v>62636</v>
      </c>
      <c r="G1754" s="3">
        <v>11292600</v>
      </c>
      <c r="H1754" s="3">
        <v>239177.26800000001</v>
      </c>
      <c r="I1754" s="61">
        <v>2023</v>
      </c>
    </row>
    <row r="1755" spans="1:9" x14ac:dyDescent="0.3">
      <c r="A1755" s="79">
        <v>906</v>
      </c>
      <c r="B1755" t="s">
        <v>338</v>
      </c>
      <c r="C1755" t="s">
        <v>1065</v>
      </c>
      <c r="D1755" t="s">
        <v>3894</v>
      </c>
      <c r="E1755" t="s">
        <v>42</v>
      </c>
      <c r="F1755" s="3">
        <v>1426612.08</v>
      </c>
      <c r="G1755" s="3">
        <v>165783800</v>
      </c>
      <c r="H1755" s="3">
        <v>3511300.8840000001</v>
      </c>
      <c r="I1755" s="61">
        <v>2023</v>
      </c>
    </row>
    <row r="1756" spans="1:9" x14ac:dyDescent="0.3">
      <c r="A1756" s="79">
        <v>906</v>
      </c>
      <c r="B1756" t="s">
        <v>338</v>
      </c>
      <c r="C1756" t="s">
        <v>1065</v>
      </c>
      <c r="D1756" t="s">
        <v>3895</v>
      </c>
      <c r="E1756" t="s">
        <v>42</v>
      </c>
      <c r="F1756" s="3">
        <v>121508.6</v>
      </c>
      <c r="G1756" s="3">
        <v>8376000</v>
      </c>
      <c r="H1756" s="3">
        <v>177403.68000000002</v>
      </c>
      <c r="I1756" s="61">
        <v>2023</v>
      </c>
    </row>
    <row r="1757" spans="1:9" x14ac:dyDescent="0.3">
      <c r="A1757" s="79">
        <v>906</v>
      </c>
      <c r="B1757" t="s">
        <v>338</v>
      </c>
      <c r="C1757" t="s">
        <v>1065</v>
      </c>
      <c r="D1757" t="s">
        <v>3896</v>
      </c>
      <c r="E1757" t="s">
        <v>42</v>
      </c>
      <c r="F1757" s="3">
        <v>2499785</v>
      </c>
      <c r="G1757" s="3">
        <v>286000000</v>
      </c>
      <c r="H1757" s="3">
        <v>6057480</v>
      </c>
      <c r="I1757" s="61">
        <v>2023</v>
      </c>
    </row>
    <row r="1758" spans="1:9" x14ac:dyDescent="0.3">
      <c r="A1758" s="79">
        <v>906</v>
      </c>
      <c r="B1758" t="s">
        <v>338</v>
      </c>
      <c r="C1758" t="s">
        <v>1065</v>
      </c>
      <c r="D1758" t="s">
        <v>3897</v>
      </c>
      <c r="E1758" t="s">
        <v>42</v>
      </c>
      <c r="F1758" s="3">
        <v>1321747.68</v>
      </c>
      <c r="G1758" s="3">
        <v>177100000</v>
      </c>
      <c r="H1758" s="3">
        <v>3750978</v>
      </c>
      <c r="I1758" s="61">
        <v>2023</v>
      </c>
    </row>
    <row r="1759" spans="1:9" x14ac:dyDescent="0.3">
      <c r="A1759" s="79">
        <v>906</v>
      </c>
      <c r="B1759" t="s">
        <v>338</v>
      </c>
      <c r="C1759" t="s">
        <v>1065</v>
      </c>
      <c r="D1759" t="s">
        <v>3898</v>
      </c>
      <c r="E1759" t="s">
        <v>42</v>
      </c>
      <c r="F1759" s="3">
        <v>1153568.04</v>
      </c>
      <c r="G1759" s="3">
        <v>128600000</v>
      </c>
      <c r="H1759" s="3">
        <v>2723748</v>
      </c>
      <c r="I1759" s="61">
        <v>2023</v>
      </c>
    </row>
    <row r="1760" spans="1:9" x14ac:dyDescent="0.3">
      <c r="A1760" s="79">
        <v>906</v>
      </c>
      <c r="B1760" t="s">
        <v>338</v>
      </c>
      <c r="C1760" t="s">
        <v>1065</v>
      </c>
      <c r="D1760" t="s">
        <v>3899</v>
      </c>
      <c r="E1760" t="s">
        <v>7</v>
      </c>
      <c r="F1760" s="3">
        <v>46081.52</v>
      </c>
      <c r="G1760" s="3">
        <v>2835000</v>
      </c>
      <c r="H1760" s="3">
        <v>60045.3</v>
      </c>
      <c r="I1760" s="61">
        <v>2023</v>
      </c>
    </row>
    <row r="1761" spans="1:9" x14ac:dyDescent="0.3">
      <c r="A1761" s="79">
        <v>906</v>
      </c>
      <c r="B1761" t="s">
        <v>338</v>
      </c>
      <c r="C1761" t="s">
        <v>1065</v>
      </c>
      <c r="D1761" t="s">
        <v>3900</v>
      </c>
      <c r="E1761" t="s">
        <v>42</v>
      </c>
      <c r="F1761" s="3">
        <v>2500.1</v>
      </c>
      <c r="G1761" s="3">
        <v>2512200</v>
      </c>
      <c r="H1761" s="3">
        <v>53208.396000000001</v>
      </c>
      <c r="I1761" s="61">
        <v>2023</v>
      </c>
    </row>
    <row r="1762" spans="1:9" x14ac:dyDescent="0.3">
      <c r="A1762" s="79">
        <v>906</v>
      </c>
      <c r="B1762" t="s">
        <v>338</v>
      </c>
      <c r="C1762" t="s">
        <v>1065</v>
      </c>
      <c r="D1762" t="s">
        <v>3901</v>
      </c>
      <c r="E1762" t="s">
        <v>42</v>
      </c>
      <c r="F1762" s="3">
        <v>369875.79</v>
      </c>
      <c r="G1762" s="3">
        <v>46551400</v>
      </c>
      <c r="H1762" s="3">
        <v>985958.652</v>
      </c>
      <c r="I1762" s="61">
        <v>2023</v>
      </c>
    </row>
    <row r="1763" spans="1:9" x14ac:dyDescent="0.3">
      <c r="A1763" s="79">
        <v>906</v>
      </c>
      <c r="B1763" t="s">
        <v>338</v>
      </c>
      <c r="C1763" t="s">
        <v>1065</v>
      </c>
      <c r="D1763" t="s">
        <v>4003</v>
      </c>
      <c r="E1763" t="s">
        <v>7</v>
      </c>
      <c r="F1763" s="3">
        <v>47332.800000000003</v>
      </c>
      <c r="G1763" s="3">
        <v>3768300</v>
      </c>
      <c r="H1763" s="3">
        <v>79812.593999999997</v>
      </c>
      <c r="I1763" s="61">
        <v>2023</v>
      </c>
    </row>
    <row r="1764" spans="1:9" x14ac:dyDescent="0.3">
      <c r="A1764" s="79">
        <v>906</v>
      </c>
      <c r="B1764" t="s">
        <v>338</v>
      </c>
      <c r="C1764" t="s">
        <v>1065</v>
      </c>
      <c r="D1764" t="s">
        <v>4004</v>
      </c>
      <c r="E1764" t="s">
        <v>7</v>
      </c>
      <c r="F1764" s="3">
        <v>102826</v>
      </c>
      <c r="G1764" s="3">
        <v>6985600</v>
      </c>
      <c r="H1764" s="3">
        <v>147955.008</v>
      </c>
      <c r="I1764" s="61">
        <v>2023</v>
      </c>
    </row>
    <row r="1765" spans="1:9" x14ac:dyDescent="0.3">
      <c r="A1765" s="79">
        <v>906</v>
      </c>
      <c r="B1765" t="s">
        <v>338</v>
      </c>
      <c r="C1765" t="s">
        <v>1065</v>
      </c>
      <c r="D1765" t="s">
        <v>4005</v>
      </c>
      <c r="E1765" t="s">
        <v>42</v>
      </c>
      <c r="F1765" s="3">
        <v>338256.88</v>
      </c>
      <c r="G1765" s="3">
        <v>38582800</v>
      </c>
      <c r="H1765" s="3">
        <v>817183.70400000003</v>
      </c>
      <c r="I1765" s="61">
        <v>2023</v>
      </c>
    </row>
    <row r="1766" spans="1:9" x14ac:dyDescent="0.3">
      <c r="A1766" s="79">
        <v>906</v>
      </c>
      <c r="B1766" t="s">
        <v>338</v>
      </c>
      <c r="C1766" t="s">
        <v>1065</v>
      </c>
      <c r="D1766" t="s">
        <v>4006</v>
      </c>
      <c r="E1766" t="s">
        <v>7</v>
      </c>
      <c r="F1766" s="3">
        <v>46085.05</v>
      </c>
      <c r="G1766" s="3">
        <v>2835000</v>
      </c>
      <c r="H1766" s="3">
        <v>60045.3</v>
      </c>
      <c r="I1766" s="61">
        <v>2023</v>
      </c>
    </row>
    <row r="1767" spans="1:9" x14ac:dyDescent="0.3">
      <c r="A1767" s="79">
        <v>906</v>
      </c>
      <c r="B1767" t="s">
        <v>338</v>
      </c>
      <c r="C1767" t="s">
        <v>1065</v>
      </c>
      <c r="D1767" t="s">
        <v>4007</v>
      </c>
      <c r="E1767" t="s">
        <v>7</v>
      </c>
      <c r="F1767" s="3">
        <v>15526</v>
      </c>
      <c r="G1767" s="3">
        <v>7418900</v>
      </c>
      <c r="H1767" s="3">
        <v>157132.302</v>
      </c>
      <c r="I1767" s="61">
        <v>2023</v>
      </c>
    </row>
    <row r="1768" spans="1:9" x14ac:dyDescent="0.3">
      <c r="A1768" s="79">
        <v>906</v>
      </c>
      <c r="B1768" t="s">
        <v>338</v>
      </c>
      <c r="C1768" t="s">
        <v>1065</v>
      </c>
      <c r="D1768" t="s">
        <v>4008</v>
      </c>
      <c r="E1768" t="s">
        <v>42</v>
      </c>
      <c r="F1768" s="3">
        <v>9744</v>
      </c>
      <c r="G1768" s="3">
        <v>5534800</v>
      </c>
      <c r="H1768" s="3">
        <v>117227.064</v>
      </c>
      <c r="I1768" s="61">
        <v>2023</v>
      </c>
    </row>
    <row r="1769" spans="1:9" x14ac:dyDescent="0.3">
      <c r="A1769" s="79">
        <v>906</v>
      </c>
      <c r="B1769" t="s">
        <v>338</v>
      </c>
      <c r="C1769" t="s">
        <v>1065</v>
      </c>
      <c r="D1769" t="s">
        <v>4009</v>
      </c>
      <c r="E1769" t="s">
        <v>7</v>
      </c>
      <c r="F1769" s="3">
        <v>631577.84</v>
      </c>
      <c r="G1769" s="3">
        <v>381700</v>
      </c>
      <c r="H1769" s="3">
        <v>8084.4059999999999</v>
      </c>
      <c r="I1769" s="61">
        <v>2023</v>
      </c>
    </row>
    <row r="1770" spans="1:9" x14ac:dyDescent="0.3">
      <c r="A1770" s="79">
        <v>906</v>
      </c>
      <c r="B1770" t="s">
        <v>338</v>
      </c>
      <c r="C1770" t="s">
        <v>1065</v>
      </c>
      <c r="D1770" t="s">
        <v>4010</v>
      </c>
      <c r="E1770" t="s">
        <v>7</v>
      </c>
      <c r="F1770" s="3">
        <v>341593.04</v>
      </c>
      <c r="G1770" s="3">
        <v>31335800</v>
      </c>
      <c r="H1770" s="3">
        <v>663692.24400000006</v>
      </c>
      <c r="I1770" s="61">
        <v>2023</v>
      </c>
    </row>
    <row r="1771" spans="1:9" x14ac:dyDescent="0.3">
      <c r="A1771" s="79">
        <v>906</v>
      </c>
      <c r="B1771" t="s">
        <v>338</v>
      </c>
      <c r="C1771" t="s">
        <v>1065</v>
      </c>
      <c r="D1771" t="s">
        <v>4011</v>
      </c>
      <c r="E1771" t="s">
        <v>7</v>
      </c>
      <c r="F1771" s="3">
        <v>137656</v>
      </c>
      <c r="G1771" s="3">
        <v>10950700</v>
      </c>
      <c r="H1771" s="3">
        <v>231935.826</v>
      </c>
      <c r="I1771" s="61">
        <v>2023</v>
      </c>
    </row>
    <row r="1772" spans="1:9" x14ac:dyDescent="0.3">
      <c r="A1772" s="79">
        <v>906</v>
      </c>
      <c r="B1772" t="s">
        <v>338</v>
      </c>
      <c r="C1772" t="s">
        <v>1065</v>
      </c>
      <c r="D1772" t="s">
        <v>4012</v>
      </c>
      <c r="E1772" t="s">
        <v>7</v>
      </c>
      <c r="F1772" s="3">
        <v>621554.46</v>
      </c>
      <c r="G1772" s="3">
        <v>88151600</v>
      </c>
      <c r="H1772" s="3">
        <v>1867050.888</v>
      </c>
      <c r="I1772" s="61">
        <v>2023</v>
      </c>
    </row>
    <row r="1773" spans="1:9" x14ac:dyDescent="0.3">
      <c r="A1773" s="79">
        <v>906</v>
      </c>
      <c r="B1773" t="s">
        <v>338</v>
      </c>
      <c r="C1773" t="s">
        <v>1065</v>
      </c>
      <c r="D1773" t="s">
        <v>4013</v>
      </c>
      <c r="E1773" t="s">
        <v>42</v>
      </c>
      <c r="F1773" s="3">
        <v>61062.84</v>
      </c>
      <c r="G1773" s="3">
        <v>93438000</v>
      </c>
      <c r="H1773" s="3">
        <v>1979016.84</v>
      </c>
      <c r="I1773" s="61">
        <v>2023</v>
      </c>
    </row>
    <row r="1774" spans="1:9" x14ac:dyDescent="0.3">
      <c r="A1774" s="79">
        <v>906</v>
      </c>
      <c r="B1774" t="s">
        <v>338</v>
      </c>
      <c r="C1774" t="s">
        <v>1065</v>
      </c>
      <c r="D1774" t="s">
        <v>4014</v>
      </c>
      <c r="E1774" t="s">
        <v>42</v>
      </c>
      <c r="F1774" s="3">
        <v>86729.27</v>
      </c>
      <c r="G1774" s="3">
        <v>531172500</v>
      </c>
      <c r="H1774" s="3">
        <v>11250233.550000001</v>
      </c>
      <c r="I1774" s="61">
        <v>2023</v>
      </c>
    </row>
    <row r="1775" spans="1:9" x14ac:dyDescent="0.3">
      <c r="A1775" s="79">
        <v>906</v>
      </c>
      <c r="B1775" t="s">
        <v>338</v>
      </c>
      <c r="C1775" t="s">
        <v>1065</v>
      </c>
      <c r="D1775" t="s">
        <v>4015</v>
      </c>
      <c r="E1775" t="s">
        <v>7</v>
      </c>
      <c r="F1775" s="3">
        <v>115046.86</v>
      </c>
      <c r="G1775" s="3">
        <v>8277100</v>
      </c>
      <c r="H1775" s="3">
        <v>175308.978</v>
      </c>
      <c r="I1775" s="61">
        <v>2023</v>
      </c>
    </row>
    <row r="1776" spans="1:9" x14ac:dyDescent="0.3">
      <c r="A1776" s="79">
        <v>906</v>
      </c>
      <c r="B1776" t="s">
        <v>338</v>
      </c>
      <c r="C1776" t="s">
        <v>1065</v>
      </c>
      <c r="D1776" t="s">
        <v>4016</v>
      </c>
      <c r="E1776" t="s">
        <v>19</v>
      </c>
      <c r="F1776" s="3">
        <v>736304.79</v>
      </c>
      <c r="G1776" s="3">
        <v>200018100</v>
      </c>
      <c r="H1776" s="3">
        <v>4236383.358</v>
      </c>
      <c r="I1776" s="61">
        <v>2023</v>
      </c>
    </row>
    <row r="1777" spans="1:9" x14ac:dyDescent="0.3">
      <c r="A1777" s="79">
        <v>906</v>
      </c>
      <c r="B1777" t="s">
        <v>338</v>
      </c>
      <c r="C1777" t="s">
        <v>1065</v>
      </c>
      <c r="D1777" t="s">
        <v>4017</v>
      </c>
      <c r="E1777" t="s">
        <v>7</v>
      </c>
      <c r="F1777" s="3">
        <v>122606.28</v>
      </c>
      <c r="G1777" s="3">
        <v>15305400</v>
      </c>
      <c r="H1777" s="3">
        <v>324168.37200000003</v>
      </c>
      <c r="I1777" s="61">
        <v>2023</v>
      </c>
    </row>
    <row r="1778" spans="1:9" x14ac:dyDescent="0.3">
      <c r="A1778" s="79">
        <v>906</v>
      </c>
      <c r="B1778" t="s">
        <v>338</v>
      </c>
      <c r="C1778" t="s">
        <v>1065</v>
      </c>
      <c r="D1778" t="s">
        <v>4018</v>
      </c>
      <c r="E1778" t="s">
        <v>7</v>
      </c>
      <c r="F1778" s="3">
        <v>66247.039999999994</v>
      </c>
      <c r="G1778" s="3">
        <v>4710400</v>
      </c>
      <c r="H1778" s="3">
        <v>99766.271999999997</v>
      </c>
      <c r="I1778" s="61">
        <v>2023</v>
      </c>
    </row>
    <row r="1779" spans="1:9" x14ac:dyDescent="0.3">
      <c r="A1779" s="79">
        <v>906</v>
      </c>
      <c r="B1779" t="s">
        <v>338</v>
      </c>
      <c r="C1779" t="s">
        <v>1065</v>
      </c>
      <c r="D1779" t="s">
        <v>4019</v>
      </c>
      <c r="E1779" t="s">
        <v>7</v>
      </c>
      <c r="F1779" s="3">
        <v>31809.83</v>
      </c>
      <c r="G1779" s="3">
        <v>3434700</v>
      </c>
      <c r="H1779" s="3">
        <v>72746.945999999996</v>
      </c>
      <c r="I1779" s="61">
        <v>2023</v>
      </c>
    </row>
    <row r="1780" spans="1:9" x14ac:dyDescent="0.3">
      <c r="A1780" s="79">
        <v>906</v>
      </c>
      <c r="B1780" t="s">
        <v>338</v>
      </c>
      <c r="C1780" t="s">
        <v>1065</v>
      </c>
      <c r="D1780" t="s">
        <v>4020</v>
      </c>
      <c r="E1780" t="s">
        <v>7</v>
      </c>
      <c r="F1780" s="3">
        <v>274128.76</v>
      </c>
      <c r="G1780" s="3">
        <v>3330500</v>
      </c>
      <c r="H1780" s="3">
        <v>70539.990000000005</v>
      </c>
      <c r="I1780" s="61">
        <v>2023</v>
      </c>
    </row>
    <row r="1781" spans="1:9" x14ac:dyDescent="0.3">
      <c r="A1781" s="79">
        <v>906</v>
      </c>
      <c r="B1781" t="s">
        <v>338</v>
      </c>
      <c r="C1781" t="s">
        <v>1065</v>
      </c>
      <c r="D1781" t="s">
        <v>4021</v>
      </c>
      <c r="E1781" t="s">
        <v>7</v>
      </c>
      <c r="F1781" s="3">
        <v>170479.04</v>
      </c>
      <c r="G1781" s="3">
        <v>21120900</v>
      </c>
      <c r="H1781" s="3">
        <v>447340.66200000001</v>
      </c>
      <c r="I1781" s="61">
        <v>2023</v>
      </c>
    </row>
    <row r="1782" spans="1:9" x14ac:dyDescent="0.3">
      <c r="A1782" s="79">
        <v>906</v>
      </c>
      <c r="B1782" t="s">
        <v>338</v>
      </c>
      <c r="C1782" t="s">
        <v>1065</v>
      </c>
      <c r="D1782" t="s">
        <v>4022</v>
      </c>
      <c r="E1782" t="s">
        <v>7</v>
      </c>
      <c r="F1782" s="3">
        <v>289666.28000000003</v>
      </c>
      <c r="G1782" s="3">
        <v>6807100</v>
      </c>
      <c r="H1782" s="3">
        <v>144174.378</v>
      </c>
      <c r="I1782" s="61">
        <v>2023</v>
      </c>
    </row>
    <row r="1783" spans="1:9" x14ac:dyDescent="0.3">
      <c r="A1783" s="79">
        <v>906</v>
      </c>
      <c r="B1783" t="s">
        <v>338</v>
      </c>
      <c r="C1783" t="s">
        <v>1065</v>
      </c>
      <c r="D1783" t="s">
        <v>4023</v>
      </c>
      <c r="E1783" t="s">
        <v>42</v>
      </c>
      <c r="F1783" s="3">
        <v>150121.44</v>
      </c>
      <c r="G1783" s="3">
        <v>48007300</v>
      </c>
      <c r="H1783" s="3">
        <v>1016794.6139999999</v>
      </c>
      <c r="I1783" s="61">
        <v>2023</v>
      </c>
    </row>
    <row r="1784" spans="1:9" x14ac:dyDescent="0.3">
      <c r="A1784" s="79">
        <v>906</v>
      </c>
      <c r="B1784" t="s">
        <v>338</v>
      </c>
      <c r="C1784" t="s">
        <v>1065</v>
      </c>
      <c r="D1784" t="s">
        <v>4024</v>
      </c>
      <c r="E1784" t="s">
        <v>7</v>
      </c>
      <c r="F1784" s="3">
        <v>35214.239999999998</v>
      </c>
      <c r="G1784" s="3">
        <v>2632600</v>
      </c>
      <c r="H1784" s="3">
        <v>55758.468000000001</v>
      </c>
      <c r="I1784" s="61">
        <v>2023</v>
      </c>
    </row>
    <row r="1785" spans="1:9" x14ac:dyDescent="0.3">
      <c r="A1785" s="79">
        <v>906</v>
      </c>
      <c r="B1785" t="s">
        <v>338</v>
      </c>
      <c r="C1785" t="s">
        <v>1065</v>
      </c>
      <c r="D1785" t="s">
        <v>4025</v>
      </c>
      <c r="E1785" t="s">
        <v>42</v>
      </c>
      <c r="F1785" s="3">
        <v>16511.93</v>
      </c>
      <c r="G1785" s="3">
        <v>3209000</v>
      </c>
      <c r="H1785" s="3">
        <v>67966.62000000001</v>
      </c>
      <c r="I1785" s="61">
        <v>2023</v>
      </c>
    </row>
    <row r="1786" spans="1:9" x14ac:dyDescent="0.3">
      <c r="A1786" s="79">
        <v>906</v>
      </c>
      <c r="B1786" t="s">
        <v>338</v>
      </c>
      <c r="C1786" t="s">
        <v>1065</v>
      </c>
      <c r="D1786" t="s">
        <v>4026</v>
      </c>
      <c r="E1786" t="s">
        <v>7</v>
      </c>
      <c r="F1786" s="3">
        <v>41424.199999999997</v>
      </c>
      <c r="G1786" s="3">
        <v>2447600</v>
      </c>
      <c r="H1786" s="3">
        <v>51840.168000000005</v>
      </c>
      <c r="I1786" s="61">
        <v>2023</v>
      </c>
    </row>
    <row r="1787" spans="1:9" x14ac:dyDescent="0.3">
      <c r="A1787" s="79">
        <v>906</v>
      </c>
      <c r="B1787" t="s">
        <v>338</v>
      </c>
      <c r="C1787" t="s">
        <v>1065</v>
      </c>
      <c r="D1787" t="s">
        <v>4027</v>
      </c>
      <c r="E1787" t="s">
        <v>7</v>
      </c>
      <c r="F1787" s="3">
        <v>1085166</v>
      </c>
      <c r="G1787" s="3">
        <v>230000000</v>
      </c>
      <c r="H1787" s="3">
        <v>4871400</v>
      </c>
      <c r="I1787" s="61">
        <v>2023</v>
      </c>
    </row>
    <row r="1788" spans="1:9" x14ac:dyDescent="0.3">
      <c r="A1788" s="79">
        <v>906</v>
      </c>
      <c r="B1788" t="s">
        <v>338</v>
      </c>
      <c r="C1788" t="s">
        <v>1065</v>
      </c>
      <c r="D1788" t="s">
        <v>4028</v>
      </c>
      <c r="E1788" t="s">
        <v>7</v>
      </c>
      <c r="F1788" s="3">
        <v>1575904.92</v>
      </c>
      <c r="G1788" s="3">
        <v>271000000</v>
      </c>
      <c r="H1788" s="3">
        <v>5739780</v>
      </c>
      <c r="I1788" s="61">
        <v>2023</v>
      </c>
    </row>
    <row r="1789" spans="1:9" x14ac:dyDescent="0.3">
      <c r="A1789" s="79">
        <v>906</v>
      </c>
      <c r="B1789" t="s">
        <v>338</v>
      </c>
      <c r="C1789" t="s">
        <v>1065</v>
      </c>
      <c r="D1789" t="s">
        <v>4029</v>
      </c>
      <c r="E1789" t="s">
        <v>19</v>
      </c>
      <c r="F1789" s="3">
        <v>2233943.9900000002</v>
      </c>
      <c r="G1789" s="3">
        <v>239024000</v>
      </c>
      <c r="H1789" s="3">
        <v>5062528.32</v>
      </c>
      <c r="I1789" s="61">
        <v>2023</v>
      </c>
    </row>
    <row r="1790" spans="1:9" x14ac:dyDescent="0.3">
      <c r="A1790" s="79">
        <v>906</v>
      </c>
      <c r="B1790" t="s">
        <v>338</v>
      </c>
      <c r="C1790" t="s">
        <v>1065</v>
      </c>
      <c r="D1790" t="s">
        <v>4131</v>
      </c>
      <c r="E1790" t="s">
        <v>42</v>
      </c>
      <c r="F1790" s="3">
        <v>1497014.16</v>
      </c>
      <c r="G1790" s="3">
        <v>150000000</v>
      </c>
      <c r="H1790" s="3">
        <v>3177000</v>
      </c>
      <c r="I1790" s="61">
        <v>2023</v>
      </c>
    </row>
    <row r="1791" spans="1:9" x14ac:dyDescent="0.3">
      <c r="A1791" s="79">
        <v>906</v>
      </c>
      <c r="B1791" t="s">
        <v>338</v>
      </c>
      <c r="C1791" t="s">
        <v>1065</v>
      </c>
      <c r="D1791" t="s">
        <v>4132</v>
      </c>
      <c r="E1791" t="s">
        <v>19</v>
      </c>
      <c r="F1791" s="3">
        <v>544233.98</v>
      </c>
      <c r="G1791" s="3">
        <v>63056000</v>
      </c>
      <c r="H1791" s="3">
        <v>1335526.08</v>
      </c>
      <c r="I1791" s="61">
        <v>2023</v>
      </c>
    </row>
    <row r="1792" spans="1:9" x14ac:dyDescent="0.3">
      <c r="A1792" s="79">
        <v>906</v>
      </c>
      <c r="B1792" t="s">
        <v>338</v>
      </c>
      <c r="C1792" t="s">
        <v>1065</v>
      </c>
      <c r="D1792" t="s">
        <v>4133</v>
      </c>
      <c r="E1792" t="s">
        <v>7</v>
      </c>
      <c r="F1792" s="3">
        <v>14357.24</v>
      </c>
      <c r="G1792" s="3">
        <v>6468600</v>
      </c>
      <c r="H1792" s="3">
        <v>137004.948</v>
      </c>
      <c r="I1792" s="61">
        <v>2023</v>
      </c>
    </row>
    <row r="1793" spans="1:9" x14ac:dyDescent="0.3">
      <c r="A1793" s="79">
        <v>906</v>
      </c>
      <c r="B1793" t="s">
        <v>338</v>
      </c>
      <c r="C1793" t="s">
        <v>1065</v>
      </c>
      <c r="D1793" t="s">
        <v>4134</v>
      </c>
      <c r="E1793" t="s">
        <v>42</v>
      </c>
      <c r="F1793" s="3">
        <v>341440.08</v>
      </c>
      <c r="G1793" s="3">
        <v>91047800</v>
      </c>
      <c r="H1793" s="3">
        <v>1928392.4040000001</v>
      </c>
      <c r="I1793" s="61">
        <v>2023</v>
      </c>
    </row>
    <row r="1794" spans="1:9" x14ac:dyDescent="0.3">
      <c r="A1794" s="79">
        <v>906</v>
      </c>
      <c r="B1794" t="s">
        <v>338</v>
      </c>
      <c r="C1794" t="s">
        <v>1065</v>
      </c>
      <c r="D1794" t="s">
        <v>4135</v>
      </c>
      <c r="E1794" t="s">
        <v>42</v>
      </c>
      <c r="F1794" s="3">
        <v>287324.08</v>
      </c>
      <c r="G1794" s="3">
        <v>31681400</v>
      </c>
      <c r="H1794" s="3">
        <v>671012.05200000003</v>
      </c>
      <c r="I1794" s="61">
        <v>2023</v>
      </c>
    </row>
    <row r="1795" spans="1:9" x14ac:dyDescent="0.3">
      <c r="A1795" s="79">
        <v>906</v>
      </c>
      <c r="B1795" t="s">
        <v>338</v>
      </c>
      <c r="C1795" t="s">
        <v>1065</v>
      </c>
      <c r="D1795" t="s">
        <v>4136</v>
      </c>
      <c r="E1795" t="s">
        <v>42</v>
      </c>
      <c r="F1795" s="3">
        <v>164999.74</v>
      </c>
      <c r="G1795" s="3">
        <v>14193600</v>
      </c>
      <c r="H1795" s="3">
        <v>300620.44800000003</v>
      </c>
      <c r="I1795" s="61">
        <v>2023</v>
      </c>
    </row>
    <row r="1796" spans="1:9" x14ac:dyDescent="0.3">
      <c r="A1796" s="79">
        <v>906</v>
      </c>
      <c r="B1796" t="s">
        <v>338</v>
      </c>
      <c r="C1796" t="s">
        <v>1065</v>
      </c>
      <c r="D1796" t="s">
        <v>4137</v>
      </c>
      <c r="E1796" t="s">
        <v>42</v>
      </c>
      <c r="F1796" s="3">
        <v>1707.58</v>
      </c>
      <c r="G1796" s="3">
        <v>4059500</v>
      </c>
      <c r="H1796" s="3">
        <v>85980.21</v>
      </c>
      <c r="I1796" s="61">
        <v>2023</v>
      </c>
    </row>
    <row r="1797" spans="1:9" x14ac:dyDescent="0.3">
      <c r="A1797" s="79">
        <v>906</v>
      </c>
      <c r="B1797" t="s">
        <v>338</v>
      </c>
      <c r="C1797" t="s">
        <v>1065</v>
      </c>
      <c r="D1797" t="s">
        <v>4138</v>
      </c>
      <c r="E1797" t="s">
        <v>42</v>
      </c>
      <c r="F1797" s="3">
        <v>40702.79</v>
      </c>
      <c r="G1797" s="3">
        <v>6709700</v>
      </c>
      <c r="H1797" s="3">
        <v>142111.446</v>
      </c>
      <c r="I1797" s="61">
        <v>2023</v>
      </c>
    </row>
    <row r="1798" spans="1:9" x14ac:dyDescent="0.3">
      <c r="A1798" s="79">
        <v>906</v>
      </c>
      <c r="B1798" t="s">
        <v>338</v>
      </c>
      <c r="C1798" t="s">
        <v>1065</v>
      </c>
      <c r="D1798" t="s">
        <v>4139</v>
      </c>
      <c r="E1798" t="s">
        <v>42</v>
      </c>
      <c r="F1798" s="3">
        <v>752178.08</v>
      </c>
      <c r="G1798" s="3">
        <v>19350000</v>
      </c>
      <c r="H1798" s="3">
        <v>409833</v>
      </c>
      <c r="I1798" s="61">
        <v>2023</v>
      </c>
    </row>
    <row r="1799" spans="1:9" x14ac:dyDescent="0.3">
      <c r="A1799" s="79">
        <v>906</v>
      </c>
      <c r="B1799" t="s">
        <v>338</v>
      </c>
      <c r="C1799" t="s">
        <v>1065</v>
      </c>
      <c r="D1799" t="s">
        <v>4140</v>
      </c>
      <c r="E1799" t="s">
        <v>19</v>
      </c>
      <c r="F1799" s="3">
        <v>7352.1</v>
      </c>
      <c r="G1799" s="3">
        <v>305200</v>
      </c>
      <c r="H1799" s="3">
        <v>6464.1360000000004</v>
      </c>
      <c r="I1799" s="61">
        <v>2023</v>
      </c>
    </row>
    <row r="1800" spans="1:9" x14ac:dyDescent="0.3">
      <c r="A1800" s="79">
        <v>906</v>
      </c>
      <c r="B1800" t="s">
        <v>338</v>
      </c>
      <c r="C1800" t="s">
        <v>1065</v>
      </c>
      <c r="D1800" t="s">
        <v>4141</v>
      </c>
      <c r="E1800" t="s">
        <v>42</v>
      </c>
      <c r="F1800" s="3">
        <v>2639741.0699999998</v>
      </c>
      <c r="G1800" s="3">
        <v>220000000</v>
      </c>
      <c r="H1800" s="3">
        <v>4659600</v>
      </c>
      <c r="I1800" s="61">
        <v>2023</v>
      </c>
    </row>
    <row r="1801" spans="1:9" x14ac:dyDescent="0.3">
      <c r="A1801" s="79">
        <v>906</v>
      </c>
      <c r="B1801" t="s">
        <v>338</v>
      </c>
      <c r="C1801" t="s">
        <v>1065</v>
      </c>
      <c r="D1801" t="s">
        <v>4142</v>
      </c>
      <c r="E1801" t="s">
        <v>42</v>
      </c>
      <c r="F1801" s="3">
        <v>128222.48</v>
      </c>
      <c r="G1801" s="3">
        <v>13032300</v>
      </c>
      <c r="H1801" s="3">
        <v>276024.114</v>
      </c>
      <c r="I1801" s="61">
        <v>2023</v>
      </c>
    </row>
    <row r="1802" spans="1:9" x14ac:dyDescent="0.3">
      <c r="A1802" s="79">
        <v>906</v>
      </c>
      <c r="B1802" t="s">
        <v>338</v>
      </c>
      <c r="C1802" t="s">
        <v>1065</v>
      </c>
      <c r="D1802" t="s">
        <v>4143</v>
      </c>
      <c r="E1802" t="s">
        <v>7</v>
      </c>
      <c r="F1802" s="3">
        <v>50574.97</v>
      </c>
      <c r="G1802" s="3">
        <v>20378800</v>
      </c>
      <c r="H1802" s="3">
        <v>431622.984</v>
      </c>
      <c r="I1802" s="61">
        <v>2023</v>
      </c>
    </row>
    <row r="1803" spans="1:9" x14ac:dyDescent="0.3">
      <c r="A1803" s="79">
        <v>906</v>
      </c>
      <c r="B1803" t="s">
        <v>338</v>
      </c>
      <c r="C1803" t="s">
        <v>1065</v>
      </c>
      <c r="D1803" t="s">
        <v>4144</v>
      </c>
      <c r="E1803" t="s">
        <v>42</v>
      </c>
      <c r="F1803" s="3">
        <v>124873.09</v>
      </c>
      <c r="G1803" s="3">
        <v>21483000</v>
      </c>
      <c r="H1803" s="3">
        <v>455009.94</v>
      </c>
      <c r="I1803" s="61">
        <v>2023</v>
      </c>
    </row>
    <row r="1804" spans="1:9" x14ac:dyDescent="0.3">
      <c r="A1804" s="79">
        <v>906</v>
      </c>
      <c r="B1804" t="s">
        <v>338</v>
      </c>
      <c r="C1804" t="s">
        <v>1065</v>
      </c>
      <c r="D1804" t="s">
        <v>4145</v>
      </c>
      <c r="E1804" t="s">
        <v>7</v>
      </c>
      <c r="F1804" s="3">
        <v>21348.71</v>
      </c>
      <c r="G1804" s="3">
        <v>1804500</v>
      </c>
      <c r="H1804" s="3">
        <v>38219.310000000005</v>
      </c>
      <c r="I1804" s="61">
        <v>2023</v>
      </c>
    </row>
    <row r="1805" spans="1:9" x14ac:dyDescent="0.3">
      <c r="A1805" s="79">
        <v>906</v>
      </c>
      <c r="B1805" t="s">
        <v>338</v>
      </c>
      <c r="C1805" t="s">
        <v>1065</v>
      </c>
      <c r="D1805" t="s">
        <v>4146</v>
      </c>
      <c r="E1805" t="s">
        <v>42</v>
      </c>
      <c r="F1805" s="3">
        <v>601843.27</v>
      </c>
      <c r="G1805" s="3">
        <v>36634000</v>
      </c>
      <c r="H1805" s="3">
        <v>775908.12</v>
      </c>
      <c r="I1805" s="61">
        <v>2023</v>
      </c>
    </row>
    <row r="1806" spans="1:9" x14ac:dyDescent="0.3">
      <c r="A1806" s="79">
        <v>908</v>
      </c>
      <c r="B1806" t="s">
        <v>810</v>
      </c>
      <c r="C1806" t="s">
        <v>1065</v>
      </c>
      <c r="D1806" t="s">
        <v>3052</v>
      </c>
      <c r="E1806" t="s">
        <v>42</v>
      </c>
      <c r="F1806" s="3">
        <v>322000</v>
      </c>
      <c r="G1806" s="3">
        <v>9040000</v>
      </c>
      <c r="H1806" s="3">
        <v>142741.6</v>
      </c>
      <c r="I1806" s="61">
        <v>2023</v>
      </c>
    </row>
    <row r="1807" spans="1:9" x14ac:dyDescent="0.3">
      <c r="A1807" s="79">
        <v>908</v>
      </c>
      <c r="B1807" t="s">
        <v>810</v>
      </c>
      <c r="C1807" t="s">
        <v>1065</v>
      </c>
      <c r="D1807" t="s">
        <v>3269</v>
      </c>
      <c r="E1807" t="s">
        <v>42</v>
      </c>
      <c r="F1807" s="3">
        <v>1351000</v>
      </c>
      <c r="G1807" s="3">
        <v>35612200</v>
      </c>
      <c r="H1807" s="3">
        <v>562316.63</v>
      </c>
      <c r="I1807" s="61">
        <v>2023</v>
      </c>
    </row>
    <row r="1808" spans="1:9" x14ac:dyDescent="0.3">
      <c r="A1808" s="79">
        <v>908</v>
      </c>
      <c r="B1808" t="s">
        <v>810</v>
      </c>
      <c r="C1808" t="s">
        <v>1065</v>
      </c>
      <c r="D1808" t="s">
        <v>340</v>
      </c>
      <c r="E1808" t="s">
        <v>42</v>
      </c>
      <c r="F1808" s="3">
        <v>404000</v>
      </c>
      <c r="G1808" s="3">
        <v>8136000</v>
      </c>
      <c r="H1808" s="3">
        <v>128467.44</v>
      </c>
      <c r="I1808" s="61">
        <v>2023</v>
      </c>
    </row>
    <row r="1809" spans="1:9" x14ac:dyDescent="0.3">
      <c r="A1809" s="79">
        <v>908</v>
      </c>
      <c r="B1809" t="s">
        <v>810</v>
      </c>
      <c r="C1809" t="s">
        <v>1065</v>
      </c>
      <c r="D1809" t="s">
        <v>341</v>
      </c>
      <c r="E1809" t="s">
        <v>7</v>
      </c>
      <c r="F1809" s="3">
        <v>702000</v>
      </c>
      <c r="G1809" s="3">
        <v>15102800</v>
      </c>
      <c r="H1809" s="3">
        <v>238473.21</v>
      </c>
      <c r="I1809" s="61">
        <v>2023</v>
      </c>
    </row>
    <row r="1810" spans="1:9" x14ac:dyDescent="0.3">
      <c r="A1810" s="79">
        <v>908</v>
      </c>
      <c r="B1810" t="s">
        <v>810</v>
      </c>
      <c r="C1810" t="s">
        <v>1065</v>
      </c>
      <c r="D1810" t="s">
        <v>342</v>
      </c>
      <c r="E1810" t="s">
        <v>42</v>
      </c>
      <c r="F1810" s="3">
        <v>195000</v>
      </c>
      <c r="G1810" s="3">
        <v>3435200</v>
      </c>
      <c r="H1810" s="3">
        <v>54241.8</v>
      </c>
      <c r="I1810" s="61">
        <v>2023</v>
      </c>
    </row>
    <row r="1811" spans="1:9" x14ac:dyDescent="0.3">
      <c r="A1811" s="79">
        <v>908</v>
      </c>
      <c r="B1811" t="s">
        <v>810</v>
      </c>
      <c r="C1811" t="s">
        <v>1065</v>
      </c>
      <c r="D1811" t="s">
        <v>343</v>
      </c>
      <c r="E1811" t="s">
        <v>42</v>
      </c>
      <c r="F1811" s="3">
        <v>523000</v>
      </c>
      <c r="G1811" s="3">
        <v>23360800</v>
      </c>
      <c r="H1811" s="3">
        <v>368867.03</v>
      </c>
      <c r="I1811" s="61">
        <v>2023</v>
      </c>
    </row>
    <row r="1812" spans="1:9" x14ac:dyDescent="0.3">
      <c r="A1812" s="79">
        <v>909</v>
      </c>
      <c r="B1812" t="s">
        <v>811</v>
      </c>
      <c r="C1812" t="s">
        <v>1065</v>
      </c>
      <c r="D1812" t="s">
        <v>3591</v>
      </c>
      <c r="E1812" t="s">
        <v>42</v>
      </c>
      <c r="F1812" s="3">
        <v>9500</v>
      </c>
      <c r="G1812" s="3">
        <v>1100000</v>
      </c>
      <c r="H1812" s="3">
        <v>41393</v>
      </c>
      <c r="I1812" s="61">
        <v>2023</v>
      </c>
    </row>
    <row r="1813" spans="1:9" x14ac:dyDescent="0.3">
      <c r="A1813" s="79">
        <v>909</v>
      </c>
      <c r="B1813" t="s">
        <v>811</v>
      </c>
      <c r="C1813" t="s">
        <v>1065</v>
      </c>
      <c r="D1813" t="s">
        <v>3592</v>
      </c>
      <c r="E1813" t="s">
        <v>42</v>
      </c>
      <c r="F1813" s="3">
        <v>360000</v>
      </c>
      <c r="G1813" s="3">
        <v>25515000</v>
      </c>
      <c r="H1813" s="3">
        <v>960129</v>
      </c>
      <c r="I1813" s="61">
        <v>2023</v>
      </c>
    </row>
    <row r="1814" spans="1:9" x14ac:dyDescent="0.3">
      <c r="A1814" s="79">
        <v>909</v>
      </c>
      <c r="B1814" t="s">
        <v>811</v>
      </c>
      <c r="C1814" t="s">
        <v>1065</v>
      </c>
      <c r="D1814" t="s">
        <v>3270</v>
      </c>
      <c r="E1814" t="s">
        <v>7</v>
      </c>
      <c r="F1814" s="3">
        <v>92871</v>
      </c>
      <c r="G1814" s="3">
        <v>4765500</v>
      </c>
      <c r="H1814" s="3">
        <v>179325</v>
      </c>
      <c r="I1814" s="61">
        <v>2023</v>
      </c>
    </row>
    <row r="1815" spans="1:9" x14ac:dyDescent="0.3">
      <c r="A1815" s="79">
        <v>909</v>
      </c>
      <c r="B1815" t="s">
        <v>811</v>
      </c>
      <c r="C1815" t="s">
        <v>1065</v>
      </c>
      <c r="D1815" t="s">
        <v>3593</v>
      </c>
      <c r="E1815" t="s">
        <v>42</v>
      </c>
      <c r="F1815" s="3">
        <v>1168906.5900000001</v>
      </c>
      <c r="G1815" s="3">
        <v>107604400</v>
      </c>
      <c r="H1815" s="3">
        <v>4049153</v>
      </c>
      <c r="I1815" s="61">
        <v>2023</v>
      </c>
    </row>
    <row r="1816" spans="1:9" x14ac:dyDescent="0.3">
      <c r="A1816" s="79">
        <v>910</v>
      </c>
      <c r="B1816" t="s">
        <v>2494</v>
      </c>
      <c r="C1816" t="s">
        <v>1065</v>
      </c>
      <c r="D1816" t="s">
        <v>3594</v>
      </c>
      <c r="E1816" t="s">
        <v>42</v>
      </c>
      <c r="F1816" s="3">
        <v>29845.25</v>
      </c>
      <c r="G1816" s="3">
        <v>3987200</v>
      </c>
      <c r="H1816" s="3">
        <v>295491.39</v>
      </c>
      <c r="I1816" s="61">
        <v>2023</v>
      </c>
    </row>
    <row r="1817" spans="1:9" x14ac:dyDescent="0.3">
      <c r="A1817" s="79">
        <v>910</v>
      </c>
      <c r="B1817" t="s">
        <v>2494</v>
      </c>
      <c r="C1817" t="s">
        <v>1065</v>
      </c>
      <c r="D1817" t="s">
        <v>3595</v>
      </c>
      <c r="E1817" t="s">
        <v>42</v>
      </c>
      <c r="F1817" s="3">
        <v>346624.64</v>
      </c>
      <c r="G1817" s="3">
        <v>17695600</v>
      </c>
      <c r="H1817" s="3">
        <v>1311420.92</v>
      </c>
      <c r="I1817" s="61">
        <v>2023</v>
      </c>
    </row>
    <row r="1818" spans="1:9" x14ac:dyDescent="0.3">
      <c r="A1818" s="79">
        <v>910</v>
      </c>
      <c r="B1818" t="s">
        <v>2494</v>
      </c>
      <c r="C1818" t="s">
        <v>1065</v>
      </c>
      <c r="D1818" t="s">
        <v>3596</v>
      </c>
      <c r="E1818" t="s">
        <v>42</v>
      </c>
      <c r="F1818" s="3">
        <v>58833.8</v>
      </c>
      <c r="G1818" s="3">
        <v>5158400</v>
      </c>
      <c r="H1818" s="3">
        <v>382289.02</v>
      </c>
      <c r="I1818" s="61">
        <v>2023</v>
      </c>
    </row>
    <row r="1819" spans="1:9" x14ac:dyDescent="0.3">
      <c r="A1819" s="79">
        <v>910</v>
      </c>
      <c r="B1819" t="s">
        <v>2494</v>
      </c>
      <c r="C1819" t="s">
        <v>1065</v>
      </c>
      <c r="D1819" t="s">
        <v>3902</v>
      </c>
      <c r="E1819" t="s">
        <v>42</v>
      </c>
      <c r="F1819" s="3">
        <v>20000</v>
      </c>
      <c r="G1819" s="3">
        <v>1716800</v>
      </c>
      <c r="H1819" s="3">
        <v>127232.05</v>
      </c>
      <c r="I1819" s="61">
        <v>2023</v>
      </c>
    </row>
    <row r="1820" spans="1:9" x14ac:dyDescent="0.3">
      <c r="A1820" s="79">
        <v>910</v>
      </c>
      <c r="B1820" t="s">
        <v>2494</v>
      </c>
      <c r="C1820" t="s">
        <v>1065</v>
      </c>
      <c r="D1820" t="s">
        <v>3597</v>
      </c>
      <c r="E1820" t="s">
        <v>42</v>
      </c>
      <c r="F1820" s="3">
        <v>15148.05</v>
      </c>
      <c r="G1820" s="3">
        <v>4447100</v>
      </c>
      <c r="H1820" s="3">
        <v>329574.58</v>
      </c>
      <c r="I1820" s="61">
        <v>2023</v>
      </c>
    </row>
    <row r="1821" spans="1:9" x14ac:dyDescent="0.3">
      <c r="A1821" s="79">
        <v>910</v>
      </c>
      <c r="B1821" t="s">
        <v>2494</v>
      </c>
      <c r="C1821" t="s">
        <v>1065</v>
      </c>
      <c r="D1821" t="s">
        <v>3598</v>
      </c>
      <c r="E1821" t="s">
        <v>42</v>
      </c>
      <c r="F1821" s="3">
        <v>35497.96</v>
      </c>
      <c r="G1821" s="3">
        <v>2079000</v>
      </c>
      <c r="H1821" s="3">
        <v>154074.69</v>
      </c>
      <c r="I1821" s="61">
        <v>2023</v>
      </c>
    </row>
    <row r="1822" spans="1:9" x14ac:dyDescent="0.3">
      <c r="A1822" s="79">
        <v>911</v>
      </c>
      <c r="B1822" t="s">
        <v>812</v>
      </c>
      <c r="C1822" t="s">
        <v>1065</v>
      </c>
      <c r="D1822" t="s">
        <v>346</v>
      </c>
      <c r="E1822" t="s">
        <v>42</v>
      </c>
      <c r="F1822" s="3">
        <v>1314389.8500000001</v>
      </c>
      <c r="G1822" s="3">
        <v>104580000</v>
      </c>
      <c r="H1822" s="3">
        <v>1942050.6</v>
      </c>
      <c r="I1822" s="61">
        <v>2023</v>
      </c>
    </row>
    <row r="1823" spans="1:9" x14ac:dyDescent="0.3">
      <c r="A1823" s="79">
        <v>911</v>
      </c>
      <c r="B1823" t="s">
        <v>812</v>
      </c>
      <c r="C1823" t="s">
        <v>1065</v>
      </c>
      <c r="D1823" t="s">
        <v>347</v>
      </c>
      <c r="E1823" t="s">
        <v>42</v>
      </c>
      <c r="F1823" s="3">
        <v>923524.09</v>
      </c>
      <c r="G1823" s="3">
        <v>50400000</v>
      </c>
      <c r="H1823" s="3">
        <v>935928</v>
      </c>
      <c r="I1823" s="61">
        <v>2023</v>
      </c>
    </row>
    <row r="1824" spans="1:9" x14ac:dyDescent="0.3">
      <c r="A1824" s="79">
        <v>911</v>
      </c>
      <c r="B1824" t="s">
        <v>812</v>
      </c>
      <c r="C1824" t="s">
        <v>1065</v>
      </c>
      <c r="D1824" t="s">
        <v>3271</v>
      </c>
      <c r="E1824" t="s">
        <v>42</v>
      </c>
      <c r="F1824" s="3">
        <v>939363.68</v>
      </c>
      <c r="G1824" s="3">
        <v>53100000</v>
      </c>
      <c r="H1824" s="3">
        <v>986067</v>
      </c>
      <c r="I1824" s="61">
        <v>2023</v>
      </c>
    </row>
    <row r="1825" spans="1:9" x14ac:dyDescent="0.3">
      <c r="A1825" s="79">
        <v>911</v>
      </c>
      <c r="B1825" t="s">
        <v>812</v>
      </c>
      <c r="C1825" t="s">
        <v>1065</v>
      </c>
      <c r="D1825" t="s">
        <v>3272</v>
      </c>
      <c r="E1825" t="s">
        <v>19</v>
      </c>
      <c r="F1825" s="3">
        <v>2110849.56</v>
      </c>
      <c r="G1825" s="3">
        <v>51324000</v>
      </c>
      <c r="H1825" s="3">
        <v>953086.68</v>
      </c>
      <c r="I1825" s="61">
        <v>2023</v>
      </c>
    </row>
    <row r="1826" spans="1:9" x14ac:dyDescent="0.3">
      <c r="A1826" s="79">
        <v>911</v>
      </c>
      <c r="B1826" t="s">
        <v>812</v>
      </c>
      <c r="C1826" t="s">
        <v>1065</v>
      </c>
      <c r="D1826" t="s">
        <v>3273</v>
      </c>
      <c r="E1826" t="s">
        <v>7</v>
      </c>
      <c r="F1826" s="3">
        <v>49046</v>
      </c>
      <c r="G1826" s="3">
        <v>21605400</v>
      </c>
      <c r="H1826" s="3">
        <v>401212.27799999999</v>
      </c>
      <c r="I1826" s="61">
        <v>2023</v>
      </c>
    </row>
    <row r="1827" spans="1:9" x14ac:dyDescent="0.3">
      <c r="A1827" s="79">
        <v>911</v>
      </c>
      <c r="B1827" t="s">
        <v>812</v>
      </c>
      <c r="C1827" t="s">
        <v>1065</v>
      </c>
      <c r="D1827" t="s">
        <v>3274</v>
      </c>
      <c r="E1827" t="s">
        <v>19</v>
      </c>
      <c r="F1827" s="3">
        <v>627215.31999999995</v>
      </c>
      <c r="G1827" s="3">
        <v>43245000</v>
      </c>
      <c r="H1827" s="3">
        <v>803059.65</v>
      </c>
      <c r="I1827" s="61">
        <v>2023</v>
      </c>
    </row>
    <row r="1828" spans="1:9" x14ac:dyDescent="0.3">
      <c r="A1828" s="79">
        <v>911</v>
      </c>
      <c r="B1828" t="s">
        <v>812</v>
      </c>
      <c r="C1828" t="s">
        <v>1065</v>
      </c>
      <c r="D1828" t="s">
        <v>3275</v>
      </c>
      <c r="E1828" t="s">
        <v>19</v>
      </c>
      <c r="F1828" s="3">
        <v>67177.320000000007</v>
      </c>
      <c r="G1828" s="3">
        <v>3575700</v>
      </c>
      <c r="H1828" s="3">
        <v>66400.749000000011</v>
      </c>
      <c r="I1828" s="61">
        <v>2023</v>
      </c>
    </row>
    <row r="1829" spans="1:9" x14ac:dyDescent="0.3">
      <c r="A1829" s="79">
        <v>911</v>
      </c>
      <c r="B1829" t="s">
        <v>812</v>
      </c>
      <c r="C1829" t="s">
        <v>1065</v>
      </c>
      <c r="D1829" t="s">
        <v>3903</v>
      </c>
      <c r="E1829" t="s">
        <v>42</v>
      </c>
      <c r="F1829" s="3">
        <v>63481.55</v>
      </c>
      <c r="G1829" s="3">
        <v>2000000</v>
      </c>
      <c r="H1829" s="3">
        <v>37140</v>
      </c>
      <c r="I1829" s="61">
        <v>2023</v>
      </c>
    </row>
    <row r="1830" spans="1:9" x14ac:dyDescent="0.3">
      <c r="A1830" s="79">
        <v>911</v>
      </c>
      <c r="B1830" t="s">
        <v>812</v>
      </c>
      <c r="C1830" t="s">
        <v>1065</v>
      </c>
      <c r="D1830" t="s">
        <v>3599</v>
      </c>
      <c r="E1830" t="s">
        <v>42</v>
      </c>
      <c r="F1830" s="3">
        <v>1651726.21</v>
      </c>
      <c r="G1830" s="3">
        <v>82945000</v>
      </c>
      <c r="H1830" s="3">
        <v>1540288.65</v>
      </c>
      <c r="I1830" s="61">
        <v>2023</v>
      </c>
    </row>
    <row r="1831" spans="1:9" x14ac:dyDescent="0.3">
      <c r="A1831" s="79">
        <v>911</v>
      </c>
      <c r="B1831" t="s">
        <v>812</v>
      </c>
      <c r="C1831" t="s">
        <v>1065</v>
      </c>
      <c r="D1831" t="s">
        <v>3600</v>
      </c>
      <c r="E1831" t="s">
        <v>42</v>
      </c>
      <c r="F1831" s="3">
        <v>663547.23</v>
      </c>
      <c r="G1831" s="3">
        <v>74200000</v>
      </c>
      <c r="H1831" s="3">
        <v>1377894</v>
      </c>
      <c r="I1831" s="61">
        <v>2023</v>
      </c>
    </row>
    <row r="1832" spans="1:9" x14ac:dyDescent="0.3">
      <c r="A1832" s="79">
        <v>912</v>
      </c>
      <c r="B1832" t="s">
        <v>813</v>
      </c>
      <c r="C1832" t="s">
        <v>1065</v>
      </c>
      <c r="D1832" t="s">
        <v>349</v>
      </c>
      <c r="E1832" t="s">
        <v>42</v>
      </c>
      <c r="F1832" s="3">
        <v>4505046.37</v>
      </c>
      <c r="G1832" s="3">
        <v>76587100</v>
      </c>
      <c r="H1832" s="3">
        <v>5944690.7019999996</v>
      </c>
      <c r="I1832" s="61">
        <v>2023</v>
      </c>
    </row>
    <row r="1833" spans="1:9" x14ac:dyDescent="0.3">
      <c r="A1833" s="79">
        <v>912</v>
      </c>
      <c r="B1833" t="s">
        <v>813</v>
      </c>
      <c r="C1833" t="s">
        <v>1065</v>
      </c>
      <c r="D1833" t="s">
        <v>350</v>
      </c>
      <c r="E1833" t="s">
        <v>42</v>
      </c>
      <c r="F1833" s="3">
        <v>2267435.44</v>
      </c>
      <c r="G1833" s="3">
        <v>38640000</v>
      </c>
      <c r="H1833" s="3">
        <v>2999236.8</v>
      </c>
      <c r="I1833" s="61">
        <v>2023</v>
      </c>
    </row>
    <row r="1834" spans="1:9" x14ac:dyDescent="0.3">
      <c r="A1834" s="79">
        <v>912</v>
      </c>
      <c r="B1834" t="s">
        <v>813</v>
      </c>
      <c r="C1834" t="s">
        <v>1065</v>
      </c>
      <c r="D1834" t="s">
        <v>351</v>
      </c>
      <c r="E1834" t="s">
        <v>42</v>
      </c>
      <c r="F1834" s="3">
        <v>2152658.12</v>
      </c>
      <c r="G1834" s="3">
        <v>36279000</v>
      </c>
      <c r="H1834" s="3">
        <v>2815975.98</v>
      </c>
      <c r="I1834" s="61">
        <v>2023</v>
      </c>
    </row>
    <row r="1835" spans="1:9" x14ac:dyDescent="0.3">
      <c r="A1835" s="79">
        <v>912</v>
      </c>
      <c r="B1835" t="s">
        <v>813</v>
      </c>
      <c r="C1835" t="s">
        <v>1065</v>
      </c>
      <c r="D1835" t="s">
        <v>352</v>
      </c>
      <c r="E1835" t="s">
        <v>42</v>
      </c>
      <c r="F1835" s="3">
        <v>4219898.0199999996</v>
      </c>
      <c r="G1835" s="3">
        <v>81125100</v>
      </c>
      <c r="H1835" s="3">
        <v>6296930.2620000001</v>
      </c>
      <c r="I1835" s="61">
        <v>2023</v>
      </c>
    </row>
    <row r="1836" spans="1:9" x14ac:dyDescent="0.3">
      <c r="A1836" s="79">
        <v>912</v>
      </c>
      <c r="B1836" t="s">
        <v>813</v>
      </c>
      <c r="C1836" t="s">
        <v>1065</v>
      </c>
      <c r="D1836" t="s">
        <v>353</v>
      </c>
      <c r="E1836" t="s">
        <v>42</v>
      </c>
      <c r="F1836" s="3">
        <v>4253184.6399999997</v>
      </c>
      <c r="G1836" s="3">
        <v>72524500</v>
      </c>
      <c r="H1836" s="3">
        <v>5629351.6900000004</v>
      </c>
      <c r="I1836" s="61">
        <v>2023</v>
      </c>
    </row>
    <row r="1837" spans="1:9" x14ac:dyDescent="0.3">
      <c r="A1837" s="79">
        <v>912</v>
      </c>
      <c r="B1837" t="s">
        <v>813</v>
      </c>
      <c r="C1837" t="s">
        <v>1065</v>
      </c>
      <c r="D1837" t="s">
        <v>354</v>
      </c>
      <c r="E1837" t="s">
        <v>42</v>
      </c>
      <c r="F1837" s="3">
        <v>1419793.17</v>
      </c>
      <c r="G1837" s="3">
        <v>25472700</v>
      </c>
      <c r="H1837" s="3">
        <v>1977190.9739999999</v>
      </c>
      <c r="I1837" s="61">
        <v>2023</v>
      </c>
    </row>
    <row r="1838" spans="1:9" x14ac:dyDescent="0.3">
      <c r="A1838" s="79">
        <v>912</v>
      </c>
      <c r="B1838" t="s">
        <v>813</v>
      </c>
      <c r="C1838" t="s">
        <v>1065</v>
      </c>
      <c r="D1838" t="s">
        <v>355</v>
      </c>
      <c r="E1838" t="s">
        <v>42</v>
      </c>
      <c r="F1838" s="3">
        <v>1309018.75</v>
      </c>
      <c r="G1838" s="3">
        <v>728000</v>
      </c>
      <c r="H1838" s="3">
        <v>56507.360000000001</v>
      </c>
      <c r="I1838" s="61">
        <v>2023</v>
      </c>
    </row>
    <row r="1839" spans="1:9" x14ac:dyDescent="0.3">
      <c r="A1839" s="79">
        <v>912</v>
      </c>
      <c r="B1839" t="s">
        <v>813</v>
      </c>
      <c r="C1839" t="s">
        <v>1065</v>
      </c>
      <c r="D1839" t="s">
        <v>356</v>
      </c>
      <c r="E1839" t="s">
        <v>42</v>
      </c>
      <c r="F1839" s="3">
        <v>1452217.44</v>
      </c>
      <c r="G1839" s="3">
        <v>43059200</v>
      </c>
      <c r="H1839" s="3">
        <v>3342255.1039999998</v>
      </c>
      <c r="I1839" s="61">
        <v>2023</v>
      </c>
    </row>
    <row r="1840" spans="1:9" x14ac:dyDescent="0.3">
      <c r="A1840" s="79">
        <v>912</v>
      </c>
      <c r="B1840" t="s">
        <v>813</v>
      </c>
      <c r="C1840" t="s">
        <v>1065</v>
      </c>
      <c r="D1840" t="s">
        <v>3053</v>
      </c>
      <c r="E1840" t="s">
        <v>7</v>
      </c>
      <c r="F1840" s="3">
        <v>1857114</v>
      </c>
      <c r="G1840" s="3">
        <v>18962500</v>
      </c>
      <c r="H1840" s="3">
        <v>1471869.25</v>
      </c>
      <c r="I1840" s="61">
        <v>2023</v>
      </c>
    </row>
    <row r="1841" spans="1:9" x14ac:dyDescent="0.3">
      <c r="A1841" s="79">
        <v>912</v>
      </c>
      <c r="B1841" t="s">
        <v>813</v>
      </c>
      <c r="C1841" t="s">
        <v>1065</v>
      </c>
      <c r="D1841" t="s">
        <v>357</v>
      </c>
      <c r="E1841" t="s">
        <v>42</v>
      </c>
      <c r="F1841" s="3">
        <v>1009209</v>
      </c>
      <c r="G1841" s="3">
        <v>33566000</v>
      </c>
      <c r="H1841" s="3">
        <v>2605392.92</v>
      </c>
      <c r="I1841" s="61">
        <v>2023</v>
      </c>
    </row>
    <row r="1842" spans="1:9" x14ac:dyDescent="0.3">
      <c r="A1842" s="79">
        <v>912</v>
      </c>
      <c r="B1842" t="s">
        <v>813</v>
      </c>
      <c r="C1842" t="s">
        <v>1065</v>
      </c>
      <c r="D1842" t="s">
        <v>3276</v>
      </c>
      <c r="E1842" t="s">
        <v>42</v>
      </c>
      <c r="F1842" s="3">
        <v>3456618.83</v>
      </c>
      <c r="G1842" s="3">
        <v>102069700</v>
      </c>
      <c r="H1842" s="3">
        <v>7922650.1140000001</v>
      </c>
      <c r="I1842" s="61">
        <v>2023</v>
      </c>
    </row>
    <row r="1843" spans="1:9" x14ac:dyDescent="0.3">
      <c r="A1843" s="79">
        <v>1006</v>
      </c>
      <c r="B1843" t="s">
        <v>3277</v>
      </c>
      <c r="C1843" t="s">
        <v>1071</v>
      </c>
      <c r="D1843" t="s">
        <v>3601</v>
      </c>
      <c r="E1843" t="s">
        <v>7</v>
      </c>
      <c r="F1843" s="3">
        <v>41694.870000000003</v>
      </c>
      <c r="G1843" s="3">
        <v>15777400</v>
      </c>
      <c r="H1843" s="3">
        <v>443029.39</v>
      </c>
      <c r="I1843" s="61">
        <v>2023</v>
      </c>
    </row>
    <row r="1844" spans="1:9" x14ac:dyDescent="0.3">
      <c r="A1844" s="79">
        <v>1017</v>
      </c>
      <c r="B1844" t="s">
        <v>814</v>
      </c>
      <c r="C1844" t="s">
        <v>1071</v>
      </c>
      <c r="D1844" t="s">
        <v>360</v>
      </c>
      <c r="E1844" t="s">
        <v>7</v>
      </c>
      <c r="F1844" s="3">
        <v>41530</v>
      </c>
      <c r="G1844" s="3">
        <v>2845800</v>
      </c>
      <c r="H1844" s="3">
        <v>61497.737999999998</v>
      </c>
      <c r="I1844" s="61">
        <v>2023</v>
      </c>
    </row>
    <row r="1845" spans="1:9" x14ac:dyDescent="0.3">
      <c r="A1845" s="79">
        <v>1017</v>
      </c>
      <c r="B1845" t="s">
        <v>814</v>
      </c>
      <c r="C1845" t="s">
        <v>1071</v>
      </c>
      <c r="D1845" t="s">
        <v>361</v>
      </c>
      <c r="E1845" t="s">
        <v>7</v>
      </c>
      <c r="F1845" s="3">
        <v>52000</v>
      </c>
      <c r="G1845" s="3">
        <v>10175400</v>
      </c>
      <c r="H1845" s="3">
        <v>219890.39399999997</v>
      </c>
      <c r="I1845" s="61">
        <v>2023</v>
      </c>
    </row>
    <row r="1846" spans="1:9" x14ac:dyDescent="0.3">
      <c r="A1846" s="79">
        <v>1017</v>
      </c>
      <c r="B1846" t="s">
        <v>814</v>
      </c>
      <c r="C1846" t="s">
        <v>1071</v>
      </c>
      <c r="D1846" t="s">
        <v>362</v>
      </c>
      <c r="E1846" t="s">
        <v>7</v>
      </c>
      <c r="F1846" s="3">
        <v>12678.15</v>
      </c>
      <c r="G1846" s="3">
        <v>1259700</v>
      </c>
      <c r="H1846" s="3">
        <v>27222.116999999998</v>
      </c>
      <c r="I1846" s="61">
        <v>2023</v>
      </c>
    </row>
    <row r="1847" spans="1:9" x14ac:dyDescent="0.3">
      <c r="A1847" s="79">
        <v>1021</v>
      </c>
      <c r="B1847" t="s">
        <v>3101</v>
      </c>
      <c r="C1847" t="s">
        <v>1071</v>
      </c>
      <c r="D1847" t="s">
        <v>3054</v>
      </c>
      <c r="E1847" t="s">
        <v>7</v>
      </c>
      <c r="F1847" s="3">
        <v>50556</v>
      </c>
      <c r="G1847" s="3">
        <v>6449000</v>
      </c>
      <c r="H1847" s="3">
        <v>169157.27</v>
      </c>
      <c r="I1847" s="61">
        <v>2022</v>
      </c>
    </row>
    <row r="1848" spans="1:9" x14ac:dyDescent="0.3">
      <c r="A1848" s="79">
        <v>1022</v>
      </c>
      <c r="B1848" t="s">
        <v>3278</v>
      </c>
      <c r="C1848" t="s">
        <v>1071</v>
      </c>
      <c r="D1848" t="s">
        <v>3279</v>
      </c>
      <c r="E1848" t="s">
        <v>42</v>
      </c>
      <c r="F1848" s="3">
        <v>12305.5</v>
      </c>
      <c r="G1848" s="3">
        <v>3965000</v>
      </c>
      <c r="H1848" s="3" t="s">
        <v>3765</v>
      </c>
      <c r="I1848" s="61">
        <v>2023</v>
      </c>
    </row>
    <row r="1849" spans="1:9" x14ac:dyDescent="0.3">
      <c r="A1849" s="79">
        <v>1022</v>
      </c>
      <c r="B1849" t="s">
        <v>3278</v>
      </c>
      <c r="C1849" t="s">
        <v>1071</v>
      </c>
      <c r="D1849" t="s">
        <v>3280</v>
      </c>
      <c r="E1849" t="s">
        <v>42</v>
      </c>
      <c r="F1849" s="3">
        <v>2877.89</v>
      </c>
      <c r="G1849" s="3">
        <v>4500</v>
      </c>
      <c r="H1849" s="3" t="s">
        <v>3765</v>
      </c>
      <c r="I1849" s="61">
        <v>2023</v>
      </c>
    </row>
    <row r="1850" spans="1:9" x14ac:dyDescent="0.3">
      <c r="A1850" s="79">
        <v>1101</v>
      </c>
      <c r="B1850" t="s">
        <v>815</v>
      </c>
      <c r="C1850" t="s">
        <v>1095</v>
      </c>
      <c r="D1850" t="s">
        <v>364</v>
      </c>
      <c r="E1850" t="s">
        <v>7</v>
      </c>
      <c r="F1850" s="3">
        <v>142520.93</v>
      </c>
      <c r="G1850" s="3">
        <v>9230000</v>
      </c>
      <c r="H1850" s="3">
        <v>305236.09999999998</v>
      </c>
      <c r="I1850" s="61">
        <v>2023</v>
      </c>
    </row>
    <row r="1851" spans="1:9" x14ac:dyDescent="0.3">
      <c r="A1851" s="79">
        <v>1101</v>
      </c>
      <c r="B1851" t="s">
        <v>815</v>
      </c>
      <c r="C1851" t="s">
        <v>1095</v>
      </c>
      <c r="D1851" t="s">
        <v>365</v>
      </c>
      <c r="E1851" t="s">
        <v>7</v>
      </c>
      <c r="F1851" s="3">
        <v>32447.58</v>
      </c>
      <c r="G1851" s="3">
        <v>7050000</v>
      </c>
      <c r="H1851" s="3">
        <v>231655.35</v>
      </c>
      <c r="I1851" s="61">
        <v>2023</v>
      </c>
    </row>
    <row r="1852" spans="1:9" x14ac:dyDescent="0.3">
      <c r="A1852" s="79">
        <v>1101</v>
      </c>
      <c r="B1852" t="s">
        <v>815</v>
      </c>
      <c r="C1852" t="s">
        <v>1095</v>
      </c>
      <c r="D1852" t="s">
        <v>366</v>
      </c>
      <c r="E1852" t="s">
        <v>19</v>
      </c>
      <c r="F1852" s="3">
        <v>816791.13</v>
      </c>
      <c r="G1852" s="3">
        <v>45382400</v>
      </c>
      <c r="H1852" s="3">
        <v>1500795.97</v>
      </c>
      <c r="I1852" s="61">
        <v>2023</v>
      </c>
    </row>
    <row r="1853" spans="1:9" x14ac:dyDescent="0.3">
      <c r="A1853" s="79">
        <v>1102</v>
      </c>
      <c r="B1853" t="s">
        <v>816</v>
      </c>
      <c r="C1853" t="s">
        <v>1095</v>
      </c>
      <c r="D1853" t="s">
        <v>3602</v>
      </c>
      <c r="E1853" t="s">
        <v>7</v>
      </c>
      <c r="F1853" s="3">
        <v>26000</v>
      </c>
      <c r="G1853" s="3">
        <v>7137500</v>
      </c>
      <c r="H1853" s="3">
        <v>281931.25</v>
      </c>
      <c r="I1853" s="61">
        <v>2023</v>
      </c>
    </row>
    <row r="1854" spans="1:9" x14ac:dyDescent="0.3">
      <c r="A1854" s="79">
        <v>1102</v>
      </c>
      <c r="B1854" t="s">
        <v>816</v>
      </c>
      <c r="C1854" t="s">
        <v>1095</v>
      </c>
      <c r="D1854" t="s">
        <v>3603</v>
      </c>
      <c r="E1854" t="s">
        <v>7</v>
      </c>
      <c r="F1854" s="3">
        <v>27000</v>
      </c>
      <c r="G1854" s="3">
        <v>2466400</v>
      </c>
      <c r="H1854" s="3">
        <v>97422.8</v>
      </c>
      <c r="I1854" s="61">
        <v>2023</v>
      </c>
    </row>
    <row r="1855" spans="1:9" x14ac:dyDescent="0.3">
      <c r="A1855" s="79">
        <v>1102</v>
      </c>
      <c r="B1855" t="s">
        <v>816</v>
      </c>
      <c r="C1855" t="s">
        <v>1095</v>
      </c>
      <c r="D1855" t="s">
        <v>3604</v>
      </c>
      <c r="E1855" t="s">
        <v>42</v>
      </c>
      <c r="F1855" s="3">
        <v>135000</v>
      </c>
      <c r="G1855" s="3">
        <v>4527000</v>
      </c>
      <c r="H1855" s="3">
        <v>178816.5</v>
      </c>
      <c r="I1855" s="61">
        <v>2023</v>
      </c>
    </row>
    <row r="1856" spans="1:9" x14ac:dyDescent="0.3">
      <c r="A1856" s="79">
        <v>1102</v>
      </c>
      <c r="B1856" t="s">
        <v>816</v>
      </c>
      <c r="C1856" t="s">
        <v>1095</v>
      </c>
      <c r="D1856" t="s">
        <v>3605</v>
      </c>
      <c r="E1856" t="s">
        <v>7</v>
      </c>
      <c r="F1856" s="3">
        <v>185000</v>
      </c>
      <c r="G1856" s="3">
        <v>17679200</v>
      </c>
      <c r="H1856" s="3">
        <v>698328.4</v>
      </c>
      <c r="I1856" s="61">
        <v>2023</v>
      </c>
    </row>
    <row r="1857" spans="1:9" x14ac:dyDescent="0.3">
      <c r="A1857" s="79">
        <v>1102</v>
      </c>
      <c r="B1857" t="s">
        <v>816</v>
      </c>
      <c r="C1857" t="s">
        <v>1095</v>
      </c>
      <c r="D1857" t="s">
        <v>3606</v>
      </c>
      <c r="E1857" t="s">
        <v>7</v>
      </c>
      <c r="F1857" s="3">
        <v>10000</v>
      </c>
      <c r="G1857" s="3">
        <v>1184800</v>
      </c>
      <c r="H1857" s="3">
        <v>46799.6</v>
      </c>
      <c r="I1857" s="61">
        <v>2023</v>
      </c>
    </row>
    <row r="1858" spans="1:9" x14ac:dyDescent="0.3">
      <c r="A1858" s="79">
        <v>1102</v>
      </c>
      <c r="B1858" t="s">
        <v>816</v>
      </c>
      <c r="C1858" t="s">
        <v>1095</v>
      </c>
      <c r="D1858" t="s">
        <v>3607</v>
      </c>
      <c r="E1858" t="s">
        <v>7</v>
      </c>
      <c r="F1858" s="3">
        <v>5500</v>
      </c>
      <c r="G1858" s="3">
        <v>1518900</v>
      </c>
      <c r="H1858" s="3">
        <v>59996.55</v>
      </c>
      <c r="I1858" s="61">
        <v>2023</v>
      </c>
    </row>
    <row r="1859" spans="1:9" x14ac:dyDescent="0.3">
      <c r="A1859" s="79">
        <v>1103</v>
      </c>
      <c r="B1859" t="s">
        <v>817</v>
      </c>
      <c r="C1859" t="s">
        <v>1095</v>
      </c>
      <c r="D1859" t="s">
        <v>3281</v>
      </c>
      <c r="E1859" t="s">
        <v>19</v>
      </c>
      <c r="F1859" s="3">
        <v>1203764</v>
      </c>
      <c r="G1859" s="3">
        <v>6255100</v>
      </c>
      <c r="H1859" s="3">
        <v>203353.30100000001</v>
      </c>
      <c r="I1859" s="61">
        <v>2023</v>
      </c>
    </row>
    <row r="1860" spans="1:9" x14ac:dyDescent="0.3">
      <c r="A1860" s="79">
        <v>1103</v>
      </c>
      <c r="B1860" t="s">
        <v>817</v>
      </c>
      <c r="C1860" t="s">
        <v>1095</v>
      </c>
      <c r="D1860" t="s">
        <v>369</v>
      </c>
      <c r="E1860" t="s">
        <v>7</v>
      </c>
      <c r="F1860" s="3">
        <v>147700</v>
      </c>
      <c r="G1860" s="3">
        <v>10736800</v>
      </c>
      <c r="H1860" s="3">
        <v>349053.36799999996</v>
      </c>
      <c r="I1860" s="61">
        <v>2023</v>
      </c>
    </row>
    <row r="1861" spans="1:9" x14ac:dyDescent="0.3">
      <c r="A1861" s="79">
        <v>1103</v>
      </c>
      <c r="B1861" t="s">
        <v>817</v>
      </c>
      <c r="C1861" t="s">
        <v>1095</v>
      </c>
      <c r="D1861" t="s">
        <v>3282</v>
      </c>
      <c r="E1861" t="s">
        <v>7</v>
      </c>
      <c r="F1861" s="3">
        <v>174100</v>
      </c>
      <c r="G1861" s="3">
        <v>9003200</v>
      </c>
      <c r="H1861" s="3">
        <v>292694.03199999995</v>
      </c>
      <c r="I1861" s="61">
        <v>2023</v>
      </c>
    </row>
    <row r="1862" spans="1:9" x14ac:dyDescent="0.3">
      <c r="A1862" s="79">
        <v>1103</v>
      </c>
      <c r="B1862" t="s">
        <v>817</v>
      </c>
      <c r="C1862" t="s">
        <v>1095</v>
      </c>
      <c r="D1862" t="s">
        <v>3283</v>
      </c>
      <c r="E1862" t="s">
        <v>7</v>
      </c>
      <c r="F1862" s="3">
        <v>29900</v>
      </c>
      <c r="G1862" s="3">
        <v>2426000</v>
      </c>
      <c r="H1862" s="3">
        <v>78869.259999999995</v>
      </c>
      <c r="I1862" s="61">
        <v>2023</v>
      </c>
    </row>
    <row r="1863" spans="1:9" x14ac:dyDescent="0.3">
      <c r="A1863" s="79">
        <v>1103</v>
      </c>
      <c r="B1863" t="s">
        <v>817</v>
      </c>
      <c r="C1863" t="s">
        <v>1095</v>
      </c>
      <c r="D1863" t="s">
        <v>370</v>
      </c>
      <c r="E1863" t="s">
        <v>7</v>
      </c>
      <c r="F1863" s="3">
        <v>12252</v>
      </c>
      <c r="G1863" s="3">
        <v>4102700</v>
      </c>
      <c r="H1863" s="3">
        <v>133378.777</v>
      </c>
      <c r="I1863" s="61">
        <v>2023</v>
      </c>
    </row>
    <row r="1864" spans="1:9" x14ac:dyDescent="0.3">
      <c r="A1864" s="79">
        <v>1103</v>
      </c>
      <c r="B1864" t="s">
        <v>817</v>
      </c>
      <c r="C1864" t="s">
        <v>1095</v>
      </c>
      <c r="D1864" t="s">
        <v>3284</v>
      </c>
      <c r="E1864" t="s">
        <v>19</v>
      </c>
      <c r="F1864" s="3">
        <v>276991.2</v>
      </c>
      <c r="G1864" s="3">
        <v>31737000</v>
      </c>
      <c r="H1864" s="3">
        <v>1031769.87</v>
      </c>
      <c r="I1864" s="61">
        <v>2023</v>
      </c>
    </row>
    <row r="1865" spans="1:9" x14ac:dyDescent="0.3">
      <c r="A1865" s="79">
        <v>1106</v>
      </c>
      <c r="B1865" t="s">
        <v>788</v>
      </c>
      <c r="C1865" t="s">
        <v>1095</v>
      </c>
      <c r="D1865" t="s">
        <v>3904</v>
      </c>
      <c r="E1865" t="s">
        <v>7</v>
      </c>
      <c r="F1865" s="3">
        <v>65000</v>
      </c>
      <c r="G1865" s="3">
        <v>15000000</v>
      </c>
      <c r="H1865" s="3">
        <v>65250</v>
      </c>
      <c r="I1865" s="61">
        <v>2023</v>
      </c>
    </row>
    <row r="1866" spans="1:9" x14ac:dyDescent="0.3">
      <c r="A1866" s="79">
        <v>1106</v>
      </c>
      <c r="B1866" t="s">
        <v>788</v>
      </c>
      <c r="C1866" t="s">
        <v>1095</v>
      </c>
      <c r="D1866" t="s">
        <v>3285</v>
      </c>
      <c r="E1866" t="s">
        <v>7</v>
      </c>
      <c r="F1866" s="3">
        <v>35000</v>
      </c>
      <c r="G1866" s="3">
        <v>9000000</v>
      </c>
      <c r="H1866" s="3">
        <v>39150</v>
      </c>
      <c r="I1866" s="61">
        <v>2023</v>
      </c>
    </row>
    <row r="1867" spans="1:9" x14ac:dyDescent="0.3">
      <c r="A1867" s="79">
        <v>1106</v>
      </c>
      <c r="B1867" t="s">
        <v>788</v>
      </c>
      <c r="C1867" t="s">
        <v>1095</v>
      </c>
      <c r="D1867" t="s">
        <v>98</v>
      </c>
      <c r="E1867" t="s">
        <v>42</v>
      </c>
      <c r="F1867" s="3">
        <v>345017</v>
      </c>
      <c r="G1867" s="3">
        <v>164758400</v>
      </c>
      <c r="H1867" s="3">
        <v>716699.04</v>
      </c>
      <c r="I1867" s="61">
        <v>2023</v>
      </c>
    </row>
    <row r="1868" spans="1:9" x14ac:dyDescent="0.3">
      <c r="A1868" s="79">
        <v>1107</v>
      </c>
      <c r="B1868" t="s">
        <v>818</v>
      </c>
      <c r="C1868" t="s">
        <v>1095</v>
      </c>
      <c r="D1868" t="s">
        <v>373</v>
      </c>
      <c r="E1868" t="s">
        <v>19</v>
      </c>
      <c r="F1868" s="3">
        <v>230875.04</v>
      </c>
      <c r="G1868" s="3">
        <v>9900000</v>
      </c>
      <c r="H1868" s="3">
        <v>295119</v>
      </c>
      <c r="I1868" s="61">
        <v>2023</v>
      </c>
    </row>
    <row r="1869" spans="1:9" x14ac:dyDescent="0.3">
      <c r="A1869" s="79">
        <v>1107</v>
      </c>
      <c r="B1869" t="s">
        <v>818</v>
      </c>
      <c r="C1869" t="s">
        <v>1095</v>
      </c>
      <c r="D1869" t="s">
        <v>374</v>
      </c>
      <c r="E1869" t="s">
        <v>19</v>
      </c>
      <c r="F1869" s="3">
        <v>152550</v>
      </c>
      <c r="G1869" s="3">
        <v>12544300</v>
      </c>
      <c r="H1869" s="3">
        <v>373945.58299999998</v>
      </c>
      <c r="I1869" s="61">
        <v>2023</v>
      </c>
    </row>
    <row r="1870" spans="1:9" x14ac:dyDescent="0.3">
      <c r="A1870" s="79">
        <v>1107</v>
      </c>
      <c r="B1870" t="s">
        <v>818</v>
      </c>
      <c r="C1870" t="s">
        <v>1095</v>
      </c>
      <c r="D1870" t="s">
        <v>375</v>
      </c>
      <c r="E1870" t="s">
        <v>19</v>
      </c>
      <c r="F1870" s="3">
        <v>71750</v>
      </c>
      <c r="G1870" s="3">
        <v>12646700</v>
      </c>
      <c r="H1870" s="3">
        <v>376998.12699999998</v>
      </c>
      <c r="I1870" s="61">
        <v>2023</v>
      </c>
    </row>
    <row r="1871" spans="1:9" x14ac:dyDescent="0.3">
      <c r="A1871" s="79">
        <v>1107</v>
      </c>
      <c r="B1871" t="s">
        <v>818</v>
      </c>
      <c r="C1871" t="s">
        <v>1095</v>
      </c>
      <c r="D1871" t="s">
        <v>376</v>
      </c>
      <c r="E1871" t="s">
        <v>19</v>
      </c>
      <c r="F1871" s="3">
        <v>31887.82</v>
      </c>
      <c r="G1871" s="3">
        <v>8057500</v>
      </c>
      <c r="H1871" s="3">
        <v>240194.07500000001</v>
      </c>
      <c r="I1871" s="61">
        <v>2023</v>
      </c>
    </row>
    <row r="1872" spans="1:9" x14ac:dyDescent="0.3">
      <c r="A1872" s="79">
        <v>1107</v>
      </c>
      <c r="B1872" t="s">
        <v>818</v>
      </c>
      <c r="C1872" t="s">
        <v>1095</v>
      </c>
      <c r="D1872" t="s">
        <v>377</v>
      </c>
      <c r="E1872" t="s">
        <v>19</v>
      </c>
      <c r="F1872" s="3">
        <v>10902</v>
      </c>
      <c r="G1872" s="3">
        <v>5688500</v>
      </c>
      <c r="H1872" s="3">
        <v>169574.185</v>
      </c>
      <c r="I1872" s="61">
        <v>2023</v>
      </c>
    </row>
    <row r="1873" spans="1:9" x14ac:dyDescent="0.3">
      <c r="A1873" s="79">
        <v>1111</v>
      </c>
      <c r="B1873" t="s">
        <v>4206</v>
      </c>
      <c r="C1873" t="s">
        <v>1095</v>
      </c>
      <c r="D1873" t="s">
        <v>4069</v>
      </c>
      <c r="E1873" t="s">
        <v>7</v>
      </c>
      <c r="F1873" s="3" t="s">
        <v>3765</v>
      </c>
      <c r="G1873" s="3">
        <v>112500</v>
      </c>
      <c r="H1873" s="3">
        <v>6221.25</v>
      </c>
      <c r="I1873" s="61">
        <v>2023</v>
      </c>
    </row>
    <row r="1874" spans="1:9" x14ac:dyDescent="0.3">
      <c r="A1874" s="79">
        <v>1111</v>
      </c>
      <c r="B1874" t="s">
        <v>4206</v>
      </c>
      <c r="C1874" t="s">
        <v>1095</v>
      </c>
      <c r="D1874" t="s">
        <v>4069</v>
      </c>
      <c r="E1874" t="s">
        <v>7</v>
      </c>
      <c r="F1874" s="3" t="s">
        <v>3765</v>
      </c>
      <c r="G1874" s="3">
        <v>97100</v>
      </c>
      <c r="H1874" s="3">
        <v>5369.63</v>
      </c>
      <c r="I1874" s="61">
        <v>2023</v>
      </c>
    </row>
    <row r="1875" spans="1:9" x14ac:dyDescent="0.3">
      <c r="A1875" s="79">
        <v>1111</v>
      </c>
      <c r="B1875" t="s">
        <v>4206</v>
      </c>
      <c r="C1875" t="s">
        <v>1095</v>
      </c>
      <c r="D1875" t="s">
        <v>4069</v>
      </c>
      <c r="E1875" t="s">
        <v>7</v>
      </c>
      <c r="F1875" s="3" t="s">
        <v>3765</v>
      </c>
      <c r="G1875" s="3">
        <v>79300</v>
      </c>
      <c r="H1875" s="3">
        <v>4385.29</v>
      </c>
      <c r="I1875" s="61">
        <v>2023</v>
      </c>
    </row>
    <row r="1876" spans="1:9" x14ac:dyDescent="0.3">
      <c r="A1876" s="79">
        <v>1111</v>
      </c>
      <c r="B1876" t="s">
        <v>4206</v>
      </c>
      <c r="C1876" t="s">
        <v>1095</v>
      </c>
      <c r="D1876" t="s">
        <v>4069</v>
      </c>
      <c r="E1876" t="s">
        <v>7</v>
      </c>
      <c r="F1876" s="3" t="s">
        <v>3765</v>
      </c>
      <c r="G1876" s="3">
        <v>73800</v>
      </c>
      <c r="H1876" s="3">
        <v>4081.14</v>
      </c>
      <c r="I1876" s="61">
        <v>2023</v>
      </c>
    </row>
    <row r="1877" spans="1:9" x14ac:dyDescent="0.3">
      <c r="A1877" s="79">
        <v>1111</v>
      </c>
      <c r="B1877" t="s">
        <v>4206</v>
      </c>
      <c r="C1877" t="s">
        <v>1095</v>
      </c>
      <c r="D1877" t="s">
        <v>4069</v>
      </c>
      <c r="E1877" t="s">
        <v>7</v>
      </c>
      <c r="F1877" s="3" t="s">
        <v>3765</v>
      </c>
      <c r="G1877" s="3">
        <v>184400</v>
      </c>
      <c r="H1877" s="3">
        <v>10197.32</v>
      </c>
      <c r="I1877" s="61">
        <v>2023</v>
      </c>
    </row>
    <row r="1878" spans="1:9" x14ac:dyDescent="0.3">
      <c r="A1878" s="79">
        <v>1111</v>
      </c>
      <c r="B1878" t="s">
        <v>4206</v>
      </c>
      <c r="C1878" t="s">
        <v>1095</v>
      </c>
      <c r="D1878" t="s">
        <v>4069</v>
      </c>
      <c r="E1878" t="s">
        <v>7</v>
      </c>
      <c r="F1878" s="3" t="s">
        <v>3765</v>
      </c>
      <c r="G1878" s="3">
        <v>231900</v>
      </c>
      <c r="H1878" s="3">
        <v>12824.07</v>
      </c>
      <c r="I1878" s="61">
        <v>2023</v>
      </c>
    </row>
    <row r="1879" spans="1:9" x14ac:dyDescent="0.3">
      <c r="A1879" s="79">
        <v>1111</v>
      </c>
      <c r="B1879" t="s">
        <v>4206</v>
      </c>
      <c r="C1879" t="s">
        <v>1095</v>
      </c>
      <c r="D1879" t="s">
        <v>4070</v>
      </c>
      <c r="E1879" t="s">
        <v>7</v>
      </c>
      <c r="F1879" s="3" t="s">
        <v>3765</v>
      </c>
      <c r="G1879" s="3">
        <v>2871100</v>
      </c>
      <c r="H1879" s="3">
        <v>158771.83000000002</v>
      </c>
      <c r="I1879" s="61">
        <v>2023</v>
      </c>
    </row>
    <row r="1880" spans="1:9" x14ac:dyDescent="0.3">
      <c r="A1880" s="79">
        <v>1111</v>
      </c>
      <c r="B1880" t="s">
        <v>4206</v>
      </c>
      <c r="C1880" t="s">
        <v>1095</v>
      </c>
      <c r="D1880" t="s">
        <v>4071</v>
      </c>
      <c r="E1880" t="s">
        <v>19</v>
      </c>
      <c r="F1880" s="3" t="s">
        <v>3765</v>
      </c>
      <c r="G1880" s="3">
        <v>7276700</v>
      </c>
      <c r="H1880" s="3">
        <v>402401.51</v>
      </c>
      <c r="I1880" s="61">
        <v>2023</v>
      </c>
    </row>
    <row r="1881" spans="1:9" x14ac:dyDescent="0.3">
      <c r="A1881" s="79">
        <v>1111</v>
      </c>
      <c r="B1881" t="s">
        <v>4206</v>
      </c>
      <c r="C1881" t="s">
        <v>1095</v>
      </c>
      <c r="D1881" t="s">
        <v>4072</v>
      </c>
      <c r="E1881" t="s">
        <v>7</v>
      </c>
      <c r="F1881" s="3" t="s">
        <v>3765</v>
      </c>
      <c r="G1881" s="3">
        <v>241900</v>
      </c>
      <c r="H1881" s="3">
        <v>13377.07</v>
      </c>
      <c r="I1881" s="61">
        <v>2023</v>
      </c>
    </row>
    <row r="1882" spans="1:9" x14ac:dyDescent="0.3">
      <c r="A1882" s="79">
        <v>1111</v>
      </c>
      <c r="B1882" t="s">
        <v>4206</v>
      </c>
      <c r="C1882" t="s">
        <v>1095</v>
      </c>
      <c r="D1882" t="s">
        <v>4072</v>
      </c>
      <c r="E1882" t="s">
        <v>7</v>
      </c>
      <c r="F1882" s="3" t="s">
        <v>3765</v>
      </c>
      <c r="G1882" s="3">
        <v>114400</v>
      </c>
      <c r="H1882" s="3">
        <v>6326.3200000000006</v>
      </c>
      <c r="I1882" s="61">
        <v>2023</v>
      </c>
    </row>
    <row r="1883" spans="1:9" x14ac:dyDescent="0.3">
      <c r="A1883" s="79">
        <v>1111</v>
      </c>
      <c r="B1883" t="s">
        <v>4206</v>
      </c>
      <c r="C1883" t="s">
        <v>1095</v>
      </c>
      <c r="D1883" t="s">
        <v>4072</v>
      </c>
      <c r="E1883" t="s">
        <v>7</v>
      </c>
      <c r="F1883" s="3" t="s">
        <v>3765</v>
      </c>
      <c r="G1883" s="3">
        <v>108300</v>
      </c>
      <c r="H1883" s="3">
        <v>5988.99</v>
      </c>
      <c r="I1883" s="61">
        <v>2023</v>
      </c>
    </row>
    <row r="1884" spans="1:9" x14ac:dyDescent="0.3">
      <c r="A1884" s="79">
        <v>1111</v>
      </c>
      <c r="B1884" t="s">
        <v>4206</v>
      </c>
      <c r="C1884" t="s">
        <v>1095</v>
      </c>
      <c r="D1884" t="s">
        <v>4072</v>
      </c>
      <c r="E1884" t="s">
        <v>7</v>
      </c>
      <c r="F1884" s="3" t="s">
        <v>3765</v>
      </c>
      <c r="G1884" s="3">
        <v>91000</v>
      </c>
      <c r="H1884" s="3">
        <v>5032.3</v>
      </c>
      <c r="I1884" s="61">
        <v>2023</v>
      </c>
    </row>
    <row r="1885" spans="1:9" x14ac:dyDescent="0.3">
      <c r="A1885" s="79">
        <v>1111</v>
      </c>
      <c r="B1885" t="s">
        <v>4206</v>
      </c>
      <c r="C1885" t="s">
        <v>1095</v>
      </c>
      <c r="D1885" t="s">
        <v>4072</v>
      </c>
      <c r="E1885" t="s">
        <v>7</v>
      </c>
      <c r="F1885" s="3" t="s">
        <v>3765</v>
      </c>
      <c r="G1885" s="3">
        <v>269900</v>
      </c>
      <c r="H1885" s="3">
        <v>14925.47</v>
      </c>
      <c r="I1885" s="61">
        <v>2023</v>
      </c>
    </row>
    <row r="1886" spans="1:9" x14ac:dyDescent="0.3">
      <c r="A1886" s="79">
        <v>1111</v>
      </c>
      <c r="B1886" t="s">
        <v>4206</v>
      </c>
      <c r="C1886" t="s">
        <v>1095</v>
      </c>
      <c r="D1886" t="s">
        <v>4072</v>
      </c>
      <c r="E1886" t="s">
        <v>7</v>
      </c>
      <c r="F1886" s="3" t="s">
        <v>3765</v>
      </c>
      <c r="G1886" s="3">
        <v>182000</v>
      </c>
      <c r="H1886" s="3">
        <v>10064.6</v>
      </c>
      <c r="I1886" s="61">
        <v>2023</v>
      </c>
    </row>
    <row r="1887" spans="1:9" x14ac:dyDescent="0.3">
      <c r="A1887" s="79">
        <v>1111</v>
      </c>
      <c r="B1887" t="s">
        <v>4206</v>
      </c>
      <c r="C1887" t="s">
        <v>1095</v>
      </c>
      <c r="D1887" t="s">
        <v>4072</v>
      </c>
      <c r="E1887" t="s">
        <v>7</v>
      </c>
      <c r="F1887" s="3" t="s">
        <v>3765</v>
      </c>
      <c r="G1887" s="3">
        <v>87900</v>
      </c>
      <c r="H1887" s="3">
        <v>4860.87</v>
      </c>
      <c r="I1887" s="61">
        <v>2023</v>
      </c>
    </row>
    <row r="1888" spans="1:9" x14ac:dyDescent="0.3">
      <c r="A1888" s="79">
        <v>1111</v>
      </c>
      <c r="B1888" t="s">
        <v>4206</v>
      </c>
      <c r="C1888" t="s">
        <v>1095</v>
      </c>
      <c r="D1888" t="s">
        <v>4073</v>
      </c>
      <c r="E1888" t="s">
        <v>7</v>
      </c>
      <c r="F1888" s="3" t="s">
        <v>3765</v>
      </c>
      <c r="G1888" s="3">
        <v>68400</v>
      </c>
      <c r="H1888" s="3">
        <v>3782.52</v>
      </c>
      <c r="I1888" s="61">
        <v>2023</v>
      </c>
    </row>
    <row r="1889" spans="1:9" x14ac:dyDescent="0.3">
      <c r="A1889" s="79">
        <v>1111</v>
      </c>
      <c r="B1889" t="s">
        <v>4206</v>
      </c>
      <c r="C1889" t="s">
        <v>1095</v>
      </c>
      <c r="D1889" t="s">
        <v>4074</v>
      </c>
      <c r="E1889" t="s">
        <v>7</v>
      </c>
      <c r="F1889" s="3" t="s">
        <v>3765</v>
      </c>
      <c r="G1889" s="3">
        <v>99600</v>
      </c>
      <c r="H1889" s="3">
        <v>5507.88</v>
      </c>
      <c r="I1889" s="61">
        <v>2023</v>
      </c>
    </row>
    <row r="1890" spans="1:9" x14ac:dyDescent="0.3">
      <c r="A1890" s="79">
        <v>1111</v>
      </c>
      <c r="B1890" t="s">
        <v>4206</v>
      </c>
      <c r="C1890" t="s">
        <v>1095</v>
      </c>
      <c r="D1890" t="s">
        <v>4075</v>
      </c>
      <c r="E1890" t="s">
        <v>7</v>
      </c>
      <c r="F1890" s="3" t="s">
        <v>3765</v>
      </c>
      <c r="G1890" s="3">
        <v>15869500</v>
      </c>
      <c r="H1890" s="3">
        <v>877583.35</v>
      </c>
      <c r="I1890" s="61">
        <v>2023</v>
      </c>
    </row>
    <row r="1891" spans="1:9" x14ac:dyDescent="0.3">
      <c r="A1891" s="79">
        <v>1111</v>
      </c>
      <c r="B1891" t="s">
        <v>4206</v>
      </c>
      <c r="C1891" t="s">
        <v>1095</v>
      </c>
      <c r="D1891" t="s">
        <v>4076</v>
      </c>
      <c r="E1891" t="s">
        <v>19</v>
      </c>
      <c r="F1891" s="3" t="s">
        <v>3765</v>
      </c>
      <c r="G1891" s="3">
        <v>439200</v>
      </c>
      <c r="H1891" s="3">
        <v>24287.759999999998</v>
      </c>
      <c r="I1891" s="61">
        <v>2023</v>
      </c>
    </row>
    <row r="1892" spans="1:9" x14ac:dyDescent="0.3">
      <c r="A1892" s="79">
        <v>1111</v>
      </c>
      <c r="B1892" t="s">
        <v>4206</v>
      </c>
      <c r="C1892" t="s">
        <v>1095</v>
      </c>
      <c r="D1892" t="s">
        <v>4076</v>
      </c>
      <c r="E1892" t="s">
        <v>19</v>
      </c>
      <c r="F1892" s="3" t="s">
        <v>3765</v>
      </c>
      <c r="G1892" s="3">
        <v>2085800</v>
      </c>
      <c r="H1892" s="3">
        <v>115344.74</v>
      </c>
      <c r="I1892" s="61">
        <v>2023</v>
      </c>
    </row>
    <row r="1893" spans="1:9" x14ac:dyDescent="0.3">
      <c r="A1893" s="79">
        <v>1111</v>
      </c>
      <c r="B1893" t="s">
        <v>4206</v>
      </c>
      <c r="C1893" t="s">
        <v>1095</v>
      </c>
      <c r="D1893" t="s">
        <v>4077</v>
      </c>
      <c r="E1893" t="s">
        <v>19</v>
      </c>
      <c r="F1893" s="3" t="s">
        <v>3765</v>
      </c>
      <c r="G1893" s="3">
        <v>3277600</v>
      </c>
      <c r="H1893" s="3">
        <v>181251.28</v>
      </c>
      <c r="I1893" s="61">
        <v>2023</v>
      </c>
    </row>
    <row r="1894" spans="1:9" x14ac:dyDescent="0.3">
      <c r="A1894" s="79">
        <v>1111</v>
      </c>
      <c r="B1894" t="s">
        <v>4206</v>
      </c>
      <c r="C1894" t="s">
        <v>1095</v>
      </c>
      <c r="D1894" t="s">
        <v>4078</v>
      </c>
      <c r="E1894" t="s">
        <v>7</v>
      </c>
      <c r="F1894" s="3" t="s">
        <v>3765</v>
      </c>
      <c r="G1894" s="3">
        <v>9332700</v>
      </c>
      <c r="H1894" s="3">
        <v>516098.31</v>
      </c>
      <c r="I1894" s="61">
        <v>2023</v>
      </c>
    </row>
    <row r="1895" spans="1:9" x14ac:dyDescent="0.3">
      <c r="A1895" s="79">
        <v>1111</v>
      </c>
      <c r="B1895" t="s">
        <v>4206</v>
      </c>
      <c r="C1895" t="s">
        <v>1095</v>
      </c>
      <c r="D1895" t="s">
        <v>4079</v>
      </c>
      <c r="E1895" t="s">
        <v>19</v>
      </c>
      <c r="F1895" s="3" t="s">
        <v>3765</v>
      </c>
      <c r="G1895" s="3">
        <v>2895000</v>
      </c>
      <c r="H1895" s="3">
        <v>160093.5</v>
      </c>
      <c r="I1895" s="61">
        <v>2023</v>
      </c>
    </row>
    <row r="1896" spans="1:9" x14ac:dyDescent="0.3">
      <c r="A1896" s="79">
        <v>1111</v>
      </c>
      <c r="B1896" t="s">
        <v>4206</v>
      </c>
      <c r="C1896" t="s">
        <v>1095</v>
      </c>
      <c r="D1896" t="s">
        <v>4080</v>
      </c>
      <c r="E1896" t="s">
        <v>19</v>
      </c>
      <c r="F1896" s="3" t="s">
        <v>3765</v>
      </c>
      <c r="G1896" s="3">
        <v>10999600</v>
      </c>
      <c r="H1896" s="3">
        <v>608277.88</v>
      </c>
      <c r="I1896" s="61">
        <v>2023</v>
      </c>
    </row>
    <row r="1897" spans="1:9" x14ac:dyDescent="0.3">
      <c r="A1897" s="79">
        <v>1111</v>
      </c>
      <c r="B1897" t="s">
        <v>4206</v>
      </c>
      <c r="C1897" t="s">
        <v>1095</v>
      </c>
      <c r="D1897" t="s">
        <v>4081</v>
      </c>
      <c r="E1897" t="s">
        <v>7</v>
      </c>
      <c r="F1897" s="3" t="s">
        <v>3765</v>
      </c>
      <c r="G1897" s="3">
        <v>11013100</v>
      </c>
      <c r="H1897" s="3">
        <v>609024.43000000005</v>
      </c>
      <c r="I1897" s="61">
        <v>2023</v>
      </c>
    </row>
    <row r="1898" spans="1:9" x14ac:dyDescent="0.3">
      <c r="A1898" s="79">
        <v>1111</v>
      </c>
      <c r="B1898" t="s">
        <v>4206</v>
      </c>
      <c r="C1898" t="s">
        <v>1095</v>
      </c>
      <c r="D1898" t="s">
        <v>4081</v>
      </c>
      <c r="E1898" t="s">
        <v>7</v>
      </c>
      <c r="F1898" s="3" t="s">
        <v>3765</v>
      </c>
      <c r="G1898" s="3">
        <v>5438800</v>
      </c>
      <c r="H1898" s="3">
        <v>300765.64</v>
      </c>
      <c r="I1898" s="61">
        <v>2023</v>
      </c>
    </row>
    <row r="1899" spans="1:9" x14ac:dyDescent="0.3">
      <c r="A1899" s="79">
        <v>1111</v>
      </c>
      <c r="B1899" t="s">
        <v>4206</v>
      </c>
      <c r="C1899" t="s">
        <v>1095</v>
      </c>
      <c r="D1899" t="s">
        <v>4081</v>
      </c>
      <c r="E1899" t="s">
        <v>7</v>
      </c>
      <c r="F1899" s="3" t="s">
        <v>3765</v>
      </c>
      <c r="G1899" s="3">
        <v>1570000</v>
      </c>
      <c r="H1899" s="3">
        <v>86821</v>
      </c>
      <c r="I1899" s="61">
        <v>2023</v>
      </c>
    </row>
    <row r="1900" spans="1:9" x14ac:dyDescent="0.3">
      <c r="A1900" s="79">
        <v>1111</v>
      </c>
      <c r="B1900" t="s">
        <v>4206</v>
      </c>
      <c r="C1900" t="s">
        <v>1095</v>
      </c>
      <c r="D1900" t="s">
        <v>4147</v>
      </c>
      <c r="E1900" t="s">
        <v>7</v>
      </c>
      <c r="F1900" s="3" t="s">
        <v>3765</v>
      </c>
      <c r="G1900" s="3">
        <v>14200000</v>
      </c>
      <c r="H1900" s="3">
        <v>785260</v>
      </c>
      <c r="I1900" s="61">
        <v>2023</v>
      </c>
    </row>
    <row r="1901" spans="1:9" x14ac:dyDescent="0.3">
      <c r="A1901" s="79">
        <v>1111</v>
      </c>
      <c r="B1901" t="s">
        <v>4206</v>
      </c>
      <c r="C1901" t="s">
        <v>1095</v>
      </c>
      <c r="D1901" t="s">
        <v>4148</v>
      </c>
      <c r="E1901" t="s">
        <v>7</v>
      </c>
      <c r="F1901" s="3" t="s">
        <v>3765</v>
      </c>
      <c r="G1901" s="3">
        <v>11739200</v>
      </c>
      <c r="H1901" s="3">
        <v>649177.76</v>
      </c>
      <c r="I1901" s="61">
        <v>2023</v>
      </c>
    </row>
    <row r="1902" spans="1:9" x14ac:dyDescent="0.3">
      <c r="A1902" s="79">
        <v>1111</v>
      </c>
      <c r="B1902" t="s">
        <v>4206</v>
      </c>
      <c r="C1902" t="s">
        <v>1095</v>
      </c>
      <c r="D1902" t="s">
        <v>4148</v>
      </c>
      <c r="E1902" t="s">
        <v>7</v>
      </c>
      <c r="F1902" s="3" t="s">
        <v>3765</v>
      </c>
      <c r="G1902" s="3">
        <v>3538400</v>
      </c>
      <c r="H1902" s="3">
        <v>195673.52</v>
      </c>
      <c r="I1902" s="61">
        <v>2023</v>
      </c>
    </row>
    <row r="1903" spans="1:9" x14ac:dyDescent="0.3">
      <c r="A1903" s="79">
        <v>1111</v>
      </c>
      <c r="B1903" t="s">
        <v>4206</v>
      </c>
      <c r="C1903" t="s">
        <v>1095</v>
      </c>
      <c r="D1903" t="s">
        <v>4149</v>
      </c>
      <c r="E1903" t="s">
        <v>7</v>
      </c>
      <c r="F1903" s="3" t="s">
        <v>3765</v>
      </c>
      <c r="G1903" s="3">
        <v>3423200</v>
      </c>
      <c r="H1903" s="3">
        <v>189302.96</v>
      </c>
      <c r="I1903" s="61">
        <v>2023</v>
      </c>
    </row>
    <row r="1904" spans="1:9" x14ac:dyDescent="0.3">
      <c r="A1904" s="79">
        <v>1111</v>
      </c>
      <c r="B1904" t="s">
        <v>4206</v>
      </c>
      <c r="C1904" t="s">
        <v>1095</v>
      </c>
      <c r="D1904" t="s">
        <v>4150</v>
      </c>
      <c r="E1904" t="s">
        <v>7</v>
      </c>
      <c r="F1904" s="3" t="s">
        <v>3765</v>
      </c>
      <c r="G1904" s="3">
        <v>2400000</v>
      </c>
      <c r="H1904" s="3">
        <v>132720</v>
      </c>
      <c r="I1904" s="61">
        <v>2023</v>
      </c>
    </row>
    <row r="1905" spans="1:9" x14ac:dyDescent="0.3">
      <c r="A1905" s="79">
        <v>1111</v>
      </c>
      <c r="B1905" t="s">
        <v>4206</v>
      </c>
      <c r="C1905" t="s">
        <v>1095</v>
      </c>
      <c r="D1905" t="s">
        <v>4151</v>
      </c>
      <c r="E1905" t="s">
        <v>42</v>
      </c>
      <c r="F1905" s="3" t="s">
        <v>3765</v>
      </c>
      <c r="G1905" s="3">
        <v>1851400</v>
      </c>
      <c r="H1905" s="3">
        <v>102382.42</v>
      </c>
      <c r="I1905" s="61">
        <v>2023</v>
      </c>
    </row>
    <row r="1906" spans="1:9" x14ac:dyDescent="0.3">
      <c r="A1906" s="79">
        <v>1111</v>
      </c>
      <c r="B1906" t="s">
        <v>4206</v>
      </c>
      <c r="C1906" t="s">
        <v>1095</v>
      </c>
      <c r="D1906" t="s">
        <v>4151</v>
      </c>
      <c r="E1906" t="s">
        <v>7</v>
      </c>
      <c r="F1906" s="3" t="s">
        <v>3765</v>
      </c>
      <c r="G1906" s="3">
        <v>7409600</v>
      </c>
      <c r="H1906" s="3">
        <v>409750.88</v>
      </c>
      <c r="I1906" s="61">
        <v>2023</v>
      </c>
    </row>
    <row r="1907" spans="1:9" x14ac:dyDescent="0.3">
      <c r="A1907" s="79">
        <v>1111</v>
      </c>
      <c r="B1907" t="s">
        <v>4206</v>
      </c>
      <c r="C1907" t="s">
        <v>1095</v>
      </c>
      <c r="D1907" t="s">
        <v>4152</v>
      </c>
      <c r="E1907" t="s">
        <v>7</v>
      </c>
      <c r="F1907" s="3" t="s">
        <v>3765</v>
      </c>
      <c r="G1907" s="3">
        <v>5291400</v>
      </c>
      <c r="H1907" s="3">
        <v>292614.42</v>
      </c>
      <c r="I1907" s="61">
        <v>2023</v>
      </c>
    </row>
    <row r="1908" spans="1:9" x14ac:dyDescent="0.3">
      <c r="A1908" s="79">
        <v>1111</v>
      </c>
      <c r="B1908" t="s">
        <v>4206</v>
      </c>
      <c r="C1908" t="s">
        <v>1095</v>
      </c>
      <c r="D1908" t="s">
        <v>4152</v>
      </c>
      <c r="E1908" t="s">
        <v>7</v>
      </c>
      <c r="F1908" s="3" t="s">
        <v>3765</v>
      </c>
      <c r="G1908" s="3">
        <v>14317200</v>
      </c>
      <c r="H1908" s="3">
        <v>791741.16</v>
      </c>
      <c r="I1908" s="61">
        <v>2023</v>
      </c>
    </row>
    <row r="1909" spans="1:9" x14ac:dyDescent="0.3">
      <c r="A1909" s="79">
        <v>1111</v>
      </c>
      <c r="B1909" t="s">
        <v>4206</v>
      </c>
      <c r="C1909" t="s">
        <v>1095</v>
      </c>
      <c r="D1909" t="s">
        <v>4153</v>
      </c>
      <c r="E1909" t="s">
        <v>7</v>
      </c>
      <c r="F1909" s="3" t="s">
        <v>3765</v>
      </c>
      <c r="G1909" s="3">
        <v>2880000</v>
      </c>
      <c r="H1909" s="3">
        <v>159264</v>
      </c>
      <c r="I1909" s="61">
        <v>2023</v>
      </c>
    </row>
    <row r="1910" spans="1:9" x14ac:dyDescent="0.3">
      <c r="A1910" s="79">
        <v>1111</v>
      </c>
      <c r="B1910" t="s">
        <v>4206</v>
      </c>
      <c r="C1910" t="s">
        <v>1095</v>
      </c>
      <c r="D1910" t="s">
        <v>4154</v>
      </c>
      <c r="E1910" t="s">
        <v>7</v>
      </c>
      <c r="F1910" s="3" t="s">
        <v>3765</v>
      </c>
      <c r="G1910" s="3">
        <v>540700</v>
      </c>
      <c r="H1910" s="3">
        <v>29900.710000000003</v>
      </c>
      <c r="I1910" s="61">
        <v>2023</v>
      </c>
    </row>
    <row r="1911" spans="1:9" x14ac:dyDescent="0.3">
      <c r="A1911" s="79">
        <v>1111</v>
      </c>
      <c r="B1911" t="s">
        <v>4206</v>
      </c>
      <c r="C1911" t="s">
        <v>1095</v>
      </c>
      <c r="D1911" t="s">
        <v>4154</v>
      </c>
      <c r="E1911" t="s">
        <v>7</v>
      </c>
      <c r="F1911" s="3" t="s">
        <v>3765</v>
      </c>
      <c r="G1911" s="3">
        <v>897900</v>
      </c>
      <c r="H1911" s="3">
        <v>49653.87</v>
      </c>
      <c r="I1911" s="61">
        <v>2023</v>
      </c>
    </row>
    <row r="1912" spans="1:9" x14ac:dyDescent="0.3">
      <c r="A1912" s="79">
        <v>1111</v>
      </c>
      <c r="B1912" t="s">
        <v>4206</v>
      </c>
      <c r="C1912" t="s">
        <v>1095</v>
      </c>
      <c r="D1912" t="s">
        <v>4155</v>
      </c>
      <c r="E1912" t="s">
        <v>7</v>
      </c>
      <c r="F1912" s="3" t="s">
        <v>3765</v>
      </c>
      <c r="G1912" s="3">
        <v>1860000</v>
      </c>
      <c r="H1912" s="3">
        <v>102858</v>
      </c>
      <c r="I1912" s="61">
        <v>2023</v>
      </c>
    </row>
    <row r="1913" spans="1:9" x14ac:dyDescent="0.3">
      <c r="A1913" s="79">
        <v>1111</v>
      </c>
      <c r="B1913" t="s">
        <v>4206</v>
      </c>
      <c r="C1913" t="s">
        <v>1095</v>
      </c>
      <c r="D1913" t="s">
        <v>4156</v>
      </c>
      <c r="E1913" t="s">
        <v>7</v>
      </c>
      <c r="F1913" s="3" t="s">
        <v>3765</v>
      </c>
      <c r="G1913" s="3">
        <v>10890000</v>
      </c>
      <c r="H1913" s="3">
        <v>602217</v>
      </c>
      <c r="I1913" s="61">
        <v>2023</v>
      </c>
    </row>
    <row r="1914" spans="1:9" x14ac:dyDescent="0.3">
      <c r="A1914" s="79">
        <v>1111</v>
      </c>
      <c r="B1914" t="s">
        <v>4206</v>
      </c>
      <c r="C1914" t="s">
        <v>1095</v>
      </c>
      <c r="D1914" t="s">
        <v>4157</v>
      </c>
      <c r="E1914" t="s">
        <v>7</v>
      </c>
      <c r="F1914" s="3" t="s">
        <v>3765</v>
      </c>
      <c r="G1914" s="3">
        <v>16820700</v>
      </c>
      <c r="H1914" s="3">
        <v>930184.71</v>
      </c>
      <c r="I1914" s="61">
        <v>2023</v>
      </c>
    </row>
    <row r="1915" spans="1:9" x14ac:dyDescent="0.3">
      <c r="A1915" s="79">
        <v>1111</v>
      </c>
      <c r="B1915" t="s">
        <v>4206</v>
      </c>
      <c r="C1915" t="s">
        <v>1095</v>
      </c>
      <c r="D1915" t="s">
        <v>4158</v>
      </c>
      <c r="E1915" t="s">
        <v>7</v>
      </c>
      <c r="F1915" s="3" t="s">
        <v>3765</v>
      </c>
      <c r="G1915" s="3">
        <v>47100</v>
      </c>
      <c r="H1915" s="3">
        <v>2604.63</v>
      </c>
      <c r="I1915" s="61">
        <v>2023</v>
      </c>
    </row>
    <row r="1916" spans="1:9" x14ac:dyDescent="0.3">
      <c r="A1916" s="79">
        <v>1111</v>
      </c>
      <c r="B1916" t="s">
        <v>4206</v>
      </c>
      <c r="C1916" t="s">
        <v>1095</v>
      </c>
      <c r="D1916" t="s">
        <v>4158</v>
      </c>
      <c r="E1916" t="s">
        <v>7</v>
      </c>
      <c r="F1916" s="3" t="s">
        <v>3765</v>
      </c>
      <c r="G1916" s="3">
        <v>64100</v>
      </c>
      <c r="H1916" s="3">
        <v>3544.73</v>
      </c>
      <c r="I1916" s="61">
        <v>2023</v>
      </c>
    </row>
    <row r="1917" spans="1:9" x14ac:dyDescent="0.3">
      <c r="A1917" s="79">
        <v>1111</v>
      </c>
      <c r="B1917" t="s">
        <v>4206</v>
      </c>
      <c r="C1917" t="s">
        <v>1095</v>
      </c>
      <c r="D1917" t="s">
        <v>4158</v>
      </c>
      <c r="E1917" t="s">
        <v>7</v>
      </c>
      <c r="F1917" s="3" t="s">
        <v>3765</v>
      </c>
      <c r="G1917" s="3">
        <v>73600</v>
      </c>
      <c r="H1917" s="3">
        <v>4070.08</v>
      </c>
      <c r="I1917" s="61">
        <v>2023</v>
      </c>
    </row>
    <row r="1918" spans="1:9" x14ac:dyDescent="0.3">
      <c r="A1918" s="79">
        <v>1111</v>
      </c>
      <c r="B1918" t="s">
        <v>4206</v>
      </c>
      <c r="C1918" t="s">
        <v>1095</v>
      </c>
      <c r="D1918" t="s">
        <v>4158</v>
      </c>
      <c r="E1918" t="s">
        <v>7</v>
      </c>
      <c r="F1918" s="3" t="s">
        <v>3765</v>
      </c>
      <c r="G1918" s="3">
        <v>49900</v>
      </c>
      <c r="H1918" s="3">
        <v>2759.4700000000003</v>
      </c>
      <c r="I1918" s="61">
        <v>2023</v>
      </c>
    </row>
    <row r="1919" spans="1:9" x14ac:dyDescent="0.3">
      <c r="A1919" s="79">
        <v>1111</v>
      </c>
      <c r="B1919" t="s">
        <v>4206</v>
      </c>
      <c r="C1919" t="s">
        <v>1095</v>
      </c>
      <c r="D1919" t="s">
        <v>4158</v>
      </c>
      <c r="E1919" t="s">
        <v>7</v>
      </c>
      <c r="F1919" s="3" t="s">
        <v>3765</v>
      </c>
      <c r="G1919" s="3">
        <v>75100</v>
      </c>
      <c r="H1919" s="3">
        <v>4153.03</v>
      </c>
      <c r="I1919" s="61">
        <v>2023</v>
      </c>
    </row>
    <row r="1920" spans="1:9" x14ac:dyDescent="0.3">
      <c r="A1920" s="79">
        <v>1111</v>
      </c>
      <c r="B1920" t="s">
        <v>4206</v>
      </c>
      <c r="C1920" t="s">
        <v>1095</v>
      </c>
      <c r="D1920" t="s">
        <v>4159</v>
      </c>
      <c r="E1920" t="s">
        <v>7</v>
      </c>
      <c r="F1920" s="3" t="s">
        <v>3765</v>
      </c>
      <c r="G1920" s="3">
        <v>82200</v>
      </c>
      <c r="H1920" s="3">
        <v>4545.66</v>
      </c>
      <c r="I1920" s="61">
        <v>2023</v>
      </c>
    </row>
    <row r="1921" spans="1:9" x14ac:dyDescent="0.3">
      <c r="A1921" s="79">
        <v>1111</v>
      </c>
      <c r="B1921" t="s">
        <v>4206</v>
      </c>
      <c r="C1921" t="s">
        <v>1095</v>
      </c>
      <c r="D1921" t="s">
        <v>4159</v>
      </c>
      <c r="E1921" t="s">
        <v>7</v>
      </c>
      <c r="F1921" s="3" t="s">
        <v>3765</v>
      </c>
      <c r="G1921" s="3">
        <v>116600</v>
      </c>
      <c r="H1921" s="3">
        <v>6447.9800000000005</v>
      </c>
      <c r="I1921" s="61">
        <v>2023</v>
      </c>
    </row>
    <row r="1922" spans="1:9" x14ac:dyDescent="0.3">
      <c r="A1922" s="79">
        <v>1111</v>
      </c>
      <c r="B1922" t="s">
        <v>4206</v>
      </c>
      <c r="C1922" t="s">
        <v>1095</v>
      </c>
      <c r="D1922" t="s">
        <v>4159</v>
      </c>
      <c r="E1922" t="s">
        <v>7</v>
      </c>
      <c r="F1922" s="3" t="s">
        <v>3765</v>
      </c>
      <c r="G1922" s="3">
        <v>41500</v>
      </c>
      <c r="H1922" s="3">
        <v>2294.9500000000003</v>
      </c>
      <c r="I1922" s="61">
        <v>2023</v>
      </c>
    </row>
    <row r="1923" spans="1:9" x14ac:dyDescent="0.3">
      <c r="A1923" s="79">
        <v>1111</v>
      </c>
      <c r="B1923" t="s">
        <v>4206</v>
      </c>
      <c r="C1923" t="s">
        <v>1095</v>
      </c>
      <c r="D1923" t="s">
        <v>4159</v>
      </c>
      <c r="E1923" t="s">
        <v>7</v>
      </c>
      <c r="F1923" s="3" t="s">
        <v>3765</v>
      </c>
      <c r="G1923" s="3">
        <v>57800</v>
      </c>
      <c r="H1923" s="3">
        <v>3196.34</v>
      </c>
      <c r="I1923" s="61">
        <v>2023</v>
      </c>
    </row>
    <row r="1924" spans="1:9" x14ac:dyDescent="0.3">
      <c r="A1924" s="79">
        <v>1111</v>
      </c>
      <c r="B1924" t="s">
        <v>4206</v>
      </c>
      <c r="C1924" t="s">
        <v>1095</v>
      </c>
      <c r="D1924" t="s">
        <v>4159</v>
      </c>
      <c r="E1924" t="s">
        <v>7</v>
      </c>
      <c r="F1924" s="3" t="s">
        <v>3765</v>
      </c>
      <c r="G1924" s="3">
        <v>82100</v>
      </c>
      <c r="H1924" s="3">
        <v>4540.13</v>
      </c>
      <c r="I1924" s="61">
        <v>2023</v>
      </c>
    </row>
    <row r="1925" spans="1:9" x14ac:dyDescent="0.3">
      <c r="A1925" s="79">
        <v>1111</v>
      </c>
      <c r="B1925" t="s">
        <v>4206</v>
      </c>
      <c r="C1925" t="s">
        <v>1095</v>
      </c>
      <c r="D1925" t="s">
        <v>4159</v>
      </c>
      <c r="E1925" t="s">
        <v>7</v>
      </c>
      <c r="F1925" s="3" t="s">
        <v>3765</v>
      </c>
      <c r="G1925" s="3">
        <v>71700</v>
      </c>
      <c r="H1925" s="3">
        <v>3965.01</v>
      </c>
      <c r="I1925" s="61">
        <v>2023</v>
      </c>
    </row>
    <row r="1926" spans="1:9" x14ac:dyDescent="0.3">
      <c r="A1926" s="79">
        <v>1111</v>
      </c>
      <c r="B1926" t="s">
        <v>4206</v>
      </c>
      <c r="C1926" t="s">
        <v>1095</v>
      </c>
      <c r="D1926" t="s">
        <v>4159</v>
      </c>
      <c r="E1926" t="s">
        <v>7</v>
      </c>
      <c r="F1926" s="3" t="s">
        <v>3765</v>
      </c>
      <c r="G1926" s="3">
        <v>69200</v>
      </c>
      <c r="H1926" s="3">
        <v>3826.76</v>
      </c>
      <c r="I1926" s="61">
        <v>2023</v>
      </c>
    </row>
    <row r="1927" spans="1:9" x14ac:dyDescent="0.3">
      <c r="A1927" s="79">
        <v>1111</v>
      </c>
      <c r="B1927" t="s">
        <v>4206</v>
      </c>
      <c r="C1927" t="s">
        <v>1095</v>
      </c>
      <c r="D1927" t="s">
        <v>4197</v>
      </c>
      <c r="E1927" t="s">
        <v>7</v>
      </c>
      <c r="F1927" s="3" t="s">
        <v>3765</v>
      </c>
      <c r="G1927" s="3">
        <v>169300</v>
      </c>
      <c r="H1927" s="3">
        <v>9362.2900000000009</v>
      </c>
      <c r="I1927" s="61">
        <v>2023</v>
      </c>
    </row>
    <row r="1928" spans="1:9" x14ac:dyDescent="0.3">
      <c r="A1928" s="79">
        <v>1111</v>
      </c>
      <c r="B1928" t="s">
        <v>4206</v>
      </c>
      <c r="C1928" t="s">
        <v>1095</v>
      </c>
      <c r="D1928" t="s">
        <v>4198</v>
      </c>
      <c r="E1928" t="s">
        <v>7</v>
      </c>
      <c r="F1928" s="3" t="s">
        <v>3765</v>
      </c>
      <c r="G1928" s="3">
        <v>2335000</v>
      </c>
      <c r="H1928" s="3">
        <v>129125.5</v>
      </c>
      <c r="I1928" s="61">
        <v>2023</v>
      </c>
    </row>
    <row r="1929" spans="1:9" x14ac:dyDescent="0.3">
      <c r="A1929" s="79">
        <v>1111</v>
      </c>
      <c r="B1929" t="s">
        <v>4206</v>
      </c>
      <c r="C1929" t="s">
        <v>1095</v>
      </c>
      <c r="D1929" t="s">
        <v>4199</v>
      </c>
      <c r="E1929" t="s">
        <v>7</v>
      </c>
      <c r="F1929" s="3" t="s">
        <v>3765</v>
      </c>
      <c r="G1929" s="3">
        <v>65200</v>
      </c>
      <c r="H1929" s="3">
        <v>3605.56</v>
      </c>
      <c r="I1929" s="61">
        <v>2023</v>
      </c>
    </row>
    <row r="1930" spans="1:9" x14ac:dyDescent="0.3">
      <c r="A1930" s="79">
        <v>1111</v>
      </c>
      <c r="B1930" t="s">
        <v>4206</v>
      </c>
      <c r="C1930" t="s">
        <v>1095</v>
      </c>
      <c r="D1930" t="s">
        <v>4199</v>
      </c>
      <c r="E1930" t="s">
        <v>7</v>
      </c>
      <c r="F1930" s="3" t="s">
        <v>3765</v>
      </c>
      <c r="G1930" s="3">
        <v>99700</v>
      </c>
      <c r="H1930" s="3">
        <v>5513.41</v>
      </c>
      <c r="I1930" s="61">
        <v>2023</v>
      </c>
    </row>
    <row r="1931" spans="1:9" x14ac:dyDescent="0.3">
      <c r="A1931" s="79">
        <v>1111</v>
      </c>
      <c r="B1931" t="s">
        <v>4206</v>
      </c>
      <c r="C1931" t="s">
        <v>1095</v>
      </c>
      <c r="D1931" t="s">
        <v>4199</v>
      </c>
      <c r="E1931" t="s">
        <v>7</v>
      </c>
      <c r="F1931" s="3" t="s">
        <v>3765</v>
      </c>
      <c r="G1931" s="3">
        <v>99500</v>
      </c>
      <c r="H1931" s="3">
        <v>5502.35</v>
      </c>
      <c r="I1931" s="61">
        <v>2023</v>
      </c>
    </row>
    <row r="1932" spans="1:9" x14ac:dyDescent="0.3">
      <c r="A1932" s="79">
        <v>1111</v>
      </c>
      <c r="B1932" t="s">
        <v>4206</v>
      </c>
      <c r="C1932" t="s">
        <v>1095</v>
      </c>
      <c r="D1932" t="s">
        <v>4199</v>
      </c>
      <c r="E1932" t="s">
        <v>7</v>
      </c>
      <c r="F1932" s="3" t="s">
        <v>3765</v>
      </c>
      <c r="G1932" s="3">
        <v>54800</v>
      </c>
      <c r="H1932" s="3">
        <v>3030.44</v>
      </c>
      <c r="I1932" s="61">
        <v>2023</v>
      </c>
    </row>
    <row r="1933" spans="1:9" x14ac:dyDescent="0.3">
      <c r="A1933" s="79">
        <v>1111</v>
      </c>
      <c r="B1933" t="s">
        <v>4206</v>
      </c>
      <c r="C1933" t="s">
        <v>1095</v>
      </c>
      <c r="D1933" t="s">
        <v>4199</v>
      </c>
      <c r="E1933" t="s">
        <v>7</v>
      </c>
      <c r="F1933" s="3" t="s">
        <v>3765</v>
      </c>
      <c r="G1933" s="3">
        <v>35900</v>
      </c>
      <c r="H1933" s="3">
        <v>1985.27</v>
      </c>
      <c r="I1933" s="61">
        <v>2023</v>
      </c>
    </row>
    <row r="1934" spans="1:9" x14ac:dyDescent="0.3">
      <c r="A1934" s="79">
        <v>1111</v>
      </c>
      <c r="B1934" t="s">
        <v>4206</v>
      </c>
      <c r="C1934" t="s">
        <v>1095</v>
      </c>
      <c r="D1934" t="s">
        <v>4199</v>
      </c>
      <c r="E1934" t="s">
        <v>7</v>
      </c>
      <c r="F1934" s="3" t="s">
        <v>3765</v>
      </c>
      <c r="G1934" s="3">
        <v>69300</v>
      </c>
      <c r="H1934" s="3">
        <v>3832.29</v>
      </c>
      <c r="I1934" s="61">
        <v>2023</v>
      </c>
    </row>
    <row r="1935" spans="1:9" x14ac:dyDescent="0.3">
      <c r="A1935" s="79">
        <v>1111</v>
      </c>
      <c r="B1935" t="s">
        <v>4206</v>
      </c>
      <c r="C1935" t="s">
        <v>1095</v>
      </c>
      <c r="D1935" t="s">
        <v>4199</v>
      </c>
      <c r="E1935" t="s">
        <v>7</v>
      </c>
      <c r="F1935" s="3" t="s">
        <v>3765</v>
      </c>
      <c r="G1935" s="3">
        <v>32800</v>
      </c>
      <c r="H1935" s="3">
        <v>1813.84</v>
      </c>
      <c r="I1935" s="61">
        <v>2023</v>
      </c>
    </row>
    <row r="1936" spans="1:9" x14ac:dyDescent="0.3">
      <c r="A1936" s="79">
        <v>1111</v>
      </c>
      <c r="B1936" t="s">
        <v>4206</v>
      </c>
      <c r="C1936" t="s">
        <v>1095</v>
      </c>
      <c r="D1936" t="s">
        <v>4199</v>
      </c>
      <c r="E1936" t="s">
        <v>7</v>
      </c>
      <c r="F1936" s="3" t="s">
        <v>3765</v>
      </c>
      <c r="G1936" s="3">
        <v>46500</v>
      </c>
      <c r="H1936" s="3">
        <v>2571.4500000000003</v>
      </c>
      <c r="I1936" s="61">
        <v>2023</v>
      </c>
    </row>
    <row r="1937" spans="1:9" x14ac:dyDescent="0.3">
      <c r="A1937" s="79">
        <v>1111</v>
      </c>
      <c r="B1937" t="s">
        <v>4206</v>
      </c>
      <c r="C1937" t="s">
        <v>1095</v>
      </c>
      <c r="D1937" t="s">
        <v>4199</v>
      </c>
      <c r="E1937" t="s">
        <v>7</v>
      </c>
      <c r="F1937" s="3" t="s">
        <v>3765</v>
      </c>
      <c r="G1937" s="3">
        <v>45000</v>
      </c>
      <c r="H1937" s="3">
        <v>2488.5</v>
      </c>
      <c r="I1937" s="61">
        <v>2023</v>
      </c>
    </row>
    <row r="1938" spans="1:9" x14ac:dyDescent="0.3">
      <c r="A1938" s="79">
        <v>1111</v>
      </c>
      <c r="B1938" t="s">
        <v>4206</v>
      </c>
      <c r="C1938" t="s">
        <v>1095</v>
      </c>
      <c r="D1938" t="s">
        <v>4199</v>
      </c>
      <c r="E1938" t="s">
        <v>7</v>
      </c>
      <c r="F1938" s="3" t="s">
        <v>3765</v>
      </c>
      <c r="G1938" s="3">
        <v>64600</v>
      </c>
      <c r="H1938" s="3">
        <v>3572.38</v>
      </c>
      <c r="I1938" s="61">
        <v>2023</v>
      </c>
    </row>
    <row r="1939" spans="1:9" x14ac:dyDescent="0.3">
      <c r="A1939" s="79">
        <v>1111</v>
      </c>
      <c r="B1939" t="s">
        <v>4206</v>
      </c>
      <c r="C1939" t="s">
        <v>1095</v>
      </c>
      <c r="D1939" t="s">
        <v>4199</v>
      </c>
      <c r="E1939" t="s">
        <v>7</v>
      </c>
      <c r="F1939" s="3" t="s">
        <v>3765</v>
      </c>
      <c r="G1939" s="3">
        <v>83300</v>
      </c>
      <c r="H1939" s="3">
        <v>4606.49</v>
      </c>
      <c r="I1939" s="61">
        <v>2023</v>
      </c>
    </row>
    <row r="1940" spans="1:9" x14ac:dyDescent="0.3">
      <c r="A1940" s="79">
        <v>1111</v>
      </c>
      <c r="B1940" t="s">
        <v>4206</v>
      </c>
      <c r="C1940" t="s">
        <v>1095</v>
      </c>
      <c r="D1940" t="s">
        <v>4199</v>
      </c>
      <c r="E1940" t="s">
        <v>7</v>
      </c>
      <c r="F1940" s="3" t="s">
        <v>3765</v>
      </c>
      <c r="G1940" s="3">
        <v>75500</v>
      </c>
      <c r="H1940" s="3">
        <v>4175.1500000000005</v>
      </c>
      <c r="I1940" s="61">
        <v>2023</v>
      </c>
    </row>
    <row r="1941" spans="1:9" x14ac:dyDescent="0.3">
      <c r="A1941" s="79">
        <v>1111</v>
      </c>
      <c r="B1941" t="s">
        <v>4206</v>
      </c>
      <c r="C1941" t="s">
        <v>1095</v>
      </c>
      <c r="D1941" t="s">
        <v>4199</v>
      </c>
      <c r="E1941" t="s">
        <v>7</v>
      </c>
      <c r="F1941" s="3" t="s">
        <v>3765</v>
      </c>
      <c r="G1941" s="3">
        <v>53300</v>
      </c>
      <c r="H1941" s="3">
        <v>2947.49</v>
      </c>
      <c r="I1941" s="61">
        <v>2023</v>
      </c>
    </row>
    <row r="1942" spans="1:9" x14ac:dyDescent="0.3">
      <c r="A1942" s="79">
        <v>1111</v>
      </c>
      <c r="B1942" t="s">
        <v>4206</v>
      </c>
      <c r="C1942" t="s">
        <v>1095</v>
      </c>
      <c r="D1942" t="s">
        <v>4199</v>
      </c>
      <c r="E1942" t="s">
        <v>7</v>
      </c>
      <c r="F1942" s="3" t="s">
        <v>3765</v>
      </c>
      <c r="G1942" s="3">
        <v>53700</v>
      </c>
      <c r="H1942" s="3">
        <v>2969.61</v>
      </c>
      <c r="I1942" s="61">
        <v>2023</v>
      </c>
    </row>
    <row r="1943" spans="1:9" x14ac:dyDescent="0.3">
      <c r="A1943" s="79">
        <v>1111</v>
      </c>
      <c r="B1943" t="s">
        <v>4206</v>
      </c>
      <c r="C1943" t="s">
        <v>1095</v>
      </c>
      <c r="D1943" t="s">
        <v>4199</v>
      </c>
      <c r="E1943" t="s">
        <v>7</v>
      </c>
      <c r="F1943" s="3" t="s">
        <v>3765</v>
      </c>
      <c r="G1943" s="3">
        <v>31200</v>
      </c>
      <c r="H1943" s="3">
        <v>1725.36</v>
      </c>
      <c r="I1943" s="61">
        <v>2023</v>
      </c>
    </row>
    <row r="1944" spans="1:9" x14ac:dyDescent="0.3">
      <c r="A1944" s="79">
        <v>1111</v>
      </c>
      <c r="B1944" t="s">
        <v>4206</v>
      </c>
      <c r="C1944" t="s">
        <v>1095</v>
      </c>
      <c r="D1944" t="s">
        <v>4199</v>
      </c>
      <c r="E1944" t="s">
        <v>7</v>
      </c>
      <c r="F1944" s="3" t="s">
        <v>3765</v>
      </c>
      <c r="G1944" s="3">
        <v>53400</v>
      </c>
      <c r="H1944" s="3">
        <v>2953.02</v>
      </c>
      <c r="I1944" s="61">
        <v>2023</v>
      </c>
    </row>
    <row r="1945" spans="1:9" x14ac:dyDescent="0.3">
      <c r="A1945" s="79">
        <v>1111</v>
      </c>
      <c r="B1945" t="s">
        <v>4206</v>
      </c>
      <c r="C1945" t="s">
        <v>1095</v>
      </c>
      <c r="D1945" t="s">
        <v>4200</v>
      </c>
      <c r="E1945" t="s">
        <v>7</v>
      </c>
      <c r="F1945" s="3" t="s">
        <v>3765</v>
      </c>
      <c r="G1945" s="3">
        <v>123400</v>
      </c>
      <c r="H1945" s="3">
        <v>6824.02</v>
      </c>
      <c r="I1945" s="61">
        <v>2023</v>
      </c>
    </row>
    <row r="1946" spans="1:9" x14ac:dyDescent="0.3">
      <c r="A1946" s="79">
        <v>1111</v>
      </c>
      <c r="B1946" t="s">
        <v>4206</v>
      </c>
      <c r="C1946" t="s">
        <v>1095</v>
      </c>
      <c r="D1946" t="s">
        <v>4201</v>
      </c>
      <c r="E1946" t="s">
        <v>7</v>
      </c>
      <c r="F1946" s="3" t="s">
        <v>3765</v>
      </c>
      <c r="G1946" s="3">
        <v>2275000</v>
      </c>
      <c r="H1946" s="3">
        <v>125807.5</v>
      </c>
      <c r="I1946" s="61">
        <v>2023</v>
      </c>
    </row>
    <row r="1947" spans="1:9" x14ac:dyDescent="0.3">
      <c r="A1947" s="79">
        <v>1111</v>
      </c>
      <c r="B1947" t="s">
        <v>4206</v>
      </c>
      <c r="C1947" t="s">
        <v>1095</v>
      </c>
      <c r="D1947" t="s">
        <v>4202</v>
      </c>
      <c r="E1947" t="s">
        <v>7</v>
      </c>
      <c r="F1947" s="3" t="s">
        <v>3765</v>
      </c>
      <c r="G1947" s="3">
        <v>3600400</v>
      </c>
      <c r="H1947" s="3">
        <v>199102.12</v>
      </c>
      <c r="I1947" s="61">
        <v>2023</v>
      </c>
    </row>
    <row r="1948" spans="1:9" x14ac:dyDescent="0.3">
      <c r="A1948" s="79">
        <v>1111</v>
      </c>
      <c r="B1948" t="s">
        <v>4206</v>
      </c>
      <c r="C1948" t="s">
        <v>1095</v>
      </c>
      <c r="D1948" t="s">
        <v>4203</v>
      </c>
      <c r="E1948" t="s">
        <v>7</v>
      </c>
      <c r="F1948" s="3" t="s">
        <v>3765</v>
      </c>
      <c r="G1948" s="3">
        <v>1905300</v>
      </c>
      <c r="H1948" s="3">
        <v>105363.09</v>
      </c>
      <c r="I1948" s="61">
        <v>2023</v>
      </c>
    </row>
    <row r="1949" spans="1:9" x14ac:dyDescent="0.3">
      <c r="A1949" s="79">
        <v>1111</v>
      </c>
      <c r="B1949" t="s">
        <v>4206</v>
      </c>
      <c r="C1949" t="s">
        <v>1095</v>
      </c>
      <c r="D1949" t="s">
        <v>4204</v>
      </c>
      <c r="E1949" t="s">
        <v>7</v>
      </c>
      <c r="F1949" s="3" t="s">
        <v>3765</v>
      </c>
      <c r="G1949" s="3">
        <v>98400</v>
      </c>
      <c r="H1949" s="3">
        <v>5441.52</v>
      </c>
      <c r="I1949" s="61">
        <v>2023</v>
      </c>
    </row>
    <row r="1950" spans="1:9" x14ac:dyDescent="0.3">
      <c r="A1950" s="79">
        <v>1111</v>
      </c>
      <c r="B1950" t="s">
        <v>4206</v>
      </c>
      <c r="C1950" t="s">
        <v>1095</v>
      </c>
      <c r="D1950" t="s">
        <v>4204</v>
      </c>
      <c r="E1950" t="s">
        <v>7</v>
      </c>
      <c r="F1950" s="3" t="s">
        <v>3765</v>
      </c>
      <c r="G1950" s="3">
        <v>96400</v>
      </c>
      <c r="H1950" s="3">
        <v>5330.92</v>
      </c>
      <c r="I1950" s="61">
        <v>2023</v>
      </c>
    </row>
    <row r="1951" spans="1:9" x14ac:dyDescent="0.3">
      <c r="A1951" s="79">
        <v>1111</v>
      </c>
      <c r="B1951" t="s">
        <v>4206</v>
      </c>
      <c r="C1951" t="s">
        <v>1095</v>
      </c>
      <c r="D1951" t="s">
        <v>4204</v>
      </c>
      <c r="E1951" t="s">
        <v>7</v>
      </c>
      <c r="F1951" s="3" t="s">
        <v>3765</v>
      </c>
      <c r="G1951" s="3">
        <v>100900</v>
      </c>
      <c r="H1951" s="3">
        <v>5579.77</v>
      </c>
      <c r="I1951" s="61">
        <v>2023</v>
      </c>
    </row>
    <row r="1952" spans="1:9" x14ac:dyDescent="0.3">
      <c r="A1952" s="79">
        <v>1111</v>
      </c>
      <c r="B1952" t="s">
        <v>4206</v>
      </c>
      <c r="C1952" t="s">
        <v>1095</v>
      </c>
      <c r="D1952" t="s">
        <v>4205</v>
      </c>
      <c r="E1952" t="s">
        <v>7</v>
      </c>
      <c r="F1952" s="3" t="s">
        <v>3765</v>
      </c>
      <c r="G1952" s="3">
        <v>71600</v>
      </c>
      <c r="H1952" s="3">
        <v>3959.48</v>
      </c>
      <c r="I1952" s="61">
        <v>2023</v>
      </c>
    </row>
    <row r="1953" spans="1:9" x14ac:dyDescent="0.3">
      <c r="A1953" s="79">
        <v>1112</v>
      </c>
      <c r="B1953" t="s">
        <v>819</v>
      </c>
      <c r="C1953" t="s">
        <v>1095</v>
      </c>
      <c r="D1953" t="s">
        <v>379</v>
      </c>
      <c r="E1953" t="s">
        <v>7</v>
      </c>
      <c r="F1953" s="3">
        <v>9340</v>
      </c>
      <c r="G1953" s="3">
        <v>3758700</v>
      </c>
      <c r="H1953" s="3" t="s">
        <v>3765</v>
      </c>
      <c r="I1953" s="61">
        <v>2023</v>
      </c>
    </row>
    <row r="1954" spans="1:9" x14ac:dyDescent="0.3">
      <c r="A1954" s="79">
        <v>1112</v>
      </c>
      <c r="B1954" t="s">
        <v>819</v>
      </c>
      <c r="C1954" t="s">
        <v>1095</v>
      </c>
      <c r="D1954" t="s">
        <v>380</v>
      </c>
      <c r="E1954" t="s">
        <v>19</v>
      </c>
      <c r="F1954" s="3">
        <v>522653.62</v>
      </c>
      <c r="G1954" s="3">
        <v>30500000</v>
      </c>
      <c r="H1954" s="3">
        <v>914390</v>
      </c>
      <c r="I1954" s="61">
        <v>2023</v>
      </c>
    </row>
    <row r="1955" spans="1:9" x14ac:dyDescent="0.3">
      <c r="A1955" s="79">
        <v>1112</v>
      </c>
      <c r="B1955" t="s">
        <v>819</v>
      </c>
      <c r="C1955" t="s">
        <v>1095</v>
      </c>
      <c r="D1955" t="s">
        <v>381</v>
      </c>
      <c r="E1955" t="s">
        <v>19</v>
      </c>
      <c r="F1955" s="3">
        <v>85566.35</v>
      </c>
      <c r="G1955" s="3">
        <v>7000000</v>
      </c>
      <c r="H1955" s="3">
        <v>209860</v>
      </c>
      <c r="I1955" s="61">
        <v>2023</v>
      </c>
    </row>
    <row r="1956" spans="1:9" x14ac:dyDescent="0.3">
      <c r="A1956" s="79">
        <v>1112</v>
      </c>
      <c r="B1956" t="s">
        <v>819</v>
      </c>
      <c r="C1956" t="s">
        <v>1095</v>
      </c>
      <c r="D1956" t="s">
        <v>382</v>
      </c>
      <c r="E1956" t="s">
        <v>19</v>
      </c>
      <c r="F1956" s="3">
        <v>43604.49</v>
      </c>
      <c r="G1956" s="3">
        <v>12000000</v>
      </c>
      <c r="H1956" s="3">
        <v>359760</v>
      </c>
      <c r="I1956" s="61">
        <v>2023</v>
      </c>
    </row>
    <row r="1957" spans="1:9" x14ac:dyDescent="0.3">
      <c r="A1957" s="79">
        <v>1112</v>
      </c>
      <c r="B1957" t="s">
        <v>819</v>
      </c>
      <c r="C1957" t="s">
        <v>1095</v>
      </c>
      <c r="D1957" t="s">
        <v>3055</v>
      </c>
      <c r="E1957" t="s">
        <v>19</v>
      </c>
      <c r="F1957" s="3">
        <v>102782.75</v>
      </c>
      <c r="G1957" s="3">
        <v>15100000</v>
      </c>
      <c r="H1957" s="3">
        <v>452698</v>
      </c>
      <c r="I1957" s="61">
        <v>2023</v>
      </c>
    </row>
    <row r="1958" spans="1:9" x14ac:dyDescent="0.3">
      <c r="A1958" s="79">
        <v>1112</v>
      </c>
      <c r="B1958" t="s">
        <v>819</v>
      </c>
      <c r="C1958" t="s">
        <v>1095</v>
      </c>
      <c r="D1958" t="s">
        <v>3056</v>
      </c>
      <c r="E1958" t="s">
        <v>19</v>
      </c>
      <c r="F1958" s="3">
        <v>132224.14000000001</v>
      </c>
      <c r="G1958" s="3">
        <v>19000000</v>
      </c>
      <c r="H1958" s="3">
        <v>569620.00000000012</v>
      </c>
      <c r="I1958" s="61">
        <v>2023</v>
      </c>
    </row>
    <row r="1959" spans="1:9" x14ac:dyDescent="0.3">
      <c r="A1959" s="79">
        <v>1112</v>
      </c>
      <c r="B1959" t="s">
        <v>819</v>
      </c>
      <c r="C1959" t="s">
        <v>1095</v>
      </c>
      <c r="D1959" t="s">
        <v>62</v>
      </c>
      <c r="E1959" t="s">
        <v>7</v>
      </c>
      <c r="F1959" s="3">
        <v>1498.11</v>
      </c>
      <c r="G1959" s="3">
        <v>275000</v>
      </c>
      <c r="H1959" s="3" t="s">
        <v>3765</v>
      </c>
      <c r="I1959" s="61">
        <v>2023</v>
      </c>
    </row>
    <row r="1960" spans="1:9" x14ac:dyDescent="0.3">
      <c r="A1960" s="79">
        <v>1112</v>
      </c>
      <c r="B1960" t="s">
        <v>819</v>
      </c>
      <c r="C1960" t="s">
        <v>1095</v>
      </c>
      <c r="D1960" t="s">
        <v>383</v>
      </c>
      <c r="E1960" t="s">
        <v>7</v>
      </c>
      <c r="F1960" s="3">
        <v>1499.88</v>
      </c>
      <c r="G1960" s="3">
        <v>365000</v>
      </c>
      <c r="H1960" s="3" t="s">
        <v>3765</v>
      </c>
      <c r="I1960" s="61">
        <v>2023</v>
      </c>
    </row>
    <row r="1961" spans="1:9" x14ac:dyDescent="0.3">
      <c r="A1961" s="79">
        <v>1112</v>
      </c>
      <c r="B1961" t="s">
        <v>819</v>
      </c>
      <c r="C1961" t="s">
        <v>1095</v>
      </c>
      <c r="D1961" t="s">
        <v>384</v>
      </c>
      <c r="E1961" t="s">
        <v>7</v>
      </c>
      <c r="F1961" s="3">
        <v>1499.6</v>
      </c>
      <c r="G1961" s="3">
        <v>297500</v>
      </c>
      <c r="H1961" s="3" t="s">
        <v>3765</v>
      </c>
      <c r="I1961" s="61">
        <v>2023</v>
      </c>
    </row>
    <row r="1962" spans="1:9" x14ac:dyDescent="0.3">
      <c r="A1962" s="79">
        <v>1112</v>
      </c>
      <c r="B1962" t="s">
        <v>819</v>
      </c>
      <c r="C1962" t="s">
        <v>1095</v>
      </c>
      <c r="D1962" t="s">
        <v>385</v>
      </c>
      <c r="E1962" t="s">
        <v>7</v>
      </c>
      <c r="F1962" s="3">
        <v>6378.21</v>
      </c>
      <c r="G1962" s="3">
        <v>938900</v>
      </c>
      <c r="H1962" s="3" t="s">
        <v>3765</v>
      </c>
      <c r="I1962" s="61">
        <v>2023</v>
      </c>
    </row>
    <row r="1963" spans="1:9" x14ac:dyDescent="0.3">
      <c r="A1963" s="79">
        <v>1112</v>
      </c>
      <c r="B1963" t="s">
        <v>819</v>
      </c>
      <c r="C1963" t="s">
        <v>1095</v>
      </c>
      <c r="D1963" t="s">
        <v>386</v>
      </c>
      <c r="E1963" t="s">
        <v>7</v>
      </c>
      <c r="F1963" s="3">
        <v>10493.35</v>
      </c>
      <c r="G1963" s="3">
        <v>2197300</v>
      </c>
      <c r="H1963" s="3" t="s">
        <v>3765</v>
      </c>
      <c r="I1963" s="61">
        <v>2023</v>
      </c>
    </row>
    <row r="1964" spans="1:9" x14ac:dyDescent="0.3">
      <c r="A1964" s="79">
        <v>1113</v>
      </c>
      <c r="B1964" t="s">
        <v>820</v>
      </c>
      <c r="C1964" t="s">
        <v>1095</v>
      </c>
      <c r="D1964" t="s">
        <v>388</v>
      </c>
      <c r="E1964" t="s">
        <v>7</v>
      </c>
      <c r="F1964" s="3">
        <v>68200</v>
      </c>
      <c r="G1964" s="3">
        <v>5370600</v>
      </c>
      <c r="H1964" s="3">
        <v>154673.28</v>
      </c>
      <c r="I1964" s="61">
        <v>2023</v>
      </c>
    </row>
    <row r="1965" spans="1:9" x14ac:dyDescent="0.3">
      <c r="A1965" s="79">
        <v>1113</v>
      </c>
      <c r="B1965" t="s">
        <v>820</v>
      </c>
      <c r="C1965" t="s">
        <v>1095</v>
      </c>
      <c r="D1965" t="s">
        <v>370</v>
      </c>
      <c r="E1965" t="s">
        <v>7</v>
      </c>
      <c r="F1965" s="3">
        <v>34086</v>
      </c>
      <c r="G1965" s="3">
        <v>9072000</v>
      </c>
      <c r="H1965" s="3">
        <v>261273.60000000001</v>
      </c>
      <c r="I1965" s="61">
        <v>2023</v>
      </c>
    </row>
    <row r="1966" spans="1:9" x14ac:dyDescent="0.3">
      <c r="A1966" s="79">
        <v>1114</v>
      </c>
      <c r="B1966" t="s">
        <v>390</v>
      </c>
      <c r="C1966" t="s">
        <v>1095</v>
      </c>
      <c r="D1966" t="s">
        <v>391</v>
      </c>
      <c r="E1966" t="s">
        <v>7</v>
      </c>
      <c r="F1966" s="3">
        <v>35080.76</v>
      </c>
      <c r="G1966" s="3">
        <v>2835000</v>
      </c>
      <c r="H1966" s="3">
        <v>68947.199999999997</v>
      </c>
      <c r="I1966" s="61">
        <v>2023</v>
      </c>
    </row>
    <row r="1967" spans="1:9" x14ac:dyDescent="0.3">
      <c r="A1967" s="79">
        <v>1114</v>
      </c>
      <c r="B1967" t="s">
        <v>390</v>
      </c>
      <c r="C1967" t="s">
        <v>1095</v>
      </c>
      <c r="D1967" t="s">
        <v>3057</v>
      </c>
      <c r="E1967" t="s">
        <v>7</v>
      </c>
      <c r="F1967" s="3" t="s">
        <v>3765</v>
      </c>
      <c r="G1967" s="3">
        <v>2898700</v>
      </c>
      <c r="H1967" s="3">
        <v>70496.383999999991</v>
      </c>
      <c r="I1967" s="61">
        <v>2023</v>
      </c>
    </row>
    <row r="1968" spans="1:9" x14ac:dyDescent="0.3">
      <c r="A1968" s="79">
        <v>1114</v>
      </c>
      <c r="B1968" t="s">
        <v>390</v>
      </c>
      <c r="C1968" t="s">
        <v>1095</v>
      </c>
      <c r="D1968" t="s">
        <v>392</v>
      </c>
      <c r="E1968" t="s">
        <v>7</v>
      </c>
      <c r="F1968" s="3">
        <v>37448.699999999997</v>
      </c>
      <c r="G1968" s="3">
        <v>2893800</v>
      </c>
      <c r="H1968" s="3">
        <v>70377.216</v>
      </c>
      <c r="I1968" s="61">
        <v>2023</v>
      </c>
    </row>
    <row r="1969" spans="1:9" x14ac:dyDescent="0.3">
      <c r="A1969" s="79">
        <v>1114</v>
      </c>
      <c r="B1969" t="s">
        <v>390</v>
      </c>
      <c r="C1969" t="s">
        <v>1095</v>
      </c>
      <c r="D1969" t="s">
        <v>393</v>
      </c>
      <c r="E1969" t="s">
        <v>42</v>
      </c>
      <c r="F1969" s="3" t="s">
        <v>3765</v>
      </c>
      <c r="G1969" s="3">
        <v>8116900</v>
      </c>
      <c r="H1969" s="3">
        <v>197403.008</v>
      </c>
      <c r="I1969" s="61">
        <v>2023</v>
      </c>
    </row>
    <row r="1970" spans="1:9" x14ac:dyDescent="0.3">
      <c r="A1970" s="79">
        <v>1114</v>
      </c>
      <c r="B1970" t="s">
        <v>390</v>
      </c>
      <c r="C1970" t="s">
        <v>1095</v>
      </c>
      <c r="D1970" t="s">
        <v>394</v>
      </c>
      <c r="E1970" t="s">
        <v>42</v>
      </c>
      <c r="F1970" s="3" t="s">
        <v>3765</v>
      </c>
      <c r="G1970" s="3">
        <v>2600000</v>
      </c>
      <c r="H1970" s="3">
        <v>63232</v>
      </c>
      <c r="I1970" s="61">
        <v>2023</v>
      </c>
    </row>
    <row r="1971" spans="1:9" x14ac:dyDescent="0.3">
      <c r="A1971" s="79">
        <v>1114</v>
      </c>
      <c r="B1971" t="s">
        <v>390</v>
      </c>
      <c r="C1971" t="s">
        <v>1095</v>
      </c>
      <c r="D1971" t="s">
        <v>395</v>
      </c>
      <c r="E1971" t="s">
        <v>42</v>
      </c>
      <c r="F1971" s="3">
        <v>4406</v>
      </c>
      <c r="G1971" s="3">
        <v>840800</v>
      </c>
      <c r="H1971" s="3">
        <v>20448.256000000001</v>
      </c>
      <c r="I1971" s="61">
        <v>2023</v>
      </c>
    </row>
    <row r="1972" spans="1:9" x14ac:dyDescent="0.3">
      <c r="A1972" s="79">
        <v>1114</v>
      </c>
      <c r="B1972" t="s">
        <v>390</v>
      </c>
      <c r="C1972" t="s">
        <v>1095</v>
      </c>
      <c r="D1972" t="s">
        <v>396</v>
      </c>
      <c r="E1972" t="s">
        <v>42</v>
      </c>
      <c r="F1972" s="3" t="s">
        <v>3765</v>
      </c>
      <c r="G1972" s="3">
        <v>1790100</v>
      </c>
      <c r="H1972" s="3">
        <v>43535.232000000004</v>
      </c>
      <c r="I1972" s="61">
        <v>2023</v>
      </c>
    </row>
    <row r="1973" spans="1:9" x14ac:dyDescent="0.3">
      <c r="A1973" s="79">
        <v>1114</v>
      </c>
      <c r="B1973" t="s">
        <v>390</v>
      </c>
      <c r="C1973" t="s">
        <v>1095</v>
      </c>
      <c r="D1973" t="s">
        <v>397</v>
      </c>
      <c r="E1973" t="s">
        <v>42</v>
      </c>
      <c r="F1973" s="3">
        <v>250000</v>
      </c>
      <c r="G1973" s="3">
        <v>55740900</v>
      </c>
      <c r="H1973" s="3">
        <v>1355618.6879999998</v>
      </c>
      <c r="I1973" s="61">
        <v>2023</v>
      </c>
    </row>
    <row r="1974" spans="1:9" x14ac:dyDescent="0.3">
      <c r="A1974" s="79">
        <v>1114</v>
      </c>
      <c r="B1974" t="s">
        <v>390</v>
      </c>
      <c r="C1974" t="s">
        <v>1095</v>
      </c>
      <c r="D1974" t="s">
        <v>398</v>
      </c>
      <c r="E1974" t="s">
        <v>42</v>
      </c>
      <c r="F1974" s="3">
        <v>500000</v>
      </c>
      <c r="G1974" s="3">
        <v>31018100</v>
      </c>
      <c r="H1974" s="3">
        <v>754360.19200000004</v>
      </c>
      <c r="I1974" s="61">
        <v>2023</v>
      </c>
    </row>
    <row r="1975" spans="1:9" x14ac:dyDescent="0.3">
      <c r="A1975" s="79">
        <v>1114</v>
      </c>
      <c r="B1975" t="s">
        <v>390</v>
      </c>
      <c r="C1975" t="s">
        <v>1095</v>
      </c>
      <c r="D1975" t="s">
        <v>399</v>
      </c>
      <c r="E1975" t="s">
        <v>7</v>
      </c>
      <c r="F1975" s="3">
        <v>404748.75</v>
      </c>
      <c r="G1975" s="3">
        <v>16547600</v>
      </c>
      <c r="H1975" s="3">
        <v>402437.63199999998</v>
      </c>
      <c r="I1975" s="61">
        <v>2023</v>
      </c>
    </row>
    <row r="1976" spans="1:9" x14ac:dyDescent="0.3">
      <c r="A1976" s="79">
        <v>1114</v>
      </c>
      <c r="B1976" t="s">
        <v>390</v>
      </c>
      <c r="C1976" t="s">
        <v>1095</v>
      </c>
      <c r="D1976" t="s">
        <v>400</v>
      </c>
      <c r="E1976" t="s">
        <v>42</v>
      </c>
      <c r="F1976" s="3">
        <v>210938</v>
      </c>
      <c r="G1976" s="3">
        <v>105027900</v>
      </c>
      <c r="H1976" s="3">
        <v>2554278.5279999999</v>
      </c>
      <c r="I1976" s="61">
        <v>2023</v>
      </c>
    </row>
    <row r="1977" spans="1:9" x14ac:dyDescent="0.3">
      <c r="A1977" s="79">
        <v>1114</v>
      </c>
      <c r="B1977" t="s">
        <v>390</v>
      </c>
      <c r="C1977" t="s">
        <v>1095</v>
      </c>
      <c r="D1977" t="s">
        <v>401</v>
      </c>
      <c r="E1977" t="s">
        <v>7</v>
      </c>
      <c r="F1977" s="3" t="s">
        <v>3765</v>
      </c>
      <c r="G1977" s="3">
        <v>23415200</v>
      </c>
      <c r="H1977" s="3">
        <v>569457.66399999999</v>
      </c>
      <c r="I1977" s="61">
        <v>2023</v>
      </c>
    </row>
    <row r="1978" spans="1:9" x14ac:dyDescent="0.3">
      <c r="A1978" s="79">
        <v>1201</v>
      </c>
      <c r="B1978" t="s">
        <v>821</v>
      </c>
      <c r="C1978" t="s">
        <v>1100</v>
      </c>
      <c r="D1978" t="s">
        <v>403</v>
      </c>
      <c r="E1978" t="s">
        <v>7</v>
      </c>
      <c r="F1978" s="3">
        <v>7529</v>
      </c>
      <c r="G1978" s="3">
        <v>421400</v>
      </c>
      <c r="H1978" s="3">
        <v>12119.464</v>
      </c>
      <c r="I1978" s="61">
        <v>2023</v>
      </c>
    </row>
    <row r="1979" spans="1:9" x14ac:dyDescent="0.3">
      <c r="A1979" s="79">
        <v>1201</v>
      </c>
      <c r="B1979" t="s">
        <v>821</v>
      </c>
      <c r="C1979" t="s">
        <v>1100</v>
      </c>
      <c r="D1979" t="s">
        <v>404</v>
      </c>
      <c r="E1979" t="s">
        <v>7</v>
      </c>
      <c r="F1979" s="3">
        <v>17847</v>
      </c>
      <c r="G1979" s="3">
        <v>390100</v>
      </c>
      <c r="H1979" s="3">
        <v>11219.275999999998</v>
      </c>
      <c r="I1979" s="61">
        <v>2023</v>
      </c>
    </row>
    <row r="1980" spans="1:9" x14ac:dyDescent="0.3">
      <c r="A1980" s="79">
        <v>1201</v>
      </c>
      <c r="B1980" t="s">
        <v>821</v>
      </c>
      <c r="C1980" t="s">
        <v>1100</v>
      </c>
      <c r="D1980" t="s">
        <v>405</v>
      </c>
      <c r="E1980" t="s">
        <v>7</v>
      </c>
      <c r="F1980" s="3">
        <v>9358</v>
      </c>
      <c r="G1980" s="3">
        <v>1380000</v>
      </c>
      <c r="H1980" s="3">
        <v>39688.800000000003</v>
      </c>
      <c r="I1980" s="61">
        <v>2023</v>
      </c>
    </row>
    <row r="1981" spans="1:9" x14ac:dyDescent="0.3">
      <c r="A1981" s="79">
        <v>1201</v>
      </c>
      <c r="B1981" t="s">
        <v>821</v>
      </c>
      <c r="C1981" t="s">
        <v>1100</v>
      </c>
      <c r="D1981" t="s">
        <v>406</v>
      </c>
      <c r="E1981" t="s">
        <v>7</v>
      </c>
      <c r="F1981" s="3">
        <v>16500.03</v>
      </c>
      <c r="G1981" s="3">
        <v>2954100</v>
      </c>
      <c r="H1981" s="3">
        <v>84959.915999999997</v>
      </c>
      <c r="I1981" s="61">
        <v>2023</v>
      </c>
    </row>
    <row r="1982" spans="1:9" x14ac:dyDescent="0.3">
      <c r="A1982" s="79">
        <v>1201</v>
      </c>
      <c r="B1982" t="s">
        <v>821</v>
      </c>
      <c r="C1982" t="s">
        <v>1100</v>
      </c>
      <c r="D1982" t="s">
        <v>407</v>
      </c>
      <c r="E1982" t="s">
        <v>7</v>
      </c>
      <c r="F1982" s="3">
        <v>29503.5</v>
      </c>
      <c r="G1982" s="3">
        <v>3780600</v>
      </c>
      <c r="H1982" s="3">
        <v>108730.056</v>
      </c>
      <c r="I1982" s="61">
        <v>2023</v>
      </c>
    </row>
    <row r="1983" spans="1:9" x14ac:dyDescent="0.3">
      <c r="A1983" s="79">
        <v>1201</v>
      </c>
      <c r="B1983" t="s">
        <v>821</v>
      </c>
      <c r="C1983" t="s">
        <v>1100</v>
      </c>
      <c r="D1983" t="s">
        <v>408</v>
      </c>
      <c r="E1983" t="s">
        <v>7</v>
      </c>
      <c r="F1983" s="3">
        <v>10000</v>
      </c>
      <c r="G1983" s="3">
        <v>931500</v>
      </c>
      <c r="H1983" s="3">
        <v>26789.94</v>
      </c>
      <c r="I1983" s="61">
        <v>2023</v>
      </c>
    </row>
    <row r="1984" spans="1:9" x14ac:dyDescent="0.3">
      <c r="A1984" s="79">
        <v>1201</v>
      </c>
      <c r="B1984" t="s">
        <v>821</v>
      </c>
      <c r="C1984" t="s">
        <v>1100</v>
      </c>
      <c r="D1984" t="s">
        <v>48</v>
      </c>
      <c r="E1984" t="s">
        <v>7</v>
      </c>
      <c r="F1984" s="3" t="s">
        <v>3765</v>
      </c>
      <c r="G1984" s="3" t="s">
        <v>3765</v>
      </c>
      <c r="H1984" s="3" t="s">
        <v>3765</v>
      </c>
      <c r="I1984" s="61">
        <v>2023</v>
      </c>
    </row>
    <row r="1985" spans="1:9" x14ac:dyDescent="0.3">
      <c r="A1985" s="79">
        <v>1201</v>
      </c>
      <c r="B1985" t="s">
        <v>821</v>
      </c>
      <c r="C1985" t="s">
        <v>1100</v>
      </c>
      <c r="D1985" t="s">
        <v>409</v>
      </c>
      <c r="E1985" t="s">
        <v>19</v>
      </c>
      <c r="F1985" s="3">
        <v>1005795.24</v>
      </c>
      <c r="G1985" s="3">
        <v>29937900</v>
      </c>
      <c r="H1985" s="3">
        <v>861014.00399999996</v>
      </c>
      <c r="I1985" s="61">
        <v>2023</v>
      </c>
    </row>
    <row r="1986" spans="1:9" x14ac:dyDescent="0.3">
      <c r="A1986" s="78">
        <v>1201</v>
      </c>
      <c r="B1986" t="s">
        <v>821</v>
      </c>
      <c r="C1986" t="s">
        <v>1100</v>
      </c>
      <c r="D1986" t="s">
        <v>409</v>
      </c>
      <c r="E1986" t="s">
        <v>19</v>
      </c>
      <c r="F1986" s="3">
        <v>132161.04999999999</v>
      </c>
      <c r="G1986" s="3">
        <v>12830500</v>
      </c>
      <c r="H1986" s="3">
        <v>369005.18</v>
      </c>
      <c r="I1986" s="61">
        <v>2023</v>
      </c>
    </row>
    <row r="1987" spans="1:9" x14ac:dyDescent="0.3">
      <c r="A1987" s="79">
        <v>1201</v>
      </c>
      <c r="B1987" t="s">
        <v>821</v>
      </c>
      <c r="C1987" t="s">
        <v>1100</v>
      </c>
      <c r="D1987" t="s">
        <v>3440</v>
      </c>
      <c r="E1987" t="s">
        <v>19</v>
      </c>
      <c r="F1987" s="3">
        <v>333831.76</v>
      </c>
      <c r="G1987" s="3">
        <v>58981800</v>
      </c>
      <c r="H1987" s="3">
        <v>1696316.5679999995</v>
      </c>
      <c r="I1987" s="61">
        <v>2023</v>
      </c>
    </row>
    <row r="1988" spans="1:9" x14ac:dyDescent="0.3">
      <c r="A1988" s="79">
        <v>1201</v>
      </c>
      <c r="B1988" t="s">
        <v>821</v>
      </c>
      <c r="C1988" t="s">
        <v>1100</v>
      </c>
      <c r="D1988" t="s">
        <v>410</v>
      </c>
      <c r="E1988" t="s">
        <v>19</v>
      </c>
      <c r="F1988" s="3">
        <v>660667.86</v>
      </c>
      <c r="G1988" s="3">
        <v>72551900</v>
      </c>
      <c r="H1988" s="3">
        <v>2086592.6440000001</v>
      </c>
      <c r="I1988" s="61">
        <v>2023</v>
      </c>
    </row>
    <row r="1989" spans="1:9" x14ac:dyDescent="0.3">
      <c r="A1989" s="79">
        <v>1201</v>
      </c>
      <c r="B1989" t="s">
        <v>821</v>
      </c>
      <c r="C1989" t="s">
        <v>1100</v>
      </c>
      <c r="D1989" t="s">
        <v>411</v>
      </c>
      <c r="E1989" t="s">
        <v>19</v>
      </c>
      <c r="F1989" s="3">
        <v>352216.75</v>
      </c>
      <c r="G1989" s="3">
        <v>28809100</v>
      </c>
      <c r="H1989" s="3">
        <v>828549.7159999999</v>
      </c>
      <c r="I1989" s="61">
        <v>2023</v>
      </c>
    </row>
    <row r="1990" spans="1:9" x14ac:dyDescent="0.3">
      <c r="A1990" s="79">
        <v>1201</v>
      </c>
      <c r="B1990" t="s">
        <v>821</v>
      </c>
      <c r="C1990" t="s">
        <v>1100</v>
      </c>
      <c r="D1990" t="s">
        <v>3441</v>
      </c>
      <c r="E1990" t="s">
        <v>19</v>
      </c>
      <c r="F1990" s="3">
        <v>146479.66</v>
      </c>
      <c r="G1990" s="3">
        <v>4654900</v>
      </c>
      <c r="H1990" s="3">
        <v>133874.924</v>
      </c>
      <c r="I1990" s="61">
        <v>2023</v>
      </c>
    </row>
    <row r="1991" spans="1:9" x14ac:dyDescent="0.3">
      <c r="A1991" s="79">
        <v>1201</v>
      </c>
      <c r="B1991" t="s">
        <v>821</v>
      </c>
      <c r="C1991" t="s">
        <v>1100</v>
      </c>
      <c r="D1991" t="s">
        <v>3442</v>
      </c>
      <c r="E1991" t="s">
        <v>19</v>
      </c>
      <c r="F1991" s="3">
        <v>1125623.48</v>
      </c>
      <c r="G1991" s="3">
        <v>27400000</v>
      </c>
      <c r="H1991" s="3">
        <v>788024</v>
      </c>
      <c r="I1991" s="61">
        <v>2023</v>
      </c>
    </row>
    <row r="1992" spans="1:9" x14ac:dyDescent="0.3">
      <c r="A1992" s="79">
        <v>1201</v>
      </c>
      <c r="B1992" t="s">
        <v>821</v>
      </c>
      <c r="C1992" t="s">
        <v>1100</v>
      </c>
      <c r="D1992" t="s">
        <v>3443</v>
      </c>
      <c r="E1992" t="s">
        <v>19</v>
      </c>
      <c r="F1992" s="3">
        <v>296381.93</v>
      </c>
      <c r="G1992" s="3">
        <v>17764200</v>
      </c>
      <c r="H1992" s="3">
        <v>510898.39199999993</v>
      </c>
      <c r="I1992" s="61">
        <v>2023</v>
      </c>
    </row>
    <row r="1993" spans="1:9" x14ac:dyDescent="0.3">
      <c r="A1993" s="78">
        <v>1201</v>
      </c>
      <c r="B1993" t="s">
        <v>821</v>
      </c>
      <c r="C1993" t="s">
        <v>1100</v>
      </c>
      <c r="D1993" t="s">
        <v>3444</v>
      </c>
      <c r="E1993" t="s">
        <v>7</v>
      </c>
      <c r="F1993" s="3">
        <v>96134.080000000002</v>
      </c>
      <c r="G1993" s="3">
        <v>11476000</v>
      </c>
      <c r="H1993" s="3">
        <v>330049.76</v>
      </c>
      <c r="I1993" s="61">
        <v>2023</v>
      </c>
    </row>
    <row r="1994" spans="1:9" x14ac:dyDescent="0.3">
      <c r="A1994" s="79">
        <v>1201</v>
      </c>
      <c r="B1994" t="s">
        <v>821</v>
      </c>
      <c r="C1994" t="s">
        <v>1100</v>
      </c>
      <c r="D1994" t="s">
        <v>3445</v>
      </c>
      <c r="E1994" t="s">
        <v>7</v>
      </c>
      <c r="F1994" s="3">
        <v>310333.71999999997</v>
      </c>
      <c r="G1994" s="3">
        <v>463318</v>
      </c>
      <c r="H1994" s="3">
        <v>13325.025680000001</v>
      </c>
      <c r="I1994" s="61">
        <v>2023</v>
      </c>
    </row>
    <row r="1995" spans="1:9" x14ac:dyDescent="0.3">
      <c r="A1995" s="79">
        <v>1201</v>
      </c>
      <c r="B1995" t="s">
        <v>821</v>
      </c>
      <c r="C1995" t="s">
        <v>1100</v>
      </c>
      <c r="D1995" t="s">
        <v>48</v>
      </c>
      <c r="E1995" t="s">
        <v>7</v>
      </c>
      <c r="F1995" s="3" t="s">
        <v>3765</v>
      </c>
      <c r="G1995" s="3" t="s">
        <v>3928</v>
      </c>
      <c r="H1995" s="3" t="s">
        <v>3765</v>
      </c>
      <c r="I1995" s="61">
        <v>2023</v>
      </c>
    </row>
    <row r="1996" spans="1:9" x14ac:dyDescent="0.3">
      <c r="A1996" s="79">
        <v>1204</v>
      </c>
      <c r="B1996" t="s">
        <v>822</v>
      </c>
      <c r="C1996" t="s">
        <v>1100</v>
      </c>
      <c r="D1996" t="s">
        <v>3058</v>
      </c>
      <c r="E1996" t="s">
        <v>7</v>
      </c>
      <c r="F1996" s="3">
        <v>44038.35</v>
      </c>
      <c r="G1996" s="3">
        <v>3905400</v>
      </c>
      <c r="H1996" s="3">
        <v>463688</v>
      </c>
      <c r="I1996" s="61">
        <v>2023</v>
      </c>
    </row>
    <row r="1997" spans="1:9" x14ac:dyDescent="0.3">
      <c r="A1997" s="79">
        <v>1204</v>
      </c>
      <c r="B1997" t="s">
        <v>822</v>
      </c>
      <c r="C1997" t="s">
        <v>1100</v>
      </c>
      <c r="D1997" t="s">
        <v>3286</v>
      </c>
      <c r="E1997" t="s">
        <v>19</v>
      </c>
      <c r="F1997" s="3">
        <v>1897037.35</v>
      </c>
      <c r="G1997" s="3">
        <v>24803100</v>
      </c>
      <c r="H1997" s="3">
        <v>2885841</v>
      </c>
      <c r="I1997" s="61">
        <v>2023</v>
      </c>
    </row>
    <row r="1998" spans="1:9" x14ac:dyDescent="0.3">
      <c r="A1998" s="79">
        <v>1204</v>
      </c>
      <c r="B1998" t="s">
        <v>822</v>
      </c>
      <c r="C1998" t="s">
        <v>1100</v>
      </c>
      <c r="D1998" t="s">
        <v>3059</v>
      </c>
      <c r="E1998" t="s">
        <v>7</v>
      </c>
      <c r="F1998" s="3">
        <v>164800</v>
      </c>
      <c r="G1998" s="3">
        <v>6205100</v>
      </c>
      <c r="H1998" s="3">
        <v>721963</v>
      </c>
      <c r="I1998" s="61">
        <v>2023</v>
      </c>
    </row>
    <row r="1999" spans="1:9" x14ac:dyDescent="0.3">
      <c r="A1999" s="79">
        <v>1204</v>
      </c>
      <c r="B1999" t="s">
        <v>822</v>
      </c>
      <c r="C1999" t="s">
        <v>1100</v>
      </c>
      <c r="D1999" t="s">
        <v>3287</v>
      </c>
      <c r="E1999" t="s">
        <v>19</v>
      </c>
      <c r="F1999" s="3">
        <v>868714.64</v>
      </c>
      <c r="G1999" s="3">
        <v>8864000</v>
      </c>
      <c r="H1999" s="3">
        <v>1031326</v>
      </c>
      <c r="I1999" s="61">
        <v>2023</v>
      </c>
    </row>
    <row r="2000" spans="1:9" x14ac:dyDescent="0.3">
      <c r="A2000" s="79">
        <v>1204</v>
      </c>
      <c r="B2000" t="s">
        <v>822</v>
      </c>
      <c r="C2000" t="s">
        <v>1100</v>
      </c>
      <c r="D2000" t="s">
        <v>2968</v>
      </c>
      <c r="E2000" t="s">
        <v>7</v>
      </c>
      <c r="F2000" s="3">
        <v>15760</v>
      </c>
      <c r="G2000" s="3">
        <v>316700</v>
      </c>
      <c r="H2000" s="3">
        <v>36848</v>
      </c>
      <c r="I2000" s="61">
        <v>2023</v>
      </c>
    </row>
    <row r="2001" spans="1:9" x14ac:dyDescent="0.3">
      <c r="A2001" s="79">
        <v>1205</v>
      </c>
      <c r="B2001" t="s">
        <v>823</v>
      </c>
      <c r="C2001" t="s">
        <v>1100</v>
      </c>
      <c r="D2001" t="s">
        <v>3608</v>
      </c>
      <c r="E2001" t="s">
        <v>7</v>
      </c>
      <c r="F2001" s="3">
        <v>98197.42</v>
      </c>
      <c r="G2001" s="3">
        <v>12555200</v>
      </c>
      <c r="H2001" s="3">
        <v>716274.16</v>
      </c>
      <c r="I2001" s="61">
        <v>2023</v>
      </c>
    </row>
    <row r="2002" spans="1:9" x14ac:dyDescent="0.3">
      <c r="A2002" s="79">
        <v>1205</v>
      </c>
      <c r="B2002" t="s">
        <v>823</v>
      </c>
      <c r="C2002" t="s">
        <v>1100</v>
      </c>
      <c r="D2002" t="s">
        <v>3609</v>
      </c>
      <c r="E2002" t="s">
        <v>7</v>
      </c>
      <c r="F2002" s="3">
        <v>36201</v>
      </c>
      <c r="G2002" s="3">
        <v>9029700.0899999999</v>
      </c>
      <c r="H2002" s="3">
        <v>515144.39</v>
      </c>
      <c r="I2002" s="61">
        <v>2023</v>
      </c>
    </row>
    <row r="2003" spans="1:9" x14ac:dyDescent="0.3">
      <c r="A2003" s="79">
        <v>1205</v>
      </c>
      <c r="B2003" t="s">
        <v>823</v>
      </c>
      <c r="C2003" t="s">
        <v>1100</v>
      </c>
      <c r="D2003" t="s">
        <v>3610</v>
      </c>
      <c r="E2003" t="s">
        <v>7</v>
      </c>
      <c r="F2003" s="3">
        <v>50245</v>
      </c>
      <c r="G2003" s="3">
        <v>3450000</v>
      </c>
      <c r="H2003" s="3">
        <v>196822.5</v>
      </c>
      <c r="I2003" s="61">
        <v>2023</v>
      </c>
    </row>
    <row r="2004" spans="1:9" x14ac:dyDescent="0.3">
      <c r="A2004" s="79">
        <v>1205</v>
      </c>
      <c r="B2004" t="s">
        <v>823</v>
      </c>
      <c r="C2004" t="s">
        <v>1100</v>
      </c>
      <c r="D2004" t="s">
        <v>3611</v>
      </c>
      <c r="E2004" t="s">
        <v>7</v>
      </c>
      <c r="F2004" s="3">
        <v>75673.08</v>
      </c>
      <c r="G2004" s="3">
        <v>6510000</v>
      </c>
      <c r="H2004" s="3">
        <v>371395.5</v>
      </c>
      <c r="I2004" s="61">
        <v>2023</v>
      </c>
    </row>
    <row r="2005" spans="1:9" x14ac:dyDescent="0.3">
      <c r="A2005" s="79">
        <v>1205</v>
      </c>
      <c r="B2005" t="s">
        <v>823</v>
      </c>
      <c r="C2005" t="s">
        <v>1100</v>
      </c>
      <c r="D2005" t="s">
        <v>413</v>
      </c>
      <c r="E2005" t="s">
        <v>7</v>
      </c>
      <c r="F2005" s="3" t="s">
        <v>3765</v>
      </c>
      <c r="G2005" s="3">
        <v>2400000</v>
      </c>
      <c r="H2005" s="3">
        <v>136920</v>
      </c>
      <c r="I2005" s="61">
        <v>2023</v>
      </c>
    </row>
    <row r="2006" spans="1:9" x14ac:dyDescent="0.3">
      <c r="A2006" s="79">
        <v>1205</v>
      </c>
      <c r="B2006" t="s">
        <v>823</v>
      </c>
      <c r="C2006" t="s">
        <v>1100</v>
      </c>
      <c r="D2006" t="s">
        <v>414</v>
      </c>
      <c r="E2006" t="s">
        <v>7</v>
      </c>
      <c r="F2006" s="3" t="s">
        <v>3765</v>
      </c>
      <c r="G2006" s="3">
        <v>2400000</v>
      </c>
      <c r="H2006" s="3">
        <v>136920</v>
      </c>
      <c r="I2006" s="61">
        <v>2023</v>
      </c>
    </row>
    <row r="2007" spans="1:9" x14ac:dyDescent="0.3">
      <c r="A2007" s="79">
        <v>1205</v>
      </c>
      <c r="B2007" t="s">
        <v>823</v>
      </c>
      <c r="C2007" t="s">
        <v>1100</v>
      </c>
      <c r="D2007" t="s">
        <v>3612</v>
      </c>
      <c r="E2007" t="s">
        <v>7</v>
      </c>
      <c r="F2007" s="3">
        <v>80241</v>
      </c>
      <c r="G2007" s="3">
        <v>9000000</v>
      </c>
      <c r="H2007" s="3">
        <v>513450</v>
      </c>
      <c r="I2007" s="61">
        <v>2023</v>
      </c>
    </row>
    <row r="2008" spans="1:9" x14ac:dyDescent="0.3">
      <c r="A2008" s="79">
        <v>1205</v>
      </c>
      <c r="B2008" t="s">
        <v>823</v>
      </c>
      <c r="C2008" t="s">
        <v>1100</v>
      </c>
      <c r="D2008" t="s">
        <v>3288</v>
      </c>
      <c r="E2008" t="s">
        <v>7</v>
      </c>
      <c r="F2008" s="3">
        <v>189185.25</v>
      </c>
      <c r="G2008" s="3">
        <v>5941700.0899999999</v>
      </c>
      <c r="H2008" s="3">
        <v>338973.99</v>
      </c>
      <c r="I2008" s="61">
        <v>2023</v>
      </c>
    </row>
    <row r="2009" spans="1:9" x14ac:dyDescent="0.3">
      <c r="A2009" s="79">
        <v>1205</v>
      </c>
      <c r="B2009" t="s">
        <v>823</v>
      </c>
      <c r="C2009" t="s">
        <v>1100</v>
      </c>
      <c r="D2009" t="s">
        <v>3613</v>
      </c>
      <c r="E2009" t="s">
        <v>7</v>
      </c>
      <c r="F2009" s="3">
        <v>99649</v>
      </c>
      <c r="G2009" s="3">
        <v>390800</v>
      </c>
      <c r="H2009" s="3">
        <v>22295.14</v>
      </c>
      <c r="I2009" s="61">
        <v>2023</v>
      </c>
    </row>
    <row r="2010" spans="1:9" x14ac:dyDescent="0.3">
      <c r="A2010" s="79">
        <v>1205</v>
      </c>
      <c r="B2010" t="s">
        <v>823</v>
      </c>
      <c r="C2010" t="s">
        <v>1100</v>
      </c>
      <c r="D2010" t="s">
        <v>3614</v>
      </c>
      <c r="E2010" t="s">
        <v>7</v>
      </c>
      <c r="F2010" s="3">
        <v>70000</v>
      </c>
      <c r="G2010" s="3">
        <v>390800</v>
      </c>
      <c r="H2010" s="3">
        <v>2229514</v>
      </c>
      <c r="I2010" s="61">
        <v>2023</v>
      </c>
    </row>
    <row r="2011" spans="1:9" x14ac:dyDescent="0.3">
      <c r="A2011" s="79">
        <v>1205</v>
      </c>
      <c r="B2011" t="s">
        <v>823</v>
      </c>
      <c r="C2011" t="s">
        <v>1100</v>
      </c>
      <c r="D2011" t="s">
        <v>3615</v>
      </c>
      <c r="E2011" t="s">
        <v>7</v>
      </c>
      <c r="F2011" s="3">
        <v>1736740.95</v>
      </c>
      <c r="G2011" s="3">
        <v>11226400</v>
      </c>
      <c r="H2011" s="3">
        <v>640466.12</v>
      </c>
      <c r="I2011" s="61">
        <v>2023</v>
      </c>
    </row>
    <row r="2012" spans="1:9" x14ac:dyDescent="0.3">
      <c r="A2012" s="79">
        <v>1206</v>
      </c>
      <c r="B2012" t="s">
        <v>824</v>
      </c>
      <c r="C2012" t="s">
        <v>1100</v>
      </c>
      <c r="D2012" t="s">
        <v>416</v>
      </c>
      <c r="E2012" t="s">
        <v>42</v>
      </c>
      <c r="F2012" s="3" t="s">
        <v>3765</v>
      </c>
      <c r="G2012" s="3">
        <v>19028600</v>
      </c>
      <c r="H2012" s="3">
        <v>615197.64</v>
      </c>
      <c r="I2012" s="61">
        <v>2023</v>
      </c>
    </row>
    <row r="2013" spans="1:9" x14ac:dyDescent="0.3">
      <c r="A2013" s="79">
        <v>1206</v>
      </c>
      <c r="B2013" t="s">
        <v>824</v>
      </c>
      <c r="C2013" t="s">
        <v>1100</v>
      </c>
      <c r="D2013" t="s">
        <v>416</v>
      </c>
      <c r="E2013" t="s">
        <v>42</v>
      </c>
      <c r="F2013" s="3" t="s">
        <v>3765</v>
      </c>
      <c r="G2013" s="3">
        <v>10158800</v>
      </c>
      <c r="H2013" s="3">
        <v>328434</v>
      </c>
      <c r="I2013" s="61">
        <v>2023</v>
      </c>
    </row>
    <row r="2014" spans="1:9" x14ac:dyDescent="0.3">
      <c r="A2014" s="79">
        <v>1207</v>
      </c>
      <c r="B2014" t="s">
        <v>825</v>
      </c>
      <c r="C2014" t="s">
        <v>1100</v>
      </c>
      <c r="D2014" t="s">
        <v>3616</v>
      </c>
      <c r="E2014" t="s">
        <v>7</v>
      </c>
      <c r="F2014" s="3">
        <v>39277.949999999997</v>
      </c>
      <c r="G2014" s="3">
        <v>15000000</v>
      </c>
      <c r="H2014" s="3">
        <v>353850</v>
      </c>
      <c r="I2014" s="61">
        <v>2023</v>
      </c>
    </row>
    <row r="2015" spans="1:9" x14ac:dyDescent="0.3">
      <c r="A2015" s="79">
        <v>1207</v>
      </c>
      <c r="B2015" t="s">
        <v>825</v>
      </c>
      <c r="C2015" t="s">
        <v>1100</v>
      </c>
      <c r="D2015" t="s">
        <v>418</v>
      </c>
      <c r="E2015" t="s">
        <v>7</v>
      </c>
      <c r="F2015" s="3">
        <v>6425.99</v>
      </c>
      <c r="G2015" s="3">
        <v>9000000</v>
      </c>
      <c r="H2015" s="3">
        <v>212310</v>
      </c>
      <c r="I2015" s="61">
        <v>2023</v>
      </c>
    </row>
    <row r="2016" spans="1:9" x14ac:dyDescent="0.3">
      <c r="A2016" s="79">
        <v>1207</v>
      </c>
      <c r="B2016" t="s">
        <v>825</v>
      </c>
      <c r="C2016" t="s">
        <v>1100</v>
      </c>
      <c r="D2016" t="s">
        <v>3617</v>
      </c>
      <c r="E2016" t="s">
        <v>19</v>
      </c>
      <c r="F2016" s="3">
        <v>67842.5</v>
      </c>
      <c r="G2016" s="3">
        <v>10000000</v>
      </c>
      <c r="H2016" s="3">
        <v>235900</v>
      </c>
      <c r="I2016" s="61">
        <v>2023</v>
      </c>
    </row>
    <row r="2017" spans="1:9" x14ac:dyDescent="0.3">
      <c r="A2017" s="79">
        <v>1208</v>
      </c>
      <c r="B2017" t="s">
        <v>826</v>
      </c>
      <c r="C2017" t="s">
        <v>1100</v>
      </c>
      <c r="D2017" t="s">
        <v>420</v>
      </c>
      <c r="E2017" t="s">
        <v>7</v>
      </c>
      <c r="F2017" s="3">
        <v>39660</v>
      </c>
      <c r="G2017" s="3">
        <v>1800000</v>
      </c>
      <c r="H2017" s="3">
        <v>114894</v>
      </c>
      <c r="I2017" s="61">
        <v>2022</v>
      </c>
    </row>
    <row r="2018" spans="1:9" x14ac:dyDescent="0.3">
      <c r="A2018" s="79">
        <v>1208</v>
      </c>
      <c r="B2018" t="s">
        <v>826</v>
      </c>
      <c r="C2018" t="s">
        <v>1100</v>
      </c>
      <c r="D2018" t="s">
        <v>421</v>
      </c>
      <c r="E2018" t="s">
        <v>7</v>
      </c>
      <c r="F2018" s="3">
        <v>8915.8700000000008</v>
      </c>
      <c r="G2018" s="3">
        <v>1647100</v>
      </c>
      <c r="H2018" s="3">
        <v>105134.39</v>
      </c>
      <c r="I2018" s="61">
        <v>2022</v>
      </c>
    </row>
    <row r="2019" spans="1:9" x14ac:dyDescent="0.3">
      <c r="A2019" s="79">
        <v>1209</v>
      </c>
      <c r="B2019" t="s">
        <v>827</v>
      </c>
      <c r="C2019" t="s">
        <v>1100</v>
      </c>
      <c r="D2019" t="s">
        <v>423</v>
      </c>
      <c r="E2019" t="s">
        <v>19</v>
      </c>
      <c r="F2019" s="3">
        <v>167467.12</v>
      </c>
      <c r="G2019" s="3">
        <v>11340000</v>
      </c>
      <c r="H2019" s="3">
        <v>606803.4</v>
      </c>
      <c r="I2019" s="61">
        <v>2023</v>
      </c>
    </row>
    <row r="2020" spans="1:9" x14ac:dyDescent="0.3">
      <c r="A2020" s="79">
        <v>1210</v>
      </c>
      <c r="B2020" t="s">
        <v>828</v>
      </c>
      <c r="C2020" t="s">
        <v>1100</v>
      </c>
      <c r="D2020" t="s">
        <v>3618</v>
      </c>
      <c r="E2020" t="s">
        <v>7</v>
      </c>
      <c r="F2020" s="3">
        <v>25651.68</v>
      </c>
      <c r="G2020" s="3">
        <v>7000000</v>
      </c>
      <c r="H2020" s="3">
        <v>445970</v>
      </c>
      <c r="I2020" s="61">
        <v>2023</v>
      </c>
    </row>
    <row r="2021" spans="1:9" x14ac:dyDescent="0.3">
      <c r="A2021" s="79">
        <v>1211</v>
      </c>
      <c r="B2021" t="s">
        <v>829</v>
      </c>
      <c r="C2021" t="s">
        <v>1100</v>
      </c>
      <c r="D2021" t="s">
        <v>607</v>
      </c>
      <c r="E2021" t="s">
        <v>7</v>
      </c>
      <c r="F2021" s="3">
        <v>55750</v>
      </c>
      <c r="G2021" s="3">
        <v>4263800</v>
      </c>
      <c r="H2021" s="3">
        <v>421732.45799999998</v>
      </c>
      <c r="I2021" s="61">
        <v>2023</v>
      </c>
    </row>
    <row r="2022" spans="1:9" x14ac:dyDescent="0.3">
      <c r="A2022" s="79">
        <v>1211</v>
      </c>
      <c r="B2022" t="s">
        <v>829</v>
      </c>
      <c r="C2022" t="s">
        <v>1100</v>
      </c>
      <c r="D2022" t="s">
        <v>426</v>
      </c>
      <c r="E2022" t="s">
        <v>7</v>
      </c>
      <c r="F2022" s="3">
        <v>315000</v>
      </c>
      <c r="G2022" s="3">
        <v>6935600</v>
      </c>
      <c r="H2022" s="3">
        <v>686000.196</v>
      </c>
      <c r="I2022" s="61">
        <v>2023</v>
      </c>
    </row>
    <row r="2023" spans="1:9" x14ac:dyDescent="0.3">
      <c r="A2023" s="79">
        <v>1211</v>
      </c>
      <c r="B2023" t="s">
        <v>829</v>
      </c>
      <c r="C2023" t="s">
        <v>1100</v>
      </c>
      <c r="D2023" t="s">
        <v>3289</v>
      </c>
      <c r="E2023" t="s">
        <v>19</v>
      </c>
      <c r="F2023" s="3">
        <v>47750</v>
      </c>
      <c r="G2023" s="3">
        <v>1671400</v>
      </c>
      <c r="H2023" s="3">
        <v>165318.174</v>
      </c>
      <c r="I2023" s="61">
        <v>2023</v>
      </c>
    </row>
    <row r="2024" spans="1:9" x14ac:dyDescent="0.3">
      <c r="A2024" s="79">
        <v>1211</v>
      </c>
      <c r="B2024" t="s">
        <v>829</v>
      </c>
      <c r="C2024" t="s">
        <v>1100</v>
      </c>
      <c r="D2024" t="s">
        <v>3290</v>
      </c>
      <c r="E2024" t="s">
        <v>19</v>
      </c>
      <c r="F2024" s="3">
        <v>525000</v>
      </c>
      <c r="G2024" s="3">
        <v>1324200</v>
      </c>
      <c r="H2024" s="3">
        <v>130976.622</v>
      </c>
      <c r="I2024" s="61">
        <v>2023</v>
      </c>
    </row>
    <row r="2025" spans="1:9" x14ac:dyDescent="0.3">
      <c r="A2025" s="79">
        <v>1211</v>
      </c>
      <c r="B2025" t="s">
        <v>829</v>
      </c>
      <c r="C2025" t="s">
        <v>1100</v>
      </c>
      <c r="D2025" t="s">
        <v>3291</v>
      </c>
      <c r="E2025" t="s">
        <v>7</v>
      </c>
      <c r="F2025" s="3">
        <v>217000</v>
      </c>
      <c r="G2025" s="3">
        <v>4635400</v>
      </c>
      <c r="H2025" s="3">
        <v>458487.41399999999</v>
      </c>
      <c r="I2025" s="61">
        <v>2023</v>
      </c>
    </row>
    <row r="2026" spans="1:9" x14ac:dyDescent="0.3">
      <c r="A2026" s="79">
        <v>1211</v>
      </c>
      <c r="B2026" t="s">
        <v>829</v>
      </c>
      <c r="C2026" t="s">
        <v>1100</v>
      </c>
      <c r="D2026" t="s">
        <v>3619</v>
      </c>
      <c r="E2026" t="s">
        <v>19</v>
      </c>
      <c r="F2026" s="3">
        <v>200000</v>
      </c>
      <c r="G2026" s="3">
        <v>541600</v>
      </c>
      <c r="H2026" s="3">
        <v>53569.655999999995</v>
      </c>
      <c r="I2026" s="61">
        <v>2023</v>
      </c>
    </row>
    <row r="2027" spans="1:9" x14ac:dyDescent="0.3">
      <c r="A2027" s="79">
        <v>1212</v>
      </c>
      <c r="B2027" t="s">
        <v>830</v>
      </c>
      <c r="C2027" t="s">
        <v>1100</v>
      </c>
      <c r="D2027" t="s">
        <v>3292</v>
      </c>
      <c r="E2027" t="s">
        <v>19</v>
      </c>
      <c r="F2027" s="3">
        <v>224068.06</v>
      </c>
      <c r="G2027" s="3">
        <v>13500000</v>
      </c>
      <c r="H2027" s="3">
        <v>891135</v>
      </c>
      <c r="I2027" s="61">
        <v>2023</v>
      </c>
    </row>
    <row r="2028" spans="1:9" x14ac:dyDescent="0.3">
      <c r="A2028" s="79">
        <v>1214</v>
      </c>
      <c r="B2028" t="s">
        <v>831</v>
      </c>
      <c r="C2028" t="s">
        <v>1100</v>
      </c>
      <c r="D2028" t="s">
        <v>3293</v>
      </c>
      <c r="E2028" t="s">
        <v>19</v>
      </c>
      <c r="F2028" s="3">
        <v>9837.8700000000008</v>
      </c>
      <c r="G2028" s="3">
        <v>1547700</v>
      </c>
      <c r="H2028" s="3">
        <v>38522.252999999997</v>
      </c>
      <c r="I2028" s="61">
        <v>2023</v>
      </c>
    </row>
    <row r="2029" spans="1:9" x14ac:dyDescent="0.3">
      <c r="A2029" s="79">
        <v>1214</v>
      </c>
      <c r="B2029" t="s">
        <v>831</v>
      </c>
      <c r="C2029" t="s">
        <v>1100</v>
      </c>
      <c r="D2029" t="s">
        <v>429</v>
      </c>
      <c r="E2029" t="s">
        <v>19</v>
      </c>
      <c r="F2029" s="3">
        <v>228797.93</v>
      </c>
      <c r="G2029" s="3">
        <v>16040000</v>
      </c>
      <c r="H2029" s="3">
        <v>399235.6</v>
      </c>
      <c r="I2029" s="61">
        <v>2023</v>
      </c>
    </row>
    <row r="2030" spans="1:9" x14ac:dyDescent="0.3">
      <c r="A2030" s="79">
        <v>1214</v>
      </c>
      <c r="B2030" t="s">
        <v>831</v>
      </c>
      <c r="C2030" t="s">
        <v>1100</v>
      </c>
      <c r="D2030" t="s">
        <v>430</v>
      </c>
      <c r="E2030" t="s">
        <v>19</v>
      </c>
      <c r="F2030" s="3">
        <v>292372.46999999997</v>
      </c>
      <c r="G2030" s="3">
        <v>37871400</v>
      </c>
      <c r="H2030" s="3">
        <v>942619.14599999995</v>
      </c>
      <c r="I2030" s="61">
        <v>2023</v>
      </c>
    </row>
    <row r="2031" spans="1:9" x14ac:dyDescent="0.3">
      <c r="A2031" s="79">
        <v>1214</v>
      </c>
      <c r="B2031" t="s">
        <v>831</v>
      </c>
      <c r="C2031" t="s">
        <v>1100</v>
      </c>
      <c r="D2031" t="s">
        <v>431</v>
      </c>
      <c r="E2031" t="s">
        <v>42</v>
      </c>
      <c r="F2031" s="3">
        <v>370720.5</v>
      </c>
      <c r="G2031" s="3">
        <v>44407100</v>
      </c>
      <c r="H2031" s="3">
        <v>1105292.7189999998</v>
      </c>
      <c r="I2031" s="61">
        <v>2023</v>
      </c>
    </row>
    <row r="2032" spans="1:9" x14ac:dyDescent="0.3">
      <c r="A2032" s="79">
        <v>1214</v>
      </c>
      <c r="B2032" t="s">
        <v>831</v>
      </c>
      <c r="C2032" t="s">
        <v>1100</v>
      </c>
      <c r="D2032" t="s">
        <v>432</v>
      </c>
      <c r="E2032" t="s">
        <v>42</v>
      </c>
      <c r="F2032" s="3">
        <v>120272.5</v>
      </c>
      <c r="G2032" s="3">
        <v>57078500</v>
      </c>
      <c r="H2032" s="3">
        <v>1420683.865</v>
      </c>
      <c r="I2032" s="61">
        <v>2023</v>
      </c>
    </row>
    <row r="2033" spans="1:9" x14ac:dyDescent="0.3">
      <c r="A2033" s="79">
        <v>1214</v>
      </c>
      <c r="B2033" t="s">
        <v>831</v>
      </c>
      <c r="C2033" t="s">
        <v>1100</v>
      </c>
      <c r="D2033" t="s">
        <v>3294</v>
      </c>
      <c r="E2033" t="s">
        <v>19</v>
      </c>
      <c r="F2033" s="3">
        <v>500067.2</v>
      </c>
      <c r="G2033" s="3">
        <v>24106800</v>
      </c>
      <c r="H2033" s="3">
        <v>600018.25199999998</v>
      </c>
      <c r="I2033" s="61">
        <v>2023</v>
      </c>
    </row>
    <row r="2034" spans="1:9" x14ac:dyDescent="0.3">
      <c r="A2034" s="79">
        <v>1214</v>
      </c>
      <c r="B2034" t="s">
        <v>831</v>
      </c>
      <c r="C2034" t="s">
        <v>1100</v>
      </c>
      <c r="D2034" t="s">
        <v>3295</v>
      </c>
      <c r="E2034" t="s">
        <v>42</v>
      </c>
      <c r="F2034" s="3">
        <v>339753.7</v>
      </c>
      <c r="G2034" s="3">
        <v>37809400</v>
      </c>
      <c r="H2034" s="3">
        <v>941075.96600000001</v>
      </c>
      <c r="I2034" s="61">
        <v>2023</v>
      </c>
    </row>
    <row r="2035" spans="1:9" x14ac:dyDescent="0.3">
      <c r="A2035" s="79">
        <v>1214</v>
      </c>
      <c r="B2035" t="s">
        <v>831</v>
      </c>
      <c r="C2035" t="s">
        <v>1100</v>
      </c>
      <c r="D2035" t="s">
        <v>3296</v>
      </c>
      <c r="E2035" t="s">
        <v>19</v>
      </c>
      <c r="F2035" s="3">
        <v>210000</v>
      </c>
      <c r="G2035" s="3">
        <v>9880800</v>
      </c>
      <c r="H2035" s="3">
        <v>245933.11199999999</v>
      </c>
      <c r="I2035" s="61">
        <v>2023</v>
      </c>
    </row>
    <row r="2036" spans="1:9" x14ac:dyDescent="0.3">
      <c r="A2036" s="79">
        <v>1214</v>
      </c>
      <c r="B2036" t="s">
        <v>831</v>
      </c>
      <c r="C2036" t="s">
        <v>1100</v>
      </c>
      <c r="D2036" t="s">
        <v>433</v>
      </c>
      <c r="E2036" t="s">
        <v>42</v>
      </c>
      <c r="F2036" s="3">
        <v>108643.4</v>
      </c>
      <c r="G2036" s="3">
        <v>16874200</v>
      </c>
      <c r="H2036" s="3">
        <v>419998.83799999999</v>
      </c>
      <c r="I2036" s="61">
        <v>2023</v>
      </c>
    </row>
    <row r="2037" spans="1:9" x14ac:dyDescent="0.3">
      <c r="A2037" s="79">
        <v>1214</v>
      </c>
      <c r="B2037" t="s">
        <v>831</v>
      </c>
      <c r="C2037" t="s">
        <v>1100</v>
      </c>
      <c r="D2037" t="s">
        <v>3297</v>
      </c>
      <c r="E2037" t="s">
        <v>42</v>
      </c>
      <c r="F2037" s="3">
        <v>593232.44999999995</v>
      </c>
      <c r="G2037" s="3">
        <v>87611600</v>
      </c>
      <c r="H2037" s="3">
        <v>2180652.7239999999</v>
      </c>
      <c r="I2037" s="61">
        <v>2023</v>
      </c>
    </row>
    <row r="2038" spans="1:9" x14ac:dyDescent="0.3">
      <c r="A2038" s="79">
        <v>1214</v>
      </c>
      <c r="B2038" t="s">
        <v>831</v>
      </c>
      <c r="C2038" t="s">
        <v>1100</v>
      </c>
      <c r="D2038" t="s">
        <v>3298</v>
      </c>
      <c r="E2038" t="s">
        <v>19</v>
      </c>
      <c r="F2038" s="3">
        <v>304797.17</v>
      </c>
      <c r="G2038" s="3">
        <v>14615300</v>
      </c>
      <c r="H2038" s="3">
        <v>363774.81699999998</v>
      </c>
      <c r="I2038" s="61">
        <v>2023</v>
      </c>
    </row>
    <row r="2039" spans="1:9" x14ac:dyDescent="0.3">
      <c r="A2039" s="79">
        <v>1214</v>
      </c>
      <c r="B2039" t="s">
        <v>831</v>
      </c>
      <c r="C2039" t="s">
        <v>1100</v>
      </c>
      <c r="D2039" t="s">
        <v>434</v>
      </c>
      <c r="E2039" t="s">
        <v>19</v>
      </c>
      <c r="F2039" s="3">
        <v>150279.54999999999</v>
      </c>
      <c r="G2039" s="3">
        <v>12491800</v>
      </c>
      <c r="H2039" s="3">
        <v>310920.902</v>
      </c>
      <c r="I2039" s="61">
        <v>2023</v>
      </c>
    </row>
    <row r="2040" spans="1:9" x14ac:dyDescent="0.3">
      <c r="A2040" s="79">
        <v>1214</v>
      </c>
      <c r="B2040" t="s">
        <v>831</v>
      </c>
      <c r="C2040" t="s">
        <v>1100</v>
      </c>
      <c r="D2040" t="s">
        <v>435</v>
      </c>
      <c r="E2040" t="s">
        <v>7</v>
      </c>
      <c r="F2040" s="3">
        <v>19501.599999999999</v>
      </c>
      <c r="G2040" s="3">
        <v>2875000</v>
      </c>
      <c r="H2040" s="3">
        <v>71558.75</v>
      </c>
      <c r="I2040" s="61">
        <v>2023</v>
      </c>
    </row>
    <row r="2041" spans="1:9" x14ac:dyDescent="0.3">
      <c r="A2041" s="79">
        <v>1214</v>
      </c>
      <c r="B2041" t="s">
        <v>831</v>
      </c>
      <c r="C2041" t="s">
        <v>1100</v>
      </c>
      <c r="D2041" t="s">
        <v>3299</v>
      </c>
      <c r="E2041" t="s">
        <v>42</v>
      </c>
      <c r="F2041" s="3">
        <v>541612.94999999995</v>
      </c>
      <c r="G2041" s="3">
        <v>82723200</v>
      </c>
      <c r="H2041" s="3">
        <v>2058980.4480000001</v>
      </c>
      <c r="I2041" s="61">
        <v>2023</v>
      </c>
    </row>
    <row r="2042" spans="1:9" x14ac:dyDescent="0.3">
      <c r="A2042" s="79">
        <v>1214</v>
      </c>
      <c r="B2042" t="s">
        <v>831</v>
      </c>
      <c r="C2042" t="s">
        <v>1100</v>
      </c>
      <c r="D2042" t="s">
        <v>436</v>
      </c>
      <c r="E2042" t="s">
        <v>19</v>
      </c>
      <c r="F2042" s="3">
        <v>40075.300000000003</v>
      </c>
      <c r="G2042" s="3">
        <v>9000000</v>
      </c>
      <c r="H2042" s="3">
        <v>224010</v>
      </c>
      <c r="I2042" s="61">
        <v>2023</v>
      </c>
    </row>
    <row r="2043" spans="1:9" x14ac:dyDescent="0.3">
      <c r="A2043" s="79">
        <v>1214</v>
      </c>
      <c r="B2043" t="s">
        <v>831</v>
      </c>
      <c r="C2043" t="s">
        <v>1100</v>
      </c>
      <c r="D2043" t="s">
        <v>3300</v>
      </c>
      <c r="E2043" t="s">
        <v>7</v>
      </c>
      <c r="F2043" s="3">
        <v>21685.33</v>
      </c>
      <c r="G2043" s="3">
        <v>7963800</v>
      </c>
      <c r="H2043" s="3">
        <v>198218.98199999999</v>
      </c>
      <c r="I2043" s="61">
        <v>2023</v>
      </c>
    </row>
    <row r="2044" spans="1:9" x14ac:dyDescent="0.3">
      <c r="A2044" s="79">
        <v>1214</v>
      </c>
      <c r="B2044" t="s">
        <v>831</v>
      </c>
      <c r="C2044" t="s">
        <v>1100</v>
      </c>
      <c r="D2044" t="s">
        <v>3301</v>
      </c>
      <c r="E2044" t="s">
        <v>19</v>
      </c>
      <c r="F2044" s="3">
        <v>13249.43</v>
      </c>
      <c r="G2044" s="3">
        <v>840100</v>
      </c>
      <c r="H2044" s="3">
        <v>20910.089</v>
      </c>
      <c r="I2044" s="61">
        <v>2023</v>
      </c>
    </row>
    <row r="2045" spans="1:9" x14ac:dyDescent="0.3">
      <c r="A2045" s="79">
        <v>1214</v>
      </c>
      <c r="B2045" t="s">
        <v>831</v>
      </c>
      <c r="C2045" t="s">
        <v>1100</v>
      </c>
      <c r="D2045" t="s">
        <v>3302</v>
      </c>
      <c r="E2045" t="s">
        <v>7</v>
      </c>
      <c r="F2045" s="3" t="s">
        <v>3765</v>
      </c>
      <c r="G2045" s="3">
        <v>11184680</v>
      </c>
      <c r="H2045" s="3">
        <v>278386.68520000001</v>
      </c>
      <c r="I2045" s="61">
        <v>2023</v>
      </c>
    </row>
    <row r="2046" spans="1:9" x14ac:dyDescent="0.3">
      <c r="A2046" s="79">
        <v>1214</v>
      </c>
      <c r="B2046" t="s">
        <v>831</v>
      </c>
      <c r="C2046" t="s">
        <v>1100</v>
      </c>
      <c r="D2046" t="s">
        <v>437</v>
      </c>
      <c r="E2046" t="s">
        <v>7</v>
      </c>
      <c r="F2046" s="3">
        <v>40000</v>
      </c>
      <c r="G2046" s="3">
        <v>6022520</v>
      </c>
      <c r="H2046" s="3">
        <v>149900.52280000001</v>
      </c>
      <c r="I2046" s="61">
        <v>2023</v>
      </c>
    </row>
    <row r="2047" spans="1:9" x14ac:dyDescent="0.3">
      <c r="A2047" s="79">
        <v>1214</v>
      </c>
      <c r="B2047" t="s">
        <v>831</v>
      </c>
      <c r="C2047" t="s">
        <v>1100</v>
      </c>
      <c r="D2047" t="s">
        <v>3303</v>
      </c>
      <c r="E2047" t="s">
        <v>7</v>
      </c>
      <c r="F2047" s="3">
        <v>106997</v>
      </c>
      <c r="G2047" s="3">
        <v>9100000</v>
      </c>
      <c r="H2047" s="3">
        <v>226499</v>
      </c>
      <c r="I2047" s="61">
        <v>2023</v>
      </c>
    </row>
    <row r="2048" spans="1:9" x14ac:dyDescent="0.3">
      <c r="A2048" s="79">
        <v>1214</v>
      </c>
      <c r="B2048" t="s">
        <v>831</v>
      </c>
      <c r="C2048" t="s">
        <v>1100</v>
      </c>
      <c r="D2048" t="s">
        <v>3304</v>
      </c>
      <c r="E2048" t="s">
        <v>7</v>
      </c>
      <c r="F2048" s="3">
        <v>111804</v>
      </c>
      <c r="G2048" s="3">
        <v>12575000</v>
      </c>
      <c r="H2048" s="3">
        <v>312991.75</v>
      </c>
      <c r="I2048" s="61">
        <v>2023</v>
      </c>
    </row>
    <row r="2049" spans="1:9" x14ac:dyDescent="0.3">
      <c r="A2049" s="79">
        <v>1214</v>
      </c>
      <c r="B2049" t="s">
        <v>831</v>
      </c>
      <c r="C2049" t="s">
        <v>1100</v>
      </c>
      <c r="D2049" t="s">
        <v>438</v>
      </c>
      <c r="E2049" t="s">
        <v>19</v>
      </c>
      <c r="F2049" s="3">
        <v>47902.080000000002</v>
      </c>
      <c r="G2049" s="3">
        <v>12679600</v>
      </c>
      <c r="H2049" s="3">
        <v>315595.24400000001</v>
      </c>
      <c r="I2049" s="61">
        <v>2023</v>
      </c>
    </row>
    <row r="2050" spans="1:9" x14ac:dyDescent="0.3">
      <c r="A2050" s="79">
        <v>1214</v>
      </c>
      <c r="B2050" t="s">
        <v>831</v>
      </c>
      <c r="C2050" t="s">
        <v>1100</v>
      </c>
      <c r="D2050" t="s">
        <v>3305</v>
      </c>
      <c r="E2050" t="s">
        <v>42</v>
      </c>
      <c r="F2050" s="3">
        <v>909949.94</v>
      </c>
      <c r="G2050" s="3">
        <v>22916667</v>
      </c>
      <c r="H2050" s="3">
        <v>570395.84162999992</v>
      </c>
      <c r="I2050" s="61">
        <v>2023</v>
      </c>
    </row>
    <row r="2051" spans="1:9" x14ac:dyDescent="0.3">
      <c r="A2051" s="79">
        <v>1214</v>
      </c>
      <c r="B2051" t="s">
        <v>831</v>
      </c>
      <c r="C2051" t="s">
        <v>1100</v>
      </c>
      <c r="D2051" t="s">
        <v>439</v>
      </c>
      <c r="E2051" t="s">
        <v>7</v>
      </c>
      <c r="F2051" s="3">
        <v>17113.02</v>
      </c>
      <c r="G2051" s="3">
        <v>4509100</v>
      </c>
      <c r="H2051" s="3">
        <v>112231.499</v>
      </c>
      <c r="I2051" s="61">
        <v>2023</v>
      </c>
    </row>
    <row r="2052" spans="1:9" x14ac:dyDescent="0.3">
      <c r="A2052" s="79">
        <v>1214</v>
      </c>
      <c r="B2052" t="s">
        <v>831</v>
      </c>
      <c r="C2052" t="s">
        <v>1100</v>
      </c>
      <c r="D2052" t="s">
        <v>3306</v>
      </c>
      <c r="E2052" t="s">
        <v>42</v>
      </c>
      <c r="F2052" s="3">
        <v>778678.45</v>
      </c>
      <c r="G2052" s="3">
        <v>13750000</v>
      </c>
      <c r="H2052" s="3">
        <v>342237.5</v>
      </c>
      <c r="I2052" s="61">
        <v>2023</v>
      </c>
    </row>
    <row r="2053" spans="1:9" x14ac:dyDescent="0.3">
      <c r="A2053" s="79">
        <v>1214</v>
      </c>
      <c r="B2053" t="s">
        <v>831</v>
      </c>
      <c r="C2053" t="s">
        <v>1100</v>
      </c>
      <c r="D2053" t="s">
        <v>440</v>
      </c>
      <c r="E2053" t="s">
        <v>19</v>
      </c>
      <c r="F2053" s="3">
        <v>41830.769999999997</v>
      </c>
      <c r="G2053" s="3">
        <v>7416100</v>
      </c>
      <c r="H2053" s="3">
        <v>184586.72899999999</v>
      </c>
      <c r="I2053" s="61">
        <v>2023</v>
      </c>
    </row>
    <row r="2054" spans="1:9" x14ac:dyDescent="0.3">
      <c r="A2054" s="79">
        <v>1214</v>
      </c>
      <c r="B2054" t="s">
        <v>831</v>
      </c>
      <c r="C2054" t="s">
        <v>1100</v>
      </c>
      <c r="D2054" t="s">
        <v>4030</v>
      </c>
      <c r="E2054" t="s">
        <v>42</v>
      </c>
      <c r="F2054" s="3">
        <v>59145</v>
      </c>
      <c r="G2054" s="3">
        <v>2637700</v>
      </c>
      <c r="H2054" s="3">
        <v>65652.353000000003</v>
      </c>
      <c r="I2054" s="61">
        <v>2023</v>
      </c>
    </row>
    <row r="2055" spans="1:9" x14ac:dyDescent="0.3">
      <c r="A2055" s="79">
        <v>1214</v>
      </c>
      <c r="B2055" t="s">
        <v>831</v>
      </c>
      <c r="C2055" t="s">
        <v>1100</v>
      </c>
      <c r="D2055" t="s">
        <v>4031</v>
      </c>
      <c r="E2055" t="s">
        <v>42</v>
      </c>
      <c r="F2055" s="3">
        <v>486758</v>
      </c>
      <c r="G2055" s="3">
        <v>39479300</v>
      </c>
      <c r="H2055" s="3">
        <v>982639.77699999989</v>
      </c>
      <c r="I2055" s="61">
        <v>2023</v>
      </c>
    </row>
    <row r="2056" spans="1:9" x14ac:dyDescent="0.3">
      <c r="A2056" s="79">
        <v>1214</v>
      </c>
      <c r="B2056" t="s">
        <v>831</v>
      </c>
      <c r="C2056" t="s">
        <v>1100</v>
      </c>
      <c r="D2056" t="s">
        <v>4032</v>
      </c>
      <c r="E2056" t="s">
        <v>42</v>
      </c>
      <c r="F2056" s="3">
        <v>303752</v>
      </c>
      <c r="G2056" s="3">
        <v>20994500</v>
      </c>
      <c r="H2056" s="3">
        <v>522553.10499999998</v>
      </c>
      <c r="I2056" s="61">
        <v>2023</v>
      </c>
    </row>
    <row r="2057" spans="1:9" x14ac:dyDescent="0.3">
      <c r="A2057" s="79">
        <v>1214</v>
      </c>
      <c r="B2057" t="s">
        <v>831</v>
      </c>
      <c r="C2057" t="s">
        <v>1100</v>
      </c>
      <c r="D2057" t="s">
        <v>4033</v>
      </c>
      <c r="E2057" t="s">
        <v>42</v>
      </c>
      <c r="F2057" s="3">
        <v>299060</v>
      </c>
      <c r="G2057" s="3">
        <v>13854700</v>
      </c>
      <c r="H2057" s="3">
        <v>344843.48299999995</v>
      </c>
      <c r="I2057" s="61">
        <v>2023</v>
      </c>
    </row>
    <row r="2058" spans="1:9" x14ac:dyDescent="0.3">
      <c r="A2058" s="79">
        <v>1214</v>
      </c>
      <c r="B2058" t="s">
        <v>831</v>
      </c>
      <c r="C2058" t="s">
        <v>1100</v>
      </c>
      <c r="D2058" t="s">
        <v>4034</v>
      </c>
      <c r="E2058" t="s">
        <v>42</v>
      </c>
      <c r="F2058" s="3">
        <v>71149</v>
      </c>
      <c r="G2058" s="3">
        <v>6065300</v>
      </c>
      <c r="H2058" s="3">
        <v>150965.31699999998</v>
      </c>
      <c r="I2058" s="61">
        <v>2023</v>
      </c>
    </row>
    <row r="2059" spans="1:9" x14ac:dyDescent="0.3">
      <c r="A2059" s="79">
        <v>1214</v>
      </c>
      <c r="B2059" t="s">
        <v>831</v>
      </c>
      <c r="C2059" t="s">
        <v>1100</v>
      </c>
      <c r="D2059" t="s">
        <v>4035</v>
      </c>
      <c r="E2059" t="s">
        <v>42</v>
      </c>
      <c r="F2059" s="3">
        <v>644298</v>
      </c>
      <c r="G2059" s="3">
        <v>57270000</v>
      </c>
      <c r="H2059" s="3">
        <v>1425450.3</v>
      </c>
      <c r="I2059" s="61">
        <v>2023</v>
      </c>
    </row>
    <row r="2060" spans="1:9" x14ac:dyDescent="0.3">
      <c r="A2060" s="79">
        <v>1214</v>
      </c>
      <c r="B2060" t="s">
        <v>831</v>
      </c>
      <c r="C2060" t="s">
        <v>1100</v>
      </c>
      <c r="D2060" t="s">
        <v>4036</v>
      </c>
      <c r="E2060" t="s">
        <v>42</v>
      </c>
      <c r="F2060" s="3">
        <v>161933</v>
      </c>
      <c r="G2060" s="3">
        <v>15750800</v>
      </c>
      <c r="H2060" s="3">
        <v>392037.41199999989</v>
      </c>
      <c r="I2060" s="61">
        <v>2023</v>
      </c>
    </row>
    <row r="2061" spans="1:9" x14ac:dyDescent="0.3">
      <c r="A2061" s="79">
        <v>1215</v>
      </c>
      <c r="B2061" t="s">
        <v>3451</v>
      </c>
      <c r="C2061" t="s">
        <v>1100</v>
      </c>
      <c r="D2061" t="s">
        <v>3929</v>
      </c>
      <c r="E2061" t="s">
        <v>7</v>
      </c>
      <c r="F2061" s="3" t="s">
        <v>3765</v>
      </c>
      <c r="G2061" s="3">
        <v>6000000</v>
      </c>
      <c r="H2061" s="3">
        <v>360600</v>
      </c>
      <c r="I2061" s="61">
        <v>2023</v>
      </c>
    </row>
    <row r="2062" spans="1:9" x14ac:dyDescent="0.3">
      <c r="A2062" s="79">
        <v>1215</v>
      </c>
      <c r="B2062" t="s">
        <v>3451</v>
      </c>
      <c r="C2062" t="s">
        <v>1100</v>
      </c>
      <c r="D2062" t="s">
        <v>3307</v>
      </c>
      <c r="E2062" t="s">
        <v>7</v>
      </c>
      <c r="F2062" s="3" t="s">
        <v>3765</v>
      </c>
      <c r="G2062" s="3">
        <v>8129000</v>
      </c>
      <c r="H2062" s="3">
        <v>488552.9</v>
      </c>
      <c r="I2062" s="61">
        <v>2023</v>
      </c>
    </row>
    <row r="2063" spans="1:9" x14ac:dyDescent="0.3">
      <c r="A2063" s="79">
        <v>1216</v>
      </c>
      <c r="B2063" t="s">
        <v>832</v>
      </c>
      <c r="C2063" t="s">
        <v>1100</v>
      </c>
      <c r="D2063" t="s">
        <v>3308</v>
      </c>
      <c r="E2063" t="s">
        <v>7</v>
      </c>
      <c r="F2063" s="3">
        <v>253188</v>
      </c>
      <c r="G2063" s="3">
        <v>20003100</v>
      </c>
      <c r="H2063" s="3">
        <v>618495.85200000007</v>
      </c>
      <c r="I2063" s="61">
        <v>2023</v>
      </c>
    </row>
    <row r="2064" spans="1:9" x14ac:dyDescent="0.3">
      <c r="A2064" s="79">
        <v>1216</v>
      </c>
      <c r="B2064" t="s">
        <v>832</v>
      </c>
      <c r="C2064" t="s">
        <v>1100</v>
      </c>
      <c r="D2064" t="s">
        <v>3620</v>
      </c>
      <c r="E2064" t="s">
        <v>7</v>
      </c>
      <c r="F2064" s="3">
        <v>30634</v>
      </c>
      <c r="G2064" s="3">
        <v>3499600</v>
      </c>
      <c r="H2064" s="3">
        <v>104113.1</v>
      </c>
      <c r="I2064" s="61">
        <v>2023</v>
      </c>
    </row>
    <row r="2065" spans="1:9" x14ac:dyDescent="0.3">
      <c r="A2065" s="79">
        <v>1216</v>
      </c>
      <c r="B2065" t="s">
        <v>832</v>
      </c>
      <c r="C2065" t="s">
        <v>1100</v>
      </c>
      <c r="D2065" t="s">
        <v>3621</v>
      </c>
      <c r="E2065" t="s">
        <v>7</v>
      </c>
      <c r="F2065" s="3">
        <v>12474</v>
      </c>
      <c r="G2065" s="3">
        <v>4605300</v>
      </c>
      <c r="H2065" s="3">
        <v>137007.67499999999</v>
      </c>
      <c r="I2065" s="61">
        <v>2023</v>
      </c>
    </row>
    <row r="2066" spans="1:9" x14ac:dyDescent="0.3">
      <c r="A2066" s="79">
        <v>1216</v>
      </c>
      <c r="B2066" t="s">
        <v>832</v>
      </c>
      <c r="C2066" t="s">
        <v>1100</v>
      </c>
      <c r="D2066" t="s">
        <v>3905</v>
      </c>
      <c r="E2066" t="s">
        <v>7</v>
      </c>
      <c r="F2066" s="3">
        <v>95843</v>
      </c>
      <c r="G2066" s="3">
        <v>26343300</v>
      </c>
      <c r="H2066" s="3">
        <v>783713.17500000005</v>
      </c>
      <c r="I2066" s="61">
        <v>2023</v>
      </c>
    </row>
    <row r="2067" spans="1:9" x14ac:dyDescent="0.3">
      <c r="A2067" s="79">
        <v>1216</v>
      </c>
      <c r="B2067" t="s">
        <v>832</v>
      </c>
      <c r="C2067" t="s">
        <v>1100</v>
      </c>
      <c r="D2067" t="s">
        <v>3622</v>
      </c>
      <c r="E2067" t="s">
        <v>19</v>
      </c>
      <c r="F2067" s="3">
        <v>1071326.3</v>
      </c>
      <c r="G2067" s="3">
        <v>67735200</v>
      </c>
      <c r="H2067" s="3">
        <v>2015122.2</v>
      </c>
      <c r="I2067" s="61">
        <v>2023</v>
      </c>
    </row>
    <row r="2068" spans="1:9" x14ac:dyDescent="0.3">
      <c r="A2068" s="79">
        <v>1216</v>
      </c>
      <c r="B2068" t="s">
        <v>832</v>
      </c>
      <c r="C2068" t="s">
        <v>1100</v>
      </c>
      <c r="D2068" t="s">
        <v>3623</v>
      </c>
      <c r="E2068" t="s">
        <v>19</v>
      </c>
      <c r="F2068" s="3">
        <v>1475345.48</v>
      </c>
      <c r="G2068" s="3">
        <v>85298500</v>
      </c>
      <c r="H2068" s="3">
        <v>2537630.375</v>
      </c>
      <c r="I2068" s="61">
        <v>2023</v>
      </c>
    </row>
    <row r="2069" spans="1:9" x14ac:dyDescent="0.3">
      <c r="A2069" s="79">
        <v>1217</v>
      </c>
      <c r="B2069" t="s">
        <v>833</v>
      </c>
      <c r="C2069" t="s">
        <v>1100</v>
      </c>
      <c r="D2069" t="s">
        <v>3624</v>
      </c>
      <c r="E2069" t="s">
        <v>19</v>
      </c>
      <c r="F2069" s="3">
        <v>239214.64</v>
      </c>
      <c r="G2069" s="3">
        <v>23489200</v>
      </c>
      <c r="H2069" s="3">
        <v>528976.78</v>
      </c>
      <c r="I2069" s="61">
        <v>2023</v>
      </c>
    </row>
    <row r="2070" spans="1:9" x14ac:dyDescent="0.3">
      <c r="A2070" s="79">
        <v>1217</v>
      </c>
      <c r="B2070" t="s">
        <v>833</v>
      </c>
      <c r="C2070" t="s">
        <v>1100</v>
      </c>
      <c r="D2070" t="s">
        <v>3625</v>
      </c>
      <c r="E2070" t="s">
        <v>19</v>
      </c>
      <c r="F2070" s="3">
        <v>151662.57999999999</v>
      </c>
      <c r="G2070" s="3">
        <v>20636300</v>
      </c>
      <c r="H2070" s="3">
        <v>464729.48</v>
      </c>
      <c r="I2070" s="61">
        <v>2023</v>
      </c>
    </row>
    <row r="2071" spans="1:9" x14ac:dyDescent="0.3">
      <c r="A2071" s="79">
        <v>1217</v>
      </c>
      <c r="B2071" t="s">
        <v>833</v>
      </c>
      <c r="C2071" t="s">
        <v>1100</v>
      </c>
      <c r="D2071" t="s">
        <v>3626</v>
      </c>
      <c r="E2071" t="s">
        <v>19</v>
      </c>
      <c r="F2071" s="3">
        <v>558221.36</v>
      </c>
      <c r="G2071" s="3">
        <v>54195800</v>
      </c>
      <c r="H2071" s="3">
        <v>1220489.42</v>
      </c>
      <c r="I2071" s="61">
        <v>2023</v>
      </c>
    </row>
    <row r="2072" spans="1:9" x14ac:dyDescent="0.3">
      <c r="A2072" s="79">
        <v>1217</v>
      </c>
      <c r="B2072" t="s">
        <v>833</v>
      </c>
      <c r="C2072" t="s">
        <v>1100</v>
      </c>
      <c r="D2072" t="s">
        <v>3627</v>
      </c>
      <c r="E2072" t="s">
        <v>19</v>
      </c>
      <c r="F2072" s="3">
        <v>305132.52</v>
      </c>
      <c r="G2072" s="3">
        <v>61900000</v>
      </c>
      <c r="H2072" s="3">
        <v>1393988</v>
      </c>
      <c r="I2072" s="61">
        <v>2023</v>
      </c>
    </row>
    <row r="2073" spans="1:9" x14ac:dyDescent="0.3">
      <c r="A2073" s="79">
        <v>1217</v>
      </c>
      <c r="B2073" t="s">
        <v>833</v>
      </c>
      <c r="C2073" t="s">
        <v>1100</v>
      </c>
      <c r="D2073" t="s">
        <v>3628</v>
      </c>
      <c r="E2073" t="s">
        <v>19</v>
      </c>
      <c r="F2073" s="3">
        <v>361163.07</v>
      </c>
      <c r="G2073" s="3">
        <v>61300000</v>
      </c>
      <c r="H2073" s="3">
        <v>1380476</v>
      </c>
      <c r="I2073" s="61">
        <v>2023</v>
      </c>
    </row>
    <row r="2074" spans="1:9" x14ac:dyDescent="0.3">
      <c r="A2074" s="79">
        <v>1217</v>
      </c>
      <c r="B2074" t="s">
        <v>833</v>
      </c>
      <c r="C2074" t="s">
        <v>1100</v>
      </c>
      <c r="D2074" t="s">
        <v>3629</v>
      </c>
      <c r="E2074" t="s">
        <v>19</v>
      </c>
      <c r="F2074" s="3">
        <v>359362.64</v>
      </c>
      <c r="G2074" s="3">
        <v>39640000</v>
      </c>
      <c r="H2074" s="3">
        <v>882386.4</v>
      </c>
      <c r="I2074" s="61">
        <v>2023</v>
      </c>
    </row>
    <row r="2075" spans="1:9" x14ac:dyDescent="0.3">
      <c r="A2075" s="79">
        <v>1217</v>
      </c>
      <c r="B2075" t="s">
        <v>833</v>
      </c>
      <c r="C2075" t="s">
        <v>1100</v>
      </c>
      <c r="D2075" t="s">
        <v>3630</v>
      </c>
      <c r="E2075" t="s">
        <v>19</v>
      </c>
      <c r="F2075" s="3">
        <v>381870.5</v>
      </c>
      <c r="G2075" s="3">
        <v>4978000</v>
      </c>
      <c r="H2075" s="3">
        <v>11606.76</v>
      </c>
      <c r="I2075" s="61">
        <v>2023</v>
      </c>
    </row>
    <row r="2076" spans="1:9" x14ac:dyDescent="0.3">
      <c r="A2076" s="79">
        <v>1217</v>
      </c>
      <c r="B2076" t="s">
        <v>833</v>
      </c>
      <c r="C2076" t="s">
        <v>1100</v>
      </c>
      <c r="D2076" t="s">
        <v>3631</v>
      </c>
      <c r="E2076" t="s">
        <v>19</v>
      </c>
      <c r="F2076" s="3">
        <v>108315.76</v>
      </c>
      <c r="G2076" s="3">
        <v>19567000</v>
      </c>
      <c r="H2076" s="3">
        <v>440648.84</v>
      </c>
      <c r="I2076" s="61">
        <v>2023</v>
      </c>
    </row>
    <row r="2077" spans="1:9" x14ac:dyDescent="0.3">
      <c r="A2077" s="79">
        <v>1217</v>
      </c>
      <c r="B2077" t="s">
        <v>833</v>
      </c>
      <c r="C2077" t="s">
        <v>1100</v>
      </c>
      <c r="D2077" t="s">
        <v>3632</v>
      </c>
      <c r="E2077" t="s">
        <v>19</v>
      </c>
      <c r="F2077" s="3">
        <v>757420.56</v>
      </c>
      <c r="G2077" s="3">
        <v>45767000</v>
      </c>
      <c r="H2077" s="3">
        <v>1018773.42</v>
      </c>
      <c r="I2077" s="61">
        <v>2023</v>
      </c>
    </row>
    <row r="2078" spans="1:9" x14ac:dyDescent="0.3">
      <c r="A2078" s="79">
        <v>1217</v>
      </c>
      <c r="B2078" t="s">
        <v>833</v>
      </c>
      <c r="C2078" t="s">
        <v>1100</v>
      </c>
      <c r="D2078" t="s">
        <v>3633</v>
      </c>
      <c r="E2078" t="s">
        <v>19</v>
      </c>
      <c r="F2078" s="3">
        <v>289170.76</v>
      </c>
      <c r="G2078" s="3">
        <v>17615000</v>
      </c>
      <c r="H2078" s="3">
        <v>396689.8</v>
      </c>
      <c r="I2078" s="61">
        <v>2023</v>
      </c>
    </row>
    <row r="2079" spans="1:9" x14ac:dyDescent="0.3">
      <c r="A2079" s="79">
        <v>1217</v>
      </c>
      <c r="B2079" t="s">
        <v>833</v>
      </c>
      <c r="C2079" t="s">
        <v>1100</v>
      </c>
      <c r="D2079" t="s">
        <v>3634</v>
      </c>
      <c r="E2079" t="s">
        <v>19</v>
      </c>
      <c r="F2079" s="3">
        <v>617303.87</v>
      </c>
      <c r="G2079" s="3">
        <v>107456000</v>
      </c>
      <c r="H2079" s="3">
        <v>2391970.56</v>
      </c>
      <c r="I2079" s="61">
        <v>2023</v>
      </c>
    </row>
    <row r="2080" spans="1:9" x14ac:dyDescent="0.3">
      <c r="A2080" s="79">
        <v>1217</v>
      </c>
      <c r="B2080" t="s">
        <v>833</v>
      </c>
      <c r="C2080" t="s">
        <v>1100</v>
      </c>
      <c r="D2080" t="s">
        <v>3635</v>
      </c>
      <c r="E2080" t="s">
        <v>19</v>
      </c>
      <c r="F2080" s="3">
        <v>25000</v>
      </c>
      <c r="G2080" s="3">
        <v>38585000</v>
      </c>
      <c r="H2080" s="3">
        <v>71575.175000000003</v>
      </c>
      <c r="I2080" s="61">
        <v>2023</v>
      </c>
    </row>
    <row r="2081" spans="1:9" x14ac:dyDescent="0.3">
      <c r="A2081" s="79">
        <v>1218</v>
      </c>
      <c r="B2081" t="s">
        <v>834</v>
      </c>
      <c r="C2081" t="s">
        <v>1100</v>
      </c>
      <c r="D2081" t="s">
        <v>444</v>
      </c>
      <c r="E2081" t="s">
        <v>19</v>
      </c>
      <c r="F2081" s="3">
        <v>1013367.67</v>
      </c>
      <c r="G2081" s="3">
        <v>45251600</v>
      </c>
      <c r="H2081" s="3">
        <v>1010717.676</v>
      </c>
      <c r="I2081" s="61">
        <v>2023</v>
      </c>
    </row>
    <row r="2082" spans="1:9" x14ac:dyDescent="0.3">
      <c r="A2082" s="79">
        <v>1218</v>
      </c>
      <c r="B2082" t="s">
        <v>834</v>
      </c>
      <c r="C2082" t="s">
        <v>1100</v>
      </c>
      <c r="D2082" t="s">
        <v>445</v>
      </c>
      <c r="E2082" t="s">
        <v>19</v>
      </c>
      <c r="F2082" s="3">
        <v>527018.06000000006</v>
      </c>
      <c r="G2082" s="3">
        <v>24855000</v>
      </c>
      <c r="H2082" s="3">
        <v>524924.55000000005</v>
      </c>
      <c r="I2082" s="61">
        <v>2023</v>
      </c>
    </row>
    <row r="2083" spans="1:9" x14ac:dyDescent="0.3">
      <c r="A2083" s="79">
        <v>1218</v>
      </c>
      <c r="B2083" t="s">
        <v>834</v>
      </c>
      <c r="C2083" t="s">
        <v>1100</v>
      </c>
      <c r="D2083" t="s">
        <v>446</v>
      </c>
      <c r="E2083" t="s">
        <v>19</v>
      </c>
      <c r="F2083" s="3">
        <v>213408.72000000003</v>
      </c>
      <c r="G2083" s="3">
        <v>10120000</v>
      </c>
      <c r="H2083" s="3">
        <v>212531.04</v>
      </c>
      <c r="I2083" s="61">
        <v>2023</v>
      </c>
    </row>
    <row r="2084" spans="1:9" x14ac:dyDescent="0.3">
      <c r="A2084" s="79">
        <v>1218</v>
      </c>
      <c r="B2084" t="s">
        <v>834</v>
      </c>
      <c r="C2084" t="s">
        <v>1100</v>
      </c>
      <c r="D2084" t="s">
        <v>3309</v>
      </c>
      <c r="E2084" t="s">
        <v>19</v>
      </c>
      <c r="F2084" s="3">
        <v>65636.11</v>
      </c>
      <c r="G2084" s="3">
        <v>3297700</v>
      </c>
      <c r="H2084" s="3">
        <v>65265.911999999997</v>
      </c>
      <c r="I2084" s="61">
        <v>2023</v>
      </c>
    </row>
    <row r="2085" spans="1:9" x14ac:dyDescent="0.3">
      <c r="A2085" s="79">
        <v>1218</v>
      </c>
      <c r="B2085" t="s">
        <v>834</v>
      </c>
      <c r="C2085" t="s">
        <v>1100</v>
      </c>
      <c r="D2085" t="s">
        <v>3310</v>
      </c>
      <c r="E2085" t="s">
        <v>19</v>
      </c>
      <c r="F2085" s="3">
        <v>59115.89</v>
      </c>
      <c r="G2085" s="3">
        <v>2942200</v>
      </c>
      <c r="H2085" s="3">
        <v>58797.576000000001</v>
      </c>
      <c r="I2085" s="61">
        <v>2023</v>
      </c>
    </row>
    <row r="2086" spans="1:9" x14ac:dyDescent="0.3">
      <c r="A2086" s="79">
        <v>1218</v>
      </c>
      <c r="B2086" t="s">
        <v>834</v>
      </c>
      <c r="C2086" t="s">
        <v>1100</v>
      </c>
      <c r="D2086" t="s">
        <v>3311</v>
      </c>
      <c r="E2086" t="s">
        <v>7</v>
      </c>
      <c r="F2086" s="3">
        <v>36930</v>
      </c>
      <c r="G2086" s="3">
        <v>9254000</v>
      </c>
      <c r="H2086" s="3">
        <v>232367.94</v>
      </c>
      <c r="I2086" s="61">
        <v>2023</v>
      </c>
    </row>
    <row r="2087" spans="1:9" x14ac:dyDescent="0.3">
      <c r="A2087" s="79">
        <v>1218</v>
      </c>
      <c r="B2087" t="s">
        <v>834</v>
      </c>
      <c r="C2087" t="s">
        <v>1100</v>
      </c>
      <c r="D2087" t="s">
        <v>3636</v>
      </c>
      <c r="E2087" t="s">
        <v>19</v>
      </c>
      <c r="F2087" s="3">
        <v>848033.57</v>
      </c>
      <c r="G2087" s="3">
        <v>36905200</v>
      </c>
      <c r="H2087" s="3">
        <v>846337.57200000004</v>
      </c>
      <c r="I2087" s="61">
        <v>2023</v>
      </c>
    </row>
    <row r="2088" spans="1:9" x14ac:dyDescent="0.3">
      <c r="A2088" s="79">
        <v>1218</v>
      </c>
      <c r="B2088" t="s">
        <v>834</v>
      </c>
      <c r="C2088" t="s">
        <v>1100</v>
      </c>
      <c r="D2088" t="s">
        <v>3637</v>
      </c>
      <c r="E2088" t="s">
        <v>19</v>
      </c>
      <c r="F2088" s="3">
        <v>804038.00049999997</v>
      </c>
      <c r="G2088" s="3">
        <v>51450200</v>
      </c>
      <c r="H2088" s="3">
        <v>804038</v>
      </c>
      <c r="I2088" s="61">
        <v>2023</v>
      </c>
    </row>
    <row r="2089" spans="1:9" x14ac:dyDescent="0.3">
      <c r="A2089" s="79">
        <v>1219</v>
      </c>
      <c r="B2089" t="s">
        <v>835</v>
      </c>
      <c r="C2089" t="s">
        <v>1100</v>
      </c>
      <c r="D2089" t="s">
        <v>3638</v>
      </c>
      <c r="E2089" t="s">
        <v>19</v>
      </c>
      <c r="F2089" s="3">
        <v>656895.02</v>
      </c>
      <c r="G2089" s="3">
        <v>42609500</v>
      </c>
      <c r="H2089" s="3">
        <v>2362696.7799999998</v>
      </c>
      <c r="I2089" s="61">
        <v>2023</v>
      </c>
    </row>
    <row r="2090" spans="1:9" x14ac:dyDescent="0.3">
      <c r="A2090" s="79">
        <v>1219</v>
      </c>
      <c r="B2090" t="s">
        <v>835</v>
      </c>
      <c r="C2090" t="s">
        <v>1100</v>
      </c>
      <c r="D2090" t="s">
        <v>3639</v>
      </c>
      <c r="E2090" t="s">
        <v>19</v>
      </c>
      <c r="F2090" s="3">
        <v>367665.16</v>
      </c>
      <c r="G2090" s="3">
        <v>21818100</v>
      </c>
      <c r="H2090" s="3">
        <v>1209813.6499999999</v>
      </c>
      <c r="I2090" s="61">
        <v>2023</v>
      </c>
    </row>
    <row r="2091" spans="1:9" x14ac:dyDescent="0.3">
      <c r="A2091" s="79">
        <v>1219</v>
      </c>
      <c r="B2091" t="s">
        <v>835</v>
      </c>
      <c r="C2091" t="s">
        <v>1100</v>
      </c>
      <c r="D2091" t="s">
        <v>448</v>
      </c>
      <c r="E2091" t="s">
        <v>42</v>
      </c>
      <c r="F2091" s="3">
        <v>17232.45</v>
      </c>
      <c r="G2091" s="3">
        <v>3274200</v>
      </c>
      <c r="H2091" s="3">
        <v>181554.39</v>
      </c>
      <c r="I2091" s="61">
        <v>2023</v>
      </c>
    </row>
    <row r="2092" spans="1:9" x14ac:dyDescent="0.3">
      <c r="A2092" s="79">
        <v>1219</v>
      </c>
      <c r="B2092" t="s">
        <v>835</v>
      </c>
      <c r="C2092" t="s">
        <v>1100</v>
      </c>
      <c r="D2092" t="s">
        <v>449</v>
      </c>
      <c r="E2092" t="s">
        <v>42</v>
      </c>
      <c r="F2092" s="3">
        <v>223759.21</v>
      </c>
      <c r="G2092" s="3">
        <v>8014500</v>
      </c>
      <c r="H2092" s="3">
        <v>444404.03</v>
      </c>
      <c r="I2092" s="61">
        <v>2023</v>
      </c>
    </row>
    <row r="2093" spans="1:9" x14ac:dyDescent="0.3">
      <c r="A2093" s="79">
        <v>1220</v>
      </c>
      <c r="B2093" t="s">
        <v>836</v>
      </c>
      <c r="C2093" t="s">
        <v>1100</v>
      </c>
      <c r="D2093" t="s">
        <v>451</v>
      </c>
      <c r="E2093" t="s">
        <v>42</v>
      </c>
      <c r="F2093" s="3">
        <v>155419.22</v>
      </c>
      <c r="G2093" s="3">
        <v>19899600</v>
      </c>
      <c r="H2093" s="3">
        <v>583854.26</v>
      </c>
      <c r="I2093" s="61">
        <v>2023</v>
      </c>
    </row>
    <row r="2094" spans="1:9" x14ac:dyDescent="0.3">
      <c r="A2094" s="79">
        <v>1220</v>
      </c>
      <c r="B2094" t="s">
        <v>836</v>
      </c>
      <c r="C2094" t="s">
        <v>1100</v>
      </c>
      <c r="D2094" t="s">
        <v>452</v>
      </c>
      <c r="E2094" t="s">
        <v>7</v>
      </c>
      <c r="F2094" s="3">
        <v>7818.13</v>
      </c>
      <c r="G2094" s="3">
        <v>4100000</v>
      </c>
      <c r="H2094" s="3">
        <v>120294</v>
      </c>
      <c r="I2094" s="61">
        <v>2023</v>
      </c>
    </row>
    <row r="2095" spans="1:9" x14ac:dyDescent="0.3">
      <c r="A2095" s="79">
        <v>1220</v>
      </c>
      <c r="B2095" t="s">
        <v>836</v>
      </c>
      <c r="C2095" t="s">
        <v>1100</v>
      </c>
      <c r="D2095" t="s">
        <v>453</v>
      </c>
      <c r="E2095" t="s">
        <v>42</v>
      </c>
      <c r="F2095" s="3">
        <v>40803.61</v>
      </c>
      <c r="G2095" s="3">
        <v>4500000</v>
      </c>
      <c r="H2095" s="3">
        <v>132030</v>
      </c>
      <c r="I2095" s="61">
        <v>2023</v>
      </c>
    </row>
    <row r="2096" spans="1:9" x14ac:dyDescent="0.3">
      <c r="A2096" s="79">
        <v>1220</v>
      </c>
      <c r="B2096" t="s">
        <v>836</v>
      </c>
      <c r="C2096" t="s">
        <v>1100</v>
      </c>
      <c r="D2096" t="s">
        <v>3640</v>
      </c>
      <c r="E2096" t="s">
        <v>42</v>
      </c>
      <c r="F2096" s="3">
        <v>264176.90999999997</v>
      </c>
      <c r="G2096" s="3">
        <v>32700000</v>
      </c>
      <c r="H2096" s="3">
        <v>959418</v>
      </c>
      <c r="I2096" s="61">
        <v>2023</v>
      </c>
    </row>
    <row r="2097" spans="1:9" x14ac:dyDescent="0.3">
      <c r="A2097" s="79">
        <v>1220</v>
      </c>
      <c r="B2097" t="s">
        <v>836</v>
      </c>
      <c r="C2097" t="s">
        <v>1100</v>
      </c>
      <c r="D2097" t="s">
        <v>3312</v>
      </c>
      <c r="E2097" t="s">
        <v>7</v>
      </c>
      <c r="F2097" s="3">
        <v>45567.94</v>
      </c>
      <c r="G2097" s="3">
        <v>5539200</v>
      </c>
      <c r="H2097" s="3">
        <v>162520.13</v>
      </c>
      <c r="I2097" s="61">
        <v>2023</v>
      </c>
    </row>
    <row r="2098" spans="1:9" x14ac:dyDescent="0.3">
      <c r="A2098" s="79">
        <v>1220</v>
      </c>
      <c r="B2098" t="s">
        <v>836</v>
      </c>
      <c r="C2098" t="s">
        <v>1100</v>
      </c>
      <c r="D2098" t="s">
        <v>3641</v>
      </c>
      <c r="E2098" t="s">
        <v>42</v>
      </c>
      <c r="F2098" s="3">
        <v>159076.68</v>
      </c>
      <c r="G2098" s="3">
        <v>50426700</v>
      </c>
      <c r="H2098" s="3">
        <v>1479519.38</v>
      </c>
      <c r="I2098" s="61">
        <v>2023</v>
      </c>
    </row>
    <row r="2099" spans="1:9" x14ac:dyDescent="0.3">
      <c r="A2099" s="79">
        <v>1221</v>
      </c>
      <c r="B2099" t="s">
        <v>837</v>
      </c>
      <c r="C2099" t="s">
        <v>1100</v>
      </c>
      <c r="D2099" t="s">
        <v>3313</v>
      </c>
      <c r="E2099" t="s">
        <v>19</v>
      </c>
      <c r="F2099" s="3">
        <v>189067</v>
      </c>
      <c r="G2099" s="3">
        <v>8605900</v>
      </c>
      <c r="H2099" s="3">
        <v>431155.59</v>
      </c>
      <c r="I2099" s="61">
        <v>2023</v>
      </c>
    </row>
    <row r="2100" spans="1:9" x14ac:dyDescent="0.3">
      <c r="A2100" s="79">
        <v>1221</v>
      </c>
      <c r="B2100" t="s">
        <v>837</v>
      </c>
      <c r="C2100" t="s">
        <v>1100</v>
      </c>
      <c r="D2100" t="s">
        <v>455</v>
      </c>
      <c r="E2100" t="s">
        <v>7</v>
      </c>
      <c r="F2100" s="3">
        <v>40389</v>
      </c>
      <c r="G2100" s="3">
        <v>3950000</v>
      </c>
      <c r="H2100" s="3">
        <v>197895</v>
      </c>
      <c r="I2100" s="61">
        <v>2023</v>
      </c>
    </row>
    <row r="2101" spans="1:9" x14ac:dyDescent="0.3">
      <c r="A2101" s="79">
        <v>1221</v>
      </c>
      <c r="B2101" t="s">
        <v>837</v>
      </c>
      <c r="C2101" t="s">
        <v>1100</v>
      </c>
      <c r="D2101" t="s">
        <v>456</v>
      </c>
      <c r="E2101" t="s">
        <v>7</v>
      </c>
      <c r="F2101" s="3">
        <v>43950</v>
      </c>
      <c r="G2101" s="3">
        <v>1931000</v>
      </c>
      <c r="H2101" s="3">
        <v>96743.099999999991</v>
      </c>
      <c r="I2101" s="61">
        <v>2023</v>
      </c>
    </row>
    <row r="2102" spans="1:9" x14ac:dyDescent="0.3">
      <c r="A2102" s="79">
        <v>1221</v>
      </c>
      <c r="B2102" t="s">
        <v>837</v>
      </c>
      <c r="C2102" t="s">
        <v>1100</v>
      </c>
      <c r="D2102" t="s">
        <v>457</v>
      </c>
      <c r="E2102" t="s">
        <v>7</v>
      </c>
      <c r="F2102" s="3">
        <v>12956</v>
      </c>
      <c r="G2102" s="3">
        <v>676000</v>
      </c>
      <c r="H2102" s="3">
        <v>33867.599999999999</v>
      </c>
      <c r="I2102" s="61">
        <v>2023</v>
      </c>
    </row>
    <row r="2103" spans="1:9" x14ac:dyDescent="0.3">
      <c r="A2103" s="79">
        <v>1221</v>
      </c>
      <c r="B2103" t="s">
        <v>837</v>
      </c>
      <c r="C2103" t="s">
        <v>1100</v>
      </c>
      <c r="D2103" t="s">
        <v>458</v>
      </c>
      <c r="E2103" t="s">
        <v>7</v>
      </c>
      <c r="F2103" s="3">
        <v>875</v>
      </c>
      <c r="G2103" s="3">
        <v>480000</v>
      </c>
      <c r="H2103" s="3">
        <v>24048</v>
      </c>
      <c r="I2103" s="61">
        <v>2023</v>
      </c>
    </row>
    <row r="2104" spans="1:9" x14ac:dyDescent="0.3">
      <c r="A2104" s="79">
        <v>1221</v>
      </c>
      <c r="B2104" t="s">
        <v>837</v>
      </c>
      <c r="C2104" t="s">
        <v>1100</v>
      </c>
      <c r="D2104" t="s">
        <v>459</v>
      </c>
      <c r="E2104" t="s">
        <v>7</v>
      </c>
      <c r="F2104" s="3">
        <v>1000</v>
      </c>
      <c r="G2104" s="3">
        <v>177500</v>
      </c>
      <c r="H2104" s="3">
        <v>8892.75</v>
      </c>
      <c r="I2104" s="61">
        <v>2023</v>
      </c>
    </row>
    <row r="2105" spans="1:9" x14ac:dyDescent="0.3">
      <c r="A2105" s="79">
        <v>1221</v>
      </c>
      <c r="B2105" t="s">
        <v>837</v>
      </c>
      <c r="C2105" t="s">
        <v>1100</v>
      </c>
      <c r="D2105" t="s">
        <v>460</v>
      </c>
      <c r="E2105" t="s">
        <v>7</v>
      </c>
      <c r="F2105" s="3">
        <v>1000</v>
      </c>
      <c r="G2105" s="3">
        <v>171500</v>
      </c>
      <c r="H2105" s="3">
        <v>8592.15</v>
      </c>
      <c r="I2105" s="61">
        <v>2023</v>
      </c>
    </row>
    <row r="2106" spans="1:9" x14ac:dyDescent="0.3">
      <c r="A2106" s="79">
        <v>1221</v>
      </c>
      <c r="B2106" t="s">
        <v>837</v>
      </c>
      <c r="C2106" t="s">
        <v>1100</v>
      </c>
      <c r="D2106" t="s">
        <v>461</v>
      </c>
      <c r="E2106" t="s">
        <v>7</v>
      </c>
      <c r="F2106" s="3">
        <v>1000</v>
      </c>
      <c r="G2106" s="3">
        <v>162500</v>
      </c>
      <c r="H2106" s="3">
        <v>8141.25</v>
      </c>
      <c r="I2106" s="61">
        <v>2023</v>
      </c>
    </row>
    <row r="2107" spans="1:9" x14ac:dyDescent="0.3">
      <c r="A2107" s="79">
        <v>1221</v>
      </c>
      <c r="B2107" t="s">
        <v>837</v>
      </c>
      <c r="C2107" t="s">
        <v>1100</v>
      </c>
      <c r="D2107" t="s">
        <v>462</v>
      </c>
      <c r="E2107" t="s">
        <v>7</v>
      </c>
      <c r="F2107" s="3">
        <v>1000</v>
      </c>
      <c r="G2107" s="3">
        <v>149500</v>
      </c>
      <c r="H2107" s="3">
        <v>7489.95</v>
      </c>
      <c r="I2107" s="61">
        <v>2023</v>
      </c>
    </row>
    <row r="2108" spans="1:9" x14ac:dyDescent="0.3">
      <c r="A2108" s="79">
        <v>1222</v>
      </c>
      <c r="B2108" t="s">
        <v>838</v>
      </c>
      <c r="C2108" t="s">
        <v>1100</v>
      </c>
      <c r="D2108" t="s">
        <v>464</v>
      </c>
      <c r="E2108" t="s">
        <v>7</v>
      </c>
      <c r="F2108" s="3" t="s">
        <v>3765</v>
      </c>
      <c r="G2108" s="3">
        <v>6045000</v>
      </c>
      <c r="H2108" s="3">
        <v>403202</v>
      </c>
      <c r="I2108" s="61">
        <v>2023</v>
      </c>
    </row>
    <row r="2109" spans="1:9" x14ac:dyDescent="0.3">
      <c r="A2109" s="79">
        <v>1223</v>
      </c>
      <c r="B2109" t="s">
        <v>839</v>
      </c>
      <c r="C2109" t="s">
        <v>1100</v>
      </c>
      <c r="D2109" t="s">
        <v>466</v>
      </c>
      <c r="E2109" t="s">
        <v>42</v>
      </c>
      <c r="F2109" s="3">
        <v>39196.65</v>
      </c>
      <c r="G2109" s="3">
        <v>4471800</v>
      </c>
      <c r="H2109" s="3">
        <v>108575.31</v>
      </c>
      <c r="I2109" s="61">
        <v>2023</v>
      </c>
    </row>
    <row r="2110" spans="1:9" x14ac:dyDescent="0.3">
      <c r="A2110" s="79">
        <v>1223</v>
      </c>
      <c r="B2110" t="s">
        <v>839</v>
      </c>
      <c r="C2110" t="s">
        <v>1100</v>
      </c>
      <c r="D2110" t="s">
        <v>467</v>
      </c>
      <c r="E2110" t="s">
        <v>42</v>
      </c>
      <c r="F2110" s="3">
        <v>44442.75</v>
      </c>
      <c r="G2110" s="3">
        <v>6183300</v>
      </c>
      <c r="H2110" s="3">
        <v>150130.53</v>
      </c>
      <c r="I2110" s="61">
        <v>2023</v>
      </c>
    </row>
    <row r="2111" spans="1:9" x14ac:dyDescent="0.3">
      <c r="A2111" s="79">
        <v>1224</v>
      </c>
      <c r="B2111" t="s">
        <v>840</v>
      </c>
      <c r="C2111" t="s">
        <v>1100</v>
      </c>
      <c r="D2111" t="s">
        <v>3642</v>
      </c>
      <c r="E2111" t="s">
        <v>42</v>
      </c>
      <c r="F2111" s="3">
        <v>24394.85</v>
      </c>
      <c r="G2111" s="3">
        <v>6089100</v>
      </c>
      <c r="H2111" s="3">
        <v>213605.63</v>
      </c>
      <c r="I2111" s="61">
        <v>2023</v>
      </c>
    </row>
    <row r="2112" spans="1:9" x14ac:dyDescent="0.3">
      <c r="A2112" s="79">
        <v>1224</v>
      </c>
      <c r="B2112" t="s">
        <v>840</v>
      </c>
      <c r="C2112" t="s">
        <v>1100</v>
      </c>
      <c r="D2112" t="s">
        <v>3643</v>
      </c>
      <c r="E2112" t="s">
        <v>42</v>
      </c>
      <c r="F2112" s="3">
        <v>22600</v>
      </c>
      <c r="G2112" s="3">
        <v>5335800</v>
      </c>
      <c r="H2112" s="3">
        <v>187179.86</v>
      </c>
      <c r="I2112" s="61">
        <v>2023</v>
      </c>
    </row>
    <row r="2113" spans="1:9" x14ac:dyDescent="0.3">
      <c r="A2113" s="79">
        <v>1224</v>
      </c>
      <c r="B2113" t="s">
        <v>840</v>
      </c>
      <c r="C2113" t="s">
        <v>1100</v>
      </c>
      <c r="D2113" t="s">
        <v>3644</v>
      </c>
      <c r="E2113" t="s">
        <v>42</v>
      </c>
      <c r="F2113" s="3">
        <v>3212</v>
      </c>
      <c r="G2113" s="3">
        <v>350800</v>
      </c>
      <c r="H2113" s="3">
        <v>12306.06</v>
      </c>
      <c r="I2113" s="61">
        <v>2023</v>
      </c>
    </row>
    <row r="2114" spans="1:9" x14ac:dyDescent="0.3">
      <c r="A2114" s="79">
        <v>1225</v>
      </c>
      <c r="B2114" t="s">
        <v>3452</v>
      </c>
      <c r="C2114" t="s">
        <v>1100</v>
      </c>
      <c r="D2114" t="s">
        <v>3645</v>
      </c>
      <c r="E2114" t="s">
        <v>19</v>
      </c>
      <c r="F2114" s="3">
        <v>234957</v>
      </c>
      <c r="G2114" s="3">
        <v>2176200</v>
      </c>
      <c r="H2114" s="3">
        <v>261470.43</v>
      </c>
      <c r="I2114" s="61">
        <v>2023</v>
      </c>
    </row>
    <row r="2115" spans="1:9" x14ac:dyDescent="0.3">
      <c r="A2115" s="79">
        <v>1225</v>
      </c>
      <c r="B2115" t="s">
        <v>3452</v>
      </c>
      <c r="C2115" t="s">
        <v>1100</v>
      </c>
      <c r="D2115" t="s">
        <v>3314</v>
      </c>
      <c r="E2115" t="s">
        <v>19</v>
      </c>
      <c r="F2115" s="3">
        <v>648999</v>
      </c>
      <c r="G2115" s="3">
        <v>13769900</v>
      </c>
      <c r="H2115" s="3">
        <v>1707605.2990000001</v>
      </c>
      <c r="I2115" s="61">
        <v>2023</v>
      </c>
    </row>
    <row r="2116" spans="1:9" x14ac:dyDescent="0.3">
      <c r="A2116" s="79">
        <v>1225</v>
      </c>
      <c r="B2116" t="s">
        <v>3452</v>
      </c>
      <c r="C2116" t="s">
        <v>1100</v>
      </c>
      <c r="D2116" t="s">
        <v>3315</v>
      </c>
      <c r="E2116" t="s">
        <v>19</v>
      </c>
      <c r="F2116" s="3">
        <v>569612</v>
      </c>
      <c r="G2116" s="3">
        <v>12975300</v>
      </c>
      <c r="H2116" s="3">
        <v>773911.76850000001</v>
      </c>
      <c r="I2116" s="61">
        <v>2023</v>
      </c>
    </row>
    <row r="2117" spans="1:9" x14ac:dyDescent="0.3">
      <c r="A2117" s="79">
        <v>1225</v>
      </c>
      <c r="B2117" t="s">
        <v>3452</v>
      </c>
      <c r="C2117" t="s">
        <v>1100</v>
      </c>
      <c r="D2117" t="s">
        <v>3316</v>
      </c>
      <c r="E2117" t="s">
        <v>19</v>
      </c>
      <c r="F2117" s="3">
        <v>88135</v>
      </c>
      <c r="G2117" s="3">
        <v>1330000</v>
      </c>
      <c r="H2117" s="3">
        <v>164933.29999999999</v>
      </c>
      <c r="I2117" s="61">
        <v>2023</v>
      </c>
    </row>
    <row r="2118" spans="1:9" x14ac:dyDescent="0.3">
      <c r="A2118" s="79">
        <v>1225</v>
      </c>
      <c r="B2118" t="s">
        <v>3452</v>
      </c>
      <c r="C2118" t="s">
        <v>1100</v>
      </c>
      <c r="D2118" t="s">
        <v>3317</v>
      </c>
      <c r="E2118" t="s">
        <v>19</v>
      </c>
      <c r="F2118" s="3">
        <v>2434533</v>
      </c>
      <c r="G2118" s="3">
        <v>29191000</v>
      </c>
      <c r="H2118" s="3">
        <v>3482194.3899999997</v>
      </c>
      <c r="I2118" s="61">
        <v>2023</v>
      </c>
    </row>
    <row r="2119" spans="1:9" x14ac:dyDescent="0.3">
      <c r="A2119" s="79">
        <v>1225</v>
      </c>
      <c r="B2119" t="s">
        <v>3452</v>
      </c>
      <c r="C2119" t="s">
        <v>1100</v>
      </c>
      <c r="D2119" t="s">
        <v>3318</v>
      </c>
      <c r="E2119" t="s">
        <v>19</v>
      </c>
      <c r="F2119" s="3">
        <v>639157</v>
      </c>
      <c r="G2119" s="3">
        <v>22786400</v>
      </c>
      <c r="H2119" s="3">
        <v>2718189.656</v>
      </c>
      <c r="I2119" s="61">
        <v>2023</v>
      </c>
    </row>
    <row r="2120" spans="1:9" x14ac:dyDescent="0.3">
      <c r="A2120" s="79">
        <v>1225</v>
      </c>
      <c r="B2120" t="s">
        <v>3452</v>
      </c>
      <c r="C2120" t="s">
        <v>1100</v>
      </c>
      <c r="D2120" t="s">
        <v>3319</v>
      </c>
      <c r="E2120" t="s">
        <v>19</v>
      </c>
      <c r="F2120" s="3">
        <v>947171</v>
      </c>
      <c r="G2120" s="3">
        <v>23039900</v>
      </c>
      <c r="H2120" s="3">
        <v>2748429.6709999996</v>
      </c>
      <c r="I2120" s="61">
        <v>2023</v>
      </c>
    </row>
    <row r="2121" spans="1:9" x14ac:dyDescent="0.3">
      <c r="A2121" s="79">
        <v>1225</v>
      </c>
      <c r="B2121" t="s">
        <v>3452</v>
      </c>
      <c r="C2121" t="s">
        <v>1100</v>
      </c>
      <c r="D2121" t="s">
        <v>3646</v>
      </c>
      <c r="E2121" t="s">
        <v>19</v>
      </c>
      <c r="F2121" s="3">
        <v>320987.18</v>
      </c>
      <c r="G2121" s="3">
        <v>4498000</v>
      </c>
      <c r="H2121" s="3">
        <v>516730.24</v>
      </c>
      <c r="I2121" s="61">
        <v>2023</v>
      </c>
    </row>
    <row r="2122" spans="1:9" x14ac:dyDescent="0.3">
      <c r="A2122" s="79">
        <v>1225</v>
      </c>
      <c r="B2122" t="s">
        <v>3452</v>
      </c>
      <c r="C2122" t="s">
        <v>1100</v>
      </c>
      <c r="D2122" t="s">
        <v>3320</v>
      </c>
      <c r="E2122" t="s">
        <v>42</v>
      </c>
      <c r="F2122" s="3">
        <v>361019</v>
      </c>
      <c r="G2122" s="3">
        <v>9441200</v>
      </c>
      <c r="H2122" s="3">
        <v>542302.52799999993</v>
      </c>
      <c r="I2122" s="61">
        <v>2023</v>
      </c>
    </row>
    <row r="2123" spans="1:9" x14ac:dyDescent="0.3">
      <c r="A2123" s="79">
        <v>1225</v>
      </c>
      <c r="B2123" t="s">
        <v>3452</v>
      </c>
      <c r="C2123" t="s">
        <v>1100</v>
      </c>
      <c r="D2123" t="s">
        <v>3321</v>
      </c>
      <c r="E2123" t="s">
        <v>19</v>
      </c>
      <c r="F2123" s="3">
        <v>604266</v>
      </c>
      <c r="G2123" s="3">
        <v>5794100</v>
      </c>
      <c r="H2123" s="3">
        <v>665626.20799999998</v>
      </c>
      <c r="I2123" s="61">
        <v>2023</v>
      </c>
    </row>
    <row r="2124" spans="1:9" x14ac:dyDescent="0.3">
      <c r="A2124" s="79">
        <v>1225</v>
      </c>
      <c r="B2124" t="s">
        <v>3452</v>
      </c>
      <c r="C2124" t="s">
        <v>1100</v>
      </c>
      <c r="D2124" t="s">
        <v>3322</v>
      </c>
      <c r="E2124" t="s">
        <v>19</v>
      </c>
      <c r="F2124" s="3">
        <v>69265</v>
      </c>
      <c r="G2124" s="3">
        <v>695900</v>
      </c>
      <c r="H2124" s="3">
        <v>79944.991999999998</v>
      </c>
      <c r="I2124" s="61">
        <v>2023</v>
      </c>
    </row>
    <row r="2125" spans="1:9" x14ac:dyDescent="0.3">
      <c r="A2125" s="79">
        <v>1225</v>
      </c>
      <c r="B2125" t="s">
        <v>3452</v>
      </c>
      <c r="C2125" t="s">
        <v>1100</v>
      </c>
      <c r="D2125" t="s">
        <v>3323</v>
      </c>
      <c r="E2125" t="s">
        <v>19</v>
      </c>
      <c r="F2125" s="3">
        <v>366476</v>
      </c>
      <c r="G2125" s="3">
        <v>6173900</v>
      </c>
      <c r="H2125" s="3">
        <v>709257.63199999998</v>
      </c>
      <c r="I2125" s="61">
        <v>2023</v>
      </c>
    </row>
    <row r="2126" spans="1:9" x14ac:dyDescent="0.3">
      <c r="A2126" s="79">
        <v>1225</v>
      </c>
      <c r="B2126" t="s">
        <v>3452</v>
      </c>
      <c r="C2126" t="s">
        <v>1100</v>
      </c>
      <c r="D2126" t="s">
        <v>3324</v>
      </c>
      <c r="E2126" t="s">
        <v>42</v>
      </c>
      <c r="F2126" s="3">
        <v>133654</v>
      </c>
      <c r="G2126" s="3">
        <v>1899100</v>
      </c>
      <c r="H2126" s="3">
        <v>119785.7325</v>
      </c>
      <c r="I2126" s="61">
        <v>2023</v>
      </c>
    </row>
    <row r="2127" spans="1:9" x14ac:dyDescent="0.3">
      <c r="A2127" s="79">
        <v>1225</v>
      </c>
      <c r="B2127" t="s">
        <v>3452</v>
      </c>
      <c r="C2127" t="s">
        <v>1100</v>
      </c>
      <c r="D2127" t="s">
        <v>3325</v>
      </c>
      <c r="E2127" t="s">
        <v>19</v>
      </c>
      <c r="F2127" s="3">
        <v>2023669</v>
      </c>
      <c r="G2127" s="3">
        <v>22374600</v>
      </c>
      <c r="H2127" s="3">
        <v>1411277.8950000005</v>
      </c>
      <c r="I2127" s="61">
        <v>2023</v>
      </c>
    </row>
    <row r="2128" spans="1:9" x14ac:dyDescent="0.3">
      <c r="A2128" s="79">
        <v>1225</v>
      </c>
      <c r="B2128" t="s">
        <v>3452</v>
      </c>
      <c r="C2128" t="s">
        <v>1100</v>
      </c>
      <c r="D2128" t="s">
        <v>3326</v>
      </c>
      <c r="E2128" t="s">
        <v>42</v>
      </c>
      <c r="F2128" s="3">
        <v>1169280</v>
      </c>
      <c r="G2128" s="3">
        <v>17796600</v>
      </c>
      <c r="H2128" s="3">
        <v>1016363.826</v>
      </c>
      <c r="I2128" s="61">
        <v>2023</v>
      </c>
    </row>
    <row r="2129" spans="1:9" x14ac:dyDescent="0.3">
      <c r="A2129" s="79">
        <v>1225</v>
      </c>
      <c r="B2129" t="s">
        <v>3452</v>
      </c>
      <c r="C2129" t="s">
        <v>1100</v>
      </c>
      <c r="D2129" t="s">
        <v>3327</v>
      </c>
      <c r="E2129" t="s">
        <v>19</v>
      </c>
      <c r="F2129" s="3">
        <v>235566</v>
      </c>
      <c r="G2129" s="3">
        <v>4119400</v>
      </c>
      <c r="H2129" s="3">
        <v>235258.93400000001</v>
      </c>
      <c r="I2129" s="61">
        <v>2023</v>
      </c>
    </row>
    <row r="2130" spans="1:9" x14ac:dyDescent="0.3">
      <c r="A2130" s="79">
        <v>1225</v>
      </c>
      <c r="B2130" t="s">
        <v>3452</v>
      </c>
      <c r="C2130" t="s">
        <v>1100</v>
      </c>
      <c r="D2130" t="s">
        <v>3328</v>
      </c>
      <c r="E2130" t="s">
        <v>19</v>
      </c>
      <c r="F2130" s="3">
        <v>140000</v>
      </c>
      <c r="G2130" s="3">
        <v>3175500</v>
      </c>
      <c r="H2130" s="3">
        <v>181352.80499999999</v>
      </c>
      <c r="I2130" s="61">
        <v>2023</v>
      </c>
    </row>
    <row r="2131" spans="1:9" x14ac:dyDescent="0.3">
      <c r="A2131" s="79">
        <v>1225</v>
      </c>
      <c r="B2131" t="s">
        <v>3452</v>
      </c>
      <c r="C2131" t="s">
        <v>1100</v>
      </c>
      <c r="D2131" t="s">
        <v>3329</v>
      </c>
      <c r="E2131" t="s">
        <v>19</v>
      </c>
      <c r="F2131" s="3">
        <v>546731</v>
      </c>
      <c r="G2131" s="3">
        <v>6107100</v>
      </c>
      <c r="H2131" s="3">
        <v>348776.48100000003</v>
      </c>
      <c r="I2131" s="61">
        <v>2023</v>
      </c>
    </row>
    <row r="2132" spans="1:9" x14ac:dyDescent="0.3">
      <c r="A2132" s="79">
        <v>1225</v>
      </c>
      <c r="B2132" t="s">
        <v>3452</v>
      </c>
      <c r="C2132" t="s">
        <v>1100</v>
      </c>
      <c r="D2132" t="s">
        <v>3330</v>
      </c>
      <c r="E2132" t="s">
        <v>19</v>
      </c>
      <c r="F2132" s="3">
        <v>455340</v>
      </c>
      <c r="G2132" s="3">
        <v>34300</v>
      </c>
      <c r="H2132" s="3">
        <v>1958.873</v>
      </c>
      <c r="I2132" s="61">
        <v>2023</v>
      </c>
    </row>
    <row r="2133" spans="1:9" x14ac:dyDescent="0.3">
      <c r="A2133" s="79">
        <v>1225</v>
      </c>
      <c r="B2133" t="s">
        <v>3452</v>
      </c>
      <c r="C2133" t="s">
        <v>1100</v>
      </c>
      <c r="D2133" t="s">
        <v>3331</v>
      </c>
      <c r="E2133" t="s">
        <v>19</v>
      </c>
      <c r="F2133" s="3">
        <v>279874</v>
      </c>
      <c r="G2133" s="3">
        <v>3806500</v>
      </c>
      <c r="H2133" s="3">
        <v>240094.98749999999</v>
      </c>
      <c r="I2133" s="61">
        <v>2023</v>
      </c>
    </row>
    <row r="2134" spans="1:9" x14ac:dyDescent="0.3">
      <c r="A2134" s="79">
        <v>1225</v>
      </c>
      <c r="B2134" t="s">
        <v>3452</v>
      </c>
      <c r="C2134" t="s">
        <v>1100</v>
      </c>
      <c r="D2134" t="s">
        <v>3332</v>
      </c>
      <c r="E2134" t="s">
        <v>19</v>
      </c>
      <c r="F2134" s="3">
        <v>340474</v>
      </c>
      <c r="G2134" s="3">
        <v>3806500</v>
      </c>
      <c r="H2134" s="3">
        <v>240094.98749999999</v>
      </c>
      <c r="I2134" s="61">
        <v>2023</v>
      </c>
    </row>
    <row r="2135" spans="1:9" x14ac:dyDescent="0.3">
      <c r="A2135" s="79">
        <v>1225</v>
      </c>
      <c r="B2135" t="s">
        <v>3452</v>
      </c>
      <c r="C2135" t="s">
        <v>1100</v>
      </c>
      <c r="D2135" t="s">
        <v>3333</v>
      </c>
      <c r="E2135" t="s">
        <v>19</v>
      </c>
      <c r="F2135" s="3">
        <v>125978</v>
      </c>
      <c r="G2135" s="3">
        <v>2650100</v>
      </c>
      <c r="H2135" s="3">
        <v>167155.05750000002</v>
      </c>
      <c r="I2135" s="61">
        <v>2023</v>
      </c>
    </row>
    <row r="2136" spans="1:9" x14ac:dyDescent="0.3">
      <c r="A2136" s="79">
        <v>1225</v>
      </c>
      <c r="B2136" t="s">
        <v>3452</v>
      </c>
      <c r="C2136" t="s">
        <v>1100</v>
      </c>
      <c r="D2136" t="s">
        <v>3334</v>
      </c>
      <c r="E2136" t="s">
        <v>19</v>
      </c>
      <c r="F2136" s="3">
        <v>423573</v>
      </c>
      <c r="G2136" s="3">
        <v>5328700</v>
      </c>
      <c r="H2136" s="3">
        <v>608644.11400000006</v>
      </c>
      <c r="I2136" s="61">
        <v>2023</v>
      </c>
    </row>
    <row r="2137" spans="1:9" x14ac:dyDescent="0.3">
      <c r="A2137" s="79">
        <v>1225</v>
      </c>
      <c r="B2137" t="s">
        <v>3452</v>
      </c>
      <c r="C2137" t="s">
        <v>1100</v>
      </c>
      <c r="D2137" t="s">
        <v>3335</v>
      </c>
      <c r="E2137" t="s">
        <v>19</v>
      </c>
      <c r="F2137" s="3">
        <v>368250</v>
      </c>
      <c r="G2137" s="3">
        <v>4486800</v>
      </c>
      <c r="H2137" s="3">
        <v>512482.29599999997</v>
      </c>
      <c r="I2137" s="61">
        <v>2023</v>
      </c>
    </row>
    <row r="2138" spans="1:9" x14ac:dyDescent="0.3">
      <c r="A2138" s="79">
        <v>1225</v>
      </c>
      <c r="B2138" t="s">
        <v>3452</v>
      </c>
      <c r="C2138" t="s">
        <v>1100</v>
      </c>
      <c r="D2138" t="s">
        <v>3336</v>
      </c>
      <c r="E2138" t="s">
        <v>19</v>
      </c>
      <c r="F2138" s="3">
        <v>1073566</v>
      </c>
      <c r="G2138" s="3">
        <v>9968000</v>
      </c>
      <c r="H2138" s="3">
        <v>1257463.2000000002</v>
      </c>
      <c r="I2138" s="61">
        <v>2023</v>
      </c>
    </row>
    <row r="2139" spans="1:9" x14ac:dyDescent="0.3">
      <c r="A2139" s="79">
        <v>1225</v>
      </c>
      <c r="B2139" t="s">
        <v>3452</v>
      </c>
      <c r="C2139" t="s">
        <v>1100</v>
      </c>
      <c r="D2139" t="s">
        <v>3337</v>
      </c>
      <c r="E2139" t="s">
        <v>19</v>
      </c>
      <c r="F2139" s="3">
        <v>1526496</v>
      </c>
      <c r="G2139" s="3">
        <v>14165300</v>
      </c>
      <c r="H2139" s="3">
        <v>1786952.5950000002</v>
      </c>
      <c r="I2139" s="61">
        <v>2023</v>
      </c>
    </row>
    <row r="2140" spans="1:9" x14ac:dyDescent="0.3">
      <c r="A2140" s="79">
        <v>1225</v>
      </c>
      <c r="B2140" t="s">
        <v>3452</v>
      </c>
      <c r="C2140" t="s">
        <v>1100</v>
      </c>
      <c r="D2140" t="s">
        <v>3338</v>
      </c>
      <c r="E2140" t="s">
        <v>19</v>
      </c>
      <c r="F2140" s="3">
        <v>369790</v>
      </c>
      <c r="G2140" s="3">
        <v>3470300</v>
      </c>
      <c r="H2140" s="3">
        <v>437778.34499999997</v>
      </c>
      <c r="I2140" s="61">
        <v>2023</v>
      </c>
    </row>
    <row r="2141" spans="1:9" x14ac:dyDescent="0.3">
      <c r="A2141" s="79">
        <v>1225</v>
      </c>
      <c r="B2141" t="s">
        <v>3452</v>
      </c>
      <c r="C2141" t="s">
        <v>1100</v>
      </c>
      <c r="D2141" t="s">
        <v>3339</v>
      </c>
      <c r="E2141" t="s">
        <v>19</v>
      </c>
      <c r="F2141" s="3">
        <v>1206551</v>
      </c>
      <c r="G2141" s="3">
        <v>11203600</v>
      </c>
      <c r="H2141" s="3">
        <v>1413334.14</v>
      </c>
      <c r="I2141" s="61">
        <v>2023</v>
      </c>
    </row>
    <row r="2142" spans="1:9" x14ac:dyDescent="0.3">
      <c r="A2142" s="79">
        <v>1225</v>
      </c>
      <c r="B2142" t="s">
        <v>3452</v>
      </c>
      <c r="C2142" t="s">
        <v>1100</v>
      </c>
      <c r="D2142" t="s">
        <v>4037</v>
      </c>
      <c r="E2142" t="s">
        <v>19</v>
      </c>
      <c r="F2142" s="3">
        <v>419438</v>
      </c>
      <c r="G2142" s="3">
        <v>3933700</v>
      </c>
      <c r="H2142" s="3">
        <v>496236.25500000006</v>
      </c>
      <c r="I2142" s="61">
        <v>2023</v>
      </c>
    </row>
    <row r="2143" spans="1:9" x14ac:dyDescent="0.3">
      <c r="A2143" s="79">
        <v>1225</v>
      </c>
      <c r="B2143" t="s">
        <v>3452</v>
      </c>
      <c r="C2143" t="s">
        <v>1100</v>
      </c>
      <c r="D2143" t="s">
        <v>4038</v>
      </c>
      <c r="E2143" t="s">
        <v>7</v>
      </c>
      <c r="F2143" s="3">
        <v>8732</v>
      </c>
      <c r="G2143" s="3" t="s">
        <v>4039</v>
      </c>
      <c r="H2143" s="3" t="s">
        <v>4039</v>
      </c>
      <c r="I2143" s="61">
        <v>2023</v>
      </c>
    </row>
    <row r="2144" spans="1:9" x14ac:dyDescent="0.3">
      <c r="A2144" s="79">
        <v>1225</v>
      </c>
      <c r="B2144" t="s">
        <v>3452</v>
      </c>
      <c r="C2144" t="s">
        <v>1100</v>
      </c>
      <c r="D2144" t="s">
        <v>4040</v>
      </c>
      <c r="E2144" t="s">
        <v>7</v>
      </c>
      <c r="F2144" s="3">
        <v>47097</v>
      </c>
      <c r="G2144" s="3" t="s">
        <v>4039</v>
      </c>
      <c r="H2144" s="3" t="s">
        <v>4039</v>
      </c>
      <c r="I2144" s="61">
        <v>2023</v>
      </c>
    </row>
    <row r="2145" spans="1:9" x14ac:dyDescent="0.3">
      <c r="A2145" s="79">
        <v>1225</v>
      </c>
      <c r="B2145" t="s">
        <v>3452</v>
      </c>
      <c r="C2145" t="s">
        <v>1100</v>
      </c>
      <c r="D2145" t="s">
        <v>4041</v>
      </c>
      <c r="E2145" t="s">
        <v>7</v>
      </c>
      <c r="F2145" s="3">
        <v>52419</v>
      </c>
      <c r="G2145" s="3" t="s">
        <v>4039</v>
      </c>
      <c r="H2145" s="3" t="s">
        <v>4039</v>
      </c>
      <c r="I2145" s="61">
        <v>2023</v>
      </c>
    </row>
    <row r="2146" spans="1:9" x14ac:dyDescent="0.3">
      <c r="A2146" s="79">
        <v>1303</v>
      </c>
      <c r="B2146" t="s">
        <v>841</v>
      </c>
      <c r="C2146" t="s">
        <v>1107</v>
      </c>
      <c r="D2146" t="s">
        <v>3647</v>
      </c>
      <c r="E2146" t="s">
        <v>7</v>
      </c>
      <c r="F2146" s="3">
        <v>33943</v>
      </c>
      <c r="G2146" s="3">
        <v>4594600</v>
      </c>
      <c r="H2146" s="3">
        <v>71537.921999999991</v>
      </c>
      <c r="I2146" s="61">
        <v>2023</v>
      </c>
    </row>
    <row r="2147" spans="1:9" x14ac:dyDescent="0.3">
      <c r="A2147" s="79">
        <v>1303</v>
      </c>
      <c r="B2147" t="s">
        <v>841</v>
      </c>
      <c r="C2147" t="s">
        <v>1107</v>
      </c>
      <c r="D2147" t="s">
        <v>3340</v>
      </c>
      <c r="E2147" t="s">
        <v>7</v>
      </c>
      <c r="F2147" s="3">
        <v>69116</v>
      </c>
      <c r="G2147" s="3">
        <v>12585000</v>
      </c>
      <c r="H2147" s="3">
        <v>195948.45</v>
      </c>
      <c r="I2147" s="61">
        <v>2023</v>
      </c>
    </row>
    <row r="2148" spans="1:9" x14ac:dyDescent="0.3">
      <c r="A2148" s="79">
        <v>1303</v>
      </c>
      <c r="B2148" t="s">
        <v>841</v>
      </c>
      <c r="C2148" t="s">
        <v>1107</v>
      </c>
      <c r="D2148" t="s">
        <v>3648</v>
      </c>
      <c r="E2148" t="s">
        <v>7</v>
      </c>
      <c r="F2148" s="3">
        <v>68357.75</v>
      </c>
      <c r="G2148" s="3">
        <v>1840200</v>
      </c>
      <c r="H2148" s="3">
        <v>28651.914000000001</v>
      </c>
      <c r="I2148" s="61">
        <v>2023</v>
      </c>
    </row>
    <row r="2149" spans="1:9" x14ac:dyDescent="0.3">
      <c r="A2149" s="79">
        <v>1303</v>
      </c>
      <c r="B2149" t="s">
        <v>841</v>
      </c>
      <c r="C2149" t="s">
        <v>1107</v>
      </c>
      <c r="D2149" t="s">
        <v>470</v>
      </c>
      <c r="E2149" t="s">
        <v>19</v>
      </c>
      <c r="F2149" s="3">
        <v>8530</v>
      </c>
      <c r="G2149" s="3">
        <v>3811300</v>
      </c>
      <c r="H2149" s="3">
        <v>59341.940999999999</v>
      </c>
      <c r="I2149" s="61">
        <v>2023</v>
      </c>
    </row>
    <row r="2150" spans="1:9" x14ac:dyDescent="0.3">
      <c r="A2150" s="79">
        <v>1303</v>
      </c>
      <c r="B2150" t="s">
        <v>841</v>
      </c>
      <c r="C2150" t="s">
        <v>1107</v>
      </c>
      <c r="D2150" t="s">
        <v>3649</v>
      </c>
      <c r="E2150" t="s">
        <v>7</v>
      </c>
      <c r="F2150" s="3">
        <v>62657.599999999999</v>
      </c>
      <c r="G2150" s="3">
        <v>5577600</v>
      </c>
      <c r="H2150" s="3">
        <v>86843.232000000004</v>
      </c>
      <c r="I2150" s="61">
        <v>2023</v>
      </c>
    </row>
    <row r="2151" spans="1:9" x14ac:dyDescent="0.3">
      <c r="A2151" s="79">
        <v>1303</v>
      </c>
      <c r="B2151" t="s">
        <v>841</v>
      </c>
      <c r="C2151" t="s">
        <v>1107</v>
      </c>
      <c r="D2151" t="s">
        <v>3649</v>
      </c>
      <c r="E2151" t="s">
        <v>7</v>
      </c>
      <c r="F2151" s="3">
        <v>62657.599999999999</v>
      </c>
      <c r="G2151" s="3">
        <v>1875800</v>
      </c>
      <c r="H2151" s="3">
        <v>29206.205999999998</v>
      </c>
      <c r="I2151" s="61">
        <v>2023</v>
      </c>
    </row>
    <row r="2152" spans="1:9" x14ac:dyDescent="0.3">
      <c r="A2152" s="79">
        <v>1303</v>
      </c>
      <c r="B2152" t="s">
        <v>841</v>
      </c>
      <c r="C2152" t="s">
        <v>1107</v>
      </c>
      <c r="D2152" t="s">
        <v>3649</v>
      </c>
      <c r="E2152" t="s">
        <v>7</v>
      </c>
      <c r="F2152" s="3">
        <v>216759.32</v>
      </c>
      <c r="G2152" s="3">
        <v>7013200</v>
      </c>
      <c r="H2152" s="3">
        <v>109195.524</v>
      </c>
      <c r="I2152" s="61">
        <v>2023</v>
      </c>
    </row>
    <row r="2153" spans="1:9" x14ac:dyDescent="0.3">
      <c r="A2153" s="79">
        <v>1303</v>
      </c>
      <c r="B2153" t="s">
        <v>841</v>
      </c>
      <c r="C2153" t="s">
        <v>1107</v>
      </c>
      <c r="D2153" t="s">
        <v>471</v>
      </c>
      <c r="E2153" t="s">
        <v>42</v>
      </c>
      <c r="F2153" s="3">
        <v>19240.080000000002</v>
      </c>
      <c r="G2153" s="3">
        <v>3905700</v>
      </c>
      <c r="H2153" s="3">
        <v>60811.749000000003</v>
      </c>
      <c r="I2153" s="61">
        <v>2023</v>
      </c>
    </row>
    <row r="2154" spans="1:9" x14ac:dyDescent="0.3">
      <c r="A2154" s="79">
        <v>1303</v>
      </c>
      <c r="B2154" t="s">
        <v>841</v>
      </c>
      <c r="C2154" t="s">
        <v>1107</v>
      </c>
      <c r="D2154" t="s">
        <v>472</v>
      </c>
      <c r="E2154" t="s">
        <v>42</v>
      </c>
      <c r="F2154" s="3">
        <v>4667.6000000000004</v>
      </c>
      <c r="G2154" s="3">
        <v>664900</v>
      </c>
      <c r="H2154" s="3">
        <v>10352.493</v>
      </c>
      <c r="I2154" s="61">
        <v>2023</v>
      </c>
    </row>
    <row r="2155" spans="1:9" x14ac:dyDescent="0.3">
      <c r="A2155" s="79">
        <v>1303</v>
      </c>
      <c r="B2155" t="s">
        <v>841</v>
      </c>
      <c r="C2155" t="s">
        <v>1107</v>
      </c>
      <c r="D2155" t="s">
        <v>3650</v>
      </c>
      <c r="E2155" t="s">
        <v>42</v>
      </c>
      <c r="F2155" s="3">
        <v>183993.82</v>
      </c>
      <c r="G2155" s="3">
        <v>15226200</v>
      </c>
      <c r="H2155" s="3">
        <v>237071.93400000001</v>
      </c>
      <c r="I2155" s="61">
        <v>2023</v>
      </c>
    </row>
    <row r="2156" spans="1:9" x14ac:dyDescent="0.3">
      <c r="A2156" s="79">
        <v>1303</v>
      </c>
      <c r="B2156" t="s">
        <v>841</v>
      </c>
      <c r="C2156" t="s">
        <v>1107</v>
      </c>
      <c r="D2156" t="s">
        <v>473</v>
      </c>
      <c r="E2156" t="s">
        <v>19</v>
      </c>
      <c r="F2156" s="3">
        <v>68833.17</v>
      </c>
      <c r="G2156" s="3">
        <v>13168800</v>
      </c>
      <c r="H2156" s="3">
        <v>205038.21599999999</v>
      </c>
      <c r="I2156" s="61">
        <v>2023</v>
      </c>
    </row>
    <row r="2157" spans="1:9" x14ac:dyDescent="0.3">
      <c r="A2157" s="79">
        <v>1303</v>
      </c>
      <c r="B2157" t="s">
        <v>841</v>
      </c>
      <c r="C2157" t="s">
        <v>1107</v>
      </c>
      <c r="D2157" t="s">
        <v>474</v>
      </c>
      <c r="E2157" t="s">
        <v>42</v>
      </c>
      <c r="F2157" s="3">
        <v>201487.38</v>
      </c>
      <c r="G2157" s="3">
        <v>27266800</v>
      </c>
      <c r="H2157" s="3">
        <v>424544.076</v>
      </c>
      <c r="I2157" s="61">
        <v>2023</v>
      </c>
    </row>
    <row r="2158" spans="1:9" x14ac:dyDescent="0.3">
      <c r="A2158" s="79">
        <v>1303</v>
      </c>
      <c r="B2158" t="s">
        <v>841</v>
      </c>
      <c r="C2158" t="s">
        <v>1107</v>
      </c>
      <c r="D2158" t="s">
        <v>3651</v>
      </c>
      <c r="E2158" t="s">
        <v>42</v>
      </c>
      <c r="F2158" s="3">
        <v>188224.13</v>
      </c>
      <c r="G2158" s="3">
        <v>25471900</v>
      </c>
      <c r="H2158" s="3">
        <v>396597.48300000001</v>
      </c>
      <c r="I2158" s="61">
        <v>2023</v>
      </c>
    </row>
    <row r="2159" spans="1:9" x14ac:dyDescent="0.3">
      <c r="A2159" s="79">
        <v>1303</v>
      </c>
      <c r="B2159" t="s">
        <v>841</v>
      </c>
      <c r="C2159" t="s">
        <v>1107</v>
      </c>
      <c r="D2159" t="s">
        <v>475</v>
      </c>
      <c r="E2159" t="s">
        <v>42</v>
      </c>
      <c r="F2159" s="3">
        <v>874560.96</v>
      </c>
      <c r="G2159" s="3">
        <v>67609000</v>
      </c>
      <c r="H2159" s="3">
        <v>1052672.1299999999</v>
      </c>
      <c r="I2159" s="61">
        <v>2023</v>
      </c>
    </row>
    <row r="2160" spans="1:9" x14ac:dyDescent="0.3">
      <c r="A2160" s="79">
        <v>1303</v>
      </c>
      <c r="B2160" t="s">
        <v>841</v>
      </c>
      <c r="C2160" t="s">
        <v>1107</v>
      </c>
      <c r="D2160" t="s">
        <v>3652</v>
      </c>
      <c r="E2160" t="s">
        <v>42</v>
      </c>
      <c r="F2160" s="3">
        <v>52038.68</v>
      </c>
      <c r="G2160" s="3" t="s">
        <v>3765</v>
      </c>
      <c r="H2160" s="3" t="s">
        <v>3765</v>
      </c>
      <c r="I2160" s="61">
        <v>2023</v>
      </c>
    </row>
    <row r="2161" spans="1:9" x14ac:dyDescent="0.3">
      <c r="A2161" s="79">
        <v>1303</v>
      </c>
      <c r="B2161" t="s">
        <v>841</v>
      </c>
      <c r="C2161" t="s">
        <v>1107</v>
      </c>
      <c r="D2161" t="s">
        <v>3653</v>
      </c>
      <c r="E2161" t="s">
        <v>42</v>
      </c>
      <c r="F2161" s="3">
        <v>232372.51</v>
      </c>
      <c r="G2161" s="3">
        <v>31446400</v>
      </c>
      <c r="H2161" s="3">
        <v>489620.44799999997</v>
      </c>
      <c r="I2161" s="61">
        <v>2023</v>
      </c>
    </row>
    <row r="2162" spans="1:9" x14ac:dyDescent="0.3">
      <c r="A2162" s="79">
        <v>1303</v>
      </c>
      <c r="B2162" t="s">
        <v>841</v>
      </c>
      <c r="C2162" t="s">
        <v>1107</v>
      </c>
      <c r="D2162" t="s">
        <v>3654</v>
      </c>
      <c r="E2162" t="s">
        <v>19</v>
      </c>
      <c r="F2162" s="3">
        <v>110110.08</v>
      </c>
      <c r="G2162" s="3">
        <v>14950000</v>
      </c>
      <c r="H2162" s="3">
        <v>232771.5</v>
      </c>
      <c r="I2162" s="61">
        <v>2023</v>
      </c>
    </row>
    <row r="2163" spans="1:9" x14ac:dyDescent="0.3">
      <c r="A2163" s="79">
        <v>1303</v>
      </c>
      <c r="B2163" t="s">
        <v>841</v>
      </c>
      <c r="C2163" t="s">
        <v>1107</v>
      </c>
      <c r="D2163" t="s">
        <v>3655</v>
      </c>
      <c r="E2163" t="s">
        <v>19</v>
      </c>
      <c r="F2163" s="3">
        <v>4618.4399999999996</v>
      </c>
      <c r="G2163" s="3">
        <v>3000000</v>
      </c>
      <c r="H2163" s="3">
        <v>46710</v>
      </c>
      <c r="I2163" s="61">
        <v>2023</v>
      </c>
    </row>
    <row r="2164" spans="1:9" x14ac:dyDescent="0.3">
      <c r="A2164" s="79">
        <v>1303</v>
      </c>
      <c r="B2164" t="s">
        <v>841</v>
      </c>
      <c r="C2164" t="s">
        <v>1107</v>
      </c>
      <c r="D2164" t="s">
        <v>3656</v>
      </c>
      <c r="E2164" t="s">
        <v>42</v>
      </c>
      <c r="F2164" s="3">
        <v>1624748.5</v>
      </c>
      <c r="G2164" s="3">
        <v>225212800</v>
      </c>
      <c r="H2164" s="3">
        <v>3506563.2960000001</v>
      </c>
      <c r="I2164" s="61">
        <v>2023</v>
      </c>
    </row>
    <row r="2165" spans="1:9" x14ac:dyDescent="0.3">
      <c r="A2165" s="79">
        <v>1303</v>
      </c>
      <c r="B2165" t="s">
        <v>841</v>
      </c>
      <c r="C2165" t="s">
        <v>1107</v>
      </c>
      <c r="D2165" t="s">
        <v>3657</v>
      </c>
      <c r="E2165" t="s">
        <v>19</v>
      </c>
      <c r="F2165" s="3">
        <v>231280.6</v>
      </c>
      <c r="G2165" s="3">
        <v>19230800</v>
      </c>
      <c r="H2165" s="3">
        <v>299423.55599999998</v>
      </c>
      <c r="I2165" s="61">
        <v>2023</v>
      </c>
    </row>
    <row r="2166" spans="1:9" x14ac:dyDescent="0.3">
      <c r="A2166" s="79">
        <v>1303</v>
      </c>
      <c r="B2166" t="s">
        <v>841</v>
      </c>
      <c r="C2166" t="s">
        <v>1107</v>
      </c>
      <c r="D2166" t="s">
        <v>476</v>
      </c>
      <c r="E2166" t="s">
        <v>42</v>
      </c>
      <c r="F2166" s="3">
        <v>1584939.17</v>
      </c>
      <c r="G2166" s="3">
        <v>107322000</v>
      </c>
      <c r="H2166" s="3">
        <v>1671003.54</v>
      </c>
      <c r="I2166" s="61">
        <v>2023</v>
      </c>
    </row>
    <row r="2167" spans="1:9" x14ac:dyDescent="0.3">
      <c r="A2167" s="79">
        <v>1303</v>
      </c>
      <c r="B2167" t="s">
        <v>841</v>
      </c>
      <c r="C2167" t="s">
        <v>1107</v>
      </c>
      <c r="D2167" t="s">
        <v>477</v>
      </c>
      <c r="E2167" t="s">
        <v>7</v>
      </c>
      <c r="F2167" s="3">
        <v>239732</v>
      </c>
      <c r="G2167" s="3">
        <v>29901400</v>
      </c>
      <c r="H2167" s="3">
        <v>465564.79800000001</v>
      </c>
      <c r="I2167" s="61">
        <v>2023</v>
      </c>
    </row>
    <row r="2168" spans="1:9" x14ac:dyDescent="0.3">
      <c r="A2168" s="79">
        <v>1304</v>
      </c>
      <c r="B2168" t="s">
        <v>842</v>
      </c>
      <c r="C2168" t="s">
        <v>1107</v>
      </c>
      <c r="D2168" t="s">
        <v>479</v>
      </c>
      <c r="E2168" t="s">
        <v>42</v>
      </c>
      <c r="F2168" s="3">
        <v>33660.080000000002</v>
      </c>
      <c r="G2168" s="3">
        <v>7634200</v>
      </c>
      <c r="H2168" s="3">
        <v>150012.03</v>
      </c>
      <c r="I2168" s="61">
        <v>2023</v>
      </c>
    </row>
    <row r="2169" spans="1:9" x14ac:dyDescent="0.3">
      <c r="A2169" s="79">
        <v>1306</v>
      </c>
      <c r="B2169" t="s">
        <v>843</v>
      </c>
      <c r="C2169" t="s">
        <v>1107</v>
      </c>
      <c r="D2169" t="s">
        <v>3060</v>
      </c>
      <c r="E2169" t="s">
        <v>19</v>
      </c>
      <c r="F2169" s="3">
        <v>12469.54</v>
      </c>
      <c r="G2169" s="3">
        <v>1665400</v>
      </c>
      <c r="H2169" s="3">
        <v>22599.477999999999</v>
      </c>
      <c r="I2169" s="61">
        <v>2023</v>
      </c>
    </row>
    <row r="2170" spans="1:9" x14ac:dyDescent="0.3">
      <c r="A2170" s="79">
        <v>1306</v>
      </c>
      <c r="B2170" t="s">
        <v>843</v>
      </c>
      <c r="C2170" t="s">
        <v>1107</v>
      </c>
      <c r="D2170" t="s">
        <v>481</v>
      </c>
      <c r="E2170" t="s">
        <v>19</v>
      </c>
      <c r="F2170" s="3">
        <v>51542.37</v>
      </c>
      <c r="G2170" s="3">
        <v>7195000</v>
      </c>
      <c r="H2170" s="3">
        <v>97636.150000000009</v>
      </c>
      <c r="I2170" s="61">
        <v>2023</v>
      </c>
    </row>
    <row r="2171" spans="1:9" x14ac:dyDescent="0.3">
      <c r="A2171" s="79">
        <v>1306</v>
      </c>
      <c r="B2171" t="s">
        <v>843</v>
      </c>
      <c r="C2171" t="s">
        <v>1107</v>
      </c>
      <c r="D2171" t="s">
        <v>482</v>
      </c>
      <c r="E2171" t="s">
        <v>42</v>
      </c>
      <c r="F2171" s="3">
        <v>573.71</v>
      </c>
      <c r="G2171" s="3">
        <v>207700</v>
      </c>
      <c r="H2171" s="3">
        <v>2818.489</v>
      </c>
      <c r="I2171" s="61">
        <v>2023</v>
      </c>
    </row>
    <row r="2172" spans="1:9" x14ac:dyDescent="0.3">
      <c r="A2172" s="79">
        <v>1306</v>
      </c>
      <c r="B2172" t="s">
        <v>843</v>
      </c>
      <c r="C2172" t="s">
        <v>1107</v>
      </c>
      <c r="D2172" t="s">
        <v>483</v>
      </c>
      <c r="E2172" t="s">
        <v>42</v>
      </c>
      <c r="F2172" s="3">
        <v>515.64</v>
      </c>
      <c r="G2172" s="3">
        <v>207700</v>
      </c>
      <c r="H2172" s="3">
        <v>2818.489</v>
      </c>
      <c r="I2172" s="61">
        <v>2023</v>
      </c>
    </row>
    <row r="2173" spans="1:9" x14ac:dyDescent="0.3">
      <c r="A2173" s="79">
        <v>1306</v>
      </c>
      <c r="B2173" t="s">
        <v>843</v>
      </c>
      <c r="C2173" t="s">
        <v>1107</v>
      </c>
      <c r="D2173" t="s">
        <v>484</v>
      </c>
      <c r="E2173" t="s">
        <v>42</v>
      </c>
      <c r="F2173" s="3">
        <v>906.6</v>
      </c>
      <c r="G2173" s="3">
        <v>207700</v>
      </c>
      <c r="H2173" s="3">
        <v>2818.489</v>
      </c>
      <c r="I2173" s="61">
        <v>2023</v>
      </c>
    </row>
    <row r="2174" spans="1:9" x14ac:dyDescent="0.3">
      <c r="A2174" s="79">
        <v>1306</v>
      </c>
      <c r="B2174" t="s">
        <v>843</v>
      </c>
      <c r="C2174" t="s">
        <v>1107</v>
      </c>
      <c r="D2174" t="s">
        <v>485</v>
      </c>
      <c r="E2174" t="s">
        <v>42</v>
      </c>
      <c r="F2174" s="3">
        <v>3530.38</v>
      </c>
      <c r="G2174" s="3">
        <v>207700</v>
      </c>
      <c r="H2174" s="3">
        <v>2818.489</v>
      </c>
      <c r="I2174" s="61">
        <v>2023</v>
      </c>
    </row>
    <row r="2175" spans="1:9" x14ac:dyDescent="0.3">
      <c r="A2175" s="79">
        <v>1306</v>
      </c>
      <c r="B2175" t="s">
        <v>843</v>
      </c>
      <c r="C2175" t="s">
        <v>1107</v>
      </c>
      <c r="D2175" t="s">
        <v>486</v>
      </c>
      <c r="E2175" t="s">
        <v>42</v>
      </c>
      <c r="F2175" s="3">
        <v>5000.47</v>
      </c>
      <c r="G2175" s="3">
        <v>584500</v>
      </c>
      <c r="H2175" s="3">
        <v>7931.665</v>
      </c>
      <c r="I2175" s="61">
        <v>2023</v>
      </c>
    </row>
    <row r="2176" spans="1:9" x14ac:dyDescent="0.3">
      <c r="A2176" s="79">
        <v>1306</v>
      </c>
      <c r="B2176" t="s">
        <v>843</v>
      </c>
      <c r="C2176" t="s">
        <v>1107</v>
      </c>
      <c r="D2176" t="s">
        <v>487</v>
      </c>
      <c r="E2176" t="s">
        <v>42</v>
      </c>
      <c r="F2176" s="3">
        <v>4728.29</v>
      </c>
      <c r="G2176" s="3">
        <v>497000</v>
      </c>
      <c r="H2176" s="3">
        <v>6744.29</v>
      </c>
      <c r="I2176" s="61">
        <v>2023</v>
      </c>
    </row>
    <row r="2177" spans="1:9" x14ac:dyDescent="0.3">
      <c r="A2177" s="79">
        <v>1306</v>
      </c>
      <c r="B2177" t="s">
        <v>843</v>
      </c>
      <c r="C2177" t="s">
        <v>1107</v>
      </c>
      <c r="D2177" t="s">
        <v>488</v>
      </c>
      <c r="E2177" t="s">
        <v>42</v>
      </c>
      <c r="F2177" s="3">
        <v>4568.6099999999997</v>
      </c>
      <c r="G2177" s="3">
        <v>535300</v>
      </c>
      <c r="H2177" s="3">
        <v>7264.0209999999997</v>
      </c>
      <c r="I2177" s="61">
        <v>2023</v>
      </c>
    </row>
    <row r="2178" spans="1:9" x14ac:dyDescent="0.3">
      <c r="A2178" s="79">
        <v>1306</v>
      </c>
      <c r="B2178" t="s">
        <v>843</v>
      </c>
      <c r="C2178" t="s">
        <v>1107</v>
      </c>
      <c r="D2178" t="s">
        <v>489</v>
      </c>
      <c r="E2178" t="s">
        <v>42</v>
      </c>
      <c r="F2178" s="3">
        <v>1345.38</v>
      </c>
      <c r="G2178" s="3">
        <v>519000</v>
      </c>
      <c r="H2178" s="3">
        <v>7042.83</v>
      </c>
      <c r="I2178" s="61">
        <v>2023</v>
      </c>
    </row>
    <row r="2179" spans="1:9" x14ac:dyDescent="0.3">
      <c r="A2179" s="79">
        <v>1306</v>
      </c>
      <c r="B2179" t="s">
        <v>843</v>
      </c>
      <c r="C2179" t="s">
        <v>1107</v>
      </c>
      <c r="D2179" t="s">
        <v>490</v>
      </c>
      <c r="E2179" t="s">
        <v>42</v>
      </c>
      <c r="F2179" s="3">
        <v>5146.97</v>
      </c>
      <c r="G2179" s="3">
        <v>519500</v>
      </c>
      <c r="H2179" s="3">
        <v>7049.6150000000007</v>
      </c>
      <c r="I2179" s="61">
        <v>2023</v>
      </c>
    </row>
    <row r="2180" spans="1:9" x14ac:dyDescent="0.3">
      <c r="A2180" s="79">
        <v>1306</v>
      </c>
      <c r="B2180" t="s">
        <v>843</v>
      </c>
      <c r="C2180" t="s">
        <v>1107</v>
      </c>
      <c r="D2180" t="s">
        <v>491</v>
      </c>
      <c r="E2180" t="s">
        <v>42</v>
      </c>
      <c r="F2180" s="3">
        <v>4192.58</v>
      </c>
      <c r="G2180" s="3">
        <v>557900</v>
      </c>
      <c r="H2180" s="3">
        <v>7570.7030000000004</v>
      </c>
      <c r="I2180" s="61">
        <v>2023</v>
      </c>
    </row>
    <row r="2181" spans="1:9" x14ac:dyDescent="0.3">
      <c r="A2181" s="79">
        <v>1306</v>
      </c>
      <c r="B2181" t="s">
        <v>843</v>
      </c>
      <c r="C2181" t="s">
        <v>1107</v>
      </c>
      <c r="D2181" t="s">
        <v>492</v>
      </c>
      <c r="E2181" t="s">
        <v>42</v>
      </c>
      <c r="F2181" s="3">
        <v>1045.1199999999999</v>
      </c>
      <c r="G2181" s="3">
        <v>413400</v>
      </c>
      <c r="H2181" s="3">
        <v>5609.8379999999997</v>
      </c>
      <c r="I2181" s="61">
        <v>2023</v>
      </c>
    </row>
    <row r="2182" spans="1:9" x14ac:dyDescent="0.3">
      <c r="A2182" s="79">
        <v>1306</v>
      </c>
      <c r="B2182" t="s">
        <v>843</v>
      </c>
      <c r="C2182" t="s">
        <v>1107</v>
      </c>
      <c r="D2182" t="s">
        <v>493</v>
      </c>
      <c r="E2182" t="s">
        <v>42</v>
      </c>
      <c r="F2182" s="3">
        <v>6148.04</v>
      </c>
      <c r="G2182" s="3">
        <v>665700</v>
      </c>
      <c r="H2182" s="3">
        <v>9033.5490000000009</v>
      </c>
      <c r="I2182" s="61">
        <v>2023</v>
      </c>
    </row>
    <row r="2183" spans="1:9" x14ac:dyDescent="0.3">
      <c r="A2183" s="79">
        <v>1306</v>
      </c>
      <c r="B2183" t="s">
        <v>843</v>
      </c>
      <c r="C2183" t="s">
        <v>1107</v>
      </c>
      <c r="D2183" t="s">
        <v>494</v>
      </c>
      <c r="E2183" t="s">
        <v>42</v>
      </c>
      <c r="F2183" s="3">
        <v>8005.36</v>
      </c>
      <c r="G2183" s="3">
        <v>776200</v>
      </c>
      <c r="H2183" s="3">
        <v>10533.034</v>
      </c>
      <c r="I2183" s="61">
        <v>2023</v>
      </c>
    </row>
    <row r="2184" spans="1:9" x14ac:dyDescent="0.3">
      <c r="A2184" s="79">
        <v>1306</v>
      </c>
      <c r="B2184" t="s">
        <v>843</v>
      </c>
      <c r="C2184" t="s">
        <v>1107</v>
      </c>
      <c r="D2184" t="s">
        <v>495</v>
      </c>
      <c r="E2184" t="s">
        <v>42</v>
      </c>
      <c r="F2184" s="3">
        <v>1716.69</v>
      </c>
      <c r="G2184" s="3">
        <v>624100</v>
      </c>
      <c r="H2184" s="3">
        <v>8469.0370000000003</v>
      </c>
      <c r="I2184" s="61">
        <v>2023</v>
      </c>
    </row>
    <row r="2185" spans="1:9" x14ac:dyDescent="0.3">
      <c r="A2185" s="79">
        <v>1306</v>
      </c>
      <c r="B2185" t="s">
        <v>843</v>
      </c>
      <c r="C2185" t="s">
        <v>1107</v>
      </c>
      <c r="D2185" t="s">
        <v>496</v>
      </c>
      <c r="E2185" t="s">
        <v>42</v>
      </c>
      <c r="F2185" s="3">
        <v>1437.43</v>
      </c>
      <c r="G2185" s="3">
        <v>544900</v>
      </c>
      <c r="H2185" s="3">
        <v>7394.2929999999997</v>
      </c>
      <c r="I2185" s="61">
        <v>2023</v>
      </c>
    </row>
    <row r="2186" spans="1:9" x14ac:dyDescent="0.3">
      <c r="A2186" s="79">
        <v>1306</v>
      </c>
      <c r="B2186" t="s">
        <v>843</v>
      </c>
      <c r="C2186" t="s">
        <v>1107</v>
      </c>
      <c r="D2186" t="s">
        <v>497</v>
      </c>
      <c r="E2186" t="s">
        <v>42</v>
      </c>
      <c r="F2186" s="3">
        <v>4139.1899999999996</v>
      </c>
      <c r="G2186" s="3">
        <v>519000</v>
      </c>
      <c r="H2186" s="3">
        <v>7042.83</v>
      </c>
      <c r="I2186" s="61">
        <v>2023</v>
      </c>
    </row>
    <row r="2187" spans="1:9" x14ac:dyDescent="0.3">
      <c r="A2187" s="79">
        <v>1306</v>
      </c>
      <c r="B2187" t="s">
        <v>843</v>
      </c>
      <c r="C2187" t="s">
        <v>1107</v>
      </c>
      <c r="D2187" t="s">
        <v>498</v>
      </c>
      <c r="E2187" t="s">
        <v>42</v>
      </c>
      <c r="F2187" s="3">
        <v>4215.59</v>
      </c>
      <c r="G2187" s="3">
        <v>519500</v>
      </c>
      <c r="H2187" s="3">
        <v>7049.6150000000007</v>
      </c>
      <c r="I2187" s="61">
        <v>2023</v>
      </c>
    </row>
    <row r="2188" spans="1:9" x14ac:dyDescent="0.3">
      <c r="A2188" s="79">
        <v>1306</v>
      </c>
      <c r="B2188" t="s">
        <v>843</v>
      </c>
      <c r="C2188" t="s">
        <v>1107</v>
      </c>
      <c r="D2188" t="s">
        <v>499</v>
      </c>
      <c r="E2188" t="s">
        <v>42</v>
      </c>
      <c r="F2188" s="3">
        <v>4515.17</v>
      </c>
      <c r="G2188" s="3">
        <v>557900</v>
      </c>
      <c r="H2188" s="3">
        <v>7570.7030000000004</v>
      </c>
      <c r="I2188" s="61">
        <v>2023</v>
      </c>
    </row>
    <row r="2189" spans="1:9" x14ac:dyDescent="0.3">
      <c r="A2189" s="79">
        <v>1306</v>
      </c>
      <c r="B2189" t="s">
        <v>843</v>
      </c>
      <c r="C2189" t="s">
        <v>1107</v>
      </c>
      <c r="D2189" t="s">
        <v>500</v>
      </c>
      <c r="E2189" t="s">
        <v>42</v>
      </c>
      <c r="F2189" s="3">
        <v>1045.1199999999999</v>
      </c>
      <c r="G2189" s="3">
        <v>413400</v>
      </c>
      <c r="H2189" s="3">
        <v>5609.8379999999997</v>
      </c>
      <c r="I2189" s="61">
        <v>2023</v>
      </c>
    </row>
    <row r="2190" spans="1:9" x14ac:dyDescent="0.3">
      <c r="A2190" s="79">
        <v>1306</v>
      </c>
      <c r="B2190" t="s">
        <v>843</v>
      </c>
      <c r="C2190" t="s">
        <v>1107</v>
      </c>
      <c r="D2190" t="s">
        <v>501</v>
      </c>
      <c r="E2190" t="s">
        <v>42</v>
      </c>
      <c r="F2190" s="3">
        <v>6123.93</v>
      </c>
      <c r="G2190" s="3">
        <v>728800</v>
      </c>
      <c r="H2190" s="3">
        <v>9889.8160000000007</v>
      </c>
      <c r="I2190" s="61">
        <v>2023</v>
      </c>
    </row>
    <row r="2191" spans="1:9" x14ac:dyDescent="0.3">
      <c r="A2191" s="79">
        <v>1306</v>
      </c>
      <c r="B2191" t="s">
        <v>843</v>
      </c>
      <c r="C2191" t="s">
        <v>1107</v>
      </c>
      <c r="D2191" t="s">
        <v>3061</v>
      </c>
      <c r="E2191" t="s">
        <v>42</v>
      </c>
      <c r="F2191" s="3">
        <v>36826.86</v>
      </c>
      <c r="G2191" s="3">
        <v>4972100</v>
      </c>
      <c r="H2191" s="3">
        <v>67471.396999999997</v>
      </c>
      <c r="I2191" s="61">
        <v>2023</v>
      </c>
    </row>
    <row r="2192" spans="1:9" x14ac:dyDescent="0.3">
      <c r="A2192" s="79">
        <v>1306</v>
      </c>
      <c r="B2192" t="s">
        <v>843</v>
      </c>
      <c r="C2192" t="s">
        <v>1107</v>
      </c>
      <c r="D2192" t="s">
        <v>3062</v>
      </c>
      <c r="E2192" t="s">
        <v>19</v>
      </c>
      <c r="F2192" s="3">
        <v>60421.67</v>
      </c>
      <c r="G2192" s="3">
        <v>9409900</v>
      </c>
      <c r="H2192" s="3">
        <v>127692.34299999999</v>
      </c>
      <c r="I2192" s="61">
        <v>2023</v>
      </c>
    </row>
    <row r="2193" spans="1:9" x14ac:dyDescent="0.3">
      <c r="A2193" s="79">
        <v>1311</v>
      </c>
      <c r="B2193" t="s">
        <v>844</v>
      </c>
      <c r="C2193" t="s">
        <v>1107</v>
      </c>
      <c r="D2193" t="s">
        <v>503</v>
      </c>
      <c r="E2193" t="s">
        <v>42</v>
      </c>
      <c r="F2193" s="3" t="s">
        <v>3765</v>
      </c>
      <c r="G2193" s="3">
        <v>17388700</v>
      </c>
      <c r="H2193" s="3">
        <v>377508.68</v>
      </c>
      <c r="I2193" s="61">
        <v>2023</v>
      </c>
    </row>
    <row r="2194" spans="1:9" x14ac:dyDescent="0.3">
      <c r="A2194" s="79">
        <v>1311</v>
      </c>
      <c r="B2194" t="s">
        <v>844</v>
      </c>
      <c r="C2194" t="s">
        <v>1107</v>
      </c>
      <c r="D2194" t="s">
        <v>3063</v>
      </c>
      <c r="E2194" t="s">
        <v>7</v>
      </c>
      <c r="F2194" s="3" t="s">
        <v>3765</v>
      </c>
      <c r="G2194" s="3">
        <v>4313400</v>
      </c>
      <c r="H2194" s="3">
        <v>93643.91</v>
      </c>
      <c r="I2194" s="61">
        <v>2023</v>
      </c>
    </row>
    <row r="2195" spans="1:9" x14ac:dyDescent="0.3">
      <c r="A2195" s="79">
        <v>1315</v>
      </c>
      <c r="B2195" t="s">
        <v>845</v>
      </c>
      <c r="C2195" t="s">
        <v>1107</v>
      </c>
      <c r="D2195" t="s">
        <v>3658</v>
      </c>
      <c r="E2195" t="s">
        <v>7</v>
      </c>
      <c r="F2195" s="3">
        <v>111270</v>
      </c>
      <c r="G2195" s="3">
        <v>32157300</v>
      </c>
      <c r="H2195" s="3">
        <v>757947.5610000001</v>
      </c>
      <c r="I2195" s="61">
        <v>2023</v>
      </c>
    </row>
    <row r="2196" spans="1:9" x14ac:dyDescent="0.3">
      <c r="A2196" s="79">
        <v>1315</v>
      </c>
      <c r="B2196" t="s">
        <v>845</v>
      </c>
      <c r="C2196" t="s">
        <v>1107</v>
      </c>
      <c r="D2196" t="s">
        <v>506</v>
      </c>
      <c r="E2196" t="s">
        <v>7</v>
      </c>
      <c r="F2196" s="3">
        <v>48636</v>
      </c>
      <c r="G2196" s="3">
        <v>5051200</v>
      </c>
      <c r="H2196" s="3">
        <v>128856.11199999999</v>
      </c>
      <c r="I2196" s="61">
        <v>2023</v>
      </c>
    </row>
    <row r="2197" spans="1:9" x14ac:dyDescent="0.3">
      <c r="A2197" s="79">
        <v>1315</v>
      </c>
      <c r="B2197" t="s">
        <v>845</v>
      </c>
      <c r="C2197" t="s">
        <v>1107</v>
      </c>
      <c r="D2197" t="s">
        <v>507</v>
      </c>
      <c r="E2197" t="s">
        <v>7</v>
      </c>
      <c r="F2197" s="3">
        <v>260842</v>
      </c>
      <c r="G2197" s="3">
        <v>21689400</v>
      </c>
      <c r="H2197" s="3">
        <v>511219.15800000005</v>
      </c>
      <c r="I2197" s="61">
        <v>2023</v>
      </c>
    </row>
    <row r="2198" spans="1:9" x14ac:dyDescent="0.3">
      <c r="A2198" s="79">
        <v>1316</v>
      </c>
      <c r="B2198" t="s">
        <v>846</v>
      </c>
      <c r="C2198" t="s">
        <v>1107</v>
      </c>
      <c r="D2198" t="s">
        <v>509</v>
      </c>
      <c r="E2198" t="s">
        <v>19</v>
      </c>
      <c r="F2198" s="3">
        <v>75862.09</v>
      </c>
      <c r="G2198" s="3">
        <v>19781000</v>
      </c>
      <c r="H2198" s="3">
        <v>405312.69</v>
      </c>
      <c r="I2198" s="61">
        <v>2023</v>
      </c>
    </row>
    <row r="2199" spans="1:9" x14ac:dyDescent="0.3">
      <c r="A2199" s="79">
        <v>1316</v>
      </c>
      <c r="B2199" t="s">
        <v>846</v>
      </c>
      <c r="C2199" t="s">
        <v>1107</v>
      </c>
      <c r="D2199" t="s">
        <v>3341</v>
      </c>
      <c r="E2199" t="s">
        <v>19</v>
      </c>
      <c r="F2199" s="3">
        <v>16948</v>
      </c>
      <c r="G2199" s="3">
        <v>4566000</v>
      </c>
      <c r="H2199" s="3">
        <v>93557.34</v>
      </c>
      <c r="I2199" s="61">
        <v>2023</v>
      </c>
    </row>
    <row r="2200" spans="1:9" x14ac:dyDescent="0.3">
      <c r="A2200" s="79">
        <v>1316</v>
      </c>
      <c r="B2200" t="s">
        <v>846</v>
      </c>
      <c r="C2200" t="s">
        <v>1107</v>
      </c>
      <c r="D2200" t="s">
        <v>3342</v>
      </c>
      <c r="E2200" t="s">
        <v>7</v>
      </c>
      <c r="F2200" s="3">
        <v>40133.32</v>
      </c>
      <c r="G2200" s="3">
        <v>6602800</v>
      </c>
      <c r="H2200" s="3">
        <v>135291.372</v>
      </c>
      <c r="I2200" s="61">
        <v>2023</v>
      </c>
    </row>
    <row r="2201" spans="1:9" x14ac:dyDescent="0.3">
      <c r="A2201" s="79">
        <v>1317</v>
      </c>
      <c r="B2201" t="s">
        <v>847</v>
      </c>
      <c r="C2201" t="s">
        <v>1107</v>
      </c>
      <c r="D2201" t="s">
        <v>48</v>
      </c>
      <c r="E2201" t="s">
        <v>7</v>
      </c>
      <c r="F2201" s="3">
        <v>39806</v>
      </c>
      <c r="G2201" s="3">
        <v>291500</v>
      </c>
      <c r="H2201" s="3">
        <v>7232.12</v>
      </c>
      <c r="I2201" s="61">
        <v>2023</v>
      </c>
    </row>
    <row r="2202" spans="1:9" x14ac:dyDescent="0.3">
      <c r="A2202" s="79">
        <v>1318</v>
      </c>
      <c r="B2202" t="s">
        <v>848</v>
      </c>
      <c r="C2202" t="s">
        <v>1107</v>
      </c>
      <c r="D2202" t="s">
        <v>3064</v>
      </c>
      <c r="E2202" t="s">
        <v>19</v>
      </c>
      <c r="F2202" s="3">
        <v>3248069</v>
      </c>
      <c r="G2202" s="3">
        <v>220288000</v>
      </c>
      <c r="H2202" s="3">
        <v>3993821.44</v>
      </c>
      <c r="I2202" s="61">
        <v>2023</v>
      </c>
    </row>
    <row r="2203" spans="1:9" x14ac:dyDescent="0.3">
      <c r="A2203" s="79">
        <v>1318</v>
      </c>
      <c r="B2203" t="s">
        <v>848</v>
      </c>
      <c r="C2203" t="s">
        <v>1107</v>
      </c>
      <c r="D2203" t="s">
        <v>3659</v>
      </c>
      <c r="E2203" t="s">
        <v>42</v>
      </c>
      <c r="F2203" s="3">
        <v>3239898</v>
      </c>
      <c r="G2203" s="3">
        <v>194694300</v>
      </c>
      <c r="H2203" s="3">
        <v>3529807.659</v>
      </c>
      <c r="I2203" s="61">
        <v>2023</v>
      </c>
    </row>
    <row r="2204" spans="1:9" x14ac:dyDescent="0.3">
      <c r="A2204" s="79">
        <v>1319</v>
      </c>
      <c r="B2204" t="s">
        <v>849</v>
      </c>
      <c r="C2204" t="s">
        <v>1107</v>
      </c>
      <c r="D2204" t="s">
        <v>3660</v>
      </c>
      <c r="E2204" t="s">
        <v>7</v>
      </c>
      <c r="F2204" s="3">
        <v>117775</v>
      </c>
      <c r="G2204" s="3">
        <v>10931100</v>
      </c>
      <c r="H2204" s="3">
        <v>229225.17</v>
      </c>
      <c r="I2204" s="61">
        <v>2023</v>
      </c>
    </row>
    <row r="2205" spans="1:9" x14ac:dyDescent="0.3">
      <c r="A2205" s="79">
        <v>1319</v>
      </c>
      <c r="B2205" t="s">
        <v>849</v>
      </c>
      <c r="C2205" t="s">
        <v>1107</v>
      </c>
      <c r="D2205" t="s">
        <v>3343</v>
      </c>
      <c r="E2205" t="s">
        <v>7</v>
      </c>
      <c r="F2205" s="3">
        <v>67500</v>
      </c>
      <c r="G2205" s="3">
        <v>8574100</v>
      </c>
      <c r="H2205" s="3">
        <v>179541.65</v>
      </c>
      <c r="I2205" s="61">
        <v>2023</v>
      </c>
    </row>
    <row r="2206" spans="1:9" x14ac:dyDescent="0.3">
      <c r="A2206" s="79">
        <v>1319</v>
      </c>
      <c r="B2206" t="s">
        <v>849</v>
      </c>
      <c r="C2206" t="s">
        <v>1107</v>
      </c>
      <c r="D2206" t="s">
        <v>3661</v>
      </c>
      <c r="E2206" t="s">
        <v>7</v>
      </c>
      <c r="F2206" s="3">
        <v>62665.32</v>
      </c>
      <c r="G2206" s="3">
        <v>9138500</v>
      </c>
      <c r="H2206" s="3">
        <v>188070.33</v>
      </c>
      <c r="I2206" s="61">
        <v>2023</v>
      </c>
    </row>
    <row r="2207" spans="1:9" x14ac:dyDescent="0.3">
      <c r="A2207" s="79">
        <v>1319</v>
      </c>
      <c r="B2207" t="s">
        <v>849</v>
      </c>
      <c r="C2207" t="s">
        <v>1107</v>
      </c>
      <c r="D2207" t="s">
        <v>3662</v>
      </c>
      <c r="E2207" t="s">
        <v>7</v>
      </c>
      <c r="F2207" s="3">
        <v>18434</v>
      </c>
      <c r="G2207" s="3">
        <v>2518900</v>
      </c>
      <c r="H2207" s="3">
        <v>51838.96</v>
      </c>
      <c r="I2207" s="61">
        <v>2023</v>
      </c>
    </row>
    <row r="2208" spans="1:9" x14ac:dyDescent="0.3">
      <c r="A2208" s="79">
        <v>1319</v>
      </c>
      <c r="B2208" t="s">
        <v>849</v>
      </c>
      <c r="C2208" t="s">
        <v>1107</v>
      </c>
      <c r="D2208" t="s">
        <v>3344</v>
      </c>
      <c r="E2208" t="s">
        <v>7</v>
      </c>
      <c r="F2208" s="3">
        <v>60669</v>
      </c>
      <c r="G2208" s="3">
        <v>4927800</v>
      </c>
      <c r="H2208" s="3">
        <v>103335.97</v>
      </c>
      <c r="I2208" s="61">
        <v>2023</v>
      </c>
    </row>
    <row r="2209" spans="1:9" x14ac:dyDescent="0.3">
      <c r="A2209" s="79">
        <v>1321</v>
      </c>
      <c r="B2209" t="s">
        <v>850</v>
      </c>
      <c r="C2209" t="s">
        <v>1107</v>
      </c>
      <c r="D2209" t="s">
        <v>515</v>
      </c>
      <c r="E2209" t="s">
        <v>7</v>
      </c>
      <c r="F2209" s="3">
        <v>92765</v>
      </c>
      <c r="G2209" s="3">
        <v>10351200</v>
      </c>
      <c r="H2209" s="3" t="s">
        <v>3765</v>
      </c>
      <c r="I2209" s="61">
        <v>2023</v>
      </c>
    </row>
    <row r="2210" spans="1:9" x14ac:dyDescent="0.3">
      <c r="A2210" s="79">
        <v>1321</v>
      </c>
      <c r="B2210" t="s">
        <v>850</v>
      </c>
      <c r="C2210" t="s">
        <v>1107</v>
      </c>
      <c r="D2210" t="s">
        <v>516</v>
      </c>
      <c r="E2210" t="s">
        <v>7</v>
      </c>
      <c r="F2210" s="3" t="s">
        <v>3765</v>
      </c>
      <c r="G2210" s="3">
        <v>9802300</v>
      </c>
      <c r="H2210" s="3" t="s">
        <v>3765</v>
      </c>
      <c r="I2210" s="61">
        <v>2023</v>
      </c>
    </row>
    <row r="2211" spans="1:9" x14ac:dyDescent="0.3">
      <c r="A2211" s="79">
        <v>1321</v>
      </c>
      <c r="B2211" t="s">
        <v>850</v>
      </c>
      <c r="C2211" t="s">
        <v>1107</v>
      </c>
      <c r="D2211" t="s">
        <v>517</v>
      </c>
      <c r="E2211" t="s">
        <v>7</v>
      </c>
      <c r="F2211" s="3">
        <v>5519</v>
      </c>
      <c r="G2211" s="3">
        <v>3572100</v>
      </c>
      <c r="H2211" s="3" t="s">
        <v>3765</v>
      </c>
      <c r="I2211" s="61">
        <v>2023</v>
      </c>
    </row>
    <row r="2212" spans="1:9" x14ac:dyDescent="0.3">
      <c r="A2212" s="79">
        <v>1321</v>
      </c>
      <c r="B2212" t="s">
        <v>850</v>
      </c>
      <c r="C2212" t="s">
        <v>1107</v>
      </c>
      <c r="D2212" t="s">
        <v>518</v>
      </c>
      <c r="E2212" t="s">
        <v>7</v>
      </c>
      <c r="F2212" s="3">
        <v>18331.650000000001</v>
      </c>
      <c r="G2212" s="3">
        <v>8453800</v>
      </c>
      <c r="H2212" s="3" t="s">
        <v>3765</v>
      </c>
      <c r="I2212" s="61">
        <v>2023</v>
      </c>
    </row>
    <row r="2213" spans="1:9" x14ac:dyDescent="0.3">
      <c r="A2213" s="79">
        <v>1321</v>
      </c>
      <c r="B2213" t="s">
        <v>850</v>
      </c>
      <c r="C2213" t="s">
        <v>1107</v>
      </c>
      <c r="D2213" t="s">
        <v>3446</v>
      </c>
      <c r="E2213" t="s">
        <v>42</v>
      </c>
      <c r="F2213" s="3">
        <v>222859.66</v>
      </c>
      <c r="G2213" s="3" t="s">
        <v>3765</v>
      </c>
      <c r="H2213" s="3" t="s">
        <v>3765</v>
      </c>
      <c r="I2213" s="61">
        <v>2023</v>
      </c>
    </row>
    <row r="2214" spans="1:9" x14ac:dyDescent="0.3">
      <c r="A2214" s="79">
        <v>1322</v>
      </c>
      <c r="B2214" t="s">
        <v>851</v>
      </c>
      <c r="C2214" t="s">
        <v>1107</v>
      </c>
      <c r="D2214" t="s">
        <v>3906</v>
      </c>
      <c r="E2214" t="s">
        <v>42</v>
      </c>
      <c r="F2214" s="3">
        <v>130632.46</v>
      </c>
      <c r="G2214" s="3">
        <v>19134800</v>
      </c>
      <c r="H2214" s="3">
        <v>458087</v>
      </c>
      <c r="I2214" s="61">
        <v>2023</v>
      </c>
    </row>
    <row r="2215" spans="1:9" x14ac:dyDescent="0.3">
      <c r="A2215" s="79">
        <v>1322</v>
      </c>
      <c r="B2215" t="s">
        <v>851</v>
      </c>
      <c r="C2215" t="s">
        <v>1107</v>
      </c>
      <c r="D2215" t="s">
        <v>3663</v>
      </c>
      <c r="E2215" t="s">
        <v>42</v>
      </c>
      <c r="F2215" s="3">
        <v>230975</v>
      </c>
      <c r="G2215" s="3">
        <v>36184700</v>
      </c>
      <c r="H2215" s="3">
        <v>866262</v>
      </c>
      <c r="I2215" s="61">
        <v>2023</v>
      </c>
    </row>
    <row r="2216" spans="1:9" x14ac:dyDescent="0.3">
      <c r="A2216" s="79">
        <v>1325</v>
      </c>
      <c r="B2216" t="s">
        <v>852</v>
      </c>
      <c r="C2216" t="s">
        <v>1107</v>
      </c>
      <c r="D2216" t="s">
        <v>3907</v>
      </c>
      <c r="E2216" t="s">
        <v>7</v>
      </c>
      <c r="F2216" s="3">
        <v>51326</v>
      </c>
      <c r="G2216" s="3">
        <v>17081700</v>
      </c>
      <c r="H2216" s="3">
        <v>139899.12299999999</v>
      </c>
      <c r="I2216" s="61">
        <v>2023</v>
      </c>
    </row>
    <row r="2217" spans="1:9" x14ac:dyDescent="0.3">
      <c r="A2217" s="79">
        <v>1325</v>
      </c>
      <c r="B2217" t="s">
        <v>852</v>
      </c>
      <c r="C2217" t="s">
        <v>1107</v>
      </c>
      <c r="D2217" t="s">
        <v>521</v>
      </c>
      <c r="E2217" t="s">
        <v>7</v>
      </c>
      <c r="F2217" s="3">
        <v>16254</v>
      </c>
      <c r="G2217" s="3">
        <v>8540400</v>
      </c>
      <c r="H2217" s="3">
        <v>69945.875999999989</v>
      </c>
      <c r="I2217" s="61">
        <v>2023</v>
      </c>
    </row>
    <row r="2218" spans="1:9" x14ac:dyDescent="0.3">
      <c r="A2218" s="79">
        <v>1325</v>
      </c>
      <c r="B2218" t="s">
        <v>852</v>
      </c>
      <c r="C2218" t="s">
        <v>1107</v>
      </c>
      <c r="D2218" t="s">
        <v>522</v>
      </c>
      <c r="E2218" t="s">
        <v>7</v>
      </c>
      <c r="F2218" s="3" t="s">
        <v>3765</v>
      </c>
      <c r="G2218" s="3">
        <v>11013300</v>
      </c>
      <c r="H2218" s="3">
        <v>90198.926999999996</v>
      </c>
      <c r="I2218" s="61">
        <v>2023</v>
      </c>
    </row>
    <row r="2219" spans="1:9" x14ac:dyDescent="0.3">
      <c r="A2219" s="79">
        <v>1325</v>
      </c>
      <c r="B2219" t="s">
        <v>852</v>
      </c>
      <c r="C2219" t="s">
        <v>1107</v>
      </c>
      <c r="D2219" t="s">
        <v>523</v>
      </c>
      <c r="E2219" t="s">
        <v>7</v>
      </c>
      <c r="F2219" s="3" t="s">
        <v>3765</v>
      </c>
      <c r="G2219" s="3">
        <v>9121700</v>
      </c>
      <c r="H2219" s="3">
        <v>74706.722999999998</v>
      </c>
      <c r="I2219" s="61">
        <v>2023</v>
      </c>
    </row>
    <row r="2220" spans="1:9" x14ac:dyDescent="0.3">
      <c r="A2220" s="79">
        <v>1325</v>
      </c>
      <c r="B2220" t="s">
        <v>852</v>
      </c>
      <c r="C2220" t="s">
        <v>1107</v>
      </c>
      <c r="D2220" t="s">
        <v>524</v>
      </c>
      <c r="E2220" t="s">
        <v>7</v>
      </c>
      <c r="F2220" s="3" t="s">
        <v>3765</v>
      </c>
      <c r="G2220" s="3">
        <v>5088100</v>
      </c>
      <c r="H2220" s="3">
        <v>41671.538999999997</v>
      </c>
      <c r="I2220" s="61">
        <v>2023</v>
      </c>
    </row>
    <row r="2221" spans="1:9" x14ac:dyDescent="0.3">
      <c r="A2221" s="79">
        <v>1325</v>
      </c>
      <c r="B2221" t="s">
        <v>852</v>
      </c>
      <c r="C2221" t="s">
        <v>1107</v>
      </c>
      <c r="D2221" t="s">
        <v>525</v>
      </c>
      <c r="E2221" t="s">
        <v>7</v>
      </c>
      <c r="F2221" s="3" t="s">
        <v>3765</v>
      </c>
      <c r="G2221" s="3">
        <v>5908700</v>
      </c>
      <c r="H2221" s="3">
        <v>48392.252999999997</v>
      </c>
      <c r="I2221" s="61">
        <v>2023</v>
      </c>
    </row>
    <row r="2222" spans="1:9" x14ac:dyDescent="0.3">
      <c r="A2222" s="79">
        <v>1325</v>
      </c>
      <c r="B2222" t="s">
        <v>852</v>
      </c>
      <c r="C2222" t="s">
        <v>1107</v>
      </c>
      <c r="D2222" t="s">
        <v>526</v>
      </c>
      <c r="E2222" t="s">
        <v>7</v>
      </c>
      <c r="F2222" s="3">
        <v>16890.52</v>
      </c>
      <c r="G2222" s="3">
        <v>15159100</v>
      </c>
      <c r="H2222" s="3">
        <v>124153.02899999999</v>
      </c>
      <c r="I2222" s="61">
        <v>2023</v>
      </c>
    </row>
    <row r="2223" spans="1:9" x14ac:dyDescent="0.3">
      <c r="A2223" s="79">
        <v>1325</v>
      </c>
      <c r="B2223" t="s">
        <v>852</v>
      </c>
      <c r="C2223" t="s">
        <v>1107</v>
      </c>
      <c r="D2223" t="s">
        <v>527</v>
      </c>
      <c r="E2223" t="s">
        <v>7</v>
      </c>
      <c r="F2223" s="3">
        <v>92111</v>
      </c>
      <c r="G2223" s="3">
        <v>24904500</v>
      </c>
      <c r="H2223" s="3">
        <v>203967.85500000001</v>
      </c>
      <c r="I2223" s="61">
        <v>2023</v>
      </c>
    </row>
    <row r="2224" spans="1:9" x14ac:dyDescent="0.3">
      <c r="A2224" s="79">
        <v>1326</v>
      </c>
      <c r="B2224" t="s">
        <v>853</v>
      </c>
      <c r="C2224" t="s">
        <v>1107</v>
      </c>
      <c r="D2224" t="s">
        <v>3345</v>
      </c>
      <c r="E2224" t="s">
        <v>7</v>
      </c>
      <c r="F2224" s="3">
        <v>126848.22</v>
      </c>
      <c r="G2224" s="3">
        <v>9196700</v>
      </c>
      <c r="H2224" s="3">
        <v>160942.25</v>
      </c>
      <c r="I2224" s="61">
        <v>2023</v>
      </c>
    </row>
    <row r="2225" spans="1:9" x14ac:dyDescent="0.3">
      <c r="A2225" s="79">
        <v>1326</v>
      </c>
      <c r="B2225" t="s">
        <v>853</v>
      </c>
      <c r="C2225" t="s">
        <v>1107</v>
      </c>
      <c r="D2225" t="s">
        <v>529</v>
      </c>
      <c r="E2225" t="s">
        <v>7</v>
      </c>
      <c r="F2225" s="3">
        <v>45220</v>
      </c>
      <c r="G2225" s="3">
        <v>2810600</v>
      </c>
      <c r="H2225" s="3">
        <v>49185.5</v>
      </c>
      <c r="I2225" s="61">
        <v>2023</v>
      </c>
    </row>
    <row r="2226" spans="1:9" x14ac:dyDescent="0.3">
      <c r="A2226" s="79">
        <v>1328</v>
      </c>
      <c r="B2226" t="s">
        <v>854</v>
      </c>
      <c r="C2226" t="s">
        <v>1107</v>
      </c>
      <c r="D2226" t="s">
        <v>531</v>
      </c>
      <c r="E2226" t="s">
        <v>7</v>
      </c>
      <c r="F2226" s="3">
        <v>589198.70200000005</v>
      </c>
      <c r="G2226" s="3">
        <v>21688500</v>
      </c>
      <c r="H2226" s="3">
        <v>501655.00500000006</v>
      </c>
      <c r="I2226" s="61">
        <v>2023</v>
      </c>
    </row>
    <row r="2227" spans="1:9" x14ac:dyDescent="0.3">
      <c r="A2227" s="79">
        <v>1329</v>
      </c>
      <c r="B2227" t="s">
        <v>855</v>
      </c>
      <c r="C2227" t="s">
        <v>1107</v>
      </c>
      <c r="D2227" t="s">
        <v>3664</v>
      </c>
      <c r="E2227" t="s">
        <v>7</v>
      </c>
      <c r="F2227" s="3">
        <v>120989</v>
      </c>
      <c r="G2227" s="3">
        <v>8594200</v>
      </c>
      <c r="H2227" s="3">
        <v>214511.23</v>
      </c>
      <c r="I2227" s="61">
        <v>2023</v>
      </c>
    </row>
    <row r="2228" spans="1:9" x14ac:dyDescent="0.3">
      <c r="A2228" s="79">
        <v>1330</v>
      </c>
      <c r="B2228" t="s">
        <v>856</v>
      </c>
      <c r="C2228" t="s">
        <v>1107</v>
      </c>
      <c r="D2228" t="s">
        <v>3665</v>
      </c>
      <c r="E2228" t="s">
        <v>42</v>
      </c>
      <c r="F2228" s="3">
        <v>531414.07999999996</v>
      </c>
      <c r="G2228" s="3">
        <v>33066000</v>
      </c>
      <c r="H2228" s="3">
        <v>770437.8</v>
      </c>
      <c r="I2228" s="61">
        <v>2023</v>
      </c>
    </row>
    <row r="2229" spans="1:9" x14ac:dyDescent="0.3">
      <c r="A2229" s="79">
        <v>1330</v>
      </c>
      <c r="B2229" t="s">
        <v>856</v>
      </c>
      <c r="C2229" t="s">
        <v>1107</v>
      </c>
      <c r="D2229" t="s">
        <v>534</v>
      </c>
      <c r="E2229" t="s">
        <v>42</v>
      </c>
      <c r="F2229" s="3">
        <v>741434.66</v>
      </c>
      <c r="G2229" s="3">
        <v>29723900</v>
      </c>
      <c r="H2229" s="3">
        <v>692566.87</v>
      </c>
      <c r="I2229" s="61">
        <v>2023</v>
      </c>
    </row>
    <row r="2230" spans="1:9" x14ac:dyDescent="0.3">
      <c r="A2230" s="79">
        <v>1330</v>
      </c>
      <c r="B2230" t="s">
        <v>856</v>
      </c>
      <c r="C2230" t="s">
        <v>1107</v>
      </c>
      <c r="D2230" t="s">
        <v>535</v>
      </c>
      <c r="E2230" t="s">
        <v>42</v>
      </c>
      <c r="F2230" s="3">
        <v>12392.35</v>
      </c>
      <c r="G2230" s="3">
        <v>725400</v>
      </c>
      <c r="H2230" s="3">
        <v>17104.93</v>
      </c>
      <c r="I2230" s="61">
        <v>2023</v>
      </c>
    </row>
    <row r="2231" spans="1:9" x14ac:dyDescent="0.3">
      <c r="A2231" s="79">
        <v>1330</v>
      </c>
      <c r="B2231" t="s">
        <v>856</v>
      </c>
      <c r="C2231" t="s">
        <v>1107</v>
      </c>
      <c r="D2231" t="s">
        <v>3666</v>
      </c>
      <c r="E2231" t="s">
        <v>42</v>
      </c>
      <c r="F2231" s="3">
        <v>319055.65999999997</v>
      </c>
      <c r="G2231" s="3">
        <v>43671500</v>
      </c>
      <c r="H2231" s="3">
        <v>1029733.97</v>
      </c>
      <c r="I2231" s="61">
        <v>2023</v>
      </c>
    </row>
    <row r="2232" spans="1:9" x14ac:dyDescent="0.3">
      <c r="A2232" s="79">
        <v>1330</v>
      </c>
      <c r="B2232" t="s">
        <v>856</v>
      </c>
      <c r="C2232" t="s">
        <v>1107</v>
      </c>
      <c r="D2232" t="s">
        <v>3667</v>
      </c>
      <c r="E2232" t="s">
        <v>42</v>
      </c>
      <c r="F2232" s="3">
        <v>89703.2</v>
      </c>
      <c r="G2232" s="3">
        <v>5038300</v>
      </c>
      <c r="H2232" s="3">
        <v>118803.11</v>
      </c>
      <c r="I2232" s="61">
        <v>2023</v>
      </c>
    </row>
    <row r="2233" spans="1:9" x14ac:dyDescent="0.3">
      <c r="A2233" s="79">
        <v>1330</v>
      </c>
      <c r="B2233" t="s">
        <v>856</v>
      </c>
      <c r="C2233" t="s">
        <v>1107</v>
      </c>
      <c r="D2233" t="s">
        <v>3089</v>
      </c>
      <c r="E2233" t="s">
        <v>7</v>
      </c>
      <c r="F2233" s="3">
        <v>41047.519999999997</v>
      </c>
      <c r="G2233" s="3">
        <v>3975600</v>
      </c>
      <c r="H2233" s="3">
        <v>92631.48</v>
      </c>
      <c r="I2233" s="61">
        <v>2023</v>
      </c>
    </row>
    <row r="2234" spans="1:9" x14ac:dyDescent="0.3">
      <c r="A2234" s="79">
        <v>1330</v>
      </c>
      <c r="B2234" t="s">
        <v>856</v>
      </c>
      <c r="C2234" t="s">
        <v>1107</v>
      </c>
      <c r="D2234" t="s">
        <v>3668</v>
      </c>
      <c r="E2234" t="s">
        <v>7</v>
      </c>
      <c r="F2234" s="3">
        <v>43971.28</v>
      </c>
      <c r="G2234" s="3">
        <v>3829300</v>
      </c>
      <c r="H2234" s="3">
        <v>89222.69</v>
      </c>
      <c r="I2234" s="61">
        <v>2023</v>
      </c>
    </row>
    <row r="2235" spans="1:9" x14ac:dyDescent="0.3">
      <c r="A2235" s="79">
        <v>1331</v>
      </c>
      <c r="B2235" t="s">
        <v>857</v>
      </c>
      <c r="C2235" t="s">
        <v>1107</v>
      </c>
      <c r="D2235" t="s">
        <v>3669</v>
      </c>
      <c r="E2235" t="s">
        <v>7</v>
      </c>
      <c r="F2235" s="3">
        <v>50100</v>
      </c>
      <c r="G2235" s="3">
        <v>4550000</v>
      </c>
      <c r="H2235" s="3" t="s">
        <v>3765</v>
      </c>
      <c r="I2235" s="61">
        <v>2023</v>
      </c>
    </row>
    <row r="2236" spans="1:9" x14ac:dyDescent="0.3">
      <c r="A2236" s="79">
        <v>1331</v>
      </c>
      <c r="B2236" t="s">
        <v>857</v>
      </c>
      <c r="C2236" t="s">
        <v>1107</v>
      </c>
      <c r="D2236" t="s">
        <v>3670</v>
      </c>
      <c r="E2236" t="s">
        <v>7</v>
      </c>
      <c r="F2236" s="3">
        <v>27522</v>
      </c>
      <c r="G2236" s="3">
        <v>2261500</v>
      </c>
      <c r="H2236" s="3" t="s">
        <v>3765</v>
      </c>
      <c r="I2236" s="61">
        <v>2023</v>
      </c>
    </row>
    <row r="2237" spans="1:9" x14ac:dyDescent="0.3">
      <c r="A2237" s="79">
        <v>1331</v>
      </c>
      <c r="B2237" t="s">
        <v>857</v>
      </c>
      <c r="C2237" t="s">
        <v>1107</v>
      </c>
      <c r="D2237" t="s">
        <v>3671</v>
      </c>
      <c r="E2237" t="s">
        <v>7</v>
      </c>
      <c r="F2237" s="3">
        <v>27198</v>
      </c>
      <c r="G2237" s="3">
        <v>11074700</v>
      </c>
      <c r="H2237" s="3" t="s">
        <v>3765</v>
      </c>
      <c r="I2237" s="61">
        <v>2023</v>
      </c>
    </row>
    <row r="2238" spans="1:9" x14ac:dyDescent="0.3">
      <c r="A2238" s="79">
        <v>1331</v>
      </c>
      <c r="B2238" t="s">
        <v>857</v>
      </c>
      <c r="C2238" t="s">
        <v>1107</v>
      </c>
      <c r="D2238" t="s">
        <v>3672</v>
      </c>
      <c r="E2238" t="s">
        <v>7</v>
      </c>
      <c r="F2238" s="3">
        <v>34517</v>
      </c>
      <c r="G2238" s="3">
        <v>21241800</v>
      </c>
      <c r="H2238" s="3" t="s">
        <v>3765</v>
      </c>
      <c r="I2238" s="61">
        <v>2023</v>
      </c>
    </row>
    <row r="2239" spans="1:9" x14ac:dyDescent="0.3">
      <c r="A2239" s="79">
        <v>1331</v>
      </c>
      <c r="B2239" t="s">
        <v>857</v>
      </c>
      <c r="C2239" t="s">
        <v>1107</v>
      </c>
      <c r="D2239" t="s">
        <v>3673</v>
      </c>
      <c r="E2239" t="s">
        <v>7</v>
      </c>
      <c r="F2239" s="3">
        <v>7125.73</v>
      </c>
      <c r="G2239" s="3">
        <v>2158300</v>
      </c>
      <c r="H2239" s="3" t="s">
        <v>3765</v>
      </c>
      <c r="I2239" s="61">
        <v>2023</v>
      </c>
    </row>
    <row r="2240" spans="1:9" x14ac:dyDescent="0.3">
      <c r="A2240" s="79">
        <v>1331</v>
      </c>
      <c r="B2240" t="s">
        <v>857</v>
      </c>
      <c r="C2240" t="s">
        <v>1107</v>
      </c>
      <c r="D2240" t="s">
        <v>3674</v>
      </c>
      <c r="E2240" t="s">
        <v>7</v>
      </c>
      <c r="F2240" s="3">
        <v>105576</v>
      </c>
      <c r="G2240" s="3">
        <v>18100500</v>
      </c>
      <c r="H2240" s="3" t="s">
        <v>3765</v>
      </c>
      <c r="I2240" s="61">
        <v>2023</v>
      </c>
    </row>
    <row r="2241" spans="1:9" x14ac:dyDescent="0.3">
      <c r="A2241" s="79">
        <v>1331</v>
      </c>
      <c r="B2241" t="s">
        <v>857</v>
      </c>
      <c r="C2241" t="s">
        <v>1107</v>
      </c>
      <c r="D2241" t="s">
        <v>3675</v>
      </c>
      <c r="E2241" t="s">
        <v>7</v>
      </c>
      <c r="F2241" s="3">
        <v>30068</v>
      </c>
      <c r="G2241" s="3">
        <v>12450000</v>
      </c>
      <c r="H2241" s="3" t="s">
        <v>3765</v>
      </c>
      <c r="I2241" s="61">
        <v>2023</v>
      </c>
    </row>
    <row r="2242" spans="1:9" x14ac:dyDescent="0.3">
      <c r="A2242" s="79">
        <v>1331</v>
      </c>
      <c r="B2242" t="s">
        <v>857</v>
      </c>
      <c r="C2242" t="s">
        <v>1107</v>
      </c>
      <c r="D2242" t="s">
        <v>3676</v>
      </c>
      <c r="E2242" t="s">
        <v>7</v>
      </c>
      <c r="F2242" s="3">
        <v>346231</v>
      </c>
      <c r="G2242" s="3">
        <v>20089400</v>
      </c>
      <c r="H2242" s="3" t="s">
        <v>3765</v>
      </c>
      <c r="I2242" s="61">
        <v>2023</v>
      </c>
    </row>
    <row r="2243" spans="1:9" x14ac:dyDescent="0.3">
      <c r="A2243" s="79">
        <v>1331</v>
      </c>
      <c r="B2243" t="s">
        <v>857</v>
      </c>
      <c r="C2243" t="s">
        <v>1107</v>
      </c>
      <c r="D2243" t="s">
        <v>3677</v>
      </c>
      <c r="E2243" t="s">
        <v>42</v>
      </c>
      <c r="F2243" s="3">
        <v>193979.86</v>
      </c>
      <c r="G2243" s="3">
        <v>36069700</v>
      </c>
      <c r="H2243" s="3" t="s">
        <v>3765</v>
      </c>
      <c r="I2243" s="61">
        <v>2023</v>
      </c>
    </row>
    <row r="2244" spans="1:9" x14ac:dyDescent="0.3">
      <c r="A2244" s="79">
        <v>1334</v>
      </c>
      <c r="B2244" t="s">
        <v>858</v>
      </c>
      <c r="C2244" t="s">
        <v>1107</v>
      </c>
      <c r="D2244" t="s">
        <v>539</v>
      </c>
      <c r="E2244" t="s">
        <v>7</v>
      </c>
      <c r="F2244" s="3" t="s">
        <v>3765</v>
      </c>
      <c r="G2244" s="3">
        <v>3350000</v>
      </c>
      <c r="H2244" s="3">
        <v>64119</v>
      </c>
      <c r="I2244" s="61">
        <v>2023</v>
      </c>
    </row>
    <row r="2245" spans="1:9" x14ac:dyDescent="0.3">
      <c r="A2245" s="79">
        <v>1334</v>
      </c>
      <c r="B2245" t="s">
        <v>858</v>
      </c>
      <c r="C2245" t="s">
        <v>1107</v>
      </c>
      <c r="D2245" t="s">
        <v>538</v>
      </c>
      <c r="E2245" t="s">
        <v>7</v>
      </c>
      <c r="F2245" s="3" t="s">
        <v>3765</v>
      </c>
      <c r="G2245" s="3">
        <v>1464700</v>
      </c>
      <c r="H2245" s="3">
        <v>28034.357999999997</v>
      </c>
      <c r="I2245" s="61">
        <v>2023</v>
      </c>
    </row>
    <row r="2246" spans="1:9" x14ac:dyDescent="0.3">
      <c r="A2246" s="79">
        <v>1334</v>
      </c>
      <c r="B2246" t="s">
        <v>858</v>
      </c>
      <c r="C2246" t="s">
        <v>1107</v>
      </c>
      <c r="D2246" t="s">
        <v>3930</v>
      </c>
      <c r="E2246" t="s">
        <v>7</v>
      </c>
      <c r="F2246" s="3" t="s">
        <v>3765</v>
      </c>
      <c r="G2246" s="3">
        <v>26874100</v>
      </c>
      <c r="H2246" s="3">
        <v>514370.27399999998</v>
      </c>
      <c r="I2246" s="61">
        <v>2023</v>
      </c>
    </row>
    <row r="2247" spans="1:9" x14ac:dyDescent="0.3">
      <c r="A2247" s="79">
        <v>1334</v>
      </c>
      <c r="B2247" t="s">
        <v>858</v>
      </c>
      <c r="C2247" t="s">
        <v>1107</v>
      </c>
      <c r="D2247" t="s">
        <v>3346</v>
      </c>
      <c r="E2247" t="s">
        <v>7</v>
      </c>
      <c r="F2247" s="3" t="s">
        <v>3765</v>
      </c>
      <c r="G2247" s="3">
        <v>12752500</v>
      </c>
      <c r="H2247" s="3">
        <v>244082.85</v>
      </c>
      <c r="I2247" s="61">
        <v>2023</v>
      </c>
    </row>
    <row r="2248" spans="1:9" x14ac:dyDescent="0.3">
      <c r="A2248" s="79">
        <v>1334</v>
      </c>
      <c r="B2248" t="s">
        <v>858</v>
      </c>
      <c r="C2248" t="s">
        <v>1107</v>
      </c>
      <c r="D2248" t="s">
        <v>540</v>
      </c>
      <c r="E2248" t="s">
        <v>7</v>
      </c>
      <c r="F2248" s="3" t="s">
        <v>3765</v>
      </c>
      <c r="G2248" s="3">
        <v>1800000</v>
      </c>
      <c r="H2248" s="3">
        <v>34452</v>
      </c>
      <c r="I2248" s="61">
        <v>2023</v>
      </c>
    </row>
    <row r="2249" spans="1:9" x14ac:dyDescent="0.3">
      <c r="A2249" s="79">
        <v>1334</v>
      </c>
      <c r="B2249" t="s">
        <v>858</v>
      </c>
      <c r="C2249" t="s">
        <v>1107</v>
      </c>
      <c r="D2249" t="s">
        <v>3347</v>
      </c>
      <c r="E2249" t="s">
        <v>7</v>
      </c>
      <c r="F2249" s="3" t="s">
        <v>3765</v>
      </c>
      <c r="G2249" s="3">
        <v>22545200</v>
      </c>
      <c r="H2249" s="3">
        <v>431515.12800000003</v>
      </c>
      <c r="I2249" s="61">
        <v>2023</v>
      </c>
    </row>
    <row r="2250" spans="1:9" x14ac:dyDescent="0.3">
      <c r="A2250" s="79">
        <v>1336</v>
      </c>
      <c r="B2250" t="s">
        <v>859</v>
      </c>
      <c r="C2250" t="s">
        <v>1107</v>
      </c>
      <c r="D2250" t="s">
        <v>542</v>
      </c>
      <c r="E2250" t="s">
        <v>42</v>
      </c>
      <c r="F2250" s="3">
        <v>38325</v>
      </c>
      <c r="G2250" s="3">
        <v>17566300</v>
      </c>
      <c r="H2250" s="3">
        <v>291074</v>
      </c>
      <c r="I2250" s="61">
        <v>2023</v>
      </c>
    </row>
    <row r="2251" spans="1:9" x14ac:dyDescent="0.3">
      <c r="A2251" s="79">
        <v>1336</v>
      </c>
      <c r="B2251" t="s">
        <v>859</v>
      </c>
      <c r="C2251" t="s">
        <v>1107</v>
      </c>
      <c r="D2251" t="s">
        <v>543</v>
      </c>
      <c r="E2251" t="s">
        <v>42</v>
      </c>
      <c r="F2251" s="3">
        <v>32862</v>
      </c>
      <c r="G2251" s="3">
        <v>7144200</v>
      </c>
      <c r="H2251" s="3">
        <v>118379</v>
      </c>
      <c r="I2251" s="61">
        <v>2023</v>
      </c>
    </row>
    <row r="2252" spans="1:9" x14ac:dyDescent="0.3">
      <c r="A2252" s="79">
        <v>1336</v>
      </c>
      <c r="B2252" t="s">
        <v>859</v>
      </c>
      <c r="C2252" t="s">
        <v>1107</v>
      </c>
      <c r="D2252" t="s">
        <v>544</v>
      </c>
      <c r="E2252" t="s">
        <v>42</v>
      </c>
      <c r="F2252" s="3">
        <v>61807</v>
      </c>
      <c r="G2252" s="3">
        <v>10617000</v>
      </c>
      <c r="H2252" s="3">
        <v>175924</v>
      </c>
      <c r="I2252" s="61">
        <v>2023</v>
      </c>
    </row>
    <row r="2253" spans="1:9" x14ac:dyDescent="0.3">
      <c r="A2253" s="79">
        <v>1336</v>
      </c>
      <c r="B2253" t="s">
        <v>859</v>
      </c>
      <c r="C2253" t="s">
        <v>1107</v>
      </c>
      <c r="D2253" t="s">
        <v>545</v>
      </c>
      <c r="E2253" t="s">
        <v>42</v>
      </c>
      <c r="F2253" s="3">
        <v>55116</v>
      </c>
      <c r="G2253" s="3">
        <v>12093600</v>
      </c>
      <c r="H2253" s="3">
        <v>200391</v>
      </c>
      <c r="I2253" s="61">
        <v>2023</v>
      </c>
    </row>
    <row r="2254" spans="1:9" x14ac:dyDescent="0.3">
      <c r="A2254" s="79">
        <v>1336</v>
      </c>
      <c r="B2254" t="s">
        <v>859</v>
      </c>
      <c r="C2254" t="s">
        <v>1107</v>
      </c>
      <c r="D2254" t="s">
        <v>3065</v>
      </c>
      <c r="E2254" t="s">
        <v>19</v>
      </c>
      <c r="F2254" s="3">
        <v>325197</v>
      </c>
      <c r="G2254" s="3">
        <v>54484000</v>
      </c>
      <c r="H2254" s="3">
        <v>952515</v>
      </c>
      <c r="I2254" s="61">
        <v>2023</v>
      </c>
    </row>
    <row r="2255" spans="1:9" x14ac:dyDescent="0.3">
      <c r="A2255" s="79">
        <v>1336</v>
      </c>
      <c r="B2255" t="s">
        <v>859</v>
      </c>
      <c r="C2255" t="s">
        <v>1107</v>
      </c>
      <c r="D2255" t="s">
        <v>546</v>
      </c>
      <c r="E2255" t="s">
        <v>19</v>
      </c>
      <c r="F2255" s="3">
        <v>38635.160000000003</v>
      </c>
      <c r="G2255" s="3">
        <v>3718400</v>
      </c>
      <c r="H2255" s="3">
        <v>61614</v>
      </c>
      <c r="I2255" s="61">
        <v>2023</v>
      </c>
    </row>
    <row r="2256" spans="1:9" x14ac:dyDescent="0.3">
      <c r="A2256" s="79">
        <v>1336</v>
      </c>
      <c r="B2256" t="s">
        <v>859</v>
      </c>
      <c r="C2256" t="s">
        <v>1107</v>
      </c>
      <c r="D2256" t="s">
        <v>3908</v>
      </c>
      <c r="E2256" t="s">
        <v>19</v>
      </c>
      <c r="F2256" s="3">
        <v>60241.119999999995</v>
      </c>
      <c r="G2256" s="3">
        <v>6158200</v>
      </c>
      <c r="H2256" s="3">
        <v>102041</v>
      </c>
      <c r="I2256" s="61">
        <v>2023</v>
      </c>
    </row>
    <row r="2257" spans="1:9" x14ac:dyDescent="0.3">
      <c r="A2257" s="79">
        <v>1336</v>
      </c>
      <c r="B2257" t="s">
        <v>859</v>
      </c>
      <c r="C2257" t="s">
        <v>1107</v>
      </c>
      <c r="D2257" t="s">
        <v>3678</v>
      </c>
      <c r="E2257" t="s">
        <v>42</v>
      </c>
      <c r="F2257" s="3">
        <v>15049.64</v>
      </c>
      <c r="G2257" s="3">
        <v>1433300</v>
      </c>
      <c r="H2257" s="3">
        <v>23749</v>
      </c>
      <c r="I2257" s="61">
        <v>2023</v>
      </c>
    </row>
    <row r="2258" spans="1:9" x14ac:dyDescent="0.3">
      <c r="A2258" s="79">
        <v>1337</v>
      </c>
      <c r="B2258" t="s">
        <v>860</v>
      </c>
      <c r="C2258" t="s">
        <v>1107</v>
      </c>
      <c r="D2258" t="s">
        <v>3348</v>
      </c>
      <c r="E2258" t="s">
        <v>7</v>
      </c>
      <c r="F2258" s="3">
        <v>15891</v>
      </c>
      <c r="G2258" s="3">
        <v>2906800</v>
      </c>
      <c r="H2258" s="3">
        <v>49066.784</v>
      </c>
      <c r="I2258" s="61">
        <v>2023</v>
      </c>
    </row>
    <row r="2259" spans="1:9" x14ac:dyDescent="0.3">
      <c r="A2259" s="79">
        <v>1337</v>
      </c>
      <c r="B2259" t="s">
        <v>860</v>
      </c>
      <c r="C2259" t="s">
        <v>1107</v>
      </c>
      <c r="D2259" t="s">
        <v>3349</v>
      </c>
      <c r="E2259" t="s">
        <v>7</v>
      </c>
      <c r="F2259" s="3">
        <v>41060.82</v>
      </c>
      <c r="G2259" s="3">
        <v>9534500</v>
      </c>
      <c r="H2259" s="3">
        <v>160942.35999999999</v>
      </c>
      <c r="I2259" s="61">
        <v>2023</v>
      </c>
    </row>
    <row r="2260" spans="1:9" x14ac:dyDescent="0.3">
      <c r="A2260" s="79">
        <v>1337</v>
      </c>
      <c r="B2260" t="s">
        <v>860</v>
      </c>
      <c r="C2260" t="s">
        <v>1107</v>
      </c>
      <c r="D2260" t="s">
        <v>3350</v>
      </c>
      <c r="E2260" t="s">
        <v>7</v>
      </c>
      <c r="F2260" s="3">
        <v>45553.8</v>
      </c>
      <c r="G2260" s="3">
        <v>9198600</v>
      </c>
      <c r="H2260" s="3">
        <v>155272.36799999999</v>
      </c>
      <c r="I2260" s="61">
        <v>2023</v>
      </c>
    </row>
    <row r="2261" spans="1:9" x14ac:dyDescent="0.3">
      <c r="A2261" s="79">
        <v>1337</v>
      </c>
      <c r="B2261" t="s">
        <v>860</v>
      </c>
      <c r="C2261" t="s">
        <v>1107</v>
      </c>
      <c r="D2261" t="s">
        <v>3351</v>
      </c>
      <c r="E2261" t="s">
        <v>7</v>
      </c>
      <c r="F2261" s="3">
        <v>54876.5</v>
      </c>
      <c r="G2261" s="3">
        <v>6399000</v>
      </c>
      <c r="H2261" s="3">
        <v>108015.12</v>
      </c>
      <c r="I2261" s="61">
        <v>2023</v>
      </c>
    </row>
    <row r="2262" spans="1:9" x14ac:dyDescent="0.3">
      <c r="A2262" s="79">
        <v>1338</v>
      </c>
      <c r="B2262" t="s">
        <v>861</v>
      </c>
      <c r="C2262" t="s">
        <v>1107</v>
      </c>
      <c r="D2262" t="s">
        <v>3679</v>
      </c>
      <c r="E2262" t="s">
        <v>42</v>
      </c>
      <c r="F2262" s="3">
        <v>90787.95</v>
      </c>
      <c r="G2262" s="3">
        <v>18005800</v>
      </c>
      <c r="H2262" s="3">
        <v>328065.68</v>
      </c>
      <c r="I2262" s="61">
        <v>2023</v>
      </c>
    </row>
    <row r="2263" spans="1:9" x14ac:dyDescent="0.3">
      <c r="A2263" s="79">
        <v>1338</v>
      </c>
      <c r="B2263" t="s">
        <v>861</v>
      </c>
      <c r="C2263" t="s">
        <v>1107</v>
      </c>
      <c r="D2263" t="s">
        <v>538</v>
      </c>
      <c r="E2263" t="s">
        <v>7</v>
      </c>
      <c r="F2263" s="3">
        <v>4187</v>
      </c>
      <c r="G2263" s="3">
        <v>1117800</v>
      </c>
      <c r="H2263" s="3">
        <v>20366.32</v>
      </c>
      <c r="I2263" s="61">
        <v>2023</v>
      </c>
    </row>
    <row r="2264" spans="1:9" x14ac:dyDescent="0.3">
      <c r="A2264" s="79">
        <v>1338</v>
      </c>
      <c r="B2264" t="s">
        <v>861</v>
      </c>
      <c r="C2264" t="s">
        <v>1107</v>
      </c>
      <c r="D2264" t="s">
        <v>3680</v>
      </c>
      <c r="E2264" t="s">
        <v>42</v>
      </c>
      <c r="F2264" s="3">
        <v>240122.83</v>
      </c>
      <c r="G2264" s="3">
        <v>15000000</v>
      </c>
      <c r="H2264" s="3">
        <v>273300</v>
      </c>
      <c r="I2264" s="61">
        <v>2023</v>
      </c>
    </row>
    <row r="2265" spans="1:9" x14ac:dyDescent="0.3">
      <c r="A2265" s="79">
        <v>1339</v>
      </c>
      <c r="B2265" t="s">
        <v>862</v>
      </c>
      <c r="C2265" t="s">
        <v>1107</v>
      </c>
      <c r="D2265" t="s">
        <v>550</v>
      </c>
      <c r="E2265" t="s">
        <v>7</v>
      </c>
      <c r="F2265" s="3">
        <v>136093</v>
      </c>
      <c r="G2265" s="3">
        <v>17695400</v>
      </c>
      <c r="H2265" s="3" t="s">
        <v>3765</v>
      </c>
      <c r="I2265" s="61">
        <v>2023</v>
      </c>
    </row>
    <row r="2266" spans="1:9" x14ac:dyDescent="0.3">
      <c r="A2266" s="79">
        <v>1339</v>
      </c>
      <c r="B2266" t="s">
        <v>862</v>
      </c>
      <c r="C2266" t="s">
        <v>1107</v>
      </c>
      <c r="D2266" t="s">
        <v>551</v>
      </c>
      <c r="E2266" t="s">
        <v>7</v>
      </c>
      <c r="F2266" s="3">
        <v>141160.38</v>
      </c>
      <c r="G2266" s="3">
        <v>12904100</v>
      </c>
      <c r="H2266" s="3" t="s">
        <v>3765</v>
      </c>
      <c r="I2266" s="61">
        <v>2023</v>
      </c>
    </row>
    <row r="2267" spans="1:9" x14ac:dyDescent="0.3">
      <c r="A2267" s="79">
        <v>1340</v>
      </c>
      <c r="B2267" t="s">
        <v>863</v>
      </c>
      <c r="C2267" t="s">
        <v>1107</v>
      </c>
      <c r="D2267" t="s">
        <v>553</v>
      </c>
      <c r="E2267" t="s">
        <v>19</v>
      </c>
      <c r="F2267" s="3">
        <v>10790.68</v>
      </c>
      <c r="G2267" s="3">
        <v>1019200</v>
      </c>
      <c r="H2267" s="3">
        <v>20455.34</v>
      </c>
      <c r="I2267" s="61">
        <v>2023</v>
      </c>
    </row>
    <row r="2268" spans="1:9" x14ac:dyDescent="0.3">
      <c r="A2268" s="79">
        <v>1340</v>
      </c>
      <c r="B2268" t="s">
        <v>863</v>
      </c>
      <c r="C2268" t="s">
        <v>1107</v>
      </c>
      <c r="D2268" t="s">
        <v>472</v>
      </c>
      <c r="E2268" t="s">
        <v>19</v>
      </c>
      <c r="F2268" s="3">
        <v>11196.22</v>
      </c>
      <c r="G2268" s="3">
        <v>1260100</v>
      </c>
      <c r="H2268" s="3">
        <v>25290.21</v>
      </c>
      <c r="I2268" s="61">
        <v>2023</v>
      </c>
    </row>
    <row r="2269" spans="1:9" x14ac:dyDescent="0.3">
      <c r="A2269" s="79">
        <v>1340</v>
      </c>
      <c r="B2269" t="s">
        <v>863</v>
      </c>
      <c r="C2269" t="s">
        <v>1107</v>
      </c>
      <c r="D2269" t="s">
        <v>554</v>
      </c>
      <c r="E2269" t="s">
        <v>7</v>
      </c>
      <c r="F2269" s="3">
        <v>44457.7</v>
      </c>
      <c r="G2269" s="3">
        <v>7172000</v>
      </c>
      <c r="H2269" s="3">
        <v>143942.04</v>
      </c>
      <c r="I2269" s="61">
        <v>2023</v>
      </c>
    </row>
    <row r="2270" spans="1:9" x14ac:dyDescent="0.3">
      <c r="A2270" s="79">
        <v>1340</v>
      </c>
      <c r="B2270" t="s">
        <v>863</v>
      </c>
      <c r="C2270" t="s">
        <v>1107</v>
      </c>
      <c r="D2270" t="s">
        <v>3066</v>
      </c>
      <c r="E2270" t="s">
        <v>7</v>
      </c>
      <c r="F2270" s="3">
        <v>3721.11</v>
      </c>
      <c r="G2270" s="3">
        <v>2064800</v>
      </c>
      <c r="H2270" s="3">
        <v>41440.54</v>
      </c>
      <c r="I2270" s="61">
        <v>2023</v>
      </c>
    </row>
    <row r="2271" spans="1:9" x14ac:dyDescent="0.3">
      <c r="A2271" s="79">
        <v>1340</v>
      </c>
      <c r="B2271" t="s">
        <v>863</v>
      </c>
      <c r="C2271" t="s">
        <v>1107</v>
      </c>
      <c r="D2271" t="s">
        <v>555</v>
      </c>
      <c r="E2271" t="s">
        <v>7</v>
      </c>
      <c r="F2271" s="3">
        <v>36275.06</v>
      </c>
      <c r="G2271" s="3">
        <v>4621300</v>
      </c>
      <c r="H2271" s="3">
        <v>92749.49</v>
      </c>
      <c r="I2271" s="61">
        <v>2023</v>
      </c>
    </row>
    <row r="2272" spans="1:9" x14ac:dyDescent="0.3">
      <c r="A2272" s="79">
        <v>1340</v>
      </c>
      <c r="B2272" t="s">
        <v>863</v>
      </c>
      <c r="C2272" t="s">
        <v>1107</v>
      </c>
      <c r="D2272" t="s">
        <v>3067</v>
      </c>
      <c r="E2272" t="s">
        <v>42</v>
      </c>
      <c r="F2272" s="3">
        <v>64779.11</v>
      </c>
      <c r="G2272" s="3">
        <v>5586800</v>
      </c>
      <c r="H2272" s="3">
        <v>112127.08</v>
      </c>
      <c r="I2272" s="61">
        <v>2023</v>
      </c>
    </row>
    <row r="2273" spans="1:9" x14ac:dyDescent="0.3">
      <c r="A2273" s="79">
        <v>1340</v>
      </c>
      <c r="B2273" t="s">
        <v>863</v>
      </c>
      <c r="C2273" t="s">
        <v>1107</v>
      </c>
      <c r="D2273" t="s">
        <v>3068</v>
      </c>
      <c r="E2273" t="s">
        <v>42</v>
      </c>
      <c r="F2273" s="3">
        <v>11647.45</v>
      </c>
      <c r="G2273" s="3">
        <v>13660300</v>
      </c>
      <c r="H2273" s="3">
        <v>274162.21999999997</v>
      </c>
      <c r="I2273" s="61">
        <v>2023</v>
      </c>
    </row>
    <row r="2274" spans="1:9" x14ac:dyDescent="0.3">
      <c r="A2274" s="79">
        <v>1340</v>
      </c>
      <c r="B2274" t="s">
        <v>863</v>
      </c>
      <c r="C2274" t="s">
        <v>1107</v>
      </c>
      <c r="D2274" t="s">
        <v>3069</v>
      </c>
      <c r="E2274" t="s">
        <v>42</v>
      </c>
      <c r="F2274" s="3">
        <v>33023.25</v>
      </c>
      <c r="G2274" s="3">
        <v>12453100</v>
      </c>
      <c r="H2274" s="3">
        <v>249933.72</v>
      </c>
      <c r="I2274" s="61">
        <v>2023</v>
      </c>
    </row>
    <row r="2275" spans="1:9" x14ac:dyDescent="0.3">
      <c r="A2275" s="79">
        <v>1345</v>
      </c>
      <c r="B2275" t="s">
        <v>864</v>
      </c>
      <c r="C2275" t="s">
        <v>1107</v>
      </c>
      <c r="D2275" t="s">
        <v>3352</v>
      </c>
      <c r="E2275" t="s">
        <v>42</v>
      </c>
      <c r="F2275" s="3">
        <v>45000</v>
      </c>
      <c r="G2275" s="3">
        <v>12067500</v>
      </c>
      <c r="H2275" s="3">
        <v>235436.93</v>
      </c>
      <c r="I2275" s="61">
        <v>2023</v>
      </c>
    </row>
    <row r="2276" spans="1:9" x14ac:dyDescent="0.3">
      <c r="A2276" s="79">
        <v>1352</v>
      </c>
      <c r="B2276" t="s">
        <v>865</v>
      </c>
      <c r="C2276" t="s">
        <v>1107</v>
      </c>
      <c r="D2276" t="s">
        <v>3353</v>
      </c>
      <c r="E2276" t="s">
        <v>7</v>
      </c>
      <c r="F2276" s="3">
        <v>50701</v>
      </c>
      <c r="G2276" s="3">
        <v>6100800</v>
      </c>
      <c r="H2276" s="3">
        <v>123602.21</v>
      </c>
      <c r="I2276" s="61">
        <v>2023</v>
      </c>
    </row>
    <row r="2277" spans="1:9" x14ac:dyDescent="0.3">
      <c r="A2277" s="79">
        <v>1352</v>
      </c>
      <c r="B2277" t="s">
        <v>865</v>
      </c>
      <c r="C2277" t="s">
        <v>1107</v>
      </c>
      <c r="D2277" t="s">
        <v>558</v>
      </c>
      <c r="E2277" t="s">
        <v>42</v>
      </c>
      <c r="F2277" s="3">
        <v>152479</v>
      </c>
      <c r="G2277" s="3">
        <v>26916500</v>
      </c>
      <c r="H2277" s="3">
        <v>545328.29</v>
      </c>
      <c r="I2277" s="61">
        <v>2023</v>
      </c>
    </row>
    <row r="2278" spans="1:9" x14ac:dyDescent="0.3">
      <c r="A2278" s="79">
        <v>1352</v>
      </c>
      <c r="B2278" t="s">
        <v>865</v>
      </c>
      <c r="C2278" t="s">
        <v>1107</v>
      </c>
      <c r="D2278" t="s">
        <v>3354</v>
      </c>
      <c r="E2278" t="s">
        <v>7</v>
      </c>
      <c r="F2278" s="3">
        <v>39633</v>
      </c>
      <c r="G2278" s="3">
        <v>5286900</v>
      </c>
      <c r="H2278" s="3">
        <v>107112.59</v>
      </c>
      <c r="I2278" s="61">
        <v>2023</v>
      </c>
    </row>
    <row r="2279" spans="1:9" x14ac:dyDescent="0.3">
      <c r="A2279" s="79">
        <v>1352</v>
      </c>
      <c r="B2279" t="s">
        <v>865</v>
      </c>
      <c r="C2279" t="s">
        <v>1107</v>
      </c>
      <c r="D2279" t="s">
        <v>3681</v>
      </c>
      <c r="E2279" t="s">
        <v>42</v>
      </c>
      <c r="F2279" s="3">
        <v>46756.51</v>
      </c>
      <c r="G2279" s="3">
        <v>6361200</v>
      </c>
      <c r="H2279" s="3">
        <v>128877.91</v>
      </c>
      <c r="I2279" s="61">
        <v>2023</v>
      </c>
    </row>
    <row r="2280" spans="1:9" x14ac:dyDescent="0.3">
      <c r="A2280" s="79">
        <v>1352</v>
      </c>
      <c r="B2280" t="s">
        <v>865</v>
      </c>
      <c r="C2280" t="s">
        <v>1107</v>
      </c>
      <c r="D2280" t="s">
        <v>3682</v>
      </c>
      <c r="E2280" t="s">
        <v>7</v>
      </c>
      <c r="F2280" s="3">
        <v>54695</v>
      </c>
      <c r="G2280" s="3">
        <v>16278100</v>
      </c>
      <c r="H2280" s="3">
        <v>329794.31</v>
      </c>
      <c r="I2280" s="61">
        <v>2023</v>
      </c>
    </row>
    <row r="2281" spans="1:9" x14ac:dyDescent="0.3">
      <c r="A2281" s="79">
        <v>1401</v>
      </c>
      <c r="B2281" t="s">
        <v>3102</v>
      </c>
      <c r="C2281" t="s">
        <v>1136</v>
      </c>
      <c r="D2281" t="s">
        <v>3355</v>
      </c>
      <c r="E2281" t="s">
        <v>42</v>
      </c>
      <c r="F2281" s="3">
        <v>850000</v>
      </c>
      <c r="G2281" s="3">
        <v>45000000</v>
      </c>
      <c r="H2281" s="3">
        <v>1432800</v>
      </c>
      <c r="I2281" s="61">
        <v>2023</v>
      </c>
    </row>
    <row r="2282" spans="1:9" x14ac:dyDescent="0.3">
      <c r="A2282" s="79">
        <v>1402</v>
      </c>
      <c r="B2282" t="s">
        <v>866</v>
      </c>
      <c r="C2282" t="s">
        <v>1136</v>
      </c>
      <c r="D2282" t="s">
        <v>3909</v>
      </c>
      <c r="E2282" t="s">
        <v>42</v>
      </c>
      <c r="F2282" s="3">
        <v>181711.75</v>
      </c>
      <c r="G2282" s="3">
        <v>12319000</v>
      </c>
      <c r="H2282" s="3">
        <v>298982.13</v>
      </c>
      <c r="I2282" s="61">
        <v>2023</v>
      </c>
    </row>
    <row r="2283" spans="1:9" x14ac:dyDescent="0.3">
      <c r="A2283" s="79">
        <v>1403</v>
      </c>
      <c r="B2283" t="s">
        <v>867</v>
      </c>
      <c r="C2283" t="s">
        <v>1136</v>
      </c>
      <c r="D2283" t="s">
        <v>561</v>
      </c>
      <c r="E2283" t="s">
        <v>7</v>
      </c>
      <c r="F2283" s="3">
        <v>78983.960000000006</v>
      </c>
      <c r="G2283" s="3">
        <v>10787700</v>
      </c>
      <c r="H2283" s="3">
        <v>298495.65999999997</v>
      </c>
      <c r="I2283" s="61">
        <v>2023</v>
      </c>
    </row>
    <row r="2284" spans="1:9" x14ac:dyDescent="0.3">
      <c r="A2284" s="79">
        <v>1406</v>
      </c>
      <c r="B2284" t="s">
        <v>868</v>
      </c>
      <c r="C2284" t="s">
        <v>1136</v>
      </c>
      <c r="D2284" t="s">
        <v>563</v>
      </c>
      <c r="E2284" t="s">
        <v>7</v>
      </c>
      <c r="F2284" s="3">
        <v>27439.919999999998</v>
      </c>
      <c r="G2284" s="3">
        <v>2671500</v>
      </c>
      <c r="H2284" s="3">
        <v>69111.705000000002</v>
      </c>
      <c r="I2284" s="61">
        <v>2023</v>
      </c>
    </row>
    <row r="2285" spans="1:9" x14ac:dyDescent="0.3">
      <c r="A2285" s="79">
        <v>1409</v>
      </c>
      <c r="B2285" t="s">
        <v>869</v>
      </c>
      <c r="C2285" t="s">
        <v>1136</v>
      </c>
      <c r="D2285" t="s">
        <v>3356</v>
      </c>
      <c r="E2285" t="s">
        <v>7</v>
      </c>
      <c r="F2285" s="3">
        <v>181232</v>
      </c>
      <c r="G2285" s="3">
        <v>8485000</v>
      </c>
      <c r="H2285" s="3">
        <v>36246</v>
      </c>
      <c r="I2285" s="61">
        <v>2023</v>
      </c>
    </row>
    <row r="2286" spans="1:9" x14ac:dyDescent="0.3">
      <c r="A2286" s="79">
        <v>1412</v>
      </c>
      <c r="B2286" t="s">
        <v>870</v>
      </c>
      <c r="C2286" t="s">
        <v>1136</v>
      </c>
      <c r="D2286" t="s">
        <v>567</v>
      </c>
      <c r="E2286" t="s">
        <v>7</v>
      </c>
      <c r="F2286" s="3">
        <v>23711</v>
      </c>
      <c r="G2286" s="3">
        <v>7800000</v>
      </c>
      <c r="H2286" s="3">
        <v>158574</v>
      </c>
      <c r="I2286" s="61">
        <v>2023</v>
      </c>
    </row>
    <row r="2287" spans="1:9" x14ac:dyDescent="0.3">
      <c r="A2287" s="79">
        <v>1414</v>
      </c>
      <c r="B2287" t="s">
        <v>871</v>
      </c>
      <c r="C2287" t="s">
        <v>1136</v>
      </c>
      <c r="D2287" t="s">
        <v>3357</v>
      </c>
      <c r="E2287" t="s">
        <v>7</v>
      </c>
      <c r="F2287" s="3">
        <v>36005.550000000003</v>
      </c>
      <c r="G2287" s="3">
        <v>3916100</v>
      </c>
      <c r="H2287" s="3" t="s">
        <v>3765</v>
      </c>
      <c r="I2287" s="61">
        <v>2023</v>
      </c>
    </row>
    <row r="2288" spans="1:9" x14ac:dyDescent="0.3">
      <c r="A2288" s="79">
        <v>1414</v>
      </c>
      <c r="B2288" t="s">
        <v>871</v>
      </c>
      <c r="C2288" t="s">
        <v>1136</v>
      </c>
      <c r="D2288" t="s">
        <v>697</v>
      </c>
      <c r="E2288" t="s">
        <v>42</v>
      </c>
      <c r="F2288" s="3">
        <v>1000</v>
      </c>
      <c r="G2288" s="3">
        <v>454800</v>
      </c>
      <c r="H2288" s="3" t="s">
        <v>3765</v>
      </c>
      <c r="I2288" s="61">
        <v>2023</v>
      </c>
    </row>
    <row r="2289" spans="1:9" x14ac:dyDescent="0.3">
      <c r="A2289" s="79">
        <v>1414</v>
      </c>
      <c r="B2289" t="s">
        <v>871</v>
      </c>
      <c r="C2289" t="s">
        <v>1136</v>
      </c>
      <c r="D2289" t="s">
        <v>3358</v>
      </c>
      <c r="E2289" t="s">
        <v>42</v>
      </c>
      <c r="F2289" s="3">
        <v>1000</v>
      </c>
      <c r="G2289" s="3">
        <v>438400</v>
      </c>
      <c r="H2289" s="3" t="s">
        <v>3765</v>
      </c>
      <c r="I2289" s="61">
        <v>2023</v>
      </c>
    </row>
    <row r="2290" spans="1:9" x14ac:dyDescent="0.3">
      <c r="A2290" s="79">
        <v>1417</v>
      </c>
      <c r="B2290" t="s">
        <v>872</v>
      </c>
      <c r="C2290" t="s">
        <v>1136</v>
      </c>
      <c r="D2290" t="s">
        <v>569</v>
      </c>
      <c r="E2290" t="s">
        <v>42</v>
      </c>
      <c r="F2290" s="3">
        <v>10360.69</v>
      </c>
      <c r="G2290" s="3">
        <v>2367400</v>
      </c>
      <c r="H2290" s="3">
        <v>48626.400000000001</v>
      </c>
      <c r="I2290" s="61">
        <v>2023</v>
      </c>
    </row>
    <row r="2291" spans="1:9" x14ac:dyDescent="0.3">
      <c r="A2291" s="79">
        <v>1417</v>
      </c>
      <c r="B2291" t="s">
        <v>872</v>
      </c>
      <c r="C2291" t="s">
        <v>1136</v>
      </c>
      <c r="D2291" t="s">
        <v>570</v>
      </c>
      <c r="E2291" t="s">
        <v>42</v>
      </c>
      <c r="F2291" s="3">
        <v>45108.89</v>
      </c>
      <c r="G2291" s="3">
        <v>18065700</v>
      </c>
      <c r="H2291" s="3">
        <v>371069.48</v>
      </c>
      <c r="I2291" s="61">
        <v>2023</v>
      </c>
    </row>
    <row r="2292" spans="1:9" x14ac:dyDescent="0.3">
      <c r="A2292" s="79">
        <v>1417</v>
      </c>
      <c r="B2292" t="s">
        <v>872</v>
      </c>
      <c r="C2292" t="s">
        <v>1136</v>
      </c>
      <c r="D2292" t="s">
        <v>3683</v>
      </c>
      <c r="E2292" t="s">
        <v>42</v>
      </c>
      <c r="F2292" s="3">
        <v>803597.54</v>
      </c>
      <c r="G2292" s="3">
        <v>41749300</v>
      </c>
      <c r="H2292" s="3">
        <v>857530.62</v>
      </c>
      <c r="I2292" s="61">
        <v>2023</v>
      </c>
    </row>
    <row r="2293" spans="1:9" x14ac:dyDescent="0.3">
      <c r="A2293" s="79">
        <v>1421</v>
      </c>
      <c r="B2293" t="s">
        <v>3359</v>
      </c>
      <c r="C2293" t="s">
        <v>1136</v>
      </c>
      <c r="D2293" t="s">
        <v>3684</v>
      </c>
      <c r="E2293" t="s">
        <v>7</v>
      </c>
      <c r="F2293" s="3">
        <v>110000</v>
      </c>
      <c r="G2293" s="3">
        <v>2494900</v>
      </c>
      <c r="H2293" s="3">
        <v>63869.440000000002</v>
      </c>
      <c r="I2293" s="61">
        <v>2023</v>
      </c>
    </row>
    <row r="2294" spans="1:9" x14ac:dyDescent="0.3">
      <c r="A2294" s="79">
        <v>1421</v>
      </c>
      <c r="B2294" t="s">
        <v>3359</v>
      </c>
      <c r="C2294" t="s">
        <v>1136</v>
      </c>
      <c r="D2294" t="s">
        <v>3685</v>
      </c>
      <c r="E2294" t="s">
        <v>7</v>
      </c>
      <c r="F2294" s="3">
        <v>80000</v>
      </c>
      <c r="G2294" s="3">
        <v>3595000</v>
      </c>
      <c r="H2294" s="3">
        <v>92032</v>
      </c>
      <c r="I2294" s="61">
        <v>2023</v>
      </c>
    </row>
    <row r="2295" spans="1:9" x14ac:dyDescent="0.3">
      <c r="A2295" s="79">
        <v>1422</v>
      </c>
      <c r="B2295" t="s">
        <v>873</v>
      </c>
      <c r="C2295" t="s">
        <v>1136</v>
      </c>
      <c r="D2295" t="s">
        <v>572</v>
      </c>
      <c r="E2295" t="s">
        <v>42</v>
      </c>
      <c r="F2295" s="3" t="s">
        <v>3763</v>
      </c>
      <c r="G2295" s="3">
        <v>20909300</v>
      </c>
      <c r="H2295" s="3">
        <v>408358.62900000002</v>
      </c>
      <c r="I2295" s="61">
        <v>2023</v>
      </c>
    </row>
    <row r="2296" spans="1:9" x14ac:dyDescent="0.3">
      <c r="A2296" s="79">
        <v>1422</v>
      </c>
      <c r="B2296" t="s">
        <v>873</v>
      </c>
      <c r="C2296" t="s">
        <v>1136</v>
      </c>
      <c r="D2296" t="s">
        <v>3070</v>
      </c>
      <c r="E2296" t="s">
        <v>42</v>
      </c>
      <c r="F2296" s="3" t="s">
        <v>3764</v>
      </c>
      <c r="G2296" s="3">
        <v>1504400</v>
      </c>
      <c r="H2296" s="3">
        <v>29380.932000000001</v>
      </c>
      <c r="I2296" s="61">
        <v>2023</v>
      </c>
    </row>
    <row r="2297" spans="1:9" x14ac:dyDescent="0.3">
      <c r="A2297" s="79">
        <v>1422</v>
      </c>
      <c r="B2297" t="s">
        <v>873</v>
      </c>
      <c r="C2297" t="s">
        <v>1136</v>
      </c>
      <c r="D2297" t="s">
        <v>573</v>
      </c>
      <c r="E2297" t="s">
        <v>42</v>
      </c>
      <c r="F2297" s="3" t="s">
        <v>3764</v>
      </c>
      <c r="G2297" s="3">
        <v>1271600</v>
      </c>
      <c r="H2297" s="3">
        <v>24834.348000000002</v>
      </c>
      <c r="I2297" s="61">
        <v>2023</v>
      </c>
    </row>
    <row r="2298" spans="1:9" x14ac:dyDescent="0.3">
      <c r="A2298" s="79">
        <v>1422</v>
      </c>
      <c r="B2298" t="s">
        <v>873</v>
      </c>
      <c r="C2298" t="s">
        <v>1136</v>
      </c>
      <c r="D2298" t="s">
        <v>3070</v>
      </c>
      <c r="E2298" t="s">
        <v>42</v>
      </c>
      <c r="F2298" s="3" t="s">
        <v>3764</v>
      </c>
      <c r="G2298" s="3">
        <v>477000</v>
      </c>
      <c r="H2298" s="3">
        <v>9315.81</v>
      </c>
      <c r="I2298" s="61">
        <v>2023</v>
      </c>
    </row>
    <row r="2299" spans="1:9" x14ac:dyDescent="0.3">
      <c r="A2299" s="79">
        <v>1422</v>
      </c>
      <c r="B2299" t="s">
        <v>873</v>
      </c>
      <c r="C2299" t="s">
        <v>1136</v>
      </c>
      <c r="D2299" t="s">
        <v>3360</v>
      </c>
      <c r="E2299" t="s">
        <v>42</v>
      </c>
      <c r="F2299" s="3" t="s">
        <v>3765</v>
      </c>
      <c r="G2299" s="3" t="s">
        <v>3765</v>
      </c>
      <c r="H2299" s="3" t="s">
        <v>3765</v>
      </c>
      <c r="I2299" s="61">
        <v>2023</v>
      </c>
    </row>
    <row r="2300" spans="1:9" x14ac:dyDescent="0.3">
      <c r="A2300" s="79">
        <v>1422</v>
      </c>
      <c r="B2300" t="s">
        <v>873</v>
      </c>
      <c r="C2300" t="s">
        <v>1136</v>
      </c>
      <c r="D2300" t="s">
        <v>3453</v>
      </c>
      <c r="E2300" t="s">
        <v>42</v>
      </c>
      <c r="F2300" s="3" t="s">
        <v>3765</v>
      </c>
      <c r="G2300" s="3">
        <v>8980400</v>
      </c>
      <c r="H2300" s="3">
        <v>175387.212</v>
      </c>
      <c r="I2300" s="61">
        <v>2023</v>
      </c>
    </row>
    <row r="2301" spans="1:9" x14ac:dyDescent="0.3">
      <c r="A2301" s="79">
        <v>1424</v>
      </c>
      <c r="B2301" t="s">
        <v>874</v>
      </c>
      <c r="C2301" t="s">
        <v>1136</v>
      </c>
      <c r="D2301" t="s">
        <v>575</v>
      </c>
      <c r="E2301" t="s">
        <v>42</v>
      </c>
      <c r="F2301" s="3">
        <v>617000</v>
      </c>
      <c r="G2301" s="3">
        <v>62953700</v>
      </c>
      <c r="H2301" s="3">
        <v>1818102.8559999999</v>
      </c>
      <c r="I2301" s="61">
        <v>2023</v>
      </c>
    </row>
    <row r="2302" spans="1:9" x14ac:dyDescent="0.3">
      <c r="A2302" s="79">
        <v>1424</v>
      </c>
      <c r="B2302" t="s">
        <v>874</v>
      </c>
      <c r="C2302" t="s">
        <v>1136</v>
      </c>
      <c r="D2302" t="s">
        <v>576</v>
      </c>
      <c r="E2302" t="s">
        <v>7</v>
      </c>
      <c r="F2302" s="3">
        <v>160284</v>
      </c>
      <c r="G2302" s="3">
        <v>21623600</v>
      </c>
      <c r="H2302" s="3">
        <v>624489.56799999997</v>
      </c>
      <c r="I2302" s="61">
        <v>2023</v>
      </c>
    </row>
    <row r="2303" spans="1:9" x14ac:dyDescent="0.3">
      <c r="A2303" s="79">
        <v>1424</v>
      </c>
      <c r="B2303" t="s">
        <v>874</v>
      </c>
      <c r="C2303" t="s">
        <v>1136</v>
      </c>
      <c r="D2303" t="s">
        <v>577</v>
      </c>
      <c r="E2303" t="s">
        <v>42</v>
      </c>
      <c r="F2303" s="3">
        <v>74900</v>
      </c>
      <c r="G2303" s="3">
        <v>2602800</v>
      </c>
      <c r="H2303" s="3">
        <v>75168.864000000001</v>
      </c>
      <c r="I2303" s="61">
        <v>2023</v>
      </c>
    </row>
    <row r="2304" spans="1:9" x14ac:dyDescent="0.3">
      <c r="A2304" s="79">
        <v>1424</v>
      </c>
      <c r="B2304" t="s">
        <v>874</v>
      </c>
      <c r="C2304" t="s">
        <v>1136</v>
      </c>
      <c r="D2304" t="s">
        <v>578</v>
      </c>
      <c r="E2304" t="s">
        <v>42</v>
      </c>
      <c r="F2304" s="3">
        <v>180000</v>
      </c>
      <c r="G2304" s="3">
        <v>675000</v>
      </c>
      <c r="H2304" s="3">
        <v>19494</v>
      </c>
      <c r="I2304" s="61">
        <v>2023</v>
      </c>
    </row>
    <row r="2305" spans="1:9" x14ac:dyDescent="0.3">
      <c r="A2305" s="79">
        <v>1424</v>
      </c>
      <c r="B2305" t="s">
        <v>874</v>
      </c>
      <c r="C2305" t="s">
        <v>1136</v>
      </c>
      <c r="D2305" t="s">
        <v>3087</v>
      </c>
      <c r="E2305" t="s">
        <v>42</v>
      </c>
      <c r="F2305" s="3">
        <v>60000</v>
      </c>
      <c r="G2305" s="3">
        <v>712400</v>
      </c>
      <c r="H2305" s="3">
        <v>20574.112000000001</v>
      </c>
      <c r="I2305" s="61">
        <v>2023</v>
      </c>
    </row>
    <row r="2306" spans="1:9" x14ac:dyDescent="0.3">
      <c r="A2306" s="78">
        <v>1424</v>
      </c>
      <c r="B2306" t="s">
        <v>874</v>
      </c>
      <c r="C2306" t="s">
        <v>1136</v>
      </c>
      <c r="D2306" t="s">
        <v>3088</v>
      </c>
      <c r="E2306" t="s">
        <v>42</v>
      </c>
      <c r="F2306" s="3">
        <v>556920</v>
      </c>
      <c r="G2306" s="3">
        <v>70144500</v>
      </c>
      <c r="H2306" s="3">
        <v>2025773.16</v>
      </c>
      <c r="I2306" s="61">
        <v>2023</v>
      </c>
    </row>
    <row r="2307" spans="1:9" x14ac:dyDescent="0.3">
      <c r="A2307" s="79">
        <v>1424</v>
      </c>
      <c r="B2307" t="s">
        <v>874</v>
      </c>
      <c r="C2307" t="s">
        <v>1136</v>
      </c>
      <c r="D2307" t="s">
        <v>3447</v>
      </c>
      <c r="E2307" t="s">
        <v>42</v>
      </c>
      <c r="F2307" s="3">
        <v>57148.74</v>
      </c>
      <c r="G2307" s="3">
        <v>3179250</v>
      </c>
      <c r="H2307" s="3">
        <v>91816.74</v>
      </c>
      <c r="I2307" s="61">
        <v>2023</v>
      </c>
    </row>
    <row r="2308" spans="1:9" x14ac:dyDescent="0.3">
      <c r="A2308" s="79">
        <v>1424</v>
      </c>
      <c r="B2308" t="s">
        <v>874</v>
      </c>
      <c r="C2308" t="s">
        <v>1136</v>
      </c>
      <c r="D2308" t="s">
        <v>3931</v>
      </c>
      <c r="E2308" t="s">
        <v>42</v>
      </c>
      <c r="F2308" s="3">
        <v>131820.79999999999</v>
      </c>
      <c r="G2308" s="3" t="s">
        <v>3765</v>
      </c>
      <c r="H2308" s="3" t="s">
        <v>3765</v>
      </c>
      <c r="I2308" s="61">
        <v>2023</v>
      </c>
    </row>
    <row r="2309" spans="1:9" x14ac:dyDescent="0.3">
      <c r="A2309" s="79">
        <v>1427</v>
      </c>
      <c r="B2309" t="s">
        <v>875</v>
      </c>
      <c r="C2309" t="s">
        <v>1136</v>
      </c>
      <c r="D2309" t="s">
        <v>3931</v>
      </c>
      <c r="E2309" t="s">
        <v>42</v>
      </c>
      <c r="F2309" s="3">
        <v>131820.79999999999</v>
      </c>
      <c r="G2309" s="3" t="s">
        <v>3765</v>
      </c>
      <c r="H2309" s="3" t="s">
        <v>3765</v>
      </c>
      <c r="I2309" s="61">
        <v>2023</v>
      </c>
    </row>
    <row r="2310" spans="1:9" x14ac:dyDescent="0.3">
      <c r="A2310" s="79">
        <v>1427</v>
      </c>
      <c r="B2310" t="s">
        <v>875</v>
      </c>
      <c r="C2310" t="s">
        <v>1136</v>
      </c>
      <c r="D2310" t="s">
        <v>3686</v>
      </c>
      <c r="E2310" t="s">
        <v>7</v>
      </c>
      <c r="F2310" s="3">
        <v>73260.990000000005</v>
      </c>
      <c r="G2310" s="3">
        <v>8671000</v>
      </c>
      <c r="H2310" s="3">
        <v>283454.99</v>
      </c>
      <c r="I2310" s="61">
        <v>2023</v>
      </c>
    </row>
    <row r="2311" spans="1:9" x14ac:dyDescent="0.3">
      <c r="A2311" s="79">
        <v>1427</v>
      </c>
      <c r="B2311" t="s">
        <v>875</v>
      </c>
      <c r="C2311" t="s">
        <v>1136</v>
      </c>
      <c r="D2311" t="s">
        <v>3687</v>
      </c>
      <c r="E2311" t="s">
        <v>7</v>
      </c>
      <c r="F2311" s="3">
        <v>50337.440000000002</v>
      </c>
      <c r="G2311" s="3">
        <v>5059800</v>
      </c>
      <c r="H2311" s="3">
        <v>165404.85999999999</v>
      </c>
      <c r="I2311" s="61">
        <v>2023</v>
      </c>
    </row>
    <row r="2312" spans="1:9" x14ac:dyDescent="0.3">
      <c r="A2312" s="79">
        <v>1429</v>
      </c>
      <c r="B2312" t="s">
        <v>876</v>
      </c>
      <c r="C2312" t="s">
        <v>1136</v>
      </c>
      <c r="D2312" t="s">
        <v>581</v>
      </c>
      <c r="E2312" t="s">
        <v>19</v>
      </c>
      <c r="F2312" s="3">
        <v>666780</v>
      </c>
      <c r="G2312" s="3">
        <v>24758900</v>
      </c>
      <c r="H2312" s="3">
        <v>799960</v>
      </c>
      <c r="I2312" s="61">
        <v>2023</v>
      </c>
    </row>
    <row r="2313" spans="1:9" x14ac:dyDescent="0.3">
      <c r="A2313" s="79">
        <v>1435</v>
      </c>
      <c r="B2313" t="s">
        <v>877</v>
      </c>
      <c r="C2313" t="s">
        <v>1136</v>
      </c>
      <c r="D2313" t="s">
        <v>582</v>
      </c>
      <c r="E2313" t="s">
        <v>7</v>
      </c>
      <c r="F2313" s="3">
        <v>47637.43</v>
      </c>
      <c r="G2313" s="3">
        <v>7753100</v>
      </c>
      <c r="H2313" s="3">
        <v>211039.38</v>
      </c>
      <c r="I2313" s="61">
        <v>2023</v>
      </c>
    </row>
    <row r="2314" spans="1:9" x14ac:dyDescent="0.3">
      <c r="A2314" s="79">
        <v>1439</v>
      </c>
      <c r="B2314" t="s">
        <v>878</v>
      </c>
      <c r="C2314" t="s">
        <v>1136</v>
      </c>
      <c r="D2314" t="s">
        <v>584</v>
      </c>
      <c r="E2314" t="s">
        <v>7</v>
      </c>
      <c r="F2314" s="3">
        <v>34787.93</v>
      </c>
      <c r="G2314" s="3">
        <v>8382500</v>
      </c>
      <c r="H2314" s="3">
        <v>255666.25</v>
      </c>
      <c r="I2314" s="61">
        <v>2023</v>
      </c>
    </row>
    <row r="2315" spans="1:9" x14ac:dyDescent="0.3">
      <c r="A2315" s="79">
        <v>1439</v>
      </c>
      <c r="B2315" t="s">
        <v>878</v>
      </c>
      <c r="C2315" t="s">
        <v>1136</v>
      </c>
      <c r="D2315" t="s">
        <v>585</v>
      </c>
      <c r="E2315" t="s">
        <v>42</v>
      </c>
      <c r="F2315" s="3">
        <v>580927.63</v>
      </c>
      <c r="G2315" s="3">
        <v>32060600</v>
      </c>
      <c r="H2315" s="3">
        <v>977848.3</v>
      </c>
      <c r="I2315" s="61">
        <v>2023</v>
      </c>
    </row>
    <row r="2316" spans="1:9" x14ac:dyDescent="0.3">
      <c r="A2316" s="79">
        <v>1507</v>
      </c>
      <c r="B2316" t="s">
        <v>879</v>
      </c>
      <c r="C2316" t="s">
        <v>1162</v>
      </c>
      <c r="D2316" t="s">
        <v>3688</v>
      </c>
      <c r="E2316" t="s">
        <v>7</v>
      </c>
      <c r="F2316" s="3">
        <v>74652.12</v>
      </c>
      <c r="G2316" s="3">
        <v>14400000</v>
      </c>
      <c r="H2316" s="3">
        <v>240192</v>
      </c>
      <c r="I2316" s="61">
        <v>2023</v>
      </c>
    </row>
    <row r="2317" spans="1:9" x14ac:dyDescent="0.3">
      <c r="A2317" s="79">
        <v>1507</v>
      </c>
      <c r="B2317" t="s">
        <v>879</v>
      </c>
      <c r="C2317" t="s">
        <v>1162</v>
      </c>
      <c r="D2317" t="s">
        <v>3689</v>
      </c>
      <c r="E2317" t="s">
        <v>7</v>
      </c>
      <c r="F2317" s="3">
        <v>51836.95</v>
      </c>
      <c r="G2317" s="3">
        <v>8400000</v>
      </c>
      <c r="H2317" s="3">
        <v>140196</v>
      </c>
      <c r="I2317" s="61">
        <v>2023</v>
      </c>
    </row>
    <row r="2318" spans="1:9" x14ac:dyDescent="0.3">
      <c r="A2318" s="79">
        <v>1507</v>
      </c>
      <c r="B2318" t="s">
        <v>879</v>
      </c>
      <c r="C2318" t="s">
        <v>1162</v>
      </c>
      <c r="D2318" t="s">
        <v>3690</v>
      </c>
      <c r="E2318" t="s">
        <v>7</v>
      </c>
      <c r="F2318" s="3">
        <v>200826</v>
      </c>
      <c r="G2318" s="3">
        <v>13750000</v>
      </c>
      <c r="H2318" s="3">
        <v>229350</v>
      </c>
      <c r="I2318" s="61">
        <v>2023</v>
      </c>
    </row>
    <row r="2319" spans="1:9" x14ac:dyDescent="0.3">
      <c r="A2319" s="79">
        <v>1507</v>
      </c>
      <c r="B2319" t="s">
        <v>879</v>
      </c>
      <c r="C2319" t="s">
        <v>1162</v>
      </c>
      <c r="D2319" t="s">
        <v>3691</v>
      </c>
      <c r="E2319" t="s">
        <v>7</v>
      </c>
      <c r="F2319" s="3">
        <v>33634</v>
      </c>
      <c r="G2319" s="3">
        <v>6000000</v>
      </c>
      <c r="H2319" s="3">
        <v>100080</v>
      </c>
      <c r="I2319" s="61">
        <v>2023</v>
      </c>
    </row>
    <row r="2320" spans="1:9" x14ac:dyDescent="0.3">
      <c r="A2320" s="79">
        <v>1507</v>
      </c>
      <c r="B2320" t="s">
        <v>879</v>
      </c>
      <c r="C2320" t="s">
        <v>1162</v>
      </c>
      <c r="D2320" t="s">
        <v>370</v>
      </c>
      <c r="E2320" t="s">
        <v>7</v>
      </c>
      <c r="F2320" s="3">
        <v>36674.57</v>
      </c>
      <c r="G2320" s="3">
        <v>7920000</v>
      </c>
      <c r="H2320" s="3">
        <v>132105.60000000001</v>
      </c>
      <c r="I2320" s="61">
        <v>2023</v>
      </c>
    </row>
    <row r="2321" spans="1:9" x14ac:dyDescent="0.3">
      <c r="A2321" s="79">
        <v>1507</v>
      </c>
      <c r="B2321" t="s">
        <v>879</v>
      </c>
      <c r="C2321" t="s">
        <v>1162</v>
      </c>
      <c r="D2321" t="s">
        <v>3692</v>
      </c>
      <c r="E2321" t="s">
        <v>7</v>
      </c>
      <c r="F2321" s="3">
        <v>47378</v>
      </c>
      <c r="G2321" s="3">
        <v>8800000</v>
      </c>
      <c r="H2321" s="3">
        <v>146784</v>
      </c>
      <c r="I2321" s="61">
        <v>2023</v>
      </c>
    </row>
    <row r="2322" spans="1:9" x14ac:dyDescent="0.3">
      <c r="A2322" s="79">
        <v>1507</v>
      </c>
      <c r="B2322" t="s">
        <v>879</v>
      </c>
      <c r="C2322" t="s">
        <v>1162</v>
      </c>
      <c r="D2322" t="s">
        <v>3071</v>
      </c>
      <c r="E2322" t="s">
        <v>7</v>
      </c>
      <c r="F2322" s="3">
        <v>66182</v>
      </c>
      <c r="G2322" s="3">
        <v>10200000</v>
      </c>
      <c r="H2322" s="3">
        <v>170136</v>
      </c>
      <c r="I2322" s="61">
        <v>2023</v>
      </c>
    </row>
    <row r="2323" spans="1:9" x14ac:dyDescent="0.3">
      <c r="A2323" s="79">
        <v>1507</v>
      </c>
      <c r="B2323" t="s">
        <v>879</v>
      </c>
      <c r="C2323" t="s">
        <v>1162</v>
      </c>
      <c r="D2323" t="s">
        <v>3693</v>
      </c>
      <c r="E2323" t="s">
        <v>7</v>
      </c>
      <c r="F2323" s="3">
        <v>85731.91</v>
      </c>
      <c r="G2323" s="3">
        <v>11200000</v>
      </c>
      <c r="H2323" s="3">
        <v>186928</v>
      </c>
      <c r="I2323" s="61">
        <v>2023</v>
      </c>
    </row>
    <row r="2324" spans="1:9" x14ac:dyDescent="0.3">
      <c r="A2324" s="79">
        <v>1507</v>
      </c>
      <c r="B2324" t="s">
        <v>879</v>
      </c>
      <c r="C2324" t="s">
        <v>1162</v>
      </c>
      <c r="D2324" t="s">
        <v>3910</v>
      </c>
      <c r="E2324" t="s">
        <v>7</v>
      </c>
      <c r="F2324" s="3" t="s">
        <v>3765</v>
      </c>
      <c r="G2324" s="3">
        <v>5880000</v>
      </c>
      <c r="H2324" s="3">
        <v>98078.399999999994</v>
      </c>
      <c r="I2324" s="61">
        <v>2023</v>
      </c>
    </row>
    <row r="2325" spans="1:9" x14ac:dyDescent="0.3">
      <c r="A2325" s="79">
        <v>1509</v>
      </c>
      <c r="B2325" t="s">
        <v>880</v>
      </c>
      <c r="C2325" t="s">
        <v>1162</v>
      </c>
      <c r="D2325" t="s">
        <v>588</v>
      </c>
      <c r="E2325" t="s">
        <v>42</v>
      </c>
      <c r="F2325" s="3">
        <v>2473.14</v>
      </c>
      <c r="G2325" s="3">
        <v>873300</v>
      </c>
      <c r="H2325" s="3">
        <v>8444.8109999999997</v>
      </c>
      <c r="I2325" s="61">
        <v>2023</v>
      </c>
    </row>
    <row r="2326" spans="1:9" x14ac:dyDescent="0.3">
      <c r="A2326" s="79">
        <v>1509</v>
      </c>
      <c r="B2326" t="s">
        <v>880</v>
      </c>
      <c r="C2326" t="s">
        <v>1162</v>
      </c>
      <c r="D2326" t="s">
        <v>588</v>
      </c>
      <c r="E2326" t="s">
        <v>42</v>
      </c>
      <c r="F2326" s="3">
        <v>8913.5300000000007</v>
      </c>
      <c r="G2326" s="3">
        <v>11060700</v>
      </c>
      <c r="H2326" s="3">
        <v>106956.969</v>
      </c>
      <c r="I2326" s="61">
        <v>2023</v>
      </c>
    </row>
    <row r="2327" spans="1:9" x14ac:dyDescent="0.3">
      <c r="A2327" s="79">
        <v>1509</v>
      </c>
      <c r="B2327" t="s">
        <v>880</v>
      </c>
      <c r="C2327" t="s">
        <v>1162</v>
      </c>
      <c r="D2327" t="s">
        <v>589</v>
      </c>
      <c r="E2327" t="s">
        <v>42</v>
      </c>
      <c r="F2327" s="3">
        <v>13480.71</v>
      </c>
      <c r="G2327" s="3">
        <v>4763500</v>
      </c>
      <c r="H2327" s="3">
        <v>49260.59979317477</v>
      </c>
      <c r="I2327" s="61">
        <v>2023</v>
      </c>
    </row>
    <row r="2328" spans="1:9" x14ac:dyDescent="0.3">
      <c r="A2328" s="79">
        <v>1509</v>
      </c>
      <c r="B2328" t="s">
        <v>880</v>
      </c>
      <c r="C2328" t="s">
        <v>1162</v>
      </c>
      <c r="D2328" t="s">
        <v>589</v>
      </c>
      <c r="E2328" t="s">
        <v>42</v>
      </c>
      <c r="F2328" s="3">
        <v>5924.04</v>
      </c>
      <c r="G2328" s="3">
        <v>2093300</v>
      </c>
      <c r="H2328" s="3">
        <v>20242.210999999999</v>
      </c>
      <c r="I2328" s="61">
        <v>2023</v>
      </c>
    </row>
    <row r="2329" spans="1:9" x14ac:dyDescent="0.3">
      <c r="A2329" s="79">
        <v>1511</v>
      </c>
      <c r="B2329" t="s">
        <v>881</v>
      </c>
      <c r="C2329" t="s">
        <v>1162</v>
      </c>
      <c r="D2329" t="s">
        <v>3694</v>
      </c>
      <c r="E2329" t="s">
        <v>7</v>
      </c>
      <c r="F2329" s="3">
        <v>71965.34</v>
      </c>
      <c r="G2329" s="3">
        <v>13852600</v>
      </c>
      <c r="H2329" s="3">
        <v>357812.66</v>
      </c>
      <c r="I2329" s="61">
        <v>2023</v>
      </c>
    </row>
    <row r="2330" spans="1:9" x14ac:dyDescent="0.3">
      <c r="A2330" s="79">
        <v>1512</v>
      </c>
      <c r="B2330" t="s">
        <v>882</v>
      </c>
      <c r="C2330" t="s">
        <v>1162</v>
      </c>
      <c r="D2330" t="s">
        <v>3695</v>
      </c>
      <c r="E2330" t="s">
        <v>7</v>
      </c>
      <c r="F2330" s="3">
        <v>82597.05</v>
      </c>
      <c r="G2330" s="3">
        <v>18330000</v>
      </c>
      <c r="H2330" s="3">
        <v>414807.9</v>
      </c>
      <c r="I2330" s="61">
        <v>2023</v>
      </c>
    </row>
    <row r="2331" spans="1:9" x14ac:dyDescent="0.3">
      <c r="A2331" s="79">
        <v>1512</v>
      </c>
      <c r="B2331" t="s">
        <v>882</v>
      </c>
      <c r="C2331" t="s">
        <v>1162</v>
      </c>
      <c r="D2331" t="s">
        <v>3361</v>
      </c>
      <c r="E2331" t="s">
        <v>7</v>
      </c>
      <c r="F2331" s="3">
        <v>47752.88</v>
      </c>
      <c r="G2331" s="3">
        <v>7150000</v>
      </c>
      <c r="H2331" s="3">
        <v>161804.5</v>
      </c>
      <c r="I2331" s="61">
        <v>2023</v>
      </c>
    </row>
    <row r="2332" spans="1:9" x14ac:dyDescent="0.3">
      <c r="A2332" s="79">
        <v>1512</v>
      </c>
      <c r="B2332" t="s">
        <v>882</v>
      </c>
      <c r="C2332" t="s">
        <v>1162</v>
      </c>
      <c r="D2332" t="s">
        <v>3362</v>
      </c>
      <c r="E2332" t="s">
        <v>7</v>
      </c>
      <c r="F2332" s="3">
        <v>33137</v>
      </c>
      <c r="G2332" s="3">
        <v>4902900</v>
      </c>
      <c r="H2332" s="3">
        <v>110952.63</v>
      </c>
      <c r="I2332" s="61">
        <v>2023</v>
      </c>
    </row>
    <row r="2333" spans="1:9" x14ac:dyDescent="0.3">
      <c r="A2333" s="79">
        <v>1514</v>
      </c>
      <c r="B2333" t="s">
        <v>883</v>
      </c>
      <c r="C2333" t="s">
        <v>1162</v>
      </c>
      <c r="D2333" t="s">
        <v>3696</v>
      </c>
      <c r="E2333" t="s">
        <v>19</v>
      </c>
      <c r="F2333" s="3">
        <v>145708.28</v>
      </c>
      <c r="G2333" s="3">
        <v>9189600</v>
      </c>
      <c r="H2333" s="3">
        <v>209614.77600000001</v>
      </c>
      <c r="I2333" s="61">
        <v>2023</v>
      </c>
    </row>
    <row r="2334" spans="1:9" x14ac:dyDescent="0.3">
      <c r="A2334" s="79">
        <v>1514</v>
      </c>
      <c r="B2334" t="s">
        <v>883</v>
      </c>
      <c r="C2334" t="s">
        <v>1162</v>
      </c>
      <c r="D2334" t="s">
        <v>3697</v>
      </c>
      <c r="E2334" t="s">
        <v>19</v>
      </c>
      <c r="F2334" s="3">
        <v>76549.990000000005</v>
      </c>
      <c r="G2334" s="3">
        <v>5660200</v>
      </c>
      <c r="H2334" s="3">
        <v>129109.16199999995</v>
      </c>
      <c r="I2334" s="61">
        <v>2023</v>
      </c>
    </row>
    <row r="2335" spans="1:9" x14ac:dyDescent="0.3">
      <c r="A2335" s="79">
        <v>1514</v>
      </c>
      <c r="B2335" t="s">
        <v>883</v>
      </c>
      <c r="C2335" t="s">
        <v>1162</v>
      </c>
      <c r="D2335" t="s">
        <v>3698</v>
      </c>
      <c r="E2335" t="s">
        <v>19</v>
      </c>
      <c r="F2335" s="3">
        <v>76390.929999999993</v>
      </c>
      <c r="G2335" s="3">
        <v>6022400</v>
      </c>
      <c r="H2335" s="3">
        <v>137370.94399999999</v>
      </c>
      <c r="I2335" s="61">
        <v>2023</v>
      </c>
    </row>
    <row r="2336" spans="1:9" x14ac:dyDescent="0.3">
      <c r="A2336" s="79">
        <v>1514</v>
      </c>
      <c r="B2336" t="s">
        <v>883</v>
      </c>
      <c r="C2336" t="s">
        <v>1162</v>
      </c>
      <c r="D2336" t="s">
        <v>3699</v>
      </c>
      <c r="E2336" t="s">
        <v>19</v>
      </c>
      <c r="F2336" s="3">
        <v>95290.55</v>
      </c>
      <c r="G2336" s="3">
        <v>9281100</v>
      </c>
      <c r="H2336" s="3">
        <v>211701.89099999997</v>
      </c>
      <c r="I2336" s="61">
        <v>2023</v>
      </c>
    </row>
    <row r="2337" spans="1:9" x14ac:dyDescent="0.3">
      <c r="A2337" s="79">
        <v>1514</v>
      </c>
      <c r="B2337" t="s">
        <v>883</v>
      </c>
      <c r="C2337" t="s">
        <v>1162</v>
      </c>
      <c r="D2337" t="s">
        <v>3700</v>
      </c>
      <c r="E2337" t="s">
        <v>19</v>
      </c>
      <c r="F2337" s="3">
        <v>186454.58</v>
      </c>
      <c r="G2337" s="3">
        <v>12192500</v>
      </c>
      <c r="H2337" s="3">
        <v>278110.92499999999</v>
      </c>
      <c r="I2337" s="61">
        <v>2023</v>
      </c>
    </row>
    <row r="2338" spans="1:9" x14ac:dyDescent="0.3">
      <c r="A2338" s="79">
        <v>1514</v>
      </c>
      <c r="B2338" t="s">
        <v>883</v>
      </c>
      <c r="C2338" t="s">
        <v>1162</v>
      </c>
      <c r="D2338" t="s">
        <v>3701</v>
      </c>
      <c r="E2338" t="s">
        <v>19</v>
      </c>
      <c r="F2338" s="3">
        <v>167019.74</v>
      </c>
      <c r="G2338" s="3">
        <v>10515600</v>
      </c>
      <c r="H2338" s="3">
        <v>239860.83600000001</v>
      </c>
      <c r="I2338" s="61">
        <v>2023</v>
      </c>
    </row>
    <row r="2339" spans="1:9" x14ac:dyDescent="0.3">
      <c r="A2339" s="79">
        <v>1514</v>
      </c>
      <c r="B2339" t="s">
        <v>883</v>
      </c>
      <c r="C2339" t="s">
        <v>1162</v>
      </c>
      <c r="D2339" t="s">
        <v>3702</v>
      </c>
      <c r="E2339" t="s">
        <v>19</v>
      </c>
      <c r="F2339" s="3">
        <v>128594.23</v>
      </c>
      <c r="G2339" s="3">
        <v>11656200</v>
      </c>
      <c r="H2339" s="3">
        <v>265877.92199999996</v>
      </c>
      <c r="I2339" s="61">
        <v>2023</v>
      </c>
    </row>
    <row r="2340" spans="1:9" x14ac:dyDescent="0.3">
      <c r="A2340" s="79">
        <v>1514</v>
      </c>
      <c r="B2340" t="s">
        <v>883</v>
      </c>
      <c r="C2340" t="s">
        <v>1162</v>
      </c>
      <c r="D2340" t="s">
        <v>3703</v>
      </c>
      <c r="E2340" t="s">
        <v>19</v>
      </c>
      <c r="F2340" s="3">
        <v>148634.22</v>
      </c>
      <c r="G2340" s="3">
        <v>14808100</v>
      </c>
      <c r="H2340" s="3">
        <v>337772.76099999994</v>
      </c>
      <c r="I2340" s="61">
        <v>2023</v>
      </c>
    </row>
    <row r="2341" spans="1:9" x14ac:dyDescent="0.3">
      <c r="A2341" s="79">
        <v>1514</v>
      </c>
      <c r="B2341" t="s">
        <v>883</v>
      </c>
      <c r="C2341" t="s">
        <v>1162</v>
      </c>
      <c r="D2341" t="s">
        <v>3911</v>
      </c>
      <c r="E2341" t="s">
        <v>19</v>
      </c>
      <c r="F2341" s="3">
        <v>208833.29</v>
      </c>
      <c r="G2341" s="3">
        <v>14889100</v>
      </c>
      <c r="H2341" s="3">
        <v>339620.37099999993</v>
      </c>
      <c r="I2341" s="61">
        <v>2023</v>
      </c>
    </row>
    <row r="2342" spans="1:9" x14ac:dyDescent="0.3">
      <c r="A2342" s="79">
        <v>1514</v>
      </c>
      <c r="B2342" t="s">
        <v>883</v>
      </c>
      <c r="C2342" t="s">
        <v>1162</v>
      </c>
      <c r="D2342" t="s">
        <v>3912</v>
      </c>
      <c r="E2342" t="s">
        <v>19</v>
      </c>
      <c r="F2342" s="3">
        <v>166883.47</v>
      </c>
      <c r="G2342" s="3">
        <v>15730500</v>
      </c>
      <c r="H2342" s="3">
        <v>358812.7049999999</v>
      </c>
      <c r="I2342" s="61">
        <v>2023</v>
      </c>
    </row>
    <row r="2343" spans="1:9" x14ac:dyDescent="0.3">
      <c r="A2343" s="79">
        <v>1514</v>
      </c>
      <c r="B2343" t="s">
        <v>883</v>
      </c>
      <c r="C2343" t="s">
        <v>1162</v>
      </c>
      <c r="D2343" t="s">
        <v>3913</v>
      </c>
      <c r="E2343" t="s">
        <v>19</v>
      </c>
      <c r="F2343" s="3">
        <v>181521.17</v>
      </c>
      <c r="G2343" s="3">
        <v>13710800</v>
      </c>
      <c r="H2343" s="3">
        <v>312743.348</v>
      </c>
      <c r="I2343" s="61">
        <v>2023</v>
      </c>
    </row>
    <row r="2344" spans="1:9" x14ac:dyDescent="0.3">
      <c r="A2344" s="79">
        <v>1514</v>
      </c>
      <c r="B2344" t="s">
        <v>883</v>
      </c>
      <c r="C2344" t="s">
        <v>1162</v>
      </c>
      <c r="D2344" t="s">
        <v>3363</v>
      </c>
      <c r="E2344" t="s">
        <v>19</v>
      </c>
      <c r="F2344" s="3">
        <v>208833.29</v>
      </c>
      <c r="G2344" s="3">
        <v>14889100</v>
      </c>
      <c r="H2344" s="3">
        <v>339620.37099999993</v>
      </c>
      <c r="I2344" s="61">
        <v>2023</v>
      </c>
    </row>
    <row r="2345" spans="1:9" x14ac:dyDescent="0.3">
      <c r="A2345" s="79">
        <v>1518</v>
      </c>
      <c r="B2345" t="s">
        <v>884</v>
      </c>
      <c r="C2345" t="s">
        <v>1162</v>
      </c>
      <c r="D2345" t="s">
        <v>595</v>
      </c>
      <c r="E2345" t="s">
        <v>7</v>
      </c>
      <c r="F2345" s="3">
        <v>67075.759999999995</v>
      </c>
      <c r="G2345" s="3">
        <v>3700000</v>
      </c>
      <c r="H2345" s="3">
        <v>81955</v>
      </c>
      <c r="I2345" s="61">
        <v>2023</v>
      </c>
    </row>
    <row r="2346" spans="1:9" x14ac:dyDescent="0.3">
      <c r="A2346" s="79">
        <v>1518</v>
      </c>
      <c r="B2346" t="s">
        <v>884</v>
      </c>
      <c r="C2346" t="s">
        <v>1162</v>
      </c>
      <c r="D2346" t="s">
        <v>596</v>
      </c>
      <c r="E2346" t="s">
        <v>7</v>
      </c>
      <c r="F2346" s="3">
        <v>3195.14</v>
      </c>
      <c r="G2346" s="3">
        <v>288500</v>
      </c>
      <c r="H2346" s="3">
        <v>6390.2749999999996</v>
      </c>
      <c r="I2346" s="61">
        <v>2023</v>
      </c>
    </row>
    <row r="2347" spans="1:9" x14ac:dyDescent="0.3">
      <c r="A2347" s="79">
        <v>1518</v>
      </c>
      <c r="B2347" t="s">
        <v>884</v>
      </c>
      <c r="C2347" t="s">
        <v>1162</v>
      </c>
      <c r="D2347" t="s">
        <v>597</v>
      </c>
      <c r="E2347" t="s">
        <v>7</v>
      </c>
      <c r="F2347" s="3">
        <v>3623.74</v>
      </c>
      <c r="G2347" s="3">
        <v>327200</v>
      </c>
      <c r="H2347" s="3">
        <v>7247.48</v>
      </c>
      <c r="I2347" s="61">
        <v>2023</v>
      </c>
    </row>
    <row r="2348" spans="1:9" x14ac:dyDescent="0.3">
      <c r="A2348" s="79">
        <v>1518</v>
      </c>
      <c r="B2348" t="s">
        <v>884</v>
      </c>
      <c r="C2348" t="s">
        <v>1162</v>
      </c>
      <c r="D2348" t="s">
        <v>598</v>
      </c>
      <c r="E2348" t="s">
        <v>7</v>
      </c>
      <c r="F2348" s="3">
        <v>2847.39</v>
      </c>
      <c r="G2348" s="3">
        <v>257100</v>
      </c>
      <c r="H2348" s="3">
        <v>5694.7650000000003</v>
      </c>
      <c r="I2348" s="61">
        <v>2023</v>
      </c>
    </row>
    <row r="2349" spans="1:9" x14ac:dyDescent="0.3">
      <c r="A2349" s="79">
        <v>1518</v>
      </c>
      <c r="B2349" t="s">
        <v>884</v>
      </c>
      <c r="C2349" t="s">
        <v>1162</v>
      </c>
      <c r="D2349" t="s">
        <v>3072</v>
      </c>
      <c r="E2349" t="s">
        <v>7</v>
      </c>
      <c r="F2349" s="3">
        <v>34526.410000000003</v>
      </c>
      <c r="G2349" s="3">
        <v>5440000</v>
      </c>
      <c r="H2349" s="3">
        <v>120496</v>
      </c>
      <c r="I2349" s="61">
        <v>2023</v>
      </c>
    </row>
    <row r="2350" spans="1:9" x14ac:dyDescent="0.3">
      <c r="A2350" s="79">
        <v>1518</v>
      </c>
      <c r="B2350" t="s">
        <v>884</v>
      </c>
      <c r="C2350" t="s">
        <v>1162</v>
      </c>
      <c r="D2350" t="s">
        <v>3073</v>
      </c>
      <c r="E2350" t="s">
        <v>7</v>
      </c>
      <c r="F2350" s="3">
        <v>56764.800000000003</v>
      </c>
      <c r="G2350" s="3">
        <v>10608900</v>
      </c>
      <c r="H2350" s="3">
        <v>234987.13500000001</v>
      </c>
      <c r="I2350" s="61">
        <v>2023</v>
      </c>
    </row>
    <row r="2351" spans="1:9" x14ac:dyDescent="0.3">
      <c r="A2351" s="79">
        <v>1518</v>
      </c>
      <c r="B2351" t="s">
        <v>884</v>
      </c>
      <c r="C2351" t="s">
        <v>1162</v>
      </c>
      <c r="D2351" t="s">
        <v>3704</v>
      </c>
      <c r="E2351" t="s">
        <v>7</v>
      </c>
      <c r="F2351" s="3">
        <v>46204</v>
      </c>
      <c r="G2351" s="3">
        <v>9206100</v>
      </c>
      <c r="H2351" s="3">
        <v>203915.11499999999</v>
      </c>
      <c r="I2351" s="61">
        <v>2023</v>
      </c>
    </row>
    <row r="2352" spans="1:9" x14ac:dyDescent="0.3">
      <c r="A2352" s="79">
        <v>1523</v>
      </c>
      <c r="B2352" t="s">
        <v>3364</v>
      </c>
      <c r="C2352" t="s">
        <v>1162</v>
      </c>
      <c r="D2352" t="s">
        <v>3705</v>
      </c>
      <c r="E2352" t="s">
        <v>42</v>
      </c>
      <c r="F2352" s="3">
        <v>613104.4</v>
      </c>
      <c r="G2352" s="3" t="s">
        <v>3765</v>
      </c>
      <c r="H2352" s="3">
        <v>889001.38</v>
      </c>
      <c r="I2352" s="61">
        <v>2023</v>
      </c>
    </row>
    <row r="2353" spans="1:9" x14ac:dyDescent="0.3">
      <c r="A2353" s="79">
        <v>1526</v>
      </c>
      <c r="B2353" t="s">
        <v>3365</v>
      </c>
      <c r="C2353" t="s">
        <v>1162</v>
      </c>
      <c r="D2353" t="s">
        <v>3448</v>
      </c>
      <c r="E2353" t="s">
        <v>7</v>
      </c>
      <c r="F2353" s="3">
        <v>62381.74</v>
      </c>
      <c r="G2353" s="3">
        <v>12967500</v>
      </c>
      <c r="H2353" s="3">
        <v>338840.78</v>
      </c>
      <c r="I2353" s="61">
        <v>2023</v>
      </c>
    </row>
    <row r="2354" spans="1:9" x14ac:dyDescent="0.3">
      <c r="A2354" s="79">
        <v>1526</v>
      </c>
      <c r="B2354" t="s">
        <v>3365</v>
      </c>
      <c r="C2354" t="s">
        <v>1162</v>
      </c>
      <c r="D2354" t="s">
        <v>3366</v>
      </c>
      <c r="E2354" t="s">
        <v>19</v>
      </c>
      <c r="F2354" s="3">
        <v>39195</v>
      </c>
      <c r="G2354" s="3">
        <v>6750000</v>
      </c>
      <c r="H2354" s="3">
        <v>176377.5</v>
      </c>
      <c r="I2354" s="61">
        <v>2023</v>
      </c>
    </row>
    <row r="2355" spans="1:9" x14ac:dyDescent="0.3">
      <c r="A2355" s="79">
        <v>1530</v>
      </c>
      <c r="B2355" t="s">
        <v>885</v>
      </c>
      <c r="C2355" t="s">
        <v>1162</v>
      </c>
      <c r="D2355" t="s">
        <v>212</v>
      </c>
      <c r="E2355" t="s">
        <v>19</v>
      </c>
      <c r="F2355" s="3">
        <v>272790.58</v>
      </c>
      <c r="G2355" s="3">
        <v>15652800</v>
      </c>
      <c r="H2355" s="3">
        <v>368466.91199999989</v>
      </c>
      <c r="I2355" s="61">
        <v>2023</v>
      </c>
    </row>
    <row r="2356" spans="1:9" x14ac:dyDescent="0.3">
      <c r="A2356" s="79">
        <v>1530</v>
      </c>
      <c r="B2356" t="s">
        <v>885</v>
      </c>
      <c r="C2356" t="s">
        <v>1162</v>
      </c>
      <c r="D2356" t="s">
        <v>601</v>
      </c>
      <c r="E2356" t="s">
        <v>19</v>
      </c>
      <c r="F2356" s="3">
        <v>295523.15000000002</v>
      </c>
      <c r="G2356" s="3">
        <v>16417200</v>
      </c>
      <c r="H2356" s="3">
        <v>386460.88799999998</v>
      </c>
      <c r="I2356" s="61">
        <v>2023</v>
      </c>
    </row>
    <row r="2357" spans="1:9" x14ac:dyDescent="0.3">
      <c r="A2357" s="79">
        <v>1530</v>
      </c>
      <c r="B2357" t="s">
        <v>885</v>
      </c>
      <c r="C2357" t="s">
        <v>1162</v>
      </c>
      <c r="D2357" t="s">
        <v>3367</v>
      </c>
      <c r="E2357" t="s">
        <v>19</v>
      </c>
      <c r="F2357" s="3">
        <v>205988.75</v>
      </c>
      <c r="G2357" s="3">
        <v>9563600</v>
      </c>
      <c r="H2357" s="3">
        <v>225127.14399999997</v>
      </c>
      <c r="I2357" s="61">
        <v>2023</v>
      </c>
    </row>
    <row r="2358" spans="1:9" x14ac:dyDescent="0.3">
      <c r="A2358" s="79">
        <v>1530</v>
      </c>
      <c r="B2358" t="s">
        <v>885</v>
      </c>
      <c r="C2358" t="s">
        <v>1162</v>
      </c>
      <c r="D2358" t="s">
        <v>602</v>
      </c>
      <c r="E2358" t="s">
        <v>42</v>
      </c>
      <c r="F2358" s="3">
        <v>559137.53</v>
      </c>
      <c r="G2358" s="3">
        <v>20520000</v>
      </c>
      <c r="H2358" s="3">
        <v>483040.8</v>
      </c>
      <c r="I2358" s="61">
        <v>2023</v>
      </c>
    </row>
    <row r="2359" spans="1:9" x14ac:dyDescent="0.3">
      <c r="A2359" s="79">
        <v>1530</v>
      </c>
      <c r="B2359" t="s">
        <v>885</v>
      </c>
      <c r="C2359" t="s">
        <v>1162</v>
      </c>
      <c r="D2359" t="s">
        <v>3074</v>
      </c>
      <c r="E2359" t="s">
        <v>19</v>
      </c>
      <c r="F2359" s="3">
        <v>7488.13</v>
      </c>
      <c r="G2359" s="3">
        <v>554183</v>
      </c>
      <c r="H2359" s="3">
        <v>13045.46782</v>
      </c>
      <c r="I2359" s="61">
        <v>2023</v>
      </c>
    </row>
    <row r="2360" spans="1:9" x14ac:dyDescent="0.3">
      <c r="A2360" s="79">
        <v>1530</v>
      </c>
      <c r="B2360" t="s">
        <v>885</v>
      </c>
      <c r="C2360" t="s">
        <v>1162</v>
      </c>
      <c r="D2360" t="s">
        <v>603</v>
      </c>
      <c r="E2360" t="s">
        <v>19</v>
      </c>
      <c r="F2360" s="3">
        <v>22096.080000000002</v>
      </c>
      <c r="G2360" s="3">
        <v>1635293</v>
      </c>
      <c r="H2360" s="3">
        <v>38494.79722</v>
      </c>
      <c r="I2360" s="61">
        <v>2023</v>
      </c>
    </row>
    <row r="2361" spans="1:9" x14ac:dyDescent="0.3">
      <c r="A2361" s="79">
        <v>1530</v>
      </c>
      <c r="B2361" t="s">
        <v>885</v>
      </c>
      <c r="C2361" t="s">
        <v>1162</v>
      </c>
      <c r="D2361" t="s">
        <v>604</v>
      </c>
      <c r="E2361" t="s">
        <v>19</v>
      </c>
      <c r="F2361" s="3">
        <v>6547</v>
      </c>
      <c r="G2361" s="3">
        <v>484531</v>
      </c>
      <c r="H2361" s="3">
        <v>11405.85974</v>
      </c>
      <c r="I2361" s="61">
        <v>2023</v>
      </c>
    </row>
    <row r="2362" spans="1:9" x14ac:dyDescent="0.3">
      <c r="A2362" s="79">
        <v>1530</v>
      </c>
      <c r="B2362" t="s">
        <v>885</v>
      </c>
      <c r="C2362" t="s">
        <v>1162</v>
      </c>
      <c r="D2362" t="s">
        <v>605</v>
      </c>
      <c r="E2362" t="s">
        <v>7</v>
      </c>
      <c r="F2362" s="3">
        <v>55123</v>
      </c>
      <c r="G2362" s="3">
        <v>6030400</v>
      </c>
      <c r="H2362" s="3">
        <v>141955.61599999998</v>
      </c>
      <c r="I2362" s="61">
        <v>2023</v>
      </c>
    </row>
    <row r="2363" spans="1:9" x14ac:dyDescent="0.3">
      <c r="A2363" s="79">
        <v>1530</v>
      </c>
      <c r="B2363" t="s">
        <v>885</v>
      </c>
      <c r="C2363" t="s">
        <v>1162</v>
      </c>
      <c r="D2363" t="s">
        <v>606</v>
      </c>
      <c r="E2363" t="s">
        <v>19</v>
      </c>
      <c r="F2363" s="3">
        <v>23464.11</v>
      </c>
      <c r="G2363" s="3">
        <v>1009100</v>
      </c>
      <c r="H2363" s="3">
        <v>23754.214</v>
      </c>
      <c r="I2363" s="61">
        <v>2023</v>
      </c>
    </row>
    <row r="2364" spans="1:9" x14ac:dyDescent="0.3">
      <c r="A2364" s="79">
        <v>1530</v>
      </c>
      <c r="B2364" t="s">
        <v>885</v>
      </c>
      <c r="C2364" t="s">
        <v>1162</v>
      </c>
      <c r="D2364" t="s">
        <v>607</v>
      </c>
      <c r="E2364" t="s">
        <v>7</v>
      </c>
      <c r="F2364" s="3">
        <v>32732.57</v>
      </c>
      <c r="G2364" s="3">
        <v>6734900</v>
      </c>
      <c r="H2364" s="3">
        <v>158539.546</v>
      </c>
      <c r="I2364" s="61">
        <v>2023</v>
      </c>
    </row>
    <row r="2365" spans="1:9" x14ac:dyDescent="0.3">
      <c r="A2365" s="79">
        <v>1530</v>
      </c>
      <c r="B2365" t="s">
        <v>885</v>
      </c>
      <c r="C2365" t="s">
        <v>1162</v>
      </c>
      <c r="D2365" t="s">
        <v>608</v>
      </c>
      <c r="E2365" t="s">
        <v>19</v>
      </c>
      <c r="F2365" s="3">
        <v>16727.55</v>
      </c>
      <c r="G2365" s="3">
        <v>1471680</v>
      </c>
      <c r="H2365" s="3">
        <v>34643.347199999997</v>
      </c>
      <c r="I2365" s="61">
        <v>2023</v>
      </c>
    </row>
    <row r="2366" spans="1:9" x14ac:dyDescent="0.3">
      <c r="A2366" s="79">
        <v>1530</v>
      </c>
      <c r="B2366" t="s">
        <v>885</v>
      </c>
      <c r="C2366" t="s">
        <v>1162</v>
      </c>
      <c r="D2366" t="s">
        <v>3368</v>
      </c>
      <c r="E2366" t="s">
        <v>7</v>
      </c>
      <c r="F2366" s="3">
        <v>40586</v>
      </c>
      <c r="G2366" s="3">
        <v>7863000</v>
      </c>
      <c r="H2366" s="3">
        <v>185095.02</v>
      </c>
      <c r="I2366" s="61">
        <v>2023</v>
      </c>
    </row>
    <row r="2367" spans="1:9" x14ac:dyDescent="0.3">
      <c r="A2367" s="79">
        <v>1530</v>
      </c>
      <c r="B2367" t="s">
        <v>885</v>
      </c>
      <c r="C2367" t="s">
        <v>1162</v>
      </c>
      <c r="D2367" t="s">
        <v>3369</v>
      </c>
      <c r="E2367" t="s">
        <v>19</v>
      </c>
      <c r="F2367" s="3">
        <v>7954.01</v>
      </c>
      <c r="G2367" s="3">
        <v>588672</v>
      </c>
      <c r="H2367" s="3">
        <v>13857.338879999999</v>
      </c>
      <c r="I2367" s="61">
        <v>2023</v>
      </c>
    </row>
    <row r="2368" spans="1:9" x14ac:dyDescent="0.3">
      <c r="A2368" s="79">
        <v>1530</v>
      </c>
      <c r="B2368" t="s">
        <v>885</v>
      </c>
      <c r="C2368" t="s">
        <v>1162</v>
      </c>
      <c r="D2368" t="s">
        <v>3706</v>
      </c>
      <c r="E2368" t="s">
        <v>7</v>
      </c>
      <c r="F2368" s="3">
        <v>21662.1</v>
      </c>
      <c r="G2368" s="3">
        <v>1105000</v>
      </c>
      <c r="H2368" s="3">
        <v>26011.699999999997</v>
      </c>
      <c r="I2368" s="61">
        <v>2023</v>
      </c>
    </row>
    <row r="2369" spans="1:9" x14ac:dyDescent="0.3">
      <c r="A2369" s="79">
        <v>1533</v>
      </c>
      <c r="B2369" t="s">
        <v>886</v>
      </c>
      <c r="C2369" t="s">
        <v>1162</v>
      </c>
      <c r="D2369" t="s">
        <v>3707</v>
      </c>
      <c r="E2369" t="s">
        <v>7</v>
      </c>
      <c r="F2369" s="3">
        <v>37695</v>
      </c>
      <c r="G2369" s="3">
        <v>3825000</v>
      </c>
      <c r="H2369" s="3">
        <v>107750.25</v>
      </c>
      <c r="I2369" s="61">
        <v>2023</v>
      </c>
    </row>
    <row r="2370" spans="1:9" x14ac:dyDescent="0.3">
      <c r="A2370" s="79">
        <v>1533</v>
      </c>
      <c r="B2370" t="s">
        <v>886</v>
      </c>
      <c r="C2370" t="s">
        <v>1162</v>
      </c>
      <c r="D2370" t="s">
        <v>3708</v>
      </c>
      <c r="E2370" t="s">
        <v>7</v>
      </c>
      <c r="F2370" s="3">
        <v>50720</v>
      </c>
      <c r="G2370" s="3">
        <v>4948500</v>
      </c>
      <c r="H2370" s="3">
        <v>139399.245</v>
      </c>
      <c r="I2370" s="61">
        <v>2023</v>
      </c>
    </row>
    <row r="2371" spans="1:9" x14ac:dyDescent="0.3">
      <c r="A2371" s="79">
        <v>1533</v>
      </c>
      <c r="B2371" t="s">
        <v>886</v>
      </c>
      <c r="C2371" t="s">
        <v>1162</v>
      </c>
      <c r="D2371" t="s">
        <v>610</v>
      </c>
      <c r="E2371" t="s">
        <v>7</v>
      </c>
      <c r="F2371" s="3">
        <v>16345</v>
      </c>
      <c r="G2371" s="3">
        <v>1694300</v>
      </c>
      <c r="H2371" s="3">
        <v>47728.430999999997</v>
      </c>
      <c r="I2371" s="61">
        <v>2023</v>
      </c>
    </row>
    <row r="2372" spans="1:9" x14ac:dyDescent="0.3">
      <c r="A2372" s="79">
        <v>1533</v>
      </c>
      <c r="B2372" t="s">
        <v>886</v>
      </c>
      <c r="C2372" t="s">
        <v>1162</v>
      </c>
      <c r="D2372" t="s">
        <v>611</v>
      </c>
      <c r="E2372" t="s">
        <v>7</v>
      </c>
      <c r="F2372" s="3">
        <v>29117</v>
      </c>
      <c r="G2372" s="3">
        <v>3266000</v>
      </c>
      <c r="H2372" s="3">
        <v>92003.22</v>
      </c>
      <c r="I2372" s="61">
        <v>2023</v>
      </c>
    </row>
    <row r="2373" spans="1:9" x14ac:dyDescent="0.3">
      <c r="A2373" s="79">
        <v>1533</v>
      </c>
      <c r="B2373" t="s">
        <v>886</v>
      </c>
      <c r="C2373" t="s">
        <v>1162</v>
      </c>
      <c r="D2373" t="s">
        <v>3370</v>
      </c>
      <c r="E2373" t="s">
        <v>7</v>
      </c>
      <c r="F2373" s="3">
        <v>43589</v>
      </c>
      <c r="G2373" s="3">
        <v>4656500</v>
      </c>
      <c r="H2373" s="3">
        <v>131173.60500000001</v>
      </c>
      <c r="I2373" s="61">
        <v>2023</v>
      </c>
    </row>
    <row r="2374" spans="1:9" x14ac:dyDescent="0.3">
      <c r="A2374" s="79">
        <v>1602</v>
      </c>
      <c r="B2374" t="s">
        <v>887</v>
      </c>
      <c r="C2374" t="s">
        <v>1185</v>
      </c>
      <c r="D2374" t="s">
        <v>385</v>
      </c>
      <c r="E2374" t="s">
        <v>42</v>
      </c>
      <c r="F2374" s="3">
        <v>2520</v>
      </c>
      <c r="G2374" s="3">
        <v>156800</v>
      </c>
      <c r="H2374" s="3">
        <v>8953.2800000000007</v>
      </c>
      <c r="I2374" s="61">
        <v>2023</v>
      </c>
    </row>
    <row r="2375" spans="1:9" x14ac:dyDescent="0.3">
      <c r="A2375" s="79">
        <v>1602</v>
      </c>
      <c r="B2375" t="s">
        <v>887</v>
      </c>
      <c r="C2375" t="s">
        <v>1185</v>
      </c>
      <c r="D2375" t="s">
        <v>3709</v>
      </c>
      <c r="E2375" t="s">
        <v>7</v>
      </c>
      <c r="F2375" s="3">
        <v>26917</v>
      </c>
      <c r="G2375" s="3">
        <v>3487100</v>
      </c>
      <c r="H2375" s="3">
        <v>199113.41</v>
      </c>
      <c r="I2375" s="61">
        <v>2023</v>
      </c>
    </row>
    <row r="2376" spans="1:9" x14ac:dyDescent="0.3">
      <c r="A2376" s="79">
        <v>1602</v>
      </c>
      <c r="B2376" t="s">
        <v>887</v>
      </c>
      <c r="C2376" t="s">
        <v>1185</v>
      </c>
      <c r="D2376" t="s">
        <v>3709</v>
      </c>
      <c r="E2376" t="s">
        <v>7</v>
      </c>
      <c r="F2376" s="3">
        <v>55867.95</v>
      </c>
      <c r="G2376" s="3">
        <v>4400400</v>
      </c>
      <c r="H2376" s="3">
        <v>251262.84</v>
      </c>
      <c r="I2376" s="61">
        <v>2023</v>
      </c>
    </row>
    <row r="2377" spans="1:9" x14ac:dyDescent="0.3">
      <c r="A2377" s="79">
        <v>1602</v>
      </c>
      <c r="B2377" t="s">
        <v>887</v>
      </c>
      <c r="C2377" t="s">
        <v>1185</v>
      </c>
      <c r="D2377" t="s">
        <v>3371</v>
      </c>
      <c r="E2377" t="s">
        <v>42</v>
      </c>
      <c r="F2377" s="3">
        <v>4478.3999999999996</v>
      </c>
      <c r="G2377" s="3">
        <v>497200</v>
      </c>
      <c r="H2377" s="3">
        <v>28390.12</v>
      </c>
      <c r="I2377" s="61">
        <v>2023</v>
      </c>
    </row>
    <row r="2378" spans="1:9" x14ac:dyDescent="0.3">
      <c r="A2378" s="79">
        <v>1602</v>
      </c>
      <c r="B2378" t="s">
        <v>887</v>
      </c>
      <c r="C2378" t="s">
        <v>1185</v>
      </c>
      <c r="D2378" t="s">
        <v>3075</v>
      </c>
      <c r="E2378" t="s">
        <v>7</v>
      </c>
      <c r="F2378" s="3">
        <v>82000</v>
      </c>
      <c r="G2378" s="3">
        <v>5287600</v>
      </c>
      <c r="H2378" s="3">
        <v>301921.96000000002</v>
      </c>
      <c r="I2378" s="61">
        <v>2023</v>
      </c>
    </row>
    <row r="2379" spans="1:9" x14ac:dyDescent="0.3">
      <c r="A2379" s="79">
        <v>1602</v>
      </c>
      <c r="B2379" t="s">
        <v>887</v>
      </c>
      <c r="C2379" t="s">
        <v>1185</v>
      </c>
      <c r="D2379" t="s">
        <v>3710</v>
      </c>
      <c r="E2379" t="s">
        <v>7</v>
      </c>
      <c r="F2379" s="3">
        <v>46689</v>
      </c>
      <c r="G2379" s="3">
        <v>9486300</v>
      </c>
      <c r="H2379" s="3">
        <v>541667.73</v>
      </c>
      <c r="I2379" s="61">
        <v>2023</v>
      </c>
    </row>
    <row r="2380" spans="1:9" x14ac:dyDescent="0.3">
      <c r="A2380" s="79">
        <v>1602</v>
      </c>
      <c r="B2380" t="s">
        <v>887</v>
      </c>
      <c r="C2380" t="s">
        <v>1185</v>
      </c>
      <c r="D2380" t="s">
        <v>3711</v>
      </c>
      <c r="E2380" t="s">
        <v>7</v>
      </c>
      <c r="F2380" s="3">
        <v>34307.11</v>
      </c>
      <c r="G2380" s="3">
        <v>7964400</v>
      </c>
      <c r="H2380" s="3">
        <v>454767.24</v>
      </c>
      <c r="I2380" s="61">
        <v>2023</v>
      </c>
    </row>
    <row r="2381" spans="1:9" x14ac:dyDescent="0.3">
      <c r="A2381" s="79">
        <v>1602</v>
      </c>
      <c r="B2381" t="s">
        <v>887</v>
      </c>
      <c r="C2381" t="s">
        <v>1185</v>
      </c>
      <c r="D2381" t="s">
        <v>3712</v>
      </c>
      <c r="E2381" t="s">
        <v>7</v>
      </c>
      <c r="F2381" s="3">
        <v>34305.11</v>
      </c>
      <c r="G2381" s="3">
        <v>7730400</v>
      </c>
      <c r="H2381" s="3">
        <v>441405.84</v>
      </c>
      <c r="I2381" s="61">
        <v>2023</v>
      </c>
    </row>
    <row r="2382" spans="1:9" x14ac:dyDescent="0.3">
      <c r="A2382" s="79">
        <v>1602</v>
      </c>
      <c r="B2382" t="s">
        <v>887</v>
      </c>
      <c r="C2382" t="s">
        <v>1185</v>
      </c>
      <c r="D2382" t="s">
        <v>3713</v>
      </c>
      <c r="E2382" t="s">
        <v>7</v>
      </c>
      <c r="F2382" s="3">
        <v>144000</v>
      </c>
      <c r="G2382" s="3">
        <v>10375300</v>
      </c>
      <c r="H2382" s="3">
        <v>592429.63</v>
      </c>
      <c r="I2382" s="61">
        <v>2023</v>
      </c>
    </row>
    <row r="2383" spans="1:9" x14ac:dyDescent="0.3">
      <c r="A2383" s="79">
        <v>1602</v>
      </c>
      <c r="B2383" t="s">
        <v>887</v>
      </c>
      <c r="C2383" t="s">
        <v>1185</v>
      </c>
      <c r="D2383" t="s">
        <v>3714</v>
      </c>
      <c r="E2383" t="s">
        <v>7</v>
      </c>
      <c r="F2383" s="3">
        <v>28116</v>
      </c>
      <c r="G2383" s="3">
        <v>1704000</v>
      </c>
      <c r="H2383" s="3">
        <v>97298.4</v>
      </c>
      <c r="I2383" s="61">
        <v>2023</v>
      </c>
    </row>
    <row r="2384" spans="1:9" x14ac:dyDescent="0.3">
      <c r="A2384" s="79">
        <v>1602</v>
      </c>
      <c r="B2384" t="s">
        <v>887</v>
      </c>
      <c r="C2384" t="s">
        <v>1185</v>
      </c>
      <c r="D2384" t="s">
        <v>3715</v>
      </c>
      <c r="E2384" t="s">
        <v>19</v>
      </c>
      <c r="F2384" s="3">
        <v>649020.14</v>
      </c>
      <c r="G2384" s="3">
        <v>38703000</v>
      </c>
      <c r="H2384" s="3">
        <v>2209941.2999999998</v>
      </c>
      <c r="I2384" s="61">
        <v>2023</v>
      </c>
    </row>
    <row r="2385" spans="1:9" x14ac:dyDescent="0.3">
      <c r="A2385" s="79">
        <v>1602</v>
      </c>
      <c r="B2385" t="s">
        <v>887</v>
      </c>
      <c r="C2385" t="s">
        <v>1185</v>
      </c>
      <c r="D2385" t="s">
        <v>3716</v>
      </c>
      <c r="E2385" t="s">
        <v>19</v>
      </c>
      <c r="F2385" s="3">
        <v>803005.41</v>
      </c>
      <c r="G2385" s="3">
        <v>31086500</v>
      </c>
      <c r="H2385" s="3">
        <v>1775039.15</v>
      </c>
      <c r="I2385" s="61">
        <v>2023</v>
      </c>
    </row>
    <row r="2386" spans="1:9" x14ac:dyDescent="0.3">
      <c r="A2386" s="79">
        <v>1602</v>
      </c>
      <c r="B2386" t="s">
        <v>887</v>
      </c>
      <c r="C2386" t="s">
        <v>1185</v>
      </c>
      <c r="D2386" t="s">
        <v>3716</v>
      </c>
      <c r="E2386" t="s">
        <v>19</v>
      </c>
      <c r="F2386" s="3">
        <v>123265.74</v>
      </c>
      <c r="G2386" s="3">
        <v>10905000</v>
      </c>
      <c r="H2386" s="3">
        <v>622675.5</v>
      </c>
      <c r="I2386" s="61">
        <v>2023</v>
      </c>
    </row>
    <row r="2387" spans="1:9" x14ac:dyDescent="0.3">
      <c r="A2387" s="79">
        <v>1606</v>
      </c>
      <c r="B2387" t="s">
        <v>3103</v>
      </c>
      <c r="C2387" t="s">
        <v>1185</v>
      </c>
      <c r="D2387" t="s">
        <v>3076</v>
      </c>
      <c r="E2387" t="s">
        <v>42</v>
      </c>
      <c r="F2387" s="3">
        <v>130000</v>
      </c>
      <c r="G2387" s="3">
        <v>1218200</v>
      </c>
      <c r="H2387" s="3">
        <v>35754.17</v>
      </c>
      <c r="I2387" s="61">
        <v>2023</v>
      </c>
    </row>
    <row r="2388" spans="1:9" x14ac:dyDescent="0.3">
      <c r="A2388" s="79">
        <v>1606</v>
      </c>
      <c r="B2388" t="s">
        <v>3103</v>
      </c>
      <c r="C2388" t="s">
        <v>1185</v>
      </c>
      <c r="D2388" t="s">
        <v>3717</v>
      </c>
      <c r="E2388" t="s">
        <v>42</v>
      </c>
      <c r="F2388" s="3">
        <v>385000</v>
      </c>
      <c r="G2388" s="3">
        <v>3005400</v>
      </c>
      <c r="H2388" s="3">
        <v>88208.489999999962</v>
      </c>
      <c r="I2388" s="61">
        <v>2023</v>
      </c>
    </row>
    <row r="2389" spans="1:9" x14ac:dyDescent="0.3">
      <c r="A2389" s="79">
        <v>1607</v>
      </c>
      <c r="B2389" t="s">
        <v>888</v>
      </c>
      <c r="C2389" t="s">
        <v>1185</v>
      </c>
      <c r="D2389" t="s">
        <v>615</v>
      </c>
      <c r="E2389" t="s">
        <v>19</v>
      </c>
      <c r="F2389" s="3">
        <v>182059</v>
      </c>
      <c r="G2389" s="3">
        <v>15069700</v>
      </c>
      <c r="H2389" s="3">
        <v>585307.14800000004</v>
      </c>
      <c r="I2389" s="61">
        <v>2023</v>
      </c>
    </row>
    <row r="2390" spans="1:9" x14ac:dyDescent="0.3">
      <c r="A2390" s="79">
        <v>1607</v>
      </c>
      <c r="B2390" t="s">
        <v>888</v>
      </c>
      <c r="C2390" t="s">
        <v>1185</v>
      </c>
      <c r="D2390" t="s">
        <v>616</v>
      </c>
      <c r="E2390" t="s">
        <v>19</v>
      </c>
      <c r="F2390" s="3">
        <v>98500</v>
      </c>
      <c r="G2390" s="3">
        <v>6742700</v>
      </c>
      <c r="H2390" s="3">
        <v>261886.46799999999</v>
      </c>
      <c r="I2390" s="61">
        <v>2023</v>
      </c>
    </row>
    <row r="2391" spans="1:9" x14ac:dyDescent="0.3">
      <c r="A2391" s="79">
        <v>1607</v>
      </c>
      <c r="B2391" t="s">
        <v>888</v>
      </c>
      <c r="C2391" t="s">
        <v>1185</v>
      </c>
      <c r="D2391" t="s">
        <v>617</v>
      </c>
      <c r="E2391" t="s">
        <v>19</v>
      </c>
      <c r="F2391" s="3">
        <v>344250</v>
      </c>
      <c r="G2391" s="3">
        <v>12335200</v>
      </c>
      <c r="H2391" s="3">
        <v>479099.16800000001</v>
      </c>
      <c r="I2391" s="61">
        <v>2023</v>
      </c>
    </row>
    <row r="2392" spans="1:9" x14ac:dyDescent="0.3">
      <c r="A2392" s="79">
        <v>1607</v>
      </c>
      <c r="B2392" t="s">
        <v>888</v>
      </c>
      <c r="C2392" t="s">
        <v>1185</v>
      </c>
      <c r="D2392" t="s">
        <v>618</v>
      </c>
      <c r="E2392" t="s">
        <v>19</v>
      </c>
      <c r="F2392" s="3">
        <v>15000</v>
      </c>
      <c r="G2392" s="3">
        <v>5543800</v>
      </c>
      <c r="H2392" s="3">
        <v>215321.19200000001</v>
      </c>
      <c r="I2392" s="61">
        <v>2023</v>
      </c>
    </row>
    <row r="2393" spans="1:9" x14ac:dyDescent="0.3">
      <c r="A2393" s="79">
        <v>1607</v>
      </c>
      <c r="B2393" t="s">
        <v>888</v>
      </c>
      <c r="C2393" t="s">
        <v>1185</v>
      </c>
      <c r="D2393" t="s">
        <v>619</v>
      </c>
      <c r="E2393" t="s">
        <v>19</v>
      </c>
      <c r="F2393" s="3">
        <v>45503</v>
      </c>
      <c r="G2393" s="3">
        <v>1623800</v>
      </c>
      <c r="H2393" s="3">
        <v>63068.392</v>
      </c>
      <c r="I2393" s="61">
        <v>2023</v>
      </c>
    </row>
    <row r="2394" spans="1:9" x14ac:dyDescent="0.3">
      <c r="A2394" s="79">
        <v>1607</v>
      </c>
      <c r="B2394" t="s">
        <v>888</v>
      </c>
      <c r="C2394" t="s">
        <v>1185</v>
      </c>
      <c r="D2394" t="s">
        <v>620</v>
      </c>
      <c r="E2394" t="s">
        <v>19</v>
      </c>
      <c r="F2394" s="3">
        <v>87675</v>
      </c>
      <c r="G2394" s="3">
        <v>2462900</v>
      </c>
      <c r="H2394" s="3">
        <v>95659.035999999993</v>
      </c>
      <c r="I2394" s="61">
        <v>2023</v>
      </c>
    </row>
    <row r="2395" spans="1:9" x14ac:dyDescent="0.3">
      <c r="A2395" s="79">
        <v>1607</v>
      </c>
      <c r="B2395" t="s">
        <v>888</v>
      </c>
      <c r="C2395" t="s">
        <v>1185</v>
      </c>
      <c r="D2395" t="s">
        <v>48</v>
      </c>
      <c r="E2395" t="s">
        <v>7</v>
      </c>
      <c r="F2395" s="3">
        <v>199692</v>
      </c>
      <c r="G2395" s="3">
        <v>21502800</v>
      </c>
      <c r="H2395" s="3" t="s">
        <v>3765</v>
      </c>
      <c r="I2395" s="61">
        <v>2023</v>
      </c>
    </row>
    <row r="2396" spans="1:9" x14ac:dyDescent="0.3">
      <c r="A2396" s="79">
        <v>1607</v>
      </c>
      <c r="B2396" t="s">
        <v>888</v>
      </c>
      <c r="C2396" t="s">
        <v>1185</v>
      </c>
      <c r="D2396" t="s">
        <v>621</v>
      </c>
      <c r="E2396" t="s">
        <v>19</v>
      </c>
      <c r="F2396" s="3">
        <v>68402</v>
      </c>
      <c r="G2396" s="3">
        <v>9365400</v>
      </c>
      <c r="H2396" s="3">
        <v>363752.136</v>
      </c>
      <c r="I2396" s="61">
        <v>2023</v>
      </c>
    </row>
    <row r="2397" spans="1:9" x14ac:dyDescent="0.3">
      <c r="A2397" s="79">
        <v>1607</v>
      </c>
      <c r="B2397" t="s">
        <v>888</v>
      </c>
      <c r="C2397" t="s">
        <v>1185</v>
      </c>
      <c r="D2397" t="s">
        <v>622</v>
      </c>
      <c r="E2397" t="s">
        <v>19</v>
      </c>
      <c r="F2397" s="3">
        <v>58784</v>
      </c>
      <c r="G2397" s="3">
        <v>9760400</v>
      </c>
      <c r="H2397" s="3">
        <v>379093.93599999999</v>
      </c>
      <c r="I2397" s="61">
        <v>2023</v>
      </c>
    </row>
    <row r="2398" spans="1:9" x14ac:dyDescent="0.3">
      <c r="A2398" s="79">
        <v>1607</v>
      </c>
      <c r="B2398" t="s">
        <v>888</v>
      </c>
      <c r="C2398" t="s">
        <v>1185</v>
      </c>
      <c r="D2398" t="s">
        <v>623</v>
      </c>
      <c r="E2398" t="s">
        <v>19</v>
      </c>
      <c r="F2398" s="3">
        <v>70345</v>
      </c>
      <c r="G2398" s="3">
        <v>3753800</v>
      </c>
      <c r="H2398" s="3">
        <v>145797.592</v>
      </c>
      <c r="I2398" s="61">
        <v>2023</v>
      </c>
    </row>
    <row r="2399" spans="1:9" x14ac:dyDescent="0.3">
      <c r="A2399" s="79">
        <v>1607</v>
      </c>
      <c r="B2399" t="s">
        <v>888</v>
      </c>
      <c r="C2399" t="s">
        <v>1185</v>
      </c>
      <c r="D2399" t="s">
        <v>624</v>
      </c>
      <c r="E2399" t="s">
        <v>19</v>
      </c>
      <c r="F2399" s="3" t="s">
        <v>3765</v>
      </c>
      <c r="G2399" s="3">
        <v>1500000</v>
      </c>
      <c r="H2399" s="3">
        <v>58260</v>
      </c>
      <c r="I2399" s="61">
        <v>2023</v>
      </c>
    </row>
    <row r="2400" spans="1:9" x14ac:dyDescent="0.3">
      <c r="A2400" s="79">
        <v>1608</v>
      </c>
      <c r="B2400" t="s">
        <v>3372</v>
      </c>
      <c r="C2400" t="s">
        <v>1185</v>
      </c>
      <c r="D2400" t="s">
        <v>1843</v>
      </c>
      <c r="E2400" t="s">
        <v>7</v>
      </c>
      <c r="F2400" s="3">
        <v>91257</v>
      </c>
      <c r="G2400" s="3">
        <v>3737800</v>
      </c>
      <c r="H2400" s="3">
        <v>154520.65</v>
      </c>
      <c r="I2400" s="61">
        <v>2023</v>
      </c>
    </row>
    <row r="2401" spans="1:9" x14ac:dyDescent="0.3">
      <c r="A2401" s="79">
        <v>1608</v>
      </c>
      <c r="B2401" t="s">
        <v>3372</v>
      </c>
      <c r="C2401" t="s">
        <v>1185</v>
      </c>
      <c r="D2401" t="s">
        <v>1846</v>
      </c>
      <c r="E2401" t="s">
        <v>7</v>
      </c>
      <c r="F2401" s="3">
        <v>174304</v>
      </c>
      <c r="G2401" s="3">
        <v>11760000</v>
      </c>
      <c r="H2401" s="3">
        <v>486158.4</v>
      </c>
      <c r="I2401" s="61">
        <v>2023</v>
      </c>
    </row>
    <row r="2402" spans="1:9" x14ac:dyDescent="0.3">
      <c r="A2402" s="79">
        <v>1608</v>
      </c>
      <c r="B2402" t="s">
        <v>3372</v>
      </c>
      <c r="C2402" t="s">
        <v>1185</v>
      </c>
      <c r="D2402" t="s">
        <v>1844</v>
      </c>
      <c r="E2402" t="s">
        <v>7</v>
      </c>
      <c r="F2402" s="3">
        <v>418430</v>
      </c>
      <c r="G2402" s="3">
        <v>13570000</v>
      </c>
      <c r="H2402" s="3">
        <v>560983.80000000005</v>
      </c>
      <c r="I2402" s="61">
        <v>2023</v>
      </c>
    </row>
    <row r="2403" spans="1:9" x14ac:dyDescent="0.3">
      <c r="A2403" s="79">
        <v>1608</v>
      </c>
      <c r="B2403" t="s">
        <v>3372</v>
      </c>
      <c r="C2403" t="s">
        <v>1185</v>
      </c>
      <c r="D2403" t="s">
        <v>3373</v>
      </c>
      <c r="E2403" t="s">
        <v>7</v>
      </c>
      <c r="F2403" s="3">
        <v>641234</v>
      </c>
      <c r="G2403" s="3">
        <v>19415500</v>
      </c>
      <c r="H2403" s="3">
        <v>802636.77</v>
      </c>
      <c r="I2403" s="61">
        <v>2023</v>
      </c>
    </row>
    <row r="2404" spans="1:9" x14ac:dyDescent="0.3">
      <c r="A2404" s="79">
        <v>1608</v>
      </c>
      <c r="B2404" t="s">
        <v>3372</v>
      </c>
      <c r="C2404" t="s">
        <v>1185</v>
      </c>
      <c r="D2404" t="s">
        <v>1855</v>
      </c>
      <c r="E2404" t="s">
        <v>7</v>
      </c>
      <c r="F2404" s="3">
        <v>88609</v>
      </c>
      <c r="G2404" s="3">
        <v>3736200</v>
      </c>
      <c r="H2404" s="3">
        <v>154454.51</v>
      </c>
      <c r="I2404" s="61">
        <v>2023</v>
      </c>
    </row>
    <row r="2405" spans="1:9" x14ac:dyDescent="0.3">
      <c r="A2405" s="79">
        <v>1608</v>
      </c>
      <c r="B2405" t="s">
        <v>3372</v>
      </c>
      <c r="C2405" t="s">
        <v>1185</v>
      </c>
      <c r="D2405" t="s">
        <v>3374</v>
      </c>
      <c r="E2405" t="s">
        <v>7</v>
      </c>
      <c r="F2405" s="3">
        <v>100000</v>
      </c>
      <c r="G2405" s="3">
        <v>6632000</v>
      </c>
      <c r="H2405" s="3">
        <v>274166.88</v>
      </c>
      <c r="I2405" s="61">
        <v>2023</v>
      </c>
    </row>
    <row r="2406" spans="1:9" x14ac:dyDescent="0.3">
      <c r="A2406" s="79">
        <v>1608</v>
      </c>
      <c r="B2406" t="s">
        <v>3372</v>
      </c>
      <c r="C2406" t="s">
        <v>1185</v>
      </c>
      <c r="D2406" t="s">
        <v>3375</v>
      </c>
      <c r="E2406" t="s">
        <v>7</v>
      </c>
      <c r="F2406" s="3">
        <v>76298</v>
      </c>
      <c r="G2406" s="3">
        <v>5027900</v>
      </c>
      <c r="H2406" s="3">
        <v>207853.39</v>
      </c>
      <c r="I2406" s="61">
        <v>2023</v>
      </c>
    </row>
    <row r="2407" spans="1:9" x14ac:dyDescent="0.3">
      <c r="A2407" s="79">
        <v>1608</v>
      </c>
      <c r="B2407" t="s">
        <v>3372</v>
      </c>
      <c r="C2407" t="s">
        <v>1185</v>
      </c>
      <c r="D2407" t="s">
        <v>3914</v>
      </c>
      <c r="E2407" t="s">
        <v>7</v>
      </c>
      <c r="F2407" s="3">
        <v>175230</v>
      </c>
      <c r="G2407" s="3">
        <v>14561600</v>
      </c>
      <c r="H2407" s="3">
        <v>601976.54</v>
      </c>
      <c r="I2407" s="61">
        <v>2023</v>
      </c>
    </row>
    <row r="2408" spans="1:9" x14ac:dyDescent="0.3">
      <c r="A2408" s="79">
        <v>1608</v>
      </c>
      <c r="B2408" t="s">
        <v>3372</v>
      </c>
      <c r="C2408" t="s">
        <v>1185</v>
      </c>
      <c r="D2408" t="s">
        <v>3376</v>
      </c>
      <c r="E2408" t="s">
        <v>7</v>
      </c>
      <c r="F2408" s="3">
        <v>215424</v>
      </c>
      <c r="G2408" s="3">
        <v>4160000</v>
      </c>
      <c r="H2408" s="3">
        <v>171974.39999999999</v>
      </c>
      <c r="I2408" s="61">
        <v>2023</v>
      </c>
    </row>
    <row r="2409" spans="1:9" x14ac:dyDescent="0.3">
      <c r="A2409" s="79">
        <v>1608</v>
      </c>
      <c r="B2409" t="s">
        <v>3372</v>
      </c>
      <c r="C2409" t="s">
        <v>1185</v>
      </c>
      <c r="D2409" t="s">
        <v>3377</v>
      </c>
      <c r="E2409" t="s">
        <v>7</v>
      </c>
      <c r="F2409" s="3">
        <v>168285</v>
      </c>
      <c r="G2409" s="3">
        <v>6926200</v>
      </c>
      <c r="H2409" s="3">
        <v>286329.11</v>
      </c>
      <c r="I2409" s="61">
        <v>2023</v>
      </c>
    </row>
    <row r="2410" spans="1:9" x14ac:dyDescent="0.3">
      <c r="A2410" s="79">
        <v>1608</v>
      </c>
      <c r="B2410" t="s">
        <v>3372</v>
      </c>
      <c r="C2410" t="s">
        <v>1185</v>
      </c>
      <c r="D2410" t="s">
        <v>3378</v>
      </c>
      <c r="E2410" t="s">
        <v>7</v>
      </c>
      <c r="F2410" s="3">
        <v>49082</v>
      </c>
      <c r="G2410" s="3">
        <v>123984200</v>
      </c>
      <c r="H2410" s="3">
        <v>5125506.83</v>
      </c>
      <c r="I2410" s="61">
        <v>2023</v>
      </c>
    </row>
    <row r="2411" spans="1:9" x14ac:dyDescent="0.3">
      <c r="A2411" s="79">
        <v>1608</v>
      </c>
      <c r="B2411" t="s">
        <v>3372</v>
      </c>
      <c r="C2411" t="s">
        <v>1185</v>
      </c>
      <c r="D2411" t="s">
        <v>1845</v>
      </c>
      <c r="E2411" t="s">
        <v>7</v>
      </c>
      <c r="F2411" s="3">
        <v>241258</v>
      </c>
      <c r="G2411" s="3">
        <v>7928200</v>
      </c>
      <c r="H2411" s="3">
        <v>327751.78999999998</v>
      </c>
      <c r="I2411" s="61">
        <v>2023</v>
      </c>
    </row>
    <row r="2412" spans="1:9" x14ac:dyDescent="0.3">
      <c r="A2412" s="79">
        <v>1608</v>
      </c>
      <c r="B2412" t="s">
        <v>3372</v>
      </c>
      <c r="C2412" t="s">
        <v>1185</v>
      </c>
      <c r="D2412" t="s">
        <v>1847</v>
      </c>
      <c r="E2412" t="s">
        <v>7</v>
      </c>
      <c r="F2412" s="3">
        <v>25402</v>
      </c>
      <c r="G2412" s="3">
        <v>2985900</v>
      </c>
      <c r="H2412" s="3">
        <v>123437.11</v>
      </c>
      <c r="I2412" s="61">
        <v>2023</v>
      </c>
    </row>
    <row r="2413" spans="1:9" x14ac:dyDescent="0.3">
      <c r="A2413" s="79">
        <v>1608</v>
      </c>
      <c r="B2413" t="s">
        <v>3372</v>
      </c>
      <c r="C2413" t="s">
        <v>1185</v>
      </c>
      <c r="D2413" t="s">
        <v>1848</v>
      </c>
      <c r="E2413" t="s">
        <v>7</v>
      </c>
      <c r="F2413" s="3">
        <v>39179</v>
      </c>
      <c r="G2413" s="3">
        <v>4605300</v>
      </c>
      <c r="H2413" s="3">
        <v>190383.1</v>
      </c>
      <c r="I2413" s="61">
        <v>2023</v>
      </c>
    </row>
    <row r="2414" spans="1:9" x14ac:dyDescent="0.3">
      <c r="A2414" s="79">
        <v>1608</v>
      </c>
      <c r="B2414" t="s">
        <v>3372</v>
      </c>
      <c r="C2414" t="s">
        <v>1185</v>
      </c>
      <c r="D2414" t="s">
        <v>1849</v>
      </c>
      <c r="E2414" t="s">
        <v>7</v>
      </c>
      <c r="F2414" s="3">
        <v>68409</v>
      </c>
      <c r="G2414" s="3">
        <v>8762700</v>
      </c>
      <c r="H2414" s="3">
        <v>362250.02</v>
      </c>
      <c r="I2414" s="61">
        <v>2023</v>
      </c>
    </row>
    <row r="2415" spans="1:9" x14ac:dyDescent="0.3">
      <c r="A2415" s="79">
        <v>1608</v>
      </c>
      <c r="B2415" t="s">
        <v>3372</v>
      </c>
      <c r="C2415" t="s">
        <v>1185</v>
      </c>
      <c r="D2415" t="s">
        <v>1850</v>
      </c>
      <c r="E2415" t="s">
        <v>7</v>
      </c>
      <c r="F2415" s="3">
        <v>34102</v>
      </c>
      <c r="G2415" s="3">
        <v>2304800</v>
      </c>
      <c r="H2415" s="3">
        <v>95280.43</v>
      </c>
      <c r="I2415" s="61">
        <v>2023</v>
      </c>
    </row>
    <row r="2416" spans="1:9" x14ac:dyDescent="0.3">
      <c r="A2416" s="79">
        <v>1608</v>
      </c>
      <c r="B2416" t="s">
        <v>3372</v>
      </c>
      <c r="C2416" t="s">
        <v>1185</v>
      </c>
      <c r="D2416" t="s">
        <v>1851</v>
      </c>
      <c r="E2416" t="s">
        <v>7</v>
      </c>
      <c r="F2416" s="3">
        <v>32166</v>
      </c>
      <c r="G2416" s="3">
        <v>4030200</v>
      </c>
      <c r="H2416" s="3">
        <v>166608.47</v>
      </c>
      <c r="I2416" s="61">
        <v>2023</v>
      </c>
    </row>
    <row r="2417" spans="1:9" x14ac:dyDescent="0.3">
      <c r="A2417" s="79">
        <v>1608</v>
      </c>
      <c r="B2417" t="s">
        <v>3372</v>
      </c>
      <c r="C2417" t="s">
        <v>1185</v>
      </c>
      <c r="D2417" t="s">
        <v>1853</v>
      </c>
      <c r="E2417" t="s">
        <v>7</v>
      </c>
      <c r="F2417" s="3">
        <v>30812</v>
      </c>
      <c r="G2417" s="3">
        <v>5076100</v>
      </c>
      <c r="H2417" s="3">
        <v>209845.97</v>
      </c>
      <c r="I2417" s="61">
        <v>2023</v>
      </c>
    </row>
    <row r="2418" spans="1:9" x14ac:dyDescent="0.3">
      <c r="A2418" s="79">
        <v>1608</v>
      </c>
      <c r="B2418" t="s">
        <v>3372</v>
      </c>
      <c r="C2418" t="s">
        <v>1185</v>
      </c>
      <c r="D2418" t="s">
        <v>1854</v>
      </c>
      <c r="E2418" t="s">
        <v>7</v>
      </c>
      <c r="F2418" s="3">
        <v>19322</v>
      </c>
      <c r="G2418" s="3">
        <v>4954300</v>
      </c>
      <c r="H2418" s="3">
        <v>204810.76</v>
      </c>
      <c r="I2418" s="61">
        <v>2023</v>
      </c>
    </row>
    <row r="2419" spans="1:9" x14ac:dyDescent="0.3">
      <c r="A2419" s="79">
        <v>1608</v>
      </c>
      <c r="B2419" t="s">
        <v>3372</v>
      </c>
      <c r="C2419" t="s">
        <v>1185</v>
      </c>
      <c r="D2419" t="s">
        <v>1852</v>
      </c>
      <c r="E2419" t="s">
        <v>7</v>
      </c>
      <c r="F2419" s="3">
        <v>112814</v>
      </c>
      <c r="G2419" s="3">
        <v>1721000</v>
      </c>
      <c r="H2419" s="3">
        <v>71146.14</v>
      </c>
      <c r="I2419" s="61">
        <v>2023</v>
      </c>
    </row>
    <row r="2420" spans="1:9" x14ac:dyDescent="0.3">
      <c r="A2420" s="79">
        <v>1608</v>
      </c>
      <c r="B2420" t="s">
        <v>3372</v>
      </c>
      <c r="C2420" t="s">
        <v>1185</v>
      </c>
      <c r="D2420" t="s">
        <v>1856</v>
      </c>
      <c r="E2420" t="s">
        <v>7</v>
      </c>
      <c r="F2420" s="3">
        <v>130494.94</v>
      </c>
      <c r="G2420" s="3">
        <v>25229400</v>
      </c>
      <c r="H2420" s="3">
        <v>1042983.4</v>
      </c>
      <c r="I2420" s="61">
        <v>2023</v>
      </c>
    </row>
    <row r="2421" spans="1:9" x14ac:dyDescent="0.3">
      <c r="A2421" s="79">
        <v>1608</v>
      </c>
      <c r="B2421" t="s">
        <v>3372</v>
      </c>
      <c r="C2421" t="s">
        <v>1185</v>
      </c>
      <c r="D2421" t="s">
        <v>4082</v>
      </c>
      <c r="E2421" t="s">
        <v>42</v>
      </c>
      <c r="F2421" s="3" t="s">
        <v>3765</v>
      </c>
      <c r="G2421" s="3">
        <v>51300</v>
      </c>
      <c r="H2421" s="3" t="s">
        <v>3765</v>
      </c>
      <c r="I2421" s="61">
        <v>2023</v>
      </c>
    </row>
    <row r="2422" spans="1:9" x14ac:dyDescent="0.3">
      <c r="A2422" s="79">
        <v>1608</v>
      </c>
      <c r="B2422" t="s">
        <v>3372</v>
      </c>
      <c r="C2422" t="s">
        <v>1185</v>
      </c>
      <c r="D2422" t="s">
        <v>4083</v>
      </c>
      <c r="E2422" t="s">
        <v>42</v>
      </c>
      <c r="F2422" s="3" t="s">
        <v>3765</v>
      </c>
      <c r="G2422" s="3">
        <v>84100</v>
      </c>
      <c r="H2422" s="3" t="s">
        <v>3765</v>
      </c>
      <c r="I2422" s="61">
        <v>2023</v>
      </c>
    </row>
    <row r="2423" spans="1:9" x14ac:dyDescent="0.3">
      <c r="A2423" s="79">
        <v>1608</v>
      </c>
      <c r="B2423" t="s">
        <v>3372</v>
      </c>
      <c r="C2423" t="s">
        <v>1185</v>
      </c>
      <c r="D2423" t="s">
        <v>4084</v>
      </c>
      <c r="E2423" t="s">
        <v>42</v>
      </c>
      <c r="F2423" s="3" t="s">
        <v>3765</v>
      </c>
      <c r="G2423" s="3">
        <v>20500</v>
      </c>
      <c r="H2423" s="3" t="s">
        <v>3765</v>
      </c>
      <c r="I2423" s="61">
        <v>2023</v>
      </c>
    </row>
    <row r="2424" spans="1:9" x14ac:dyDescent="0.3">
      <c r="A2424" s="79">
        <v>1608</v>
      </c>
      <c r="B2424" t="s">
        <v>3372</v>
      </c>
      <c r="C2424" t="s">
        <v>1185</v>
      </c>
      <c r="D2424" t="s">
        <v>4085</v>
      </c>
      <c r="E2424" t="s">
        <v>42</v>
      </c>
      <c r="F2424" s="3" t="s">
        <v>3765</v>
      </c>
      <c r="G2424" s="3">
        <v>57600</v>
      </c>
      <c r="H2424" s="3" t="s">
        <v>3765</v>
      </c>
      <c r="I2424" s="61">
        <v>2023</v>
      </c>
    </row>
    <row r="2425" spans="1:9" x14ac:dyDescent="0.3">
      <c r="A2425" s="79">
        <v>1608</v>
      </c>
      <c r="B2425" t="s">
        <v>3372</v>
      </c>
      <c r="C2425" t="s">
        <v>1185</v>
      </c>
      <c r="D2425" t="s">
        <v>4086</v>
      </c>
      <c r="E2425" t="s">
        <v>42</v>
      </c>
      <c r="F2425" s="3" t="s">
        <v>3765</v>
      </c>
      <c r="G2425" s="3">
        <v>1268500</v>
      </c>
      <c r="H2425" s="3" t="s">
        <v>3765</v>
      </c>
      <c r="I2425" s="61">
        <v>2023</v>
      </c>
    </row>
    <row r="2426" spans="1:9" x14ac:dyDescent="0.3">
      <c r="A2426" s="79">
        <v>1608</v>
      </c>
      <c r="B2426" t="s">
        <v>3372</v>
      </c>
      <c r="C2426" t="s">
        <v>1185</v>
      </c>
      <c r="D2426" t="s">
        <v>4087</v>
      </c>
      <c r="E2426" t="s">
        <v>42</v>
      </c>
      <c r="F2426" s="3" t="s">
        <v>3765</v>
      </c>
      <c r="G2426" s="3">
        <v>128000</v>
      </c>
      <c r="H2426" s="3" t="s">
        <v>3765</v>
      </c>
      <c r="I2426" s="61">
        <v>2023</v>
      </c>
    </row>
    <row r="2427" spans="1:9" x14ac:dyDescent="0.3">
      <c r="A2427" s="79">
        <v>1608</v>
      </c>
      <c r="B2427" t="s">
        <v>3372</v>
      </c>
      <c r="C2427" t="s">
        <v>1185</v>
      </c>
      <c r="D2427" t="s">
        <v>4084</v>
      </c>
      <c r="E2427" t="s">
        <v>42</v>
      </c>
      <c r="F2427" s="3" t="s">
        <v>3765</v>
      </c>
      <c r="G2427" s="3">
        <v>232200</v>
      </c>
      <c r="H2427" s="3" t="s">
        <v>3765</v>
      </c>
      <c r="I2427" s="61">
        <v>2023</v>
      </c>
    </row>
    <row r="2428" spans="1:9" x14ac:dyDescent="0.3">
      <c r="A2428" s="79">
        <v>1608</v>
      </c>
      <c r="B2428" t="s">
        <v>3372</v>
      </c>
      <c r="C2428" t="s">
        <v>1185</v>
      </c>
      <c r="D2428" t="s">
        <v>4088</v>
      </c>
      <c r="E2428" t="s">
        <v>42</v>
      </c>
      <c r="F2428" s="3" t="s">
        <v>3765</v>
      </c>
      <c r="G2428" s="3">
        <v>284400</v>
      </c>
      <c r="H2428" s="3" t="s">
        <v>3765</v>
      </c>
      <c r="I2428" s="61">
        <v>2023</v>
      </c>
    </row>
    <row r="2429" spans="1:9" x14ac:dyDescent="0.3">
      <c r="A2429" s="79">
        <v>1608</v>
      </c>
      <c r="B2429" t="s">
        <v>3372</v>
      </c>
      <c r="C2429" t="s">
        <v>1185</v>
      </c>
      <c r="D2429" t="s">
        <v>4089</v>
      </c>
      <c r="E2429" t="s">
        <v>42</v>
      </c>
      <c r="F2429" s="3" t="s">
        <v>3765</v>
      </c>
      <c r="G2429" s="3">
        <v>124000</v>
      </c>
      <c r="H2429" s="3" t="s">
        <v>3765</v>
      </c>
      <c r="I2429" s="61">
        <v>2023</v>
      </c>
    </row>
    <row r="2430" spans="1:9" x14ac:dyDescent="0.3">
      <c r="A2430" s="79">
        <v>1608</v>
      </c>
      <c r="B2430" t="s">
        <v>3372</v>
      </c>
      <c r="C2430" t="s">
        <v>1185</v>
      </c>
      <c r="D2430" t="s">
        <v>4090</v>
      </c>
      <c r="E2430" t="s">
        <v>42</v>
      </c>
      <c r="F2430" s="3" t="s">
        <v>3765</v>
      </c>
      <c r="G2430" s="3">
        <v>24500</v>
      </c>
      <c r="H2430" s="3" t="s">
        <v>3765</v>
      </c>
      <c r="I2430" s="61">
        <v>2023</v>
      </c>
    </row>
    <row r="2431" spans="1:9" x14ac:dyDescent="0.3">
      <c r="A2431" s="79">
        <v>1608</v>
      </c>
      <c r="B2431" t="s">
        <v>3372</v>
      </c>
      <c r="C2431" t="s">
        <v>1185</v>
      </c>
      <c r="D2431" t="s">
        <v>4091</v>
      </c>
      <c r="E2431" t="s">
        <v>42</v>
      </c>
      <c r="F2431" s="3" t="s">
        <v>3765</v>
      </c>
      <c r="G2431" s="3">
        <v>69500</v>
      </c>
      <c r="H2431" s="3" t="s">
        <v>3765</v>
      </c>
      <c r="I2431" s="61">
        <v>2023</v>
      </c>
    </row>
    <row r="2432" spans="1:9" x14ac:dyDescent="0.3">
      <c r="A2432" s="79">
        <v>1608</v>
      </c>
      <c r="B2432" t="s">
        <v>3372</v>
      </c>
      <c r="C2432" t="s">
        <v>1185</v>
      </c>
      <c r="D2432" t="s">
        <v>4092</v>
      </c>
      <c r="E2432" t="s">
        <v>42</v>
      </c>
      <c r="F2432" s="3" t="s">
        <v>3765</v>
      </c>
      <c r="G2432" s="3">
        <v>318300</v>
      </c>
      <c r="H2432" s="3" t="s">
        <v>3765</v>
      </c>
      <c r="I2432" s="61">
        <v>2023</v>
      </c>
    </row>
    <row r="2433" spans="1:9" x14ac:dyDescent="0.3">
      <c r="A2433" s="79">
        <v>1608</v>
      </c>
      <c r="B2433" t="s">
        <v>3372</v>
      </c>
      <c r="C2433" t="s">
        <v>1185</v>
      </c>
      <c r="D2433" t="s">
        <v>4093</v>
      </c>
      <c r="E2433" t="s">
        <v>42</v>
      </c>
      <c r="F2433" s="3" t="s">
        <v>3765</v>
      </c>
      <c r="G2433" s="3">
        <v>200000</v>
      </c>
      <c r="H2433" s="3" t="s">
        <v>3765</v>
      </c>
      <c r="I2433" s="61">
        <v>2023</v>
      </c>
    </row>
    <row r="2434" spans="1:9" x14ac:dyDescent="0.3">
      <c r="A2434" s="79">
        <v>1608</v>
      </c>
      <c r="B2434" t="s">
        <v>3372</v>
      </c>
      <c r="C2434" t="s">
        <v>1185</v>
      </c>
      <c r="D2434" t="s">
        <v>4092</v>
      </c>
      <c r="E2434" t="s">
        <v>42</v>
      </c>
      <c r="F2434" s="3" t="s">
        <v>3765</v>
      </c>
      <c r="G2434" s="3">
        <v>68100</v>
      </c>
      <c r="H2434" s="3" t="s">
        <v>3765</v>
      </c>
      <c r="I2434" s="61">
        <v>2023</v>
      </c>
    </row>
    <row r="2435" spans="1:9" x14ac:dyDescent="0.3">
      <c r="A2435" s="79">
        <v>1608</v>
      </c>
      <c r="B2435" t="s">
        <v>3372</v>
      </c>
      <c r="C2435" t="s">
        <v>1185</v>
      </c>
      <c r="D2435" t="s">
        <v>4094</v>
      </c>
      <c r="E2435" t="s">
        <v>42</v>
      </c>
      <c r="F2435" s="3" t="s">
        <v>3765</v>
      </c>
      <c r="G2435" s="3">
        <v>33500</v>
      </c>
      <c r="H2435" s="3" t="s">
        <v>3765</v>
      </c>
      <c r="I2435" s="61">
        <v>2023</v>
      </c>
    </row>
    <row r="2436" spans="1:9" x14ac:dyDescent="0.3">
      <c r="A2436" s="79">
        <v>1608</v>
      </c>
      <c r="B2436" t="s">
        <v>3372</v>
      </c>
      <c r="C2436" t="s">
        <v>1185</v>
      </c>
      <c r="D2436" t="s">
        <v>4095</v>
      </c>
      <c r="E2436" t="s">
        <v>42</v>
      </c>
      <c r="F2436" s="3" t="s">
        <v>3765</v>
      </c>
      <c r="G2436" s="3">
        <v>27800</v>
      </c>
      <c r="H2436" s="3" t="s">
        <v>3765</v>
      </c>
      <c r="I2436" s="61">
        <v>2023</v>
      </c>
    </row>
    <row r="2437" spans="1:9" x14ac:dyDescent="0.3">
      <c r="A2437" s="79">
        <v>1608</v>
      </c>
      <c r="B2437" t="s">
        <v>3372</v>
      </c>
      <c r="C2437" t="s">
        <v>1185</v>
      </c>
      <c r="D2437" t="s">
        <v>4096</v>
      </c>
      <c r="E2437" t="s">
        <v>42</v>
      </c>
      <c r="F2437" s="3" t="s">
        <v>3765</v>
      </c>
      <c r="G2437" s="3">
        <v>23400</v>
      </c>
      <c r="H2437" s="3" t="s">
        <v>3765</v>
      </c>
      <c r="I2437" s="61">
        <v>2023</v>
      </c>
    </row>
    <row r="2438" spans="1:9" x14ac:dyDescent="0.3">
      <c r="A2438" s="79">
        <v>1608</v>
      </c>
      <c r="B2438" t="s">
        <v>3372</v>
      </c>
      <c r="C2438" t="s">
        <v>1185</v>
      </c>
      <c r="D2438" t="s">
        <v>4097</v>
      </c>
      <c r="E2438" t="s">
        <v>42</v>
      </c>
      <c r="F2438" s="3" t="s">
        <v>3765</v>
      </c>
      <c r="G2438" s="3">
        <v>86400</v>
      </c>
      <c r="H2438" s="3" t="s">
        <v>3765</v>
      </c>
      <c r="I2438" s="61">
        <v>2023</v>
      </c>
    </row>
    <row r="2439" spans="1:9" x14ac:dyDescent="0.3">
      <c r="A2439" s="79">
        <v>1608</v>
      </c>
      <c r="B2439" t="s">
        <v>3372</v>
      </c>
      <c r="C2439" t="s">
        <v>1185</v>
      </c>
      <c r="D2439" t="s">
        <v>4098</v>
      </c>
      <c r="E2439" t="s">
        <v>42</v>
      </c>
      <c r="F2439" s="3" t="s">
        <v>3765</v>
      </c>
      <c r="G2439" s="3">
        <v>99600</v>
      </c>
      <c r="H2439" s="3" t="s">
        <v>3765</v>
      </c>
      <c r="I2439" s="61">
        <v>2023</v>
      </c>
    </row>
    <row r="2440" spans="1:9" x14ac:dyDescent="0.3">
      <c r="A2440" s="79">
        <v>1608</v>
      </c>
      <c r="B2440" t="s">
        <v>3372</v>
      </c>
      <c r="C2440" t="s">
        <v>1185</v>
      </c>
      <c r="D2440" t="s">
        <v>4099</v>
      </c>
      <c r="E2440" t="s">
        <v>42</v>
      </c>
      <c r="F2440" s="3" t="s">
        <v>3765</v>
      </c>
      <c r="G2440" s="3">
        <v>23700</v>
      </c>
      <c r="H2440" s="3" t="s">
        <v>3765</v>
      </c>
      <c r="I2440" s="61">
        <v>2023</v>
      </c>
    </row>
    <row r="2441" spans="1:9" x14ac:dyDescent="0.3">
      <c r="A2441" s="79">
        <v>1608</v>
      </c>
      <c r="B2441" t="s">
        <v>3372</v>
      </c>
      <c r="C2441" t="s">
        <v>1185</v>
      </c>
      <c r="D2441" t="s">
        <v>4100</v>
      </c>
      <c r="E2441" t="s">
        <v>42</v>
      </c>
      <c r="F2441" s="3" t="s">
        <v>3765</v>
      </c>
      <c r="G2441" s="3">
        <v>134600</v>
      </c>
      <c r="H2441" s="3" t="s">
        <v>3765</v>
      </c>
      <c r="I2441" s="61">
        <v>2023</v>
      </c>
    </row>
    <row r="2442" spans="1:9" x14ac:dyDescent="0.3">
      <c r="A2442" s="79">
        <v>1608</v>
      </c>
      <c r="B2442" t="s">
        <v>3372</v>
      </c>
      <c r="C2442" t="s">
        <v>1185</v>
      </c>
      <c r="D2442" t="s">
        <v>4101</v>
      </c>
      <c r="E2442" t="s">
        <v>42</v>
      </c>
      <c r="F2442" s="3" t="s">
        <v>3765</v>
      </c>
      <c r="G2442" s="3">
        <v>1637100</v>
      </c>
      <c r="H2442" s="3" t="s">
        <v>3765</v>
      </c>
      <c r="I2442" s="61">
        <v>2023</v>
      </c>
    </row>
    <row r="2443" spans="1:9" x14ac:dyDescent="0.3">
      <c r="A2443" s="79">
        <v>1608</v>
      </c>
      <c r="B2443" t="s">
        <v>3372</v>
      </c>
      <c r="C2443" t="s">
        <v>1185</v>
      </c>
      <c r="D2443" t="s">
        <v>4102</v>
      </c>
      <c r="E2443" t="s">
        <v>42</v>
      </c>
      <c r="F2443" s="3" t="s">
        <v>3765</v>
      </c>
      <c r="G2443" s="3">
        <v>129500</v>
      </c>
      <c r="H2443" s="3" t="s">
        <v>3765</v>
      </c>
      <c r="I2443" s="61">
        <v>2023</v>
      </c>
    </row>
    <row r="2444" spans="1:9" x14ac:dyDescent="0.3">
      <c r="A2444" s="79">
        <v>1608</v>
      </c>
      <c r="B2444" t="s">
        <v>3372</v>
      </c>
      <c r="C2444" t="s">
        <v>1185</v>
      </c>
      <c r="D2444" t="s">
        <v>4103</v>
      </c>
      <c r="E2444" t="s">
        <v>42</v>
      </c>
      <c r="F2444" s="3" t="s">
        <v>3765</v>
      </c>
      <c r="G2444" s="3">
        <v>71100</v>
      </c>
      <c r="H2444" s="3" t="s">
        <v>3765</v>
      </c>
      <c r="I2444" s="61">
        <v>2023</v>
      </c>
    </row>
    <row r="2445" spans="1:9" x14ac:dyDescent="0.3">
      <c r="A2445" s="79">
        <v>1608</v>
      </c>
      <c r="B2445" t="s">
        <v>3372</v>
      </c>
      <c r="C2445" t="s">
        <v>1185</v>
      </c>
      <c r="D2445" t="s">
        <v>4084</v>
      </c>
      <c r="E2445" t="s">
        <v>42</v>
      </c>
      <c r="F2445" s="3" t="s">
        <v>3765</v>
      </c>
      <c r="G2445" s="3">
        <v>57200</v>
      </c>
      <c r="H2445" s="3" t="s">
        <v>3765</v>
      </c>
      <c r="I2445" s="61">
        <v>2023</v>
      </c>
    </row>
    <row r="2446" spans="1:9" x14ac:dyDescent="0.3">
      <c r="A2446" s="79">
        <v>1608</v>
      </c>
      <c r="B2446" t="s">
        <v>3372</v>
      </c>
      <c r="C2446" t="s">
        <v>1185</v>
      </c>
      <c r="D2446" t="s">
        <v>4104</v>
      </c>
      <c r="E2446" t="s">
        <v>42</v>
      </c>
      <c r="F2446" s="3" t="s">
        <v>3765</v>
      </c>
      <c r="G2446" s="3">
        <v>139100</v>
      </c>
      <c r="H2446" s="3" t="s">
        <v>3765</v>
      </c>
      <c r="I2446" s="61">
        <v>2023</v>
      </c>
    </row>
    <row r="2447" spans="1:9" x14ac:dyDescent="0.3">
      <c r="A2447" s="79">
        <v>1608</v>
      </c>
      <c r="B2447" t="s">
        <v>3372</v>
      </c>
      <c r="C2447" t="s">
        <v>1185</v>
      </c>
      <c r="D2447" t="s">
        <v>4105</v>
      </c>
      <c r="E2447" t="s">
        <v>42</v>
      </c>
      <c r="F2447" s="3" t="s">
        <v>3765</v>
      </c>
      <c r="G2447" s="3">
        <v>237000</v>
      </c>
      <c r="H2447" s="3" t="s">
        <v>3765</v>
      </c>
      <c r="I2447" s="61">
        <v>2023</v>
      </c>
    </row>
    <row r="2448" spans="1:9" x14ac:dyDescent="0.3">
      <c r="A2448" s="79">
        <v>1608</v>
      </c>
      <c r="B2448" t="s">
        <v>3372</v>
      </c>
      <c r="C2448" t="s">
        <v>1185</v>
      </c>
      <c r="D2448" t="s">
        <v>4160</v>
      </c>
      <c r="E2448" t="s">
        <v>42</v>
      </c>
      <c r="F2448" s="3" t="s">
        <v>3765</v>
      </c>
      <c r="G2448" s="3">
        <v>172000</v>
      </c>
      <c r="H2448" s="3" t="s">
        <v>3765</v>
      </c>
      <c r="I2448" s="61">
        <v>2023</v>
      </c>
    </row>
    <row r="2449" spans="1:9" x14ac:dyDescent="0.3">
      <c r="A2449" s="79">
        <v>1608</v>
      </c>
      <c r="B2449" t="s">
        <v>3372</v>
      </c>
      <c r="C2449" t="s">
        <v>1185</v>
      </c>
      <c r="D2449" t="s">
        <v>4161</v>
      </c>
      <c r="E2449" t="s">
        <v>42</v>
      </c>
      <c r="F2449" s="3" t="s">
        <v>3765</v>
      </c>
      <c r="G2449" s="3">
        <v>1260000</v>
      </c>
      <c r="H2449" s="3" t="s">
        <v>3765</v>
      </c>
      <c r="I2449" s="61">
        <v>2023</v>
      </c>
    </row>
    <row r="2450" spans="1:9" x14ac:dyDescent="0.3">
      <c r="A2450" s="79">
        <v>1608</v>
      </c>
      <c r="B2450" t="s">
        <v>3372</v>
      </c>
      <c r="C2450" t="s">
        <v>1185</v>
      </c>
      <c r="D2450" t="s">
        <v>4162</v>
      </c>
      <c r="E2450" t="s">
        <v>42</v>
      </c>
      <c r="F2450" s="3" t="s">
        <v>3765</v>
      </c>
      <c r="G2450" s="3">
        <v>1325000</v>
      </c>
      <c r="H2450" s="3" t="s">
        <v>3765</v>
      </c>
      <c r="I2450" s="61">
        <v>2023</v>
      </c>
    </row>
    <row r="2451" spans="1:9" x14ac:dyDescent="0.3">
      <c r="A2451" s="79">
        <v>1608</v>
      </c>
      <c r="B2451" t="s">
        <v>3372</v>
      </c>
      <c r="C2451" t="s">
        <v>1185</v>
      </c>
      <c r="D2451" t="s">
        <v>4163</v>
      </c>
      <c r="E2451" t="s">
        <v>42</v>
      </c>
      <c r="F2451" s="3" t="s">
        <v>3765</v>
      </c>
      <c r="G2451" s="3">
        <v>3414500</v>
      </c>
      <c r="H2451" s="3" t="s">
        <v>3765</v>
      </c>
      <c r="I2451" s="61">
        <v>2023</v>
      </c>
    </row>
    <row r="2452" spans="1:9" x14ac:dyDescent="0.3">
      <c r="A2452" s="79">
        <v>1608</v>
      </c>
      <c r="B2452" t="s">
        <v>3372</v>
      </c>
      <c r="C2452" t="s">
        <v>1185</v>
      </c>
      <c r="D2452" t="s">
        <v>4164</v>
      </c>
      <c r="E2452" t="s">
        <v>42</v>
      </c>
      <c r="F2452" s="3" t="s">
        <v>3765</v>
      </c>
      <c r="G2452" s="3">
        <v>142000</v>
      </c>
      <c r="H2452" s="3" t="s">
        <v>3765</v>
      </c>
      <c r="I2452" s="61">
        <v>2023</v>
      </c>
    </row>
    <row r="2453" spans="1:9" x14ac:dyDescent="0.3">
      <c r="A2453" s="79">
        <v>1608</v>
      </c>
      <c r="B2453" t="s">
        <v>3372</v>
      </c>
      <c r="C2453" t="s">
        <v>1185</v>
      </c>
      <c r="D2453" t="s">
        <v>4165</v>
      </c>
      <c r="E2453" t="s">
        <v>42</v>
      </c>
      <c r="F2453" s="3" t="s">
        <v>3765</v>
      </c>
      <c r="G2453" s="3">
        <v>720000</v>
      </c>
      <c r="H2453" s="3" t="s">
        <v>3765</v>
      </c>
      <c r="I2453" s="61">
        <v>2023</v>
      </c>
    </row>
    <row r="2454" spans="1:9" x14ac:dyDescent="0.3">
      <c r="A2454" s="79">
        <v>1608</v>
      </c>
      <c r="B2454" t="s">
        <v>3372</v>
      </c>
      <c r="C2454" t="s">
        <v>1185</v>
      </c>
      <c r="D2454" t="s">
        <v>4166</v>
      </c>
      <c r="E2454" t="s">
        <v>42</v>
      </c>
      <c r="F2454" s="3" t="s">
        <v>3765</v>
      </c>
      <c r="G2454" s="3">
        <v>109400</v>
      </c>
      <c r="H2454" s="3" t="s">
        <v>3765</v>
      </c>
      <c r="I2454" s="61">
        <v>2023</v>
      </c>
    </row>
    <row r="2455" spans="1:9" x14ac:dyDescent="0.3">
      <c r="A2455" s="79">
        <v>1608</v>
      </c>
      <c r="B2455" t="s">
        <v>3372</v>
      </c>
      <c r="C2455" t="s">
        <v>1185</v>
      </c>
      <c r="D2455" t="s">
        <v>4167</v>
      </c>
      <c r="E2455" t="s">
        <v>42</v>
      </c>
      <c r="F2455" s="3" t="s">
        <v>3765</v>
      </c>
      <c r="G2455" s="3">
        <v>98800</v>
      </c>
      <c r="H2455" s="3" t="s">
        <v>3765</v>
      </c>
      <c r="I2455" s="61">
        <v>2023</v>
      </c>
    </row>
    <row r="2456" spans="1:9" x14ac:dyDescent="0.3">
      <c r="A2456" s="79">
        <v>1608</v>
      </c>
      <c r="B2456" t="s">
        <v>3372</v>
      </c>
      <c r="C2456" t="s">
        <v>1185</v>
      </c>
      <c r="D2456" t="s">
        <v>4168</v>
      </c>
      <c r="E2456" t="s">
        <v>42</v>
      </c>
      <c r="F2456" s="3" t="s">
        <v>3765</v>
      </c>
      <c r="G2456" s="3">
        <v>543700</v>
      </c>
      <c r="H2456" s="3" t="s">
        <v>3765</v>
      </c>
      <c r="I2456" s="61">
        <v>2023</v>
      </c>
    </row>
    <row r="2457" spans="1:9" x14ac:dyDescent="0.3">
      <c r="A2457" s="79">
        <v>1608</v>
      </c>
      <c r="B2457" t="s">
        <v>3372</v>
      </c>
      <c r="C2457" t="s">
        <v>1185</v>
      </c>
      <c r="D2457" t="s">
        <v>4169</v>
      </c>
      <c r="E2457" t="s">
        <v>42</v>
      </c>
      <c r="F2457" s="3" t="s">
        <v>3765</v>
      </c>
      <c r="G2457" s="3">
        <v>728100</v>
      </c>
      <c r="H2457" s="3" t="s">
        <v>3765</v>
      </c>
      <c r="I2457" s="61">
        <v>2023</v>
      </c>
    </row>
    <row r="2458" spans="1:9" x14ac:dyDescent="0.3">
      <c r="A2458" s="79">
        <v>1608</v>
      </c>
      <c r="B2458" t="s">
        <v>3372</v>
      </c>
      <c r="C2458" t="s">
        <v>1185</v>
      </c>
      <c r="D2458" t="s">
        <v>4170</v>
      </c>
      <c r="E2458" t="s">
        <v>19</v>
      </c>
      <c r="F2458" s="3" t="s">
        <v>3765</v>
      </c>
      <c r="G2458" s="3">
        <v>538750</v>
      </c>
      <c r="H2458" s="3" t="s">
        <v>3765</v>
      </c>
      <c r="I2458" s="61">
        <v>2023</v>
      </c>
    </row>
    <row r="2459" spans="1:9" x14ac:dyDescent="0.3">
      <c r="A2459" s="79">
        <v>1608</v>
      </c>
      <c r="B2459" t="s">
        <v>3372</v>
      </c>
      <c r="C2459" t="s">
        <v>1185</v>
      </c>
      <c r="D2459" t="s">
        <v>4169</v>
      </c>
      <c r="E2459" t="s">
        <v>42</v>
      </c>
      <c r="F2459" s="3" t="s">
        <v>3765</v>
      </c>
      <c r="G2459" s="3">
        <v>164000</v>
      </c>
      <c r="H2459" s="3" t="s">
        <v>3765</v>
      </c>
      <c r="I2459" s="61">
        <v>2023</v>
      </c>
    </row>
    <row r="2460" spans="1:9" x14ac:dyDescent="0.3">
      <c r="A2460" s="79">
        <v>1608</v>
      </c>
      <c r="B2460" t="s">
        <v>3372</v>
      </c>
      <c r="C2460" t="s">
        <v>1185</v>
      </c>
      <c r="D2460" t="s">
        <v>4171</v>
      </c>
      <c r="E2460" t="s">
        <v>42</v>
      </c>
      <c r="F2460" s="3" t="s">
        <v>3765</v>
      </c>
      <c r="G2460" s="3">
        <v>291600</v>
      </c>
      <c r="H2460" s="3" t="s">
        <v>3765</v>
      </c>
      <c r="I2460" s="61">
        <v>2023</v>
      </c>
    </row>
    <row r="2461" spans="1:9" x14ac:dyDescent="0.3">
      <c r="A2461" s="79">
        <v>1608</v>
      </c>
      <c r="B2461" t="s">
        <v>3372</v>
      </c>
      <c r="C2461" t="s">
        <v>1185</v>
      </c>
      <c r="D2461" t="s">
        <v>4172</v>
      </c>
      <c r="E2461" t="s">
        <v>42</v>
      </c>
      <c r="F2461" s="3" t="s">
        <v>3765</v>
      </c>
      <c r="G2461" s="3">
        <v>1446200</v>
      </c>
      <c r="H2461" s="3" t="s">
        <v>3765</v>
      </c>
      <c r="I2461" s="61">
        <v>2023</v>
      </c>
    </row>
    <row r="2462" spans="1:9" x14ac:dyDescent="0.3">
      <c r="A2462" s="79">
        <v>1608</v>
      </c>
      <c r="B2462" t="s">
        <v>3372</v>
      </c>
      <c r="C2462" t="s">
        <v>1185</v>
      </c>
      <c r="D2462" t="s">
        <v>4173</v>
      </c>
      <c r="E2462" t="s">
        <v>42</v>
      </c>
      <c r="F2462" s="3" t="s">
        <v>3765</v>
      </c>
      <c r="G2462" s="3">
        <v>729000</v>
      </c>
      <c r="H2462" s="3" t="s">
        <v>3765</v>
      </c>
      <c r="I2462" s="61">
        <v>2023</v>
      </c>
    </row>
    <row r="2463" spans="1:9" x14ac:dyDescent="0.3">
      <c r="A2463" s="79">
        <v>1608</v>
      </c>
      <c r="B2463" t="s">
        <v>3372</v>
      </c>
      <c r="C2463" t="s">
        <v>1185</v>
      </c>
      <c r="D2463" t="s">
        <v>4174</v>
      </c>
      <c r="E2463" t="s">
        <v>42</v>
      </c>
      <c r="F2463" s="3" t="s">
        <v>3765</v>
      </c>
      <c r="G2463" s="3">
        <v>307200</v>
      </c>
      <c r="H2463" s="3" t="s">
        <v>3765</v>
      </c>
      <c r="I2463" s="61">
        <v>2023</v>
      </c>
    </row>
    <row r="2464" spans="1:9" x14ac:dyDescent="0.3">
      <c r="A2464" s="79">
        <v>1608</v>
      </c>
      <c r="B2464" t="s">
        <v>3372</v>
      </c>
      <c r="C2464" t="s">
        <v>1185</v>
      </c>
      <c r="D2464" t="s">
        <v>4175</v>
      </c>
      <c r="E2464" t="s">
        <v>42</v>
      </c>
      <c r="F2464" s="3" t="s">
        <v>3765</v>
      </c>
      <c r="G2464" s="3">
        <v>970100</v>
      </c>
      <c r="H2464" s="3" t="s">
        <v>3765</v>
      </c>
      <c r="I2464" s="61">
        <v>2023</v>
      </c>
    </row>
    <row r="2465" spans="1:9" x14ac:dyDescent="0.3">
      <c r="A2465" s="79">
        <v>1608</v>
      </c>
      <c r="B2465" t="s">
        <v>3372</v>
      </c>
      <c r="C2465" t="s">
        <v>1185</v>
      </c>
      <c r="D2465" t="s">
        <v>4176</v>
      </c>
      <c r="E2465" t="s">
        <v>42</v>
      </c>
      <c r="F2465" s="3" t="s">
        <v>3765</v>
      </c>
      <c r="G2465" s="3">
        <v>217300</v>
      </c>
      <c r="H2465" s="3" t="s">
        <v>3765</v>
      </c>
      <c r="I2465" s="61">
        <v>2023</v>
      </c>
    </row>
    <row r="2466" spans="1:9" x14ac:dyDescent="0.3">
      <c r="A2466" s="79">
        <v>1608</v>
      </c>
      <c r="B2466" t="s">
        <v>3372</v>
      </c>
      <c r="C2466" t="s">
        <v>1185</v>
      </c>
      <c r="D2466" t="s">
        <v>4176</v>
      </c>
      <c r="E2466" t="s">
        <v>42</v>
      </c>
      <c r="F2466" s="3" t="s">
        <v>3765</v>
      </c>
      <c r="G2466" s="3">
        <v>1605300</v>
      </c>
      <c r="H2466" s="3" t="s">
        <v>3765</v>
      </c>
      <c r="I2466" s="61">
        <v>2023</v>
      </c>
    </row>
    <row r="2467" spans="1:9" x14ac:dyDescent="0.3">
      <c r="A2467" s="79">
        <v>1608</v>
      </c>
      <c r="B2467" t="s">
        <v>3372</v>
      </c>
      <c r="C2467" t="s">
        <v>1185</v>
      </c>
      <c r="D2467" t="s">
        <v>4177</v>
      </c>
      <c r="E2467" t="s">
        <v>19</v>
      </c>
      <c r="F2467" s="3" t="s">
        <v>3765</v>
      </c>
      <c r="G2467" s="3">
        <v>48100</v>
      </c>
      <c r="H2467" s="3" t="s">
        <v>3765</v>
      </c>
      <c r="I2467" s="61">
        <v>2023</v>
      </c>
    </row>
    <row r="2468" spans="1:9" x14ac:dyDescent="0.3">
      <c r="A2468" s="79">
        <v>1608</v>
      </c>
      <c r="B2468" t="s">
        <v>3372</v>
      </c>
      <c r="C2468" t="s">
        <v>1185</v>
      </c>
      <c r="D2468" t="s">
        <v>4178</v>
      </c>
      <c r="E2468" t="s">
        <v>42</v>
      </c>
      <c r="F2468" s="3" t="s">
        <v>3765</v>
      </c>
      <c r="G2468" s="3">
        <v>2311300</v>
      </c>
      <c r="H2468" s="3" t="s">
        <v>3765</v>
      </c>
      <c r="I2468" s="61">
        <v>2023</v>
      </c>
    </row>
    <row r="2469" spans="1:9" x14ac:dyDescent="0.3">
      <c r="A2469" s="79">
        <v>1608</v>
      </c>
      <c r="B2469" t="s">
        <v>3372</v>
      </c>
      <c r="C2469" t="s">
        <v>1185</v>
      </c>
      <c r="D2469" t="s">
        <v>4179</v>
      </c>
      <c r="E2469" t="s">
        <v>42</v>
      </c>
      <c r="F2469" s="3" t="s">
        <v>3765</v>
      </c>
      <c r="G2469" s="3">
        <v>118700</v>
      </c>
      <c r="H2469" s="3" t="s">
        <v>3765</v>
      </c>
      <c r="I2469" s="61">
        <v>2023</v>
      </c>
    </row>
    <row r="2470" spans="1:9" x14ac:dyDescent="0.3">
      <c r="A2470" s="79">
        <v>1613</v>
      </c>
      <c r="B2470" t="s">
        <v>889</v>
      </c>
      <c r="C2470" t="s">
        <v>1185</v>
      </c>
      <c r="D2470" t="s">
        <v>3932</v>
      </c>
      <c r="E2470" t="s">
        <v>7</v>
      </c>
      <c r="F2470" s="3" t="s">
        <v>3765</v>
      </c>
      <c r="G2470" s="3">
        <v>771400</v>
      </c>
      <c r="H2470" s="3">
        <v>29545.32</v>
      </c>
      <c r="I2470" s="61">
        <v>2023</v>
      </c>
    </row>
    <row r="2471" spans="1:9" x14ac:dyDescent="0.3">
      <c r="A2471" s="79">
        <v>1613</v>
      </c>
      <c r="B2471" t="s">
        <v>889</v>
      </c>
      <c r="C2471" t="s">
        <v>1185</v>
      </c>
      <c r="D2471" t="s">
        <v>3933</v>
      </c>
      <c r="E2471" t="s">
        <v>19</v>
      </c>
      <c r="F2471" s="3" t="s">
        <v>3765</v>
      </c>
      <c r="G2471" s="3">
        <v>3007100</v>
      </c>
      <c r="H2471" s="3">
        <v>124433.8</v>
      </c>
      <c r="I2471" s="61">
        <v>2023</v>
      </c>
    </row>
    <row r="2472" spans="1:9" x14ac:dyDescent="0.3">
      <c r="A2472" s="79">
        <v>1613</v>
      </c>
      <c r="B2472" t="s">
        <v>889</v>
      </c>
      <c r="C2472" t="s">
        <v>1185</v>
      </c>
      <c r="D2472" t="s">
        <v>3934</v>
      </c>
      <c r="E2472" t="s">
        <v>19</v>
      </c>
      <c r="F2472" s="3" t="s">
        <v>3765</v>
      </c>
      <c r="G2472" s="3">
        <v>7076900</v>
      </c>
      <c r="H2472" s="3">
        <v>292842.12</v>
      </c>
      <c r="I2472" s="61">
        <v>2023</v>
      </c>
    </row>
    <row r="2473" spans="1:9" x14ac:dyDescent="0.3">
      <c r="A2473" s="79">
        <v>1614</v>
      </c>
      <c r="B2473" t="s">
        <v>3379</v>
      </c>
      <c r="C2473" t="s">
        <v>1185</v>
      </c>
      <c r="D2473" t="s">
        <v>3380</v>
      </c>
      <c r="E2473" t="s">
        <v>7</v>
      </c>
      <c r="F2473" s="3">
        <v>121107</v>
      </c>
      <c r="G2473" s="3">
        <v>8940600</v>
      </c>
      <c r="H2473" s="3">
        <v>10406858.4</v>
      </c>
      <c r="I2473" s="61">
        <v>2023</v>
      </c>
    </row>
    <row r="2474" spans="1:9" x14ac:dyDescent="0.3">
      <c r="A2474" s="79">
        <v>1614</v>
      </c>
      <c r="B2474" t="s">
        <v>3379</v>
      </c>
      <c r="C2474" t="s">
        <v>1185</v>
      </c>
      <c r="D2474" t="s">
        <v>3381</v>
      </c>
      <c r="E2474" t="s">
        <v>7</v>
      </c>
      <c r="F2474" s="3">
        <v>383733</v>
      </c>
      <c r="G2474" s="3">
        <v>13425300</v>
      </c>
      <c r="H2474" s="3">
        <v>15627049.199999999</v>
      </c>
      <c r="I2474" s="61">
        <v>2023</v>
      </c>
    </row>
    <row r="2475" spans="1:9" x14ac:dyDescent="0.3">
      <c r="A2475" s="79">
        <v>1614</v>
      </c>
      <c r="B2475" t="s">
        <v>3379</v>
      </c>
      <c r="C2475" t="s">
        <v>1185</v>
      </c>
      <c r="D2475" t="s">
        <v>3382</v>
      </c>
      <c r="E2475" t="s">
        <v>7</v>
      </c>
      <c r="F2475" s="3">
        <v>83964</v>
      </c>
      <c r="G2475" s="14">
        <v>5835300</v>
      </c>
      <c r="H2475" s="14">
        <v>6792289.1999999993</v>
      </c>
      <c r="I2475" s="61">
        <v>2023</v>
      </c>
    </row>
    <row r="2476" spans="1:9" x14ac:dyDescent="0.3">
      <c r="A2476" s="79">
        <v>1614</v>
      </c>
      <c r="B2476" t="s">
        <v>3379</v>
      </c>
      <c r="C2476" t="s">
        <v>1185</v>
      </c>
      <c r="D2476" t="s">
        <v>3935</v>
      </c>
      <c r="E2476" t="s">
        <v>42</v>
      </c>
      <c r="F2476" s="3">
        <v>50000</v>
      </c>
      <c r="G2476" s="14">
        <v>18689500</v>
      </c>
      <c r="H2476" s="14">
        <v>21754578</v>
      </c>
      <c r="I2476" s="61">
        <v>2023</v>
      </c>
    </row>
    <row r="2477" spans="1:9" x14ac:dyDescent="0.3">
      <c r="A2477" s="79">
        <v>1615</v>
      </c>
      <c r="B2477" t="s">
        <v>3383</v>
      </c>
      <c r="C2477" t="s">
        <v>1185</v>
      </c>
      <c r="D2477" t="s">
        <v>3384</v>
      </c>
      <c r="E2477" t="s">
        <v>19</v>
      </c>
      <c r="F2477" s="3">
        <v>313404</v>
      </c>
      <c r="G2477" s="3">
        <v>12440500</v>
      </c>
      <c r="H2477" s="3">
        <v>496251.55</v>
      </c>
      <c r="I2477" s="61">
        <v>2023</v>
      </c>
    </row>
    <row r="2478" spans="1:9" x14ac:dyDescent="0.3">
      <c r="A2478" s="79">
        <v>1615</v>
      </c>
      <c r="B2478" t="s">
        <v>3383</v>
      </c>
      <c r="C2478" t="s">
        <v>1185</v>
      </c>
      <c r="D2478" t="s">
        <v>3385</v>
      </c>
      <c r="E2478" t="s">
        <v>7</v>
      </c>
      <c r="F2478" s="3">
        <v>20625.52</v>
      </c>
      <c r="G2478" s="3">
        <v>2585300</v>
      </c>
      <c r="H2478" s="3">
        <v>103127.62</v>
      </c>
      <c r="I2478" s="61">
        <v>2023</v>
      </c>
    </row>
    <row r="2479" spans="1:9" x14ac:dyDescent="0.3">
      <c r="A2479" s="79">
        <v>1616</v>
      </c>
      <c r="B2479" t="s">
        <v>890</v>
      </c>
      <c r="C2479" t="s">
        <v>1185</v>
      </c>
      <c r="D2479" t="s">
        <v>3718</v>
      </c>
      <c r="E2479" t="s">
        <v>42</v>
      </c>
      <c r="F2479" s="3">
        <v>2966.88</v>
      </c>
      <c r="G2479" s="3">
        <v>291900</v>
      </c>
      <c r="H2479" s="3">
        <v>9597.67</v>
      </c>
      <c r="I2479" s="61">
        <v>2023</v>
      </c>
    </row>
    <row r="2480" spans="1:9" x14ac:dyDescent="0.3">
      <c r="A2480" s="79">
        <v>1706</v>
      </c>
      <c r="B2480" t="s">
        <v>891</v>
      </c>
      <c r="C2480" t="s">
        <v>1198</v>
      </c>
      <c r="D2480" t="s">
        <v>3719</v>
      </c>
      <c r="E2480" t="s">
        <v>19</v>
      </c>
      <c r="F2480" s="3">
        <v>371355</v>
      </c>
      <c r="G2480" s="3">
        <v>29000000</v>
      </c>
      <c r="H2480" s="3">
        <v>792570</v>
      </c>
      <c r="I2480" s="61">
        <v>2023</v>
      </c>
    </row>
    <row r="2481" spans="1:9" x14ac:dyDescent="0.3">
      <c r="A2481" s="79">
        <v>1706</v>
      </c>
      <c r="B2481" t="s">
        <v>891</v>
      </c>
      <c r="C2481" t="s">
        <v>1198</v>
      </c>
      <c r="D2481" t="s">
        <v>3386</v>
      </c>
      <c r="E2481" t="s">
        <v>19</v>
      </c>
      <c r="F2481" s="3">
        <v>235181</v>
      </c>
      <c r="G2481" s="3">
        <v>34517000</v>
      </c>
      <c r="H2481" s="3">
        <v>943349.61</v>
      </c>
      <c r="I2481" s="61">
        <v>2023</v>
      </c>
    </row>
    <row r="2482" spans="1:9" x14ac:dyDescent="0.3">
      <c r="A2482" s="79">
        <v>1706</v>
      </c>
      <c r="B2482" t="s">
        <v>891</v>
      </c>
      <c r="C2482" t="s">
        <v>1198</v>
      </c>
      <c r="D2482" t="s">
        <v>3387</v>
      </c>
      <c r="E2482" t="s">
        <v>19</v>
      </c>
      <c r="F2482" s="3">
        <v>175512</v>
      </c>
      <c r="G2482" s="3">
        <v>39330000</v>
      </c>
      <c r="H2482" s="3">
        <v>1074888.8999999999</v>
      </c>
      <c r="I2482" s="61">
        <v>2023</v>
      </c>
    </row>
    <row r="2483" spans="1:9" x14ac:dyDescent="0.3">
      <c r="A2483" s="79">
        <v>1706</v>
      </c>
      <c r="B2483" t="s">
        <v>891</v>
      </c>
      <c r="C2483" t="s">
        <v>1198</v>
      </c>
      <c r="D2483" t="s">
        <v>3720</v>
      </c>
      <c r="E2483" t="s">
        <v>19</v>
      </c>
      <c r="F2483" s="3">
        <v>101414</v>
      </c>
      <c r="G2483" s="3">
        <v>20088000</v>
      </c>
      <c r="H2483" s="3">
        <v>549005.04</v>
      </c>
      <c r="I2483" s="61">
        <v>2023</v>
      </c>
    </row>
    <row r="2484" spans="1:9" x14ac:dyDescent="0.3">
      <c r="A2484" s="79">
        <v>1707</v>
      </c>
      <c r="B2484" t="s">
        <v>892</v>
      </c>
      <c r="C2484" t="s">
        <v>1198</v>
      </c>
      <c r="D2484" t="s">
        <v>3721</v>
      </c>
      <c r="E2484" t="s">
        <v>7</v>
      </c>
      <c r="F2484" s="3">
        <v>42500</v>
      </c>
      <c r="G2484" s="3">
        <v>5895600</v>
      </c>
      <c r="H2484" s="3">
        <v>291478.46000000002</v>
      </c>
      <c r="I2484" s="61">
        <v>2023</v>
      </c>
    </row>
    <row r="2485" spans="1:9" x14ac:dyDescent="0.3">
      <c r="A2485" s="79">
        <v>1707</v>
      </c>
      <c r="B2485" t="s">
        <v>892</v>
      </c>
      <c r="C2485" t="s">
        <v>1198</v>
      </c>
      <c r="D2485" t="s">
        <v>628</v>
      </c>
      <c r="E2485" t="s">
        <v>7</v>
      </c>
      <c r="F2485" s="3">
        <v>196000</v>
      </c>
      <c r="G2485" s="3">
        <v>3468700</v>
      </c>
      <c r="H2485" s="3">
        <v>171492.53</v>
      </c>
      <c r="I2485" s="61">
        <v>2023</v>
      </c>
    </row>
    <row r="2486" spans="1:9" x14ac:dyDescent="0.3">
      <c r="A2486" s="79">
        <v>1707</v>
      </c>
      <c r="B2486" t="s">
        <v>892</v>
      </c>
      <c r="C2486" t="s">
        <v>1198</v>
      </c>
      <c r="D2486" t="s">
        <v>629</v>
      </c>
      <c r="E2486" t="s">
        <v>7</v>
      </c>
      <c r="F2486" s="3" t="s">
        <v>3765</v>
      </c>
      <c r="G2486" s="3">
        <v>7666400</v>
      </c>
      <c r="H2486" s="3">
        <v>379026.82</v>
      </c>
      <c r="I2486" s="61">
        <v>2023</v>
      </c>
    </row>
    <row r="2487" spans="1:9" x14ac:dyDescent="0.3">
      <c r="A2487" s="79">
        <v>1708</v>
      </c>
      <c r="B2487" t="s">
        <v>893</v>
      </c>
      <c r="C2487" t="s">
        <v>1198</v>
      </c>
      <c r="D2487" t="s">
        <v>3722</v>
      </c>
      <c r="E2487" t="s">
        <v>7</v>
      </c>
      <c r="F2487" s="3">
        <v>60000</v>
      </c>
      <c r="G2487" s="3">
        <v>6365400</v>
      </c>
      <c r="H2487" s="3">
        <v>302611.12</v>
      </c>
      <c r="I2487" s="61">
        <v>2023</v>
      </c>
    </row>
    <row r="2488" spans="1:9" x14ac:dyDescent="0.3">
      <c r="A2488" s="79">
        <v>1708</v>
      </c>
      <c r="B2488" t="s">
        <v>893</v>
      </c>
      <c r="C2488" t="s">
        <v>1198</v>
      </c>
      <c r="D2488" t="s">
        <v>631</v>
      </c>
      <c r="E2488" t="s">
        <v>7</v>
      </c>
      <c r="F2488" s="3">
        <v>29540</v>
      </c>
      <c r="G2488" s="3">
        <v>7079500</v>
      </c>
      <c r="H2488" s="3">
        <v>336559.43</v>
      </c>
      <c r="I2488" s="61">
        <v>2023</v>
      </c>
    </row>
    <row r="2489" spans="1:9" x14ac:dyDescent="0.3">
      <c r="A2489" s="79">
        <v>1708</v>
      </c>
      <c r="B2489" t="s">
        <v>893</v>
      </c>
      <c r="C2489" t="s">
        <v>1198</v>
      </c>
      <c r="D2489" t="s">
        <v>3388</v>
      </c>
      <c r="E2489" t="s">
        <v>19</v>
      </c>
      <c r="F2489" s="3">
        <v>52738</v>
      </c>
      <c r="G2489" s="3">
        <v>3600000</v>
      </c>
      <c r="H2489" s="3">
        <v>185406</v>
      </c>
      <c r="I2489" s="61">
        <v>2023</v>
      </c>
    </row>
    <row r="2490" spans="1:9" x14ac:dyDescent="0.3">
      <c r="A2490" s="79">
        <v>1708</v>
      </c>
      <c r="B2490" t="s">
        <v>893</v>
      </c>
      <c r="C2490" t="s">
        <v>1198</v>
      </c>
      <c r="D2490" t="s">
        <v>3389</v>
      </c>
      <c r="E2490" t="s">
        <v>19</v>
      </c>
      <c r="F2490" s="3">
        <v>76000</v>
      </c>
      <c r="G2490" s="3">
        <v>2308700</v>
      </c>
      <c r="H2490" s="3">
        <v>128358</v>
      </c>
      <c r="I2490" s="61">
        <v>2023</v>
      </c>
    </row>
    <row r="2491" spans="1:9" x14ac:dyDescent="0.3">
      <c r="A2491" s="79">
        <v>1712</v>
      </c>
      <c r="B2491" t="s">
        <v>894</v>
      </c>
      <c r="C2491" t="s">
        <v>1198</v>
      </c>
      <c r="D2491" t="s">
        <v>633</v>
      </c>
      <c r="E2491" t="s">
        <v>7</v>
      </c>
      <c r="F2491" s="3">
        <v>466565.48</v>
      </c>
      <c r="G2491" s="3">
        <v>11050000</v>
      </c>
      <c r="H2491" s="3">
        <v>830739</v>
      </c>
      <c r="I2491" s="61">
        <v>2023</v>
      </c>
    </row>
    <row r="2492" spans="1:9" x14ac:dyDescent="0.3">
      <c r="A2492" s="79">
        <v>1712</v>
      </c>
      <c r="B2492" t="s">
        <v>894</v>
      </c>
      <c r="C2492" t="s">
        <v>1198</v>
      </c>
      <c r="D2492" t="s">
        <v>3390</v>
      </c>
      <c r="E2492" t="s">
        <v>7</v>
      </c>
      <c r="F2492" s="3">
        <v>13500</v>
      </c>
      <c r="G2492" s="3">
        <v>6077500</v>
      </c>
      <c r="H2492" s="3">
        <v>456906.45</v>
      </c>
      <c r="I2492" s="61">
        <v>2023</v>
      </c>
    </row>
    <row r="2493" spans="1:9" x14ac:dyDescent="0.3">
      <c r="A2493" s="79">
        <v>1712</v>
      </c>
      <c r="B2493" t="s">
        <v>894</v>
      </c>
      <c r="C2493" t="s">
        <v>1198</v>
      </c>
      <c r="D2493" t="s">
        <v>3723</v>
      </c>
      <c r="E2493" t="s">
        <v>7</v>
      </c>
      <c r="F2493" s="3" t="s">
        <v>3765</v>
      </c>
      <c r="G2493" s="3">
        <v>2844300</v>
      </c>
      <c r="H2493" s="3">
        <v>213834.47399999999</v>
      </c>
      <c r="I2493" s="61">
        <v>2023</v>
      </c>
    </row>
    <row r="2494" spans="1:9" x14ac:dyDescent="0.3">
      <c r="A2494" s="79">
        <v>1713</v>
      </c>
      <c r="B2494" t="s">
        <v>895</v>
      </c>
      <c r="C2494" t="s">
        <v>1198</v>
      </c>
      <c r="D2494" t="s">
        <v>503</v>
      </c>
      <c r="E2494" t="s">
        <v>7</v>
      </c>
      <c r="F2494" s="3">
        <v>90000</v>
      </c>
      <c r="G2494" s="3">
        <v>12537300</v>
      </c>
      <c r="H2494" s="3">
        <v>420124.92299999989</v>
      </c>
      <c r="I2494" s="61">
        <v>2023</v>
      </c>
    </row>
    <row r="2495" spans="1:9" x14ac:dyDescent="0.3">
      <c r="A2495" s="79">
        <v>1713</v>
      </c>
      <c r="B2495" t="s">
        <v>895</v>
      </c>
      <c r="C2495" t="s">
        <v>1198</v>
      </c>
      <c r="D2495" t="s">
        <v>3724</v>
      </c>
      <c r="E2495" t="s">
        <v>19</v>
      </c>
      <c r="F2495" s="3">
        <v>48443.38</v>
      </c>
      <c r="G2495" s="3">
        <v>7610900</v>
      </c>
      <c r="H2495" s="3">
        <v>255041.25899999999</v>
      </c>
      <c r="I2495" s="61">
        <v>2023</v>
      </c>
    </row>
    <row r="2496" spans="1:9" x14ac:dyDescent="0.3">
      <c r="A2496" s="79">
        <v>1713</v>
      </c>
      <c r="B2496" t="s">
        <v>895</v>
      </c>
      <c r="C2496" t="s">
        <v>1198</v>
      </c>
      <c r="D2496" t="s">
        <v>3915</v>
      </c>
      <c r="E2496" t="s">
        <v>19</v>
      </c>
      <c r="F2496" s="3">
        <v>318524.36</v>
      </c>
      <c r="G2496" s="3">
        <v>12827200</v>
      </c>
      <c r="H2496" s="3">
        <v>429839.47200000001</v>
      </c>
      <c r="I2496" s="61">
        <v>2023</v>
      </c>
    </row>
    <row r="2497" spans="1:9" x14ac:dyDescent="0.3">
      <c r="A2497" s="79">
        <v>1713</v>
      </c>
      <c r="B2497" t="s">
        <v>895</v>
      </c>
      <c r="C2497" t="s">
        <v>1198</v>
      </c>
      <c r="D2497" t="s">
        <v>3725</v>
      </c>
      <c r="E2497" t="s">
        <v>19</v>
      </c>
      <c r="F2497" s="3">
        <v>110092.79</v>
      </c>
      <c r="G2497" s="3">
        <v>3565700</v>
      </c>
      <c r="H2497" s="3">
        <v>119486.607</v>
      </c>
      <c r="I2497" s="61">
        <v>2023</v>
      </c>
    </row>
    <row r="2498" spans="1:9" x14ac:dyDescent="0.3">
      <c r="A2498" s="79">
        <v>1715</v>
      </c>
      <c r="B2498" t="s">
        <v>896</v>
      </c>
      <c r="C2498" t="s">
        <v>1198</v>
      </c>
      <c r="D2498" t="s">
        <v>370</v>
      </c>
      <c r="E2498" t="s">
        <v>7</v>
      </c>
      <c r="F2498" s="3">
        <v>21000</v>
      </c>
      <c r="G2498" s="3">
        <v>297900</v>
      </c>
      <c r="H2498" s="3">
        <v>11635.974</v>
      </c>
      <c r="I2498" s="61">
        <v>2023</v>
      </c>
    </row>
    <row r="2499" spans="1:9" x14ac:dyDescent="0.3">
      <c r="A2499" s="79">
        <v>1715</v>
      </c>
      <c r="B2499" t="s">
        <v>896</v>
      </c>
      <c r="C2499" t="s">
        <v>1198</v>
      </c>
      <c r="D2499" t="s">
        <v>3077</v>
      </c>
      <c r="E2499" t="s">
        <v>7</v>
      </c>
      <c r="F2499" s="3">
        <v>4607.55</v>
      </c>
      <c r="G2499" s="3">
        <v>220200</v>
      </c>
      <c r="H2499" s="3">
        <v>8601.0120000000006</v>
      </c>
      <c r="I2499" s="61">
        <v>2023</v>
      </c>
    </row>
    <row r="2500" spans="1:9" x14ac:dyDescent="0.3">
      <c r="A2500" s="79">
        <v>1801</v>
      </c>
      <c r="B2500" t="s">
        <v>897</v>
      </c>
      <c r="C2500" t="s">
        <v>512</v>
      </c>
      <c r="D2500" t="s">
        <v>3726</v>
      </c>
      <c r="E2500" t="s">
        <v>7</v>
      </c>
      <c r="F2500" s="3">
        <v>33922.78</v>
      </c>
      <c r="G2500" s="3">
        <v>7550000</v>
      </c>
      <c r="H2500" s="3">
        <v>103661</v>
      </c>
      <c r="I2500" s="61">
        <v>2023</v>
      </c>
    </row>
    <row r="2501" spans="1:9" x14ac:dyDescent="0.3">
      <c r="A2501" s="79">
        <v>1802</v>
      </c>
      <c r="B2501" t="s">
        <v>638</v>
      </c>
      <c r="C2501" t="s">
        <v>512</v>
      </c>
      <c r="D2501" t="s">
        <v>639</v>
      </c>
      <c r="E2501" t="s">
        <v>7</v>
      </c>
      <c r="F2501" s="3">
        <v>379415</v>
      </c>
      <c r="G2501" s="3">
        <v>13401700</v>
      </c>
      <c r="H2501" s="3">
        <v>269508.19</v>
      </c>
      <c r="I2501" s="61">
        <v>2023</v>
      </c>
    </row>
    <row r="2502" spans="1:9" x14ac:dyDescent="0.3">
      <c r="A2502" s="79">
        <v>1802</v>
      </c>
      <c r="B2502" t="s">
        <v>638</v>
      </c>
      <c r="C2502" t="s">
        <v>512</v>
      </c>
      <c r="D2502" t="s">
        <v>640</v>
      </c>
      <c r="E2502" t="s">
        <v>7</v>
      </c>
      <c r="F2502" s="3">
        <v>26554.35</v>
      </c>
      <c r="G2502" s="3">
        <v>7603200</v>
      </c>
      <c r="H2502" s="3">
        <v>152900.35</v>
      </c>
      <c r="I2502" s="61">
        <v>2023</v>
      </c>
    </row>
    <row r="2503" spans="1:9" x14ac:dyDescent="0.3">
      <c r="A2503" s="79">
        <v>1802</v>
      </c>
      <c r="B2503" t="s">
        <v>638</v>
      </c>
      <c r="C2503" t="s">
        <v>512</v>
      </c>
      <c r="D2503" t="s">
        <v>641</v>
      </c>
      <c r="E2503" t="s">
        <v>7</v>
      </c>
      <c r="F2503" s="3">
        <v>10786.43</v>
      </c>
      <c r="G2503" s="3">
        <v>3026600</v>
      </c>
      <c r="H2503" s="3">
        <v>60864.93</v>
      </c>
      <c r="I2503" s="61">
        <v>2023</v>
      </c>
    </row>
    <row r="2504" spans="1:9" x14ac:dyDescent="0.3">
      <c r="A2504" s="79">
        <v>1804</v>
      </c>
      <c r="B2504" t="s">
        <v>898</v>
      </c>
      <c r="C2504" t="s">
        <v>512</v>
      </c>
      <c r="D2504" t="s">
        <v>3727</v>
      </c>
      <c r="E2504" t="s">
        <v>42</v>
      </c>
      <c r="F2504" s="3">
        <v>504900</v>
      </c>
      <c r="G2504" s="3">
        <v>35051800</v>
      </c>
      <c r="H2504" s="3">
        <v>872088.7840000001</v>
      </c>
      <c r="I2504" s="61">
        <v>2023</v>
      </c>
    </row>
    <row r="2505" spans="1:9" x14ac:dyDescent="0.3">
      <c r="A2505" s="79">
        <v>1804</v>
      </c>
      <c r="B2505" t="s">
        <v>898</v>
      </c>
      <c r="C2505" t="s">
        <v>512</v>
      </c>
      <c r="D2505" t="s">
        <v>3391</v>
      </c>
      <c r="E2505" t="s">
        <v>42</v>
      </c>
      <c r="F2505" s="3">
        <v>260524.67</v>
      </c>
      <c r="G2505" s="3">
        <v>25896000</v>
      </c>
      <c r="H2505" s="3">
        <v>644292.48</v>
      </c>
      <c r="I2505" s="61">
        <v>2023</v>
      </c>
    </row>
    <row r="2506" spans="1:9" x14ac:dyDescent="0.3">
      <c r="A2506" s="79">
        <v>1804</v>
      </c>
      <c r="B2506" t="s">
        <v>898</v>
      </c>
      <c r="C2506" t="s">
        <v>512</v>
      </c>
      <c r="D2506" t="s">
        <v>3728</v>
      </c>
      <c r="E2506" t="s">
        <v>42</v>
      </c>
      <c r="F2506" s="3">
        <v>67664.490000000005</v>
      </c>
      <c r="G2506" s="3">
        <v>5290400</v>
      </c>
      <c r="H2506" s="3">
        <v>131625.152</v>
      </c>
      <c r="I2506" s="61">
        <v>2023</v>
      </c>
    </row>
    <row r="2507" spans="1:9" x14ac:dyDescent="0.3">
      <c r="A2507" s="79">
        <v>1804</v>
      </c>
      <c r="B2507" t="s">
        <v>898</v>
      </c>
      <c r="C2507" t="s">
        <v>512</v>
      </c>
      <c r="D2507" t="s">
        <v>3729</v>
      </c>
      <c r="E2507" t="s">
        <v>42</v>
      </c>
      <c r="F2507" s="3">
        <v>15267.42</v>
      </c>
      <c r="G2507" s="3">
        <v>6830600</v>
      </c>
      <c r="H2507" s="3">
        <v>56648.44266666667</v>
      </c>
      <c r="I2507" s="61">
        <v>2023</v>
      </c>
    </row>
    <row r="2508" spans="1:9" x14ac:dyDescent="0.3">
      <c r="A2508" s="79">
        <v>1804</v>
      </c>
      <c r="B2508" t="s">
        <v>898</v>
      </c>
      <c r="C2508" t="s">
        <v>512</v>
      </c>
      <c r="D2508" t="s">
        <v>3730</v>
      </c>
      <c r="E2508" t="s">
        <v>42</v>
      </c>
      <c r="F2508" s="3">
        <v>72816.2</v>
      </c>
      <c r="G2508" s="3">
        <v>11054500</v>
      </c>
      <c r="H2508" s="3">
        <v>275035.96000000002</v>
      </c>
      <c r="I2508" s="61">
        <v>2023</v>
      </c>
    </row>
    <row r="2509" spans="1:9" x14ac:dyDescent="0.3">
      <c r="A2509" s="79">
        <v>1804</v>
      </c>
      <c r="B2509" t="s">
        <v>898</v>
      </c>
      <c r="C2509" t="s">
        <v>512</v>
      </c>
      <c r="D2509" t="s">
        <v>3731</v>
      </c>
      <c r="E2509" t="s">
        <v>19</v>
      </c>
      <c r="F2509" s="3">
        <v>492.46</v>
      </c>
      <c r="G2509" s="3">
        <v>7081500</v>
      </c>
      <c r="H2509" s="3">
        <v>88093.86</v>
      </c>
      <c r="I2509" s="61">
        <v>2023</v>
      </c>
    </row>
    <row r="2510" spans="1:9" x14ac:dyDescent="0.3">
      <c r="A2510" s="79">
        <v>1805</v>
      </c>
      <c r="B2510" t="s">
        <v>4210</v>
      </c>
      <c r="C2510" t="s">
        <v>512</v>
      </c>
      <c r="D2510" t="s">
        <v>3732</v>
      </c>
      <c r="E2510" t="s">
        <v>7</v>
      </c>
      <c r="F2510" s="3">
        <v>44325</v>
      </c>
      <c r="G2510" s="3">
        <v>2250000</v>
      </c>
      <c r="H2510" s="3">
        <v>44325</v>
      </c>
      <c r="I2510" s="61">
        <v>2023</v>
      </c>
    </row>
    <row r="2511" spans="1:9" x14ac:dyDescent="0.3">
      <c r="A2511" s="79">
        <v>1805</v>
      </c>
      <c r="B2511" t="s">
        <v>4210</v>
      </c>
      <c r="C2511" t="s">
        <v>512</v>
      </c>
      <c r="D2511" t="s">
        <v>4209</v>
      </c>
      <c r="E2511" t="s">
        <v>7</v>
      </c>
      <c r="F2511" s="3">
        <v>29535</v>
      </c>
      <c r="G2511" s="3">
        <v>1500000</v>
      </c>
      <c r="H2511" s="3">
        <v>29535</v>
      </c>
      <c r="I2511" s="61">
        <v>2023</v>
      </c>
    </row>
    <row r="2512" spans="1:9" x14ac:dyDescent="0.3">
      <c r="A2512" s="79">
        <v>1808</v>
      </c>
      <c r="B2512" t="s">
        <v>899</v>
      </c>
      <c r="C2512" t="s">
        <v>512</v>
      </c>
      <c r="D2512" t="s">
        <v>3733</v>
      </c>
      <c r="E2512" t="s">
        <v>42</v>
      </c>
      <c r="F2512" s="3">
        <v>52229</v>
      </c>
      <c r="G2512" s="3">
        <v>2911011.82</v>
      </c>
      <c r="H2512" s="3" t="s">
        <v>3765</v>
      </c>
      <c r="I2512" s="61">
        <v>2023</v>
      </c>
    </row>
    <row r="2513" spans="1:9" x14ac:dyDescent="0.3">
      <c r="A2513" s="79">
        <v>1808</v>
      </c>
      <c r="B2513" t="s">
        <v>899</v>
      </c>
      <c r="C2513" t="s">
        <v>512</v>
      </c>
      <c r="D2513" t="s">
        <v>3734</v>
      </c>
      <c r="E2513" t="s">
        <v>42</v>
      </c>
      <c r="F2513" s="3">
        <v>43307</v>
      </c>
      <c r="G2513" s="3">
        <v>6028478.3799999999</v>
      </c>
      <c r="H2513" s="3" t="s">
        <v>3765</v>
      </c>
      <c r="I2513" s="61">
        <v>2023</v>
      </c>
    </row>
    <row r="2514" spans="1:9" x14ac:dyDescent="0.3">
      <c r="A2514" s="79">
        <v>1808</v>
      </c>
      <c r="B2514" t="s">
        <v>899</v>
      </c>
      <c r="C2514" t="s">
        <v>512</v>
      </c>
      <c r="D2514" t="s">
        <v>3735</v>
      </c>
      <c r="E2514" t="s">
        <v>42</v>
      </c>
      <c r="F2514" s="3">
        <v>129629</v>
      </c>
      <c r="G2514" s="3">
        <v>1792336.82</v>
      </c>
      <c r="H2514" s="3" t="s">
        <v>3765</v>
      </c>
      <c r="I2514" s="61">
        <v>2023</v>
      </c>
    </row>
    <row r="2515" spans="1:9" x14ac:dyDescent="0.3">
      <c r="A2515" s="79">
        <v>1808</v>
      </c>
      <c r="B2515" t="s">
        <v>899</v>
      </c>
      <c r="C2515" t="s">
        <v>512</v>
      </c>
      <c r="D2515" t="s">
        <v>645</v>
      </c>
      <c r="E2515" t="s">
        <v>7</v>
      </c>
      <c r="F2515" s="3">
        <v>33769</v>
      </c>
      <c r="G2515" s="3">
        <v>7215489.9100000001</v>
      </c>
      <c r="H2515" s="3" t="s">
        <v>3765</v>
      </c>
      <c r="I2515" s="61">
        <v>2023</v>
      </c>
    </row>
    <row r="2516" spans="1:9" x14ac:dyDescent="0.3">
      <c r="A2516" s="79">
        <v>1808</v>
      </c>
      <c r="B2516" t="s">
        <v>899</v>
      </c>
      <c r="C2516" t="s">
        <v>512</v>
      </c>
      <c r="D2516" t="s">
        <v>646</v>
      </c>
      <c r="E2516" t="s">
        <v>7</v>
      </c>
      <c r="F2516" s="3">
        <v>18055</v>
      </c>
      <c r="G2516" s="3">
        <v>1848286.05</v>
      </c>
      <c r="H2516" s="3" t="s">
        <v>3765</v>
      </c>
      <c r="I2516" s="61">
        <v>2023</v>
      </c>
    </row>
    <row r="2517" spans="1:9" x14ac:dyDescent="0.3">
      <c r="A2517" s="79">
        <v>1808</v>
      </c>
      <c r="B2517" t="s">
        <v>899</v>
      </c>
      <c r="C2517" t="s">
        <v>512</v>
      </c>
      <c r="D2517" t="s">
        <v>3736</v>
      </c>
      <c r="E2517" t="s">
        <v>7</v>
      </c>
      <c r="F2517" s="3">
        <v>39756</v>
      </c>
      <c r="G2517" s="3">
        <v>5663156.7199999997</v>
      </c>
      <c r="H2517" s="3" t="s">
        <v>3765</v>
      </c>
      <c r="I2517" s="61">
        <v>2023</v>
      </c>
    </row>
    <row r="2518" spans="1:9" x14ac:dyDescent="0.3">
      <c r="A2518" s="79">
        <v>1808</v>
      </c>
      <c r="B2518" t="s">
        <v>899</v>
      </c>
      <c r="C2518" t="s">
        <v>512</v>
      </c>
      <c r="D2518" t="s">
        <v>3737</v>
      </c>
      <c r="E2518" t="s">
        <v>7</v>
      </c>
      <c r="F2518" s="3">
        <v>29998.560000000001</v>
      </c>
      <c r="G2518" s="3">
        <v>2448140.2999999998</v>
      </c>
      <c r="H2518" s="3" t="s">
        <v>3765</v>
      </c>
      <c r="I2518" s="61">
        <v>2023</v>
      </c>
    </row>
    <row r="2519" spans="1:9" x14ac:dyDescent="0.3">
      <c r="A2519" s="79">
        <v>1813</v>
      </c>
      <c r="B2519" t="s">
        <v>4211</v>
      </c>
      <c r="C2519" t="s">
        <v>512</v>
      </c>
      <c r="D2519" t="s">
        <v>3738</v>
      </c>
      <c r="E2519" t="s">
        <v>7</v>
      </c>
      <c r="F2519" s="3">
        <v>63270.7</v>
      </c>
      <c r="G2519" s="3">
        <v>15480000</v>
      </c>
      <c r="H2519" s="3">
        <v>498920.4</v>
      </c>
      <c r="I2519" s="61">
        <v>2023</v>
      </c>
    </row>
    <row r="2520" spans="1:9" x14ac:dyDescent="0.3">
      <c r="A2520" s="79">
        <v>1815</v>
      </c>
      <c r="B2520" t="s">
        <v>900</v>
      </c>
      <c r="C2520" t="s">
        <v>512</v>
      </c>
      <c r="D2520" t="s">
        <v>4212</v>
      </c>
      <c r="E2520" t="s">
        <v>7</v>
      </c>
      <c r="F2520" s="3" t="s">
        <v>3765</v>
      </c>
      <c r="G2520" s="3">
        <v>2420000</v>
      </c>
      <c r="H2520" s="3">
        <v>45326.6</v>
      </c>
      <c r="I2520" s="61">
        <v>2022</v>
      </c>
    </row>
    <row r="2521" spans="1:9" x14ac:dyDescent="0.3">
      <c r="A2521" s="79">
        <v>1816</v>
      </c>
      <c r="B2521" t="s">
        <v>3392</v>
      </c>
      <c r="C2521" t="s">
        <v>512</v>
      </c>
      <c r="D2521" t="s">
        <v>3739</v>
      </c>
      <c r="E2521" t="s">
        <v>42</v>
      </c>
      <c r="F2521" s="3">
        <v>200000</v>
      </c>
      <c r="G2521" s="3">
        <v>8000000</v>
      </c>
      <c r="H2521" s="3">
        <v>221280</v>
      </c>
      <c r="I2521" s="61">
        <v>2023</v>
      </c>
    </row>
    <row r="2522" spans="1:9" x14ac:dyDescent="0.3">
      <c r="A2522" s="79">
        <v>1818</v>
      </c>
      <c r="B2522" t="s">
        <v>901</v>
      </c>
      <c r="C2522" t="s">
        <v>512</v>
      </c>
      <c r="D2522" t="s">
        <v>3393</v>
      </c>
      <c r="E2522" t="s">
        <v>42</v>
      </c>
      <c r="F2522" s="3">
        <v>492302.4</v>
      </c>
      <c r="G2522" s="3">
        <v>27354300</v>
      </c>
      <c r="H2522" s="3">
        <v>1028931.9945</v>
      </c>
      <c r="I2522" s="61">
        <v>2023</v>
      </c>
    </row>
    <row r="2523" spans="1:9" x14ac:dyDescent="0.3">
      <c r="A2523" s="79">
        <v>1818</v>
      </c>
      <c r="B2523" t="s">
        <v>901</v>
      </c>
      <c r="C2523" t="s">
        <v>512</v>
      </c>
      <c r="D2523" t="s">
        <v>3394</v>
      </c>
      <c r="E2523" t="s">
        <v>42</v>
      </c>
      <c r="F2523" s="3">
        <v>201794.24</v>
      </c>
      <c r="G2523" s="3">
        <v>17173800</v>
      </c>
      <c r="H2523" s="3">
        <v>645992.48699999996</v>
      </c>
      <c r="I2523" s="61">
        <v>2023</v>
      </c>
    </row>
    <row r="2524" spans="1:9" x14ac:dyDescent="0.3">
      <c r="A2524" s="79">
        <v>1818</v>
      </c>
      <c r="B2524" t="s">
        <v>901</v>
      </c>
      <c r="C2524" t="s">
        <v>512</v>
      </c>
      <c r="D2524" t="s">
        <v>3395</v>
      </c>
      <c r="E2524" t="s">
        <v>42</v>
      </c>
      <c r="F2524" s="3">
        <v>38535.85</v>
      </c>
      <c r="G2524" s="3">
        <v>2707400</v>
      </c>
      <c r="H2524" s="3">
        <v>101838.851</v>
      </c>
      <c r="I2524" s="61">
        <v>2023</v>
      </c>
    </row>
    <row r="2525" spans="1:9" x14ac:dyDescent="0.3">
      <c r="A2525" s="79">
        <v>1818</v>
      </c>
      <c r="B2525" t="s">
        <v>901</v>
      </c>
      <c r="C2525" t="s">
        <v>512</v>
      </c>
      <c r="D2525" t="s">
        <v>3396</v>
      </c>
      <c r="E2525" t="s">
        <v>42</v>
      </c>
      <c r="F2525" s="3">
        <v>113242.57</v>
      </c>
      <c r="G2525" s="3">
        <v>9567900</v>
      </c>
      <c r="H2525" s="3">
        <v>359896.55850000004</v>
      </c>
      <c r="I2525" s="61">
        <v>2023</v>
      </c>
    </row>
    <row r="2526" spans="1:9" x14ac:dyDescent="0.3">
      <c r="A2526" s="79">
        <v>1818</v>
      </c>
      <c r="B2526" t="s">
        <v>901</v>
      </c>
      <c r="C2526" t="s">
        <v>512</v>
      </c>
      <c r="D2526" t="s">
        <v>3740</v>
      </c>
      <c r="E2526" t="s">
        <v>42</v>
      </c>
      <c r="F2526" s="3">
        <v>77779.17</v>
      </c>
      <c r="G2526" s="3">
        <v>10489800</v>
      </c>
      <c r="H2526" s="3">
        <v>394573.82699999993</v>
      </c>
      <c r="I2526" s="61">
        <v>2023</v>
      </c>
    </row>
    <row r="2527" spans="1:9" x14ac:dyDescent="0.3">
      <c r="A2527" s="79">
        <v>1818</v>
      </c>
      <c r="B2527" t="s">
        <v>901</v>
      </c>
      <c r="C2527" t="s">
        <v>512</v>
      </c>
      <c r="D2527" t="s">
        <v>3741</v>
      </c>
      <c r="E2527" t="s">
        <v>42</v>
      </c>
      <c r="F2527" s="3">
        <v>84060.13</v>
      </c>
      <c r="G2527" s="3">
        <v>20125900</v>
      </c>
      <c r="H2527" s="3">
        <v>757035.72849999997</v>
      </c>
      <c r="I2527" s="61">
        <v>2023</v>
      </c>
    </row>
    <row r="2528" spans="1:9" x14ac:dyDescent="0.3">
      <c r="A2528" s="79">
        <v>1818</v>
      </c>
      <c r="B2528" t="s">
        <v>901</v>
      </c>
      <c r="C2528" t="s">
        <v>512</v>
      </c>
      <c r="D2528" t="s">
        <v>3742</v>
      </c>
      <c r="E2528" t="s">
        <v>42</v>
      </c>
      <c r="F2528" s="3">
        <v>207623.48</v>
      </c>
      <c r="G2528" s="3" t="s">
        <v>3765</v>
      </c>
      <c r="H2528" s="3" t="s">
        <v>3765</v>
      </c>
      <c r="I2528" s="61">
        <v>2023</v>
      </c>
    </row>
    <row r="2529" spans="1:9" x14ac:dyDescent="0.3">
      <c r="A2529" s="79">
        <v>1818</v>
      </c>
      <c r="B2529" t="s">
        <v>901</v>
      </c>
      <c r="C2529" t="s">
        <v>512</v>
      </c>
      <c r="D2529" t="s">
        <v>3743</v>
      </c>
      <c r="E2529" t="s">
        <v>42</v>
      </c>
      <c r="F2529" s="3">
        <v>268001.52</v>
      </c>
      <c r="G2529" s="3" t="s">
        <v>3765</v>
      </c>
      <c r="H2529" s="3" t="s">
        <v>3765</v>
      </c>
      <c r="I2529" s="61">
        <v>2023</v>
      </c>
    </row>
    <row r="2530" spans="1:9" x14ac:dyDescent="0.3">
      <c r="A2530" s="79">
        <v>1818</v>
      </c>
      <c r="B2530" t="s">
        <v>901</v>
      </c>
      <c r="C2530" t="s">
        <v>512</v>
      </c>
      <c r="D2530" t="s">
        <v>3744</v>
      </c>
      <c r="E2530" t="s">
        <v>42</v>
      </c>
      <c r="F2530" s="3">
        <v>205623.33</v>
      </c>
      <c r="G2530" s="3" t="s">
        <v>3765</v>
      </c>
      <c r="H2530" s="3" t="s">
        <v>3765</v>
      </c>
      <c r="I2530" s="61">
        <v>2023</v>
      </c>
    </row>
    <row r="2531" spans="1:9" x14ac:dyDescent="0.3">
      <c r="A2531" s="79">
        <v>1818</v>
      </c>
      <c r="B2531" t="s">
        <v>901</v>
      </c>
      <c r="C2531" t="s">
        <v>512</v>
      </c>
      <c r="D2531" t="s">
        <v>3745</v>
      </c>
      <c r="E2531" t="s">
        <v>42</v>
      </c>
      <c r="F2531" s="3">
        <v>525655.32999999996</v>
      </c>
      <c r="G2531" s="3" t="s">
        <v>3765</v>
      </c>
      <c r="H2531" s="3" t="s">
        <v>3765</v>
      </c>
      <c r="I2531" s="61">
        <v>2023</v>
      </c>
    </row>
    <row r="2532" spans="1:9" x14ac:dyDescent="0.3">
      <c r="A2532" s="79">
        <v>1819</v>
      </c>
      <c r="B2532" t="s">
        <v>902</v>
      </c>
      <c r="C2532" t="s">
        <v>512</v>
      </c>
      <c r="D2532" t="s">
        <v>3397</v>
      </c>
      <c r="E2532" t="s">
        <v>42</v>
      </c>
      <c r="F2532" s="3">
        <v>824422.29</v>
      </c>
      <c r="G2532" s="3">
        <v>50132200</v>
      </c>
      <c r="H2532" s="3">
        <v>1773677.24</v>
      </c>
      <c r="I2532" s="61">
        <v>2023</v>
      </c>
    </row>
    <row r="2533" spans="1:9" x14ac:dyDescent="0.3">
      <c r="A2533" s="79">
        <v>1819</v>
      </c>
      <c r="B2533" t="s">
        <v>902</v>
      </c>
      <c r="C2533" t="s">
        <v>512</v>
      </c>
      <c r="D2533" t="s">
        <v>3398</v>
      </c>
      <c r="E2533" t="s">
        <v>42</v>
      </c>
      <c r="F2533" s="3">
        <v>271642.09999999998</v>
      </c>
      <c r="G2533" s="3">
        <v>11278792</v>
      </c>
      <c r="H2533" s="3">
        <v>399043.66</v>
      </c>
      <c r="I2533" s="61">
        <v>2023</v>
      </c>
    </row>
    <row r="2534" spans="1:9" x14ac:dyDescent="0.3">
      <c r="A2534" s="79">
        <v>1820</v>
      </c>
      <c r="B2534" t="s">
        <v>903</v>
      </c>
      <c r="C2534" t="s">
        <v>512</v>
      </c>
      <c r="D2534" t="s">
        <v>3746</v>
      </c>
      <c r="E2534" t="s">
        <v>42</v>
      </c>
      <c r="F2534" s="3">
        <v>366858.8</v>
      </c>
      <c r="G2534" s="3">
        <v>39883300</v>
      </c>
      <c r="H2534" s="3">
        <v>792481.17</v>
      </c>
      <c r="I2534" s="61">
        <v>2023</v>
      </c>
    </row>
    <row r="2535" spans="1:9" x14ac:dyDescent="0.3">
      <c r="A2535" s="79">
        <v>1820</v>
      </c>
      <c r="B2535" t="s">
        <v>903</v>
      </c>
      <c r="C2535" t="s">
        <v>512</v>
      </c>
      <c r="D2535" t="s">
        <v>4042</v>
      </c>
      <c r="E2535" t="s">
        <v>42</v>
      </c>
      <c r="F2535" s="3">
        <v>315350.7</v>
      </c>
      <c r="G2535" s="3">
        <v>32626011</v>
      </c>
      <c r="H2535" s="3">
        <v>648278.84</v>
      </c>
      <c r="I2535" s="61">
        <v>2023</v>
      </c>
    </row>
    <row r="2536" spans="1:9" x14ac:dyDescent="0.3">
      <c r="A2536" s="79">
        <v>1820</v>
      </c>
      <c r="B2536" t="s">
        <v>903</v>
      </c>
      <c r="C2536" t="s">
        <v>512</v>
      </c>
      <c r="D2536" t="s">
        <v>4180</v>
      </c>
      <c r="E2536" t="s">
        <v>19</v>
      </c>
      <c r="F2536" s="3">
        <v>84944.2</v>
      </c>
      <c r="G2536" s="3">
        <v>4260000</v>
      </c>
      <c r="H2536" s="3">
        <v>84646.2</v>
      </c>
      <c r="I2536" s="61">
        <v>2023</v>
      </c>
    </row>
    <row r="2537" spans="1:9" x14ac:dyDescent="0.3">
      <c r="A2537" s="79">
        <v>1915</v>
      </c>
      <c r="B2537" t="s">
        <v>904</v>
      </c>
      <c r="C2537" t="s">
        <v>1219</v>
      </c>
      <c r="D2537" t="s">
        <v>653</v>
      </c>
      <c r="E2537" t="s">
        <v>42</v>
      </c>
      <c r="F2537" s="3">
        <v>168557</v>
      </c>
      <c r="G2537" s="3">
        <v>36609700</v>
      </c>
      <c r="H2537" s="3">
        <v>1651829</v>
      </c>
      <c r="I2537" s="61">
        <v>2023</v>
      </c>
    </row>
    <row r="2538" spans="1:9" x14ac:dyDescent="0.3">
      <c r="A2538" s="79">
        <v>1915</v>
      </c>
      <c r="B2538" t="s">
        <v>904</v>
      </c>
      <c r="C2538" t="s">
        <v>1219</v>
      </c>
      <c r="D2538" t="s">
        <v>3399</v>
      </c>
      <c r="E2538" t="s">
        <v>42</v>
      </c>
      <c r="F2538" s="3">
        <v>33610</v>
      </c>
      <c r="G2538" s="3">
        <v>4800000</v>
      </c>
      <c r="H2538" s="3">
        <v>216576</v>
      </c>
      <c r="I2538" s="61">
        <v>2023</v>
      </c>
    </row>
    <row r="2539" spans="1:9" x14ac:dyDescent="0.3">
      <c r="A2539" s="79">
        <v>1915</v>
      </c>
      <c r="B2539" t="s">
        <v>904</v>
      </c>
      <c r="C2539" t="s">
        <v>1219</v>
      </c>
      <c r="D2539" t="s">
        <v>654</v>
      </c>
      <c r="E2539" t="s">
        <v>42</v>
      </c>
      <c r="F2539" s="3">
        <v>12937.63</v>
      </c>
      <c r="G2539" s="3">
        <v>7207100</v>
      </c>
      <c r="H2539" s="3">
        <v>325184</v>
      </c>
      <c r="I2539" s="61">
        <v>2023</v>
      </c>
    </row>
    <row r="2540" spans="1:9" x14ac:dyDescent="0.3">
      <c r="A2540" s="79">
        <v>1915</v>
      </c>
      <c r="B2540" t="s">
        <v>904</v>
      </c>
      <c r="C2540" t="s">
        <v>1219</v>
      </c>
      <c r="D2540" t="s">
        <v>3400</v>
      </c>
      <c r="E2540" t="s">
        <v>42</v>
      </c>
      <c r="F2540" s="3" t="s">
        <v>3765</v>
      </c>
      <c r="G2540" s="3">
        <v>20370500</v>
      </c>
      <c r="H2540" s="3">
        <v>919116</v>
      </c>
      <c r="I2540" s="61">
        <v>2023</v>
      </c>
    </row>
    <row r="2541" spans="1:9" x14ac:dyDescent="0.3">
      <c r="A2541" s="79">
        <v>1915</v>
      </c>
      <c r="B2541" t="s">
        <v>904</v>
      </c>
      <c r="C2541" t="s">
        <v>1219</v>
      </c>
      <c r="D2541" t="s">
        <v>3401</v>
      </c>
      <c r="E2541" t="s">
        <v>42</v>
      </c>
      <c r="F2541" s="3">
        <v>165301</v>
      </c>
      <c r="G2541" s="3">
        <v>78098600</v>
      </c>
      <c r="H2541" s="3">
        <v>3523808</v>
      </c>
      <c r="I2541" s="61">
        <v>2023</v>
      </c>
    </row>
    <row r="2542" spans="1:9" x14ac:dyDescent="0.3">
      <c r="A2542" s="79">
        <v>1915</v>
      </c>
      <c r="B2542" t="s">
        <v>904</v>
      </c>
      <c r="C2542" t="s">
        <v>1219</v>
      </c>
      <c r="D2542" t="s">
        <v>4043</v>
      </c>
      <c r="E2542" t="s">
        <v>7</v>
      </c>
      <c r="F2542" s="3">
        <v>444465</v>
      </c>
      <c r="G2542" s="3">
        <v>15676600</v>
      </c>
      <c r="H2542" s="3">
        <v>707328</v>
      </c>
      <c r="I2542" s="61">
        <v>2023</v>
      </c>
    </row>
    <row r="2543" spans="1:9" x14ac:dyDescent="0.3">
      <c r="A2543" s="79">
        <v>1915</v>
      </c>
      <c r="B2543" t="s">
        <v>904</v>
      </c>
      <c r="C2543" t="s">
        <v>1219</v>
      </c>
      <c r="D2543" t="s">
        <v>3089</v>
      </c>
      <c r="E2543" t="s">
        <v>7</v>
      </c>
      <c r="F2543" s="3">
        <v>46460.959999999999</v>
      </c>
      <c r="G2543" s="3">
        <v>5885000</v>
      </c>
      <c r="H2543" s="3">
        <v>265531</v>
      </c>
      <c r="I2543" s="61">
        <v>2023</v>
      </c>
    </row>
    <row r="2544" spans="1:9" x14ac:dyDescent="0.3">
      <c r="A2544" s="79">
        <v>1915</v>
      </c>
      <c r="B2544" t="s">
        <v>904</v>
      </c>
      <c r="C2544" t="s">
        <v>1219</v>
      </c>
      <c r="D2544" t="s">
        <v>385</v>
      </c>
      <c r="E2544" t="s">
        <v>7</v>
      </c>
      <c r="F2544" s="3">
        <v>4223.5</v>
      </c>
      <c r="G2544" s="3">
        <v>268500</v>
      </c>
      <c r="H2544" s="3">
        <v>12114</v>
      </c>
      <c r="I2544" s="61">
        <v>2023</v>
      </c>
    </row>
    <row r="2545" spans="1:9" x14ac:dyDescent="0.3">
      <c r="A2545" s="79">
        <v>1915</v>
      </c>
      <c r="B2545" t="s">
        <v>904</v>
      </c>
      <c r="C2545" t="s">
        <v>1219</v>
      </c>
      <c r="D2545" t="s">
        <v>4044</v>
      </c>
      <c r="E2545" t="s">
        <v>7</v>
      </c>
      <c r="F2545" s="3">
        <v>2067.63</v>
      </c>
      <c r="G2545" s="3">
        <v>41500</v>
      </c>
      <c r="H2545" s="3">
        <v>1872</v>
      </c>
      <c r="I2545" s="61">
        <v>2023</v>
      </c>
    </row>
    <row r="2546" spans="1:9" x14ac:dyDescent="0.3">
      <c r="A2546" s="79">
        <v>1915</v>
      </c>
      <c r="B2546" t="s">
        <v>904</v>
      </c>
      <c r="C2546" t="s">
        <v>1219</v>
      </c>
      <c r="D2546" t="s">
        <v>4106</v>
      </c>
      <c r="E2546" t="s">
        <v>7</v>
      </c>
      <c r="F2546" s="3" t="s">
        <v>3765</v>
      </c>
      <c r="G2546" s="3">
        <v>206400</v>
      </c>
      <c r="H2546" s="3">
        <v>9312</v>
      </c>
      <c r="I2546" s="61">
        <v>2023</v>
      </c>
    </row>
    <row r="2547" spans="1:9" x14ac:dyDescent="0.3">
      <c r="A2547" s="79">
        <v>1915</v>
      </c>
      <c r="B2547" t="s">
        <v>904</v>
      </c>
      <c r="C2547" t="s">
        <v>1219</v>
      </c>
      <c r="D2547" t="s">
        <v>4181</v>
      </c>
      <c r="E2547" t="s">
        <v>19</v>
      </c>
      <c r="F2547" s="3">
        <v>608275</v>
      </c>
      <c r="G2547" s="3">
        <v>12127700</v>
      </c>
      <c r="H2547" s="3">
        <v>547201</v>
      </c>
      <c r="I2547" s="61">
        <v>2023</v>
      </c>
    </row>
    <row r="2548" spans="1:9" x14ac:dyDescent="0.3">
      <c r="A2548" s="79">
        <v>1918</v>
      </c>
      <c r="B2548" t="s">
        <v>905</v>
      </c>
      <c r="C2548" t="s">
        <v>1219</v>
      </c>
      <c r="D2548" t="s">
        <v>656</v>
      </c>
      <c r="E2548" t="s">
        <v>7</v>
      </c>
      <c r="F2548" s="3">
        <v>8306.5499999999993</v>
      </c>
      <c r="G2548" s="3">
        <v>1318500</v>
      </c>
      <c r="H2548" s="3">
        <v>44855.37</v>
      </c>
      <c r="I2548" s="61">
        <v>2023</v>
      </c>
    </row>
    <row r="2549" spans="1:9" x14ac:dyDescent="0.3">
      <c r="A2549" s="79">
        <v>1918</v>
      </c>
      <c r="B2549" t="s">
        <v>905</v>
      </c>
      <c r="C2549" t="s">
        <v>1219</v>
      </c>
      <c r="D2549" t="s">
        <v>657</v>
      </c>
      <c r="E2549" t="s">
        <v>7</v>
      </c>
      <c r="F2549" s="3">
        <v>3177.96</v>
      </c>
      <c r="G2549" s="3">
        <v>1434800</v>
      </c>
      <c r="H2549" s="3">
        <v>48811.9</v>
      </c>
      <c r="I2549" s="61">
        <v>2023</v>
      </c>
    </row>
    <row r="2550" spans="1:9" x14ac:dyDescent="0.3">
      <c r="A2550" s="79">
        <v>1918</v>
      </c>
      <c r="B2550" t="s">
        <v>905</v>
      </c>
      <c r="C2550" t="s">
        <v>1219</v>
      </c>
      <c r="D2550" t="s">
        <v>658</v>
      </c>
      <c r="E2550" t="s">
        <v>7</v>
      </c>
      <c r="F2550" s="3">
        <v>2207</v>
      </c>
      <c r="G2550" s="3">
        <v>953200</v>
      </c>
      <c r="H2550" s="3">
        <v>32427.86</v>
      </c>
      <c r="I2550" s="61">
        <v>2023</v>
      </c>
    </row>
    <row r="2551" spans="1:9" x14ac:dyDescent="0.3">
      <c r="A2551" s="79">
        <v>2003</v>
      </c>
      <c r="B2551" t="s">
        <v>3402</v>
      </c>
      <c r="C2551" t="s">
        <v>1241</v>
      </c>
      <c r="D2551" t="s">
        <v>3403</v>
      </c>
      <c r="E2551" t="s">
        <v>42</v>
      </c>
      <c r="F2551" s="3">
        <v>721690</v>
      </c>
      <c r="G2551" s="3">
        <v>20791300</v>
      </c>
      <c r="H2551" s="3">
        <v>1374720.76</v>
      </c>
      <c r="I2551" s="61">
        <v>2023</v>
      </c>
    </row>
    <row r="2552" spans="1:9" x14ac:dyDescent="0.3">
      <c r="A2552" s="79">
        <v>2004</v>
      </c>
      <c r="B2552" t="s">
        <v>906</v>
      </c>
      <c r="C2552" t="s">
        <v>1241</v>
      </c>
      <c r="D2552" t="s">
        <v>660</v>
      </c>
      <c r="E2552" t="s">
        <v>7</v>
      </c>
      <c r="F2552" s="3">
        <v>22956.62</v>
      </c>
      <c r="G2552" s="3">
        <v>116100</v>
      </c>
      <c r="H2552" s="3">
        <v>35502.218999999997</v>
      </c>
      <c r="I2552" s="61">
        <v>2023</v>
      </c>
    </row>
    <row r="2553" spans="1:9" x14ac:dyDescent="0.3">
      <c r="A2553" s="79">
        <v>2004</v>
      </c>
      <c r="B2553" t="s">
        <v>906</v>
      </c>
      <c r="C2553" t="s">
        <v>1241</v>
      </c>
      <c r="D2553" t="s">
        <v>3747</v>
      </c>
      <c r="E2553" t="s">
        <v>42</v>
      </c>
      <c r="F2553" s="3">
        <v>54256.14</v>
      </c>
      <c r="G2553" s="3">
        <v>8725300</v>
      </c>
      <c r="H2553" s="3">
        <v>2668109.4870000002</v>
      </c>
      <c r="I2553" s="61">
        <v>2023</v>
      </c>
    </row>
    <row r="2554" spans="1:9" x14ac:dyDescent="0.3">
      <c r="A2554" s="79">
        <v>2004</v>
      </c>
      <c r="B2554" t="s">
        <v>906</v>
      </c>
      <c r="C2554" t="s">
        <v>1241</v>
      </c>
      <c r="D2554" t="s">
        <v>661</v>
      </c>
      <c r="E2554" t="s">
        <v>7</v>
      </c>
      <c r="F2554" s="3">
        <v>13299.3</v>
      </c>
      <c r="G2554" s="3">
        <v>365800</v>
      </c>
      <c r="H2554" s="3">
        <v>111857.982</v>
      </c>
      <c r="I2554" s="61">
        <v>2023</v>
      </c>
    </row>
    <row r="2555" spans="1:9" x14ac:dyDescent="0.3">
      <c r="A2555" s="79">
        <v>2004</v>
      </c>
      <c r="B2555" t="s">
        <v>906</v>
      </c>
      <c r="C2555" t="s">
        <v>1241</v>
      </c>
      <c r="D2555" t="s">
        <v>662</v>
      </c>
      <c r="E2555" t="s">
        <v>19</v>
      </c>
      <c r="F2555" s="3">
        <v>264123.13</v>
      </c>
      <c r="G2555" s="3">
        <v>1439000</v>
      </c>
      <c r="H2555" s="3">
        <v>440031.81</v>
      </c>
      <c r="I2555" s="61">
        <v>2023</v>
      </c>
    </row>
    <row r="2556" spans="1:9" x14ac:dyDescent="0.3">
      <c r="A2556" s="79">
        <v>2004</v>
      </c>
      <c r="B2556" t="s">
        <v>906</v>
      </c>
      <c r="C2556" t="s">
        <v>1241</v>
      </c>
      <c r="D2556" t="s">
        <v>663</v>
      </c>
      <c r="E2556" t="s">
        <v>7</v>
      </c>
      <c r="F2556" s="3" t="s">
        <v>3765</v>
      </c>
      <c r="G2556" s="3">
        <v>222200</v>
      </c>
      <c r="H2556" s="3">
        <v>67946.538</v>
      </c>
      <c r="I2556" s="61">
        <v>2023</v>
      </c>
    </row>
    <row r="2557" spans="1:9" x14ac:dyDescent="0.3">
      <c r="A2557" s="79">
        <v>2004</v>
      </c>
      <c r="B2557" t="s">
        <v>906</v>
      </c>
      <c r="C2557" t="s">
        <v>1241</v>
      </c>
      <c r="D2557" t="s">
        <v>664</v>
      </c>
      <c r="E2557" t="s">
        <v>19</v>
      </c>
      <c r="F2557" s="3">
        <v>4507.72</v>
      </c>
      <c r="G2557" s="3">
        <v>141600</v>
      </c>
      <c r="H2557" s="3">
        <v>43299.864000000001</v>
      </c>
      <c r="I2557" s="61">
        <v>2023</v>
      </c>
    </row>
    <row r="2558" spans="1:9" x14ac:dyDescent="0.3">
      <c r="A2558" s="79">
        <v>2004</v>
      </c>
      <c r="B2558" t="s">
        <v>906</v>
      </c>
      <c r="C2558" t="s">
        <v>1241</v>
      </c>
      <c r="D2558" t="s">
        <v>665</v>
      </c>
      <c r="E2558" t="s">
        <v>7</v>
      </c>
      <c r="F2558" s="3">
        <v>18409.88</v>
      </c>
      <c r="G2558" s="3">
        <v>97700</v>
      </c>
      <c r="H2558" s="3">
        <v>29875.683000000001</v>
      </c>
      <c r="I2558" s="61">
        <v>2023</v>
      </c>
    </row>
    <row r="2559" spans="1:9" x14ac:dyDescent="0.3">
      <c r="A2559" s="79">
        <v>2004</v>
      </c>
      <c r="B2559" t="s">
        <v>906</v>
      </c>
      <c r="C2559" t="s">
        <v>1241</v>
      </c>
      <c r="D2559" t="s">
        <v>3916</v>
      </c>
      <c r="E2559" t="s">
        <v>42</v>
      </c>
      <c r="F2559" s="3">
        <v>100788</v>
      </c>
      <c r="G2559" s="3">
        <v>764100</v>
      </c>
      <c r="H2559" s="3">
        <v>233654.139</v>
      </c>
      <c r="I2559" s="61">
        <v>2023</v>
      </c>
    </row>
    <row r="2560" spans="1:9" x14ac:dyDescent="0.3">
      <c r="A2560" s="79">
        <v>2004</v>
      </c>
      <c r="B2560" t="s">
        <v>906</v>
      </c>
      <c r="C2560" t="s">
        <v>1241</v>
      </c>
      <c r="D2560" t="s">
        <v>666</v>
      </c>
      <c r="E2560" t="s">
        <v>19</v>
      </c>
      <c r="F2560" s="3">
        <v>359294</v>
      </c>
      <c r="G2560" s="3">
        <v>2018900</v>
      </c>
      <c r="H2560" s="3">
        <v>617359.43099999998</v>
      </c>
      <c r="I2560" s="61">
        <v>2023</v>
      </c>
    </row>
    <row r="2561" spans="1:9" x14ac:dyDescent="0.3">
      <c r="A2561" s="79">
        <v>2004</v>
      </c>
      <c r="B2561" t="s">
        <v>906</v>
      </c>
      <c r="C2561" t="s">
        <v>1241</v>
      </c>
      <c r="D2561" t="s">
        <v>3078</v>
      </c>
      <c r="E2561" t="s">
        <v>19</v>
      </c>
      <c r="F2561" s="3">
        <v>137247.03</v>
      </c>
      <c r="G2561" s="3">
        <v>2057000</v>
      </c>
      <c r="H2561" s="3">
        <v>629010.03</v>
      </c>
      <c r="I2561" s="61">
        <v>2023</v>
      </c>
    </row>
    <row r="2562" spans="1:9" x14ac:dyDescent="0.3">
      <c r="A2562" s="79">
        <v>2004</v>
      </c>
      <c r="B2562" t="s">
        <v>906</v>
      </c>
      <c r="C2562" t="s">
        <v>1241</v>
      </c>
      <c r="D2562" t="s">
        <v>3917</v>
      </c>
      <c r="E2562" t="s">
        <v>42</v>
      </c>
      <c r="F2562" s="3">
        <v>243729.58</v>
      </c>
      <c r="G2562" s="3">
        <v>1575100</v>
      </c>
      <c r="H2562" s="3">
        <v>481649.82900000003</v>
      </c>
      <c r="I2562" s="61">
        <v>2023</v>
      </c>
    </row>
    <row r="2563" spans="1:9" x14ac:dyDescent="0.3">
      <c r="A2563" s="79">
        <v>2004</v>
      </c>
      <c r="B2563" t="s">
        <v>906</v>
      </c>
      <c r="C2563" t="s">
        <v>1241</v>
      </c>
      <c r="D2563" t="s">
        <v>677</v>
      </c>
      <c r="E2563" t="s">
        <v>19</v>
      </c>
      <c r="F2563" s="3">
        <v>1138438.8700000001</v>
      </c>
      <c r="G2563" s="3">
        <v>11123600</v>
      </c>
      <c r="H2563" s="3">
        <v>3401485.6439999999</v>
      </c>
      <c r="I2563" s="61">
        <v>2023</v>
      </c>
    </row>
    <row r="2564" spans="1:9" x14ac:dyDescent="0.3">
      <c r="A2564" s="79">
        <v>2004</v>
      </c>
      <c r="B2564" t="s">
        <v>906</v>
      </c>
      <c r="C2564" t="s">
        <v>1241</v>
      </c>
      <c r="D2564" t="s">
        <v>667</v>
      </c>
      <c r="E2564" t="s">
        <v>7</v>
      </c>
      <c r="F2564" s="3">
        <v>27050</v>
      </c>
      <c r="G2564" s="3">
        <v>2963000</v>
      </c>
      <c r="H2564" s="3">
        <v>906055.77</v>
      </c>
      <c r="I2564" s="61">
        <v>2023</v>
      </c>
    </row>
    <row r="2565" spans="1:9" x14ac:dyDescent="0.3">
      <c r="A2565" s="79">
        <v>2004</v>
      </c>
      <c r="B2565" t="s">
        <v>906</v>
      </c>
      <c r="C2565" t="s">
        <v>1241</v>
      </c>
      <c r="D2565" t="s">
        <v>3079</v>
      </c>
      <c r="E2565" t="s">
        <v>19</v>
      </c>
      <c r="F2565" s="3">
        <v>442895.25</v>
      </c>
      <c r="G2565" s="3">
        <v>2492500</v>
      </c>
      <c r="H2565" s="3">
        <v>762181.57499999995</v>
      </c>
      <c r="I2565" s="61">
        <v>2023</v>
      </c>
    </row>
    <row r="2566" spans="1:9" x14ac:dyDescent="0.3">
      <c r="A2566" s="79">
        <v>2004</v>
      </c>
      <c r="B2566" t="s">
        <v>906</v>
      </c>
      <c r="C2566" t="s">
        <v>1241</v>
      </c>
      <c r="D2566" t="s">
        <v>668</v>
      </c>
      <c r="E2566" t="s">
        <v>7</v>
      </c>
      <c r="F2566" s="3">
        <v>144775.28</v>
      </c>
      <c r="G2566" s="3">
        <v>1196200</v>
      </c>
      <c r="H2566" s="3">
        <v>365785.99800000002</v>
      </c>
      <c r="I2566" s="61">
        <v>2023</v>
      </c>
    </row>
    <row r="2567" spans="1:9" x14ac:dyDescent="0.3">
      <c r="A2567" s="79">
        <v>2004</v>
      </c>
      <c r="B2567" t="s">
        <v>906</v>
      </c>
      <c r="C2567" t="s">
        <v>1241</v>
      </c>
      <c r="D2567" t="s">
        <v>3748</v>
      </c>
      <c r="E2567" t="s">
        <v>7</v>
      </c>
      <c r="F2567" s="3">
        <v>26867.13</v>
      </c>
      <c r="G2567" s="3">
        <v>711400</v>
      </c>
      <c r="H2567" s="3">
        <v>217539.00599999999</v>
      </c>
      <c r="I2567" s="61">
        <v>2023</v>
      </c>
    </row>
    <row r="2568" spans="1:9" x14ac:dyDescent="0.3">
      <c r="A2568" s="79">
        <v>2004</v>
      </c>
      <c r="B2568" t="s">
        <v>906</v>
      </c>
      <c r="C2568" t="s">
        <v>1241</v>
      </c>
      <c r="D2568" t="s">
        <v>678</v>
      </c>
      <c r="E2568" t="s">
        <v>19</v>
      </c>
      <c r="F2568" s="3">
        <v>189767.49</v>
      </c>
      <c r="G2568" s="3">
        <v>1206200</v>
      </c>
      <c r="H2568" s="3">
        <v>368843.89799999999</v>
      </c>
      <c r="I2568" s="61">
        <v>2023</v>
      </c>
    </row>
    <row r="2569" spans="1:9" x14ac:dyDescent="0.3">
      <c r="A2569" s="79">
        <v>2004</v>
      </c>
      <c r="B2569" t="s">
        <v>906</v>
      </c>
      <c r="C2569" t="s">
        <v>1241</v>
      </c>
      <c r="D2569" t="s">
        <v>3749</v>
      </c>
      <c r="E2569" t="s">
        <v>19</v>
      </c>
      <c r="F2569" s="3">
        <v>249298.26</v>
      </c>
      <c r="G2569" s="3">
        <v>2318100</v>
      </c>
      <c r="H2569" s="3">
        <v>708851.799</v>
      </c>
      <c r="I2569" s="61">
        <v>2023</v>
      </c>
    </row>
    <row r="2570" spans="1:9" x14ac:dyDescent="0.3">
      <c r="A2570" s="79">
        <v>2004</v>
      </c>
      <c r="B2570" t="s">
        <v>906</v>
      </c>
      <c r="C2570" t="s">
        <v>1241</v>
      </c>
      <c r="D2570" t="s">
        <v>679</v>
      </c>
      <c r="E2570" t="s">
        <v>19</v>
      </c>
      <c r="F2570" s="3">
        <v>336920.1</v>
      </c>
      <c r="G2570" s="3">
        <v>2768200</v>
      </c>
      <c r="H2570" s="3">
        <v>846487.87800000003</v>
      </c>
      <c r="I2570" s="61">
        <v>2023</v>
      </c>
    </row>
    <row r="2571" spans="1:9" x14ac:dyDescent="0.3">
      <c r="A2571" s="79">
        <v>2004</v>
      </c>
      <c r="B2571" t="s">
        <v>906</v>
      </c>
      <c r="C2571" t="s">
        <v>1241</v>
      </c>
      <c r="D2571" t="s">
        <v>669</v>
      </c>
      <c r="E2571" t="s">
        <v>19</v>
      </c>
      <c r="F2571" s="3">
        <v>907347.65</v>
      </c>
      <c r="G2571" s="3">
        <v>3739400</v>
      </c>
      <c r="H2571" s="3">
        <v>1143471.1259999999</v>
      </c>
      <c r="I2571" s="61">
        <v>2023</v>
      </c>
    </row>
    <row r="2572" spans="1:9" x14ac:dyDescent="0.3">
      <c r="A2572" s="79">
        <v>2004</v>
      </c>
      <c r="B2572" t="s">
        <v>906</v>
      </c>
      <c r="C2572" t="s">
        <v>1241</v>
      </c>
      <c r="D2572" t="s">
        <v>670</v>
      </c>
      <c r="E2572" t="s">
        <v>19</v>
      </c>
      <c r="F2572" s="3">
        <v>995237.2200000002</v>
      </c>
      <c r="G2572" s="3">
        <v>5450830</v>
      </c>
      <c r="H2572" s="3">
        <v>1666809.3056999999</v>
      </c>
      <c r="I2572" s="61">
        <v>2023</v>
      </c>
    </row>
    <row r="2573" spans="1:9" x14ac:dyDescent="0.3">
      <c r="A2573" s="79">
        <v>2004</v>
      </c>
      <c r="B2573" t="s">
        <v>906</v>
      </c>
      <c r="C2573" t="s">
        <v>1241</v>
      </c>
      <c r="D2573" t="s">
        <v>671</v>
      </c>
      <c r="E2573" t="s">
        <v>7</v>
      </c>
      <c r="F2573" s="3">
        <v>43109.5</v>
      </c>
      <c r="G2573" s="3">
        <v>730000</v>
      </c>
      <c r="H2573" s="3">
        <v>223226.7</v>
      </c>
      <c r="I2573" s="61">
        <v>2023</v>
      </c>
    </row>
    <row r="2574" spans="1:9" x14ac:dyDescent="0.3">
      <c r="A2574" s="79">
        <v>2004</v>
      </c>
      <c r="B2574" t="s">
        <v>906</v>
      </c>
      <c r="C2574" t="s">
        <v>1241</v>
      </c>
      <c r="D2574" t="s">
        <v>3404</v>
      </c>
      <c r="E2574" t="s">
        <v>19</v>
      </c>
      <c r="F2574" s="3">
        <v>67831.02</v>
      </c>
      <c r="G2574" s="3">
        <v>392500</v>
      </c>
      <c r="H2574" s="3">
        <v>120022.575</v>
      </c>
      <c r="I2574" s="61">
        <v>2023</v>
      </c>
    </row>
    <row r="2575" spans="1:9" x14ac:dyDescent="0.3">
      <c r="A2575" s="79">
        <v>2004</v>
      </c>
      <c r="B2575" t="s">
        <v>906</v>
      </c>
      <c r="C2575" t="s">
        <v>1241</v>
      </c>
      <c r="D2575" t="s">
        <v>672</v>
      </c>
      <c r="E2575" t="s">
        <v>7</v>
      </c>
      <c r="F2575" s="3">
        <v>36347.32</v>
      </c>
      <c r="G2575" s="3">
        <v>184900</v>
      </c>
      <c r="H2575" s="3">
        <v>56540.571000000004</v>
      </c>
      <c r="I2575" s="61">
        <v>2023</v>
      </c>
    </row>
    <row r="2576" spans="1:9" x14ac:dyDescent="0.3">
      <c r="A2576" s="79">
        <v>2004</v>
      </c>
      <c r="B2576" t="s">
        <v>906</v>
      </c>
      <c r="C2576" t="s">
        <v>1241</v>
      </c>
      <c r="D2576" t="s">
        <v>673</v>
      </c>
      <c r="E2576" t="s">
        <v>7</v>
      </c>
      <c r="F2576" s="3">
        <v>119293.78</v>
      </c>
      <c r="G2576" s="3">
        <v>2242800</v>
      </c>
      <c r="H2576" s="3">
        <v>685825.81200000003</v>
      </c>
      <c r="I2576" s="61">
        <v>2023</v>
      </c>
    </row>
    <row r="2577" spans="1:9" x14ac:dyDescent="0.3">
      <c r="A2577" s="79">
        <v>2004</v>
      </c>
      <c r="B2577" t="s">
        <v>906</v>
      </c>
      <c r="C2577" t="s">
        <v>1241</v>
      </c>
      <c r="D2577" t="s">
        <v>674</v>
      </c>
      <c r="E2577" t="s">
        <v>7</v>
      </c>
      <c r="F2577" s="3" t="s">
        <v>3765</v>
      </c>
      <c r="G2577" s="3">
        <v>221200</v>
      </c>
      <c r="H2577" s="3">
        <v>67640.748000000007</v>
      </c>
      <c r="I2577" s="61">
        <v>2023</v>
      </c>
    </row>
    <row r="2578" spans="1:9" x14ac:dyDescent="0.3">
      <c r="A2578" s="79">
        <v>2004</v>
      </c>
      <c r="B2578" t="s">
        <v>906</v>
      </c>
      <c r="C2578" t="s">
        <v>1241</v>
      </c>
      <c r="D2578" t="s">
        <v>675</v>
      </c>
      <c r="E2578" t="s">
        <v>7</v>
      </c>
      <c r="F2578" s="3">
        <v>322231.75</v>
      </c>
      <c r="G2578" s="3">
        <v>1180800</v>
      </c>
      <c r="H2578" s="3">
        <v>361076.83199999999</v>
      </c>
      <c r="I2578" s="61">
        <v>2023</v>
      </c>
    </row>
    <row r="2579" spans="1:9" x14ac:dyDescent="0.3">
      <c r="A2579" s="79">
        <v>2004</v>
      </c>
      <c r="B2579" t="s">
        <v>906</v>
      </c>
      <c r="C2579" t="s">
        <v>1241</v>
      </c>
      <c r="D2579" t="s">
        <v>676</v>
      </c>
      <c r="E2579" t="s">
        <v>19</v>
      </c>
      <c r="F2579" s="3">
        <v>330809.68</v>
      </c>
      <c r="G2579" s="3">
        <v>1826000</v>
      </c>
      <c r="H2579" s="3">
        <v>558372.54</v>
      </c>
      <c r="I2579" s="61">
        <v>2023</v>
      </c>
    </row>
    <row r="2580" spans="1:9" x14ac:dyDescent="0.3">
      <c r="A2580" s="79">
        <v>2004</v>
      </c>
      <c r="B2580" t="s">
        <v>906</v>
      </c>
      <c r="C2580" t="s">
        <v>1241</v>
      </c>
      <c r="D2580" t="s">
        <v>4045</v>
      </c>
      <c r="E2580" t="s">
        <v>7</v>
      </c>
      <c r="F2580" s="3">
        <v>23879.85</v>
      </c>
      <c r="G2580" s="3">
        <v>482400</v>
      </c>
      <c r="H2580" s="3">
        <v>147513.09599999999</v>
      </c>
      <c r="I2580" s="61">
        <v>2023</v>
      </c>
    </row>
    <row r="2581" spans="1:9" x14ac:dyDescent="0.3">
      <c r="A2581" s="79">
        <v>2004</v>
      </c>
      <c r="B2581" t="s">
        <v>906</v>
      </c>
      <c r="C2581" t="s">
        <v>1241</v>
      </c>
      <c r="D2581" t="s">
        <v>4046</v>
      </c>
      <c r="E2581" t="s">
        <v>19</v>
      </c>
      <c r="F2581" s="3">
        <v>1415320.27</v>
      </c>
      <c r="G2581" s="3">
        <v>10086300</v>
      </c>
      <c r="H2581" s="3">
        <v>3084289.6770000001</v>
      </c>
      <c r="I2581" s="61">
        <v>2023</v>
      </c>
    </row>
    <row r="2582" spans="1:9" x14ac:dyDescent="0.3">
      <c r="A2582" s="79">
        <v>2004</v>
      </c>
      <c r="B2582" t="s">
        <v>906</v>
      </c>
      <c r="C2582" t="s">
        <v>1241</v>
      </c>
      <c r="D2582" t="s">
        <v>4047</v>
      </c>
      <c r="E2582" t="s">
        <v>19</v>
      </c>
      <c r="F2582" s="3">
        <v>685945.99</v>
      </c>
      <c r="G2582" s="3">
        <v>4490900</v>
      </c>
      <c r="H2582" s="3">
        <v>1373272.311</v>
      </c>
      <c r="I2582" s="61">
        <v>2023</v>
      </c>
    </row>
    <row r="2583" spans="1:9" x14ac:dyDescent="0.3">
      <c r="A2583" s="79">
        <v>2004</v>
      </c>
      <c r="B2583" t="s">
        <v>906</v>
      </c>
      <c r="C2583" t="s">
        <v>1241</v>
      </c>
      <c r="D2583" t="s">
        <v>4048</v>
      </c>
      <c r="E2583" t="s">
        <v>7</v>
      </c>
      <c r="F2583" s="3">
        <v>176.4</v>
      </c>
      <c r="G2583" s="3">
        <v>482400</v>
      </c>
      <c r="H2583" s="3">
        <v>147513.09599999999</v>
      </c>
      <c r="I2583" s="61">
        <v>2023</v>
      </c>
    </row>
    <row r="2584" spans="1:9" x14ac:dyDescent="0.3">
      <c r="A2584" s="79">
        <v>2004</v>
      </c>
      <c r="B2584" t="s">
        <v>906</v>
      </c>
      <c r="C2584" t="s">
        <v>1241</v>
      </c>
      <c r="D2584" t="s">
        <v>4049</v>
      </c>
      <c r="E2584" t="s">
        <v>7</v>
      </c>
      <c r="F2584" s="3">
        <v>52545.53</v>
      </c>
      <c r="G2584" s="3">
        <v>771800</v>
      </c>
      <c r="H2584" s="3">
        <v>236008.72200000001</v>
      </c>
      <c r="I2584" s="61">
        <v>2023</v>
      </c>
    </row>
    <row r="2585" spans="1:9" x14ac:dyDescent="0.3">
      <c r="A2585" s="79">
        <v>2004</v>
      </c>
      <c r="B2585" t="s">
        <v>906</v>
      </c>
      <c r="C2585" t="s">
        <v>1241</v>
      </c>
      <c r="D2585" t="s">
        <v>4050</v>
      </c>
      <c r="E2585" t="s">
        <v>42</v>
      </c>
      <c r="F2585" s="3">
        <v>318056.89</v>
      </c>
      <c r="G2585" s="3">
        <v>2810000</v>
      </c>
      <c r="H2585" s="3">
        <v>859269.9</v>
      </c>
      <c r="I2585" s="61">
        <v>2023</v>
      </c>
    </row>
    <row r="2586" spans="1:9" x14ac:dyDescent="0.3">
      <c r="A2586" s="79">
        <v>2004</v>
      </c>
      <c r="B2586" t="s">
        <v>906</v>
      </c>
      <c r="C2586" t="s">
        <v>1241</v>
      </c>
      <c r="D2586" t="s">
        <v>4051</v>
      </c>
      <c r="E2586" t="s">
        <v>7</v>
      </c>
      <c r="F2586" s="3">
        <v>65470.5</v>
      </c>
      <c r="G2586" s="3">
        <v>965100</v>
      </c>
      <c r="H2586" s="3">
        <v>295117.929</v>
      </c>
      <c r="I2586" s="61">
        <v>2023</v>
      </c>
    </row>
    <row r="2587" spans="1:9" x14ac:dyDescent="0.3">
      <c r="A2587" s="79">
        <v>2004</v>
      </c>
      <c r="B2587" t="s">
        <v>906</v>
      </c>
      <c r="C2587" t="s">
        <v>1241</v>
      </c>
      <c r="D2587" t="s">
        <v>4052</v>
      </c>
      <c r="E2587" t="s">
        <v>42</v>
      </c>
      <c r="F2587" s="3">
        <v>298603.67</v>
      </c>
      <c r="G2587" s="3">
        <v>1646800</v>
      </c>
      <c r="H2587" s="3">
        <v>503574.97200000001</v>
      </c>
      <c r="I2587" s="61">
        <v>2023</v>
      </c>
    </row>
    <row r="2588" spans="1:9" x14ac:dyDescent="0.3">
      <c r="A2588" s="79">
        <v>2004</v>
      </c>
      <c r="B2588" t="s">
        <v>906</v>
      </c>
      <c r="C2588" t="s">
        <v>1241</v>
      </c>
      <c r="D2588" t="s">
        <v>4053</v>
      </c>
      <c r="E2588" t="s">
        <v>7</v>
      </c>
      <c r="F2588" s="3">
        <v>16935.830000000002</v>
      </c>
      <c r="G2588" s="3">
        <v>101900</v>
      </c>
      <c r="H2588" s="3">
        <v>31160.001</v>
      </c>
      <c r="I2588" s="61">
        <v>2023</v>
      </c>
    </row>
    <row r="2589" spans="1:9" x14ac:dyDescent="0.3">
      <c r="A2589" s="79">
        <v>2004</v>
      </c>
      <c r="B2589" t="s">
        <v>906</v>
      </c>
      <c r="C2589" t="s">
        <v>1241</v>
      </c>
      <c r="D2589" t="s">
        <v>4054</v>
      </c>
      <c r="E2589" t="s">
        <v>19</v>
      </c>
      <c r="F2589" s="3">
        <v>1757564.65</v>
      </c>
      <c r="G2589" s="3">
        <v>10514700</v>
      </c>
      <c r="H2589" s="3">
        <v>3215290.1129999999</v>
      </c>
      <c r="I2589" s="61">
        <v>2023</v>
      </c>
    </row>
    <row r="2590" spans="1:9" x14ac:dyDescent="0.3">
      <c r="A2590" s="79">
        <v>2004</v>
      </c>
      <c r="B2590" t="s">
        <v>906</v>
      </c>
      <c r="C2590" t="s">
        <v>1241</v>
      </c>
      <c r="D2590" t="s">
        <v>4055</v>
      </c>
      <c r="E2590" t="s">
        <v>19</v>
      </c>
      <c r="F2590" s="3">
        <v>352514.2</v>
      </c>
      <c r="G2590" s="3">
        <v>3153300</v>
      </c>
      <c r="H2590" s="3">
        <v>964247.60699999996</v>
      </c>
      <c r="I2590" s="61">
        <v>2023</v>
      </c>
    </row>
    <row r="2591" spans="1:9" x14ac:dyDescent="0.3">
      <c r="A2591" s="79">
        <v>2004</v>
      </c>
      <c r="B2591" t="s">
        <v>906</v>
      </c>
      <c r="C2591" t="s">
        <v>1241</v>
      </c>
      <c r="D2591" t="s">
        <v>4056</v>
      </c>
      <c r="E2591" t="s">
        <v>7</v>
      </c>
      <c r="F2591" s="3">
        <v>45223.03</v>
      </c>
      <c r="G2591" s="3">
        <v>492300</v>
      </c>
      <c r="H2591" s="3">
        <v>150540.41700000002</v>
      </c>
      <c r="I2591" s="61">
        <v>2023</v>
      </c>
    </row>
    <row r="2592" spans="1:9" x14ac:dyDescent="0.3">
      <c r="A2592" s="79">
        <v>2004</v>
      </c>
      <c r="B2592" t="s">
        <v>906</v>
      </c>
      <c r="C2592" t="s">
        <v>1241</v>
      </c>
      <c r="D2592" t="s">
        <v>4057</v>
      </c>
      <c r="E2592" t="s">
        <v>7</v>
      </c>
      <c r="F2592" s="3">
        <v>39840.639999999999</v>
      </c>
      <c r="G2592" s="3">
        <v>675400</v>
      </c>
      <c r="H2592" s="3">
        <v>206530.56599999999</v>
      </c>
      <c r="I2592" s="61">
        <v>2023</v>
      </c>
    </row>
    <row r="2593" spans="1:9" x14ac:dyDescent="0.3">
      <c r="A2593" s="79">
        <v>2004</v>
      </c>
      <c r="B2593" t="s">
        <v>906</v>
      </c>
      <c r="C2593" t="s">
        <v>1241</v>
      </c>
      <c r="D2593" t="s">
        <v>4058</v>
      </c>
      <c r="E2593" t="s">
        <v>7</v>
      </c>
      <c r="F2593" s="3">
        <v>301918.59000000003</v>
      </c>
      <c r="G2593" s="3">
        <v>2491900</v>
      </c>
      <c r="H2593" s="3">
        <v>761998.10100000002</v>
      </c>
      <c r="I2593" s="61">
        <v>2023</v>
      </c>
    </row>
    <row r="2594" spans="1:9" x14ac:dyDescent="0.3">
      <c r="A2594" s="79">
        <v>2004</v>
      </c>
      <c r="B2594" t="s">
        <v>906</v>
      </c>
      <c r="C2594" t="s">
        <v>1241</v>
      </c>
      <c r="D2594" t="s">
        <v>4059</v>
      </c>
      <c r="E2594" t="s">
        <v>7</v>
      </c>
      <c r="F2594" s="3" t="s">
        <v>3765</v>
      </c>
      <c r="G2594" s="3">
        <v>498000</v>
      </c>
      <c r="H2594" s="3">
        <v>152283.42000000001</v>
      </c>
      <c r="I2594" s="61">
        <v>2023</v>
      </c>
    </row>
    <row r="2595" spans="1:9" x14ac:dyDescent="0.3">
      <c r="A2595" s="79">
        <v>2004</v>
      </c>
      <c r="B2595" t="s">
        <v>906</v>
      </c>
      <c r="C2595" t="s">
        <v>1241</v>
      </c>
      <c r="D2595" t="s">
        <v>4060</v>
      </c>
      <c r="E2595" t="s">
        <v>7</v>
      </c>
      <c r="F2595" s="3">
        <v>29173.43</v>
      </c>
      <c r="G2595" s="3">
        <v>481400</v>
      </c>
      <c r="H2595" s="3">
        <v>147207.30600000001</v>
      </c>
      <c r="I2595" s="61">
        <v>2023</v>
      </c>
    </row>
    <row r="2596" spans="1:9" x14ac:dyDescent="0.3">
      <c r="A2596" s="79">
        <v>2005</v>
      </c>
      <c r="B2596" t="s">
        <v>907</v>
      </c>
      <c r="C2596" t="s">
        <v>1241</v>
      </c>
      <c r="D2596" t="s">
        <v>3750</v>
      </c>
      <c r="E2596" t="s">
        <v>504</v>
      </c>
      <c r="F2596" s="3">
        <v>87052.28</v>
      </c>
      <c r="G2596" s="3">
        <v>714100</v>
      </c>
      <c r="H2596" s="3">
        <v>200447.87</v>
      </c>
      <c r="I2596" s="61">
        <v>2023</v>
      </c>
    </row>
    <row r="2597" spans="1:9" x14ac:dyDescent="0.3">
      <c r="A2597" s="79">
        <v>2005</v>
      </c>
      <c r="B2597" t="s">
        <v>907</v>
      </c>
      <c r="C2597" t="s">
        <v>1241</v>
      </c>
      <c r="D2597" t="s">
        <v>681</v>
      </c>
      <c r="E2597" t="s">
        <v>42</v>
      </c>
      <c r="F2597" s="3">
        <v>93548.41</v>
      </c>
      <c r="G2597" s="3">
        <v>1426400</v>
      </c>
      <c r="H2597" s="3">
        <v>400390.48</v>
      </c>
      <c r="I2597" s="61">
        <v>2023</v>
      </c>
    </row>
    <row r="2598" spans="1:9" x14ac:dyDescent="0.3">
      <c r="A2598" s="79">
        <v>2005</v>
      </c>
      <c r="B2598" t="s">
        <v>907</v>
      </c>
      <c r="C2598" t="s">
        <v>1241</v>
      </c>
      <c r="D2598" t="s">
        <v>682</v>
      </c>
      <c r="E2598" t="s">
        <v>42</v>
      </c>
      <c r="F2598" s="3">
        <v>50475.02</v>
      </c>
      <c r="G2598" s="3">
        <v>731800</v>
      </c>
      <c r="H2598" s="3">
        <v>205416.26</v>
      </c>
      <c r="I2598" s="61">
        <v>2023</v>
      </c>
    </row>
    <row r="2599" spans="1:9" x14ac:dyDescent="0.3">
      <c r="A2599" s="79">
        <v>2005</v>
      </c>
      <c r="B2599" t="s">
        <v>907</v>
      </c>
      <c r="C2599" t="s">
        <v>1241</v>
      </c>
      <c r="D2599" t="s">
        <v>3751</v>
      </c>
      <c r="E2599" t="s">
        <v>42</v>
      </c>
      <c r="F2599" s="3">
        <v>151372.43</v>
      </c>
      <c r="G2599" s="3">
        <v>1400000</v>
      </c>
      <c r="H2599" s="3">
        <v>141848.72</v>
      </c>
      <c r="I2599" s="61">
        <v>2023</v>
      </c>
    </row>
    <row r="2600" spans="1:9" x14ac:dyDescent="0.3">
      <c r="A2600" s="79">
        <v>2006</v>
      </c>
      <c r="B2600" t="s">
        <v>908</v>
      </c>
      <c r="C2600" t="s">
        <v>1241</v>
      </c>
      <c r="D2600" t="s">
        <v>684</v>
      </c>
      <c r="E2600" t="s">
        <v>7</v>
      </c>
      <c r="F2600" s="3">
        <v>47092</v>
      </c>
      <c r="G2600" s="3">
        <v>12888500</v>
      </c>
      <c r="H2600" s="3">
        <v>339225.32</v>
      </c>
      <c r="I2600" s="61">
        <v>2023</v>
      </c>
    </row>
    <row r="2601" spans="1:9" x14ac:dyDescent="0.3">
      <c r="A2601" s="79">
        <v>2006</v>
      </c>
      <c r="B2601" t="s">
        <v>908</v>
      </c>
      <c r="C2601" t="s">
        <v>1241</v>
      </c>
      <c r="D2601" t="s">
        <v>3752</v>
      </c>
      <c r="E2601" t="s">
        <v>19</v>
      </c>
      <c r="F2601" s="3">
        <v>544000</v>
      </c>
      <c r="G2601" s="3">
        <v>64323000</v>
      </c>
      <c r="H2601" s="3">
        <v>1692981.36</v>
      </c>
      <c r="I2601" s="61">
        <v>2023</v>
      </c>
    </row>
    <row r="2602" spans="1:9" x14ac:dyDescent="0.3">
      <c r="A2602" s="79">
        <v>2007</v>
      </c>
      <c r="B2602" t="s">
        <v>909</v>
      </c>
      <c r="C2602" t="s">
        <v>1241</v>
      </c>
      <c r="D2602" t="s">
        <v>3405</v>
      </c>
      <c r="E2602" t="s">
        <v>19</v>
      </c>
      <c r="F2602" s="3">
        <v>76574.429999999993</v>
      </c>
      <c r="G2602" s="3">
        <v>7500000</v>
      </c>
      <c r="H2602" s="3">
        <v>595425.00000000012</v>
      </c>
      <c r="I2602" s="61">
        <v>2023</v>
      </c>
    </row>
    <row r="2603" spans="1:9" x14ac:dyDescent="0.3">
      <c r="A2603" s="79">
        <v>2007</v>
      </c>
      <c r="B2603" t="s">
        <v>909</v>
      </c>
      <c r="C2603" t="s">
        <v>1241</v>
      </c>
      <c r="D2603" t="s">
        <v>3406</v>
      </c>
      <c r="E2603" t="s">
        <v>19</v>
      </c>
      <c r="F2603" s="3">
        <v>72057.58</v>
      </c>
      <c r="G2603" s="3">
        <v>3605400</v>
      </c>
      <c r="H2603" s="3">
        <v>286232.70600000001</v>
      </c>
      <c r="I2603" s="61">
        <v>2023</v>
      </c>
    </row>
    <row r="2604" spans="1:9" x14ac:dyDescent="0.3">
      <c r="A2604" s="79">
        <v>2007</v>
      </c>
      <c r="B2604" t="s">
        <v>909</v>
      </c>
      <c r="C2604" t="s">
        <v>1241</v>
      </c>
      <c r="D2604" t="s">
        <v>686</v>
      </c>
      <c r="E2604" t="s">
        <v>19</v>
      </c>
      <c r="F2604" s="3">
        <v>235516.29</v>
      </c>
      <c r="G2604" s="3">
        <v>4792400</v>
      </c>
      <c r="H2604" s="3">
        <v>380468.63600000006</v>
      </c>
      <c r="I2604" s="61">
        <v>2023</v>
      </c>
    </row>
    <row r="2605" spans="1:9" x14ac:dyDescent="0.3">
      <c r="A2605" s="79">
        <v>2009</v>
      </c>
      <c r="B2605" t="s">
        <v>910</v>
      </c>
      <c r="C2605" t="s">
        <v>1241</v>
      </c>
      <c r="D2605" t="s">
        <v>3407</v>
      </c>
      <c r="E2605" t="s">
        <v>19</v>
      </c>
      <c r="F2605" s="3">
        <v>241600</v>
      </c>
      <c r="G2605" s="3">
        <v>12200000</v>
      </c>
      <c r="H2605" s="3">
        <v>843508</v>
      </c>
      <c r="I2605" s="61">
        <v>2023</v>
      </c>
    </row>
    <row r="2606" spans="1:9" x14ac:dyDescent="0.3">
      <c r="A2606" s="79">
        <v>2009</v>
      </c>
      <c r="B2606" t="s">
        <v>910</v>
      </c>
      <c r="C2606" t="s">
        <v>1241</v>
      </c>
      <c r="D2606" t="s">
        <v>3408</v>
      </c>
      <c r="E2606" t="s">
        <v>19</v>
      </c>
      <c r="F2606" s="3">
        <v>970100</v>
      </c>
      <c r="G2606" s="3">
        <v>20143800</v>
      </c>
      <c r="H2606" s="88">
        <v>1392742.33</v>
      </c>
      <c r="I2606" s="61">
        <v>2023</v>
      </c>
    </row>
    <row r="2607" spans="1:9" x14ac:dyDescent="0.3">
      <c r="A2607" s="79">
        <v>2009</v>
      </c>
      <c r="B2607" t="s">
        <v>910</v>
      </c>
      <c r="C2607" t="s">
        <v>1241</v>
      </c>
      <c r="D2607" t="s">
        <v>3409</v>
      </c>
      <c r="E2607" t="s">
        <v>7</v>
      </c>
      <c r="F2607" s="3">
        <v>19100</v>
      </c>
      <c r="G2607" s="3" t="s">
        <v>3765</v>
      </c>
      <c r="H2607" s="3" t="s">
        <v>3765</v>
      </c>
      <c r="I2607" s="61">
        <v>2023</v>
      </c>
    </row>
    <row r="2608" spans="1:9" x14ac:dyDescent="0.3">
      <c r="A2608" s="79">
        <v>2009</v>
      </c>
      <c r="B2608" t="s">
        <v>910</v>
      </c>
      <c r="C2608" t="s">
        <v>1241</v>
      </c>
      <c r="D2608" t="s">
        <v>3753</v>
      </c>
      <c r="E2608" t="s">
        <v>42</v>
      </c>
      <c r="F2608" s="3">
        <v>474800</v>
      </c>
      <c r="G2608" s="3">
        <v>12320000</v>
      </c>
      <c r="H2608" s="3">
        <v>851804.8</v>
      </c>
      <c r="I2608" s="61">
        <v>2023</v>
      </c>
    </row>
    <row r="2609" spans="1:9" x14ac:dyDescent="0.3">
      <c r="A2609" s="79">
        <v>2009</v>
      </c>
      <c r="B2609" t="s">
        <v>910</v>
      </c>
      <c r="C2609" t="s">
        <v>1241</v>
      </c>
      <c r="D2609" t="s">
        <v>3410</v>
      </c>
      <c r="E2609" t="s">
        <v>7</v>
      </c>
      <c r="F2609" s="3">
        <v>7468</v>
      </c>
      <c r="G2609" s="3">
        <v>561800</v>
      </c>
      <c r="H2609" s="3">
        <v>38842.85</v>
      </c>
      <c r="I2609" s="61">
        <v>2023</v>
      </c>
    </row>
    <row r="2610" spans="1:9" x14ac:dyDescent="0.3">
      <c r="A2610" s="79">
        <v>2009</v>
      </c>
      <c r="B2610" t="s">
        <v>910</v>
      </c>
      <c r="C2610" t="s">
        <v>1241</v>
      </c>
      <c r="D2610" t="s">
        <v>3411</v>
      </c>
      <c r="E2610" t="s">
        <v>7</v>
      </c>
      <c r="F2610" s="3">
        <v>23100</v>
      </c>
      <c r="G2610" s="3">
        <v>6748400</v>
      </c>
      <c r="H2610" s="3">
        <v>466584.38</v>
      </c>
      <c r="I2610" s="61">
        <v>2023</v>
      </c>
    </row>
    <row r="2611" spans="1:9" x14ac:dyDescent="0.3">
      <c r="A2611" s="79">
        <v>2009</v>
      </c>
      <c r="B2611" t="s">
        <v>910</v>
      </c>
      <c r="C2611" t="s">
        <v>1241</v>
      </c>
      <c r="D2611" t="s">
        <v>688</v>
      </c>
      <c r="E2611" t="s">
        <v>7</v>
      </c>
      <c r="F2611" s="3">
        <v>125291.93</v>
      </c>
      <c r="G2611" s="3">
        <v>3660900</v>
      </c>
      <c r="H2611" s="3">
        <v>253114.63</v>
      </c>
      <c r="I2611" s="61">
        <v>2023</v>
      </c>
    </row>
    <row r="2612" spans="1:9" x14ac:dyDescent="0.3">
      <c r="A2612" s="79">
        <v>2009</v>
      </c>
      <c r="B2612" t="s">
        <v>910</v>
      </c>
      <c r="C2612" t="s">
        <v>1241</v>
      </c>
      <c r="D2612" t="s">
        <v>3412</v>
      </c>
      <c r="E2612" t="s">
        <v>19</v>
      </c>
      <c r="F2612" s="3">
        <v>505659</v>
      </c>
      <c r="G2612" s="3">
        <v>67025300</v>
      </c>
      <c r="H2612" s="3">
        <v>4634129.24</v>
      </c>
      <c r="I2612" s="61">
        <v>2023</v>
      </c>
    </row>
    <row r="2613" spans="1:9" x14ac:dyDescent="0.3">
      <c r="A2613" s="79">
        <v>2009</v>
      </c>
      <c r="B2613" t="s">
        <v>910</v>
      </c>
      <c r="C2613" t="s">
        <v>1241</v>
      </c>
      <c r="D2613" t="s">
        <v>3918</v>
      </c>
      <c r="E2613" t="s">
        <v>42</v>
      </c>
      <c r="F2613" s="3">
        <v>304603</v>
      </c>
      <c r="G2613" s="3">
        <v>10425000</v>
      </c>
      <c r="H2613" s="3">
        <v>720784.5</v>
      </c>
      <c r="I2613" s="61">
        <v>2023</v>
      </c>
    </row>
    <row r="2614" spans="1:9" x14ac:dyDescent="0.3">
      <c r="A2614" s="79">
        <v>2009</v>
      </c>
      <c r="B2614" t="s">
        <v>910</v>
      </c>
      <c r="C2614" t="s">
        <v>1241</v>
      </c>
      <c r="D2614" t="s">
        <v>3919</v>
      </c>
      <c r="E2614" t="s">
        <v>42</v>
      </c>
      <c r="F2614" s="3">
        <v>156750</v>
      </c>
      <c r="G2614" s="3">
        <v>17354900</v>
      </c>
      <c r="H2614" s="3">
        <v>1199917.79</v>
      </c>
      <c r="I2614" s="61">
        <v>2023</v>
      </c>
    </row>
    <row r="2615" spans="1:9" x14ac:dyDescent="0.3">
      <c r="A2615" s="79">
        <v>2009</v>
      </c>
      <c r="B2615" t="s">
        <v>910</v>
      </c>
      <c r="C2615" t="s">
        <v>1241</v>
      </c>
      <c r="D2615" t="s">
        <v>3754</v>
      </c>
      <c r="E2615" t="s">
        <v>42</v>
      </c>
      <c r="F2615" s="3">
        <v>235771</v>
      </c>
      <c r="G2615" s="3">
        <v>4699900</v>
      </c>
      <c r="H2615" s="3">
        <v>324951.09000000003</v>
      </c>
      <c r="I2615" s="61">
        <v>2023</v>
      </c>
    </row>
    <row r="2616" spans="1:9" x14ac:dyDescent="0.3">
      <c r="A2616" s="79">
        <v>2009</v>
      </c>
      <c r="B2616" t="s">
        <v>910</v>
      </c>
      <c r="C2616" t="s">
        <v>1241</v>
      </c>
      <c r="D2616" t="s">
        <v>3413</v>
      </c>
      <c r="E2616" t="s">
        <v>42</v>
      </c>
      <c r="F2616" s="3">
        <v>156750</v>
      </c>
      <c r="G2616" s="3">
        <v>11289700</v>
      </c>
      <c r="H2616" s="3">
        <v>780569.86</v>
      </c>
      <c r="I2616" s="61">
        <v>2023</v>
      </c>
    </row>
    <row r="2617" spans="1:9" x14ac:dyDescent="0.3">
      <c r="A2617" s="79">
        <v>2009</v>
      </c>
      <c r="B2617" t="s">
        <v>910</v>
      </c>
      <c r="C2617" t="s">
        <v>1241</v>
      </c>
      <c r="D2617" t="s">
        <v>3755</v>
      </c>
      <c r="E2617" t="s">
        <v>42</v>
      </c>
      <c r="F2617" s="3">
        <v>173850</v>
      </c>
      <c r="G2617" s="3">
        <v>4158000</v>
      </c>
      <c r="H2617" s="3">
        <v>287484.12</v>
      </c>
      <c r="I2617" s="61">
        <v>2023</v>
      </c>
    </row>
    <row r="2618" spans="1:9" x14ac:dyDescent="0.3">
      <c r="A2618" s="79">
        <v>2009</v>
      </c>
      <c r="B2618" t="s">
        <v>910</v>
      </c>
      <c r="C2618" t="s">
        <v>1241</v>
      </c>
      <c r="D2618" t="s">
        <v>4107</v>
      </c>
      <c r="E2618" t="s">
        <v>42</v>
      </c>
      <c r="F2618" s="3" t="s">
        <v>3765</v>
      </c>
      <c r="G2618" s="3" t="s">
        <v>3765</v>
      </c>
      <c r="H2618" s="3" t="s">
        <v>3765</v>
      </c>
      <c r="I2618" s="61">
        <v>2023</v>
      </c>
    </row>
    <row r="2619" spans="1:9" x14ac:dyDescent="0.3">
      <c r="A2619" s="79">
        <v>2009</v>
      </c>
      <c r="B2619" t="s">
        <v>910</v>
      </c>
      <c r="C2619" t="s">
        <v>1241</v>
      </c>
      <c r="D2619" t="s">
        <v>4108</v>
      </c>
      <c r="E2619" t="s">
        <v>42</v>
      </c>
      <c r="F2619" s="3" t="s">
        <v>3765</v>
      </c>
      <c r="G2619" s="3" t="s">
        <v>3765</v>
      </c>
      <c r="H2619" s="3" t="s">
        <v>3765</v>
      </c>
      <c r="I2619" s="61">
        <v>2023</v>
      </c>
    </row>
    <row r="2620" spans="1:9" x14ac:dyDescent="0.3">
      <c r="A2620" s="79">
        <v>2009</v>
      </c>
      <c r="B2620" t="s">
        <v>910</v>
      </c>
      <c r="C2620" t="s">
        <v>1241</v>
      </c>
      <c r="D2620" t="s">
        <v>4109</v>
      </c>
      <c r="E2620" t="s">
        <v>42</v>
      </c>
      <c r="F2620" s="3" t="s">
        <v>3765</v>
      </c>
      <c r="G2620" s="3" t="s">
        <v>3765</v>
      </c>
      <c r="H2620" s="3" t="s">
        <v>3765</v>
      </c>
      <c r="I2620" s="61">
        <v>2023</v>
      </c>
    </row>
    <row r="2621" spans="1:9" x14ac:dyDescent="0.3">
      <c r="A2621" s="79">
        <v>2009</v>
      </c>
      <c r="B2621" t="s">
        <v>910</v>
      </c>
      <c r="C2621" t="s">
        <v>1241</v>
      </c>
      <c r="D2621" t="s">
        <v>4110</v>
      </c>
      <c r="E2621" t="s">
        <v>42</v>
      </c>
      <c r="F2621" s="3" t="s">
        <v>3765</v>
      </c>
      <c r="G2621" s="3" t="s">
        <v>3765</v>
      </c>
      <c r="H2621" s="3" t="s">
        <v>3765</v>
      </c>
      <c r="I2621" s="61">
        <v>2023</v>
      </c>
    </row>
    <row r="2622" spans="1:9" x14ac:dyDescent="0.3">
      <c r="A2622" s="79">
        <v>2009</v>
      </c>
      <c r="B2622" t="s">
        <v>910</v>
      </c>
      <c r="C2622" t="s">
        <v>1241</v>
      </c>
      <c r="D2622" t="s">
        <v>4111</v>
      </c>
      <c r="E2622" t="s">
        <v>42</v>
      </c>
      <c r="F2622" s="3" t="s">
        <v>3765</v>
      </c>
      <c r="G2622" s="3" t="s">
        <v>3765</v>
      </c>
      <c r="H2622" s="3" t="s">
        <v>3765</v>
      </c>
      <c r="I2622" s="61">
        <v>2023</v>
      </c>
    </row>
    <row r="2623" spans="1:9" x14ac:dyDescent="0.3">
      <c r="A2623" s="79">
        <v>2009</v>
      </c>
      <c r="B2623" t="s">
        <v>910</v>
      </c>
      <c r="C2623" t="s">
        <v>1241</v>
      </c>
      <c r="D2623" t="s">
        <v>4112</v>
      </c>
      <c r="E2623" t="s">
        <v>42</v>
      </c>
      <c r="F2623" s="3" t="s">
        <v>3765</v>
      </c>
      <c r="G2623" s="3" t="s">
        <v>3765</v>
      </c>
      <c r="H2623" s="3" t="s">
        <v>3765</v>
      </c>
      <c r="I2623" s="61">
        <v>2023</v>
      </c>
    </row>
    <row r="2624" spans="1:9" x14ac:dyDescent="0.3">
      <c r="A2624" s="79">
        <v>2009</v>
      </c>
      <c r="B2624" t="s">
        <v>910</v>
      </c>
      <c r="C2624" t="s">
        <v>1241</v>
      </c>
      <c r="D2624" t="s">
        <v>4113</v>
      </c>
      <c r="E2624" t="s">
        <v>42</v>
      </c>
      <c r="F2624" s="3" t="s">
        <v>3765</v>
      </c>
      <c r="G2624" s="3" t="s">
        <v>3765</v>
      </c>
      <c r="H2624" s="3" t="s">
        <v>3765</v>
      </c>
      <c r="I2624" s="61">
        <v>2023</v>
      </c>
    </row>
    <row r="2625" spans="1:9" x14ac:dyDescent="0.3">
      <c r="A2625" s="79">
        <v>2009</v>
      </c>
      <c r="B2625" t="s">
        <v>910</v>
      </c>
      <c r="C2625" t="s">
        <v>1241</v>
      </c>
      <c r="D2625" t="s">
        <v>4114</v>
      </c>
      <c r="E2625" t="s">
        <v>42</v>
      </c>
      <c r="F2625" s="3" t="s">
        <v>3765</v>
      </c>
      <c r="G2625" s="3" t="s">
        <v>3765</v>
      </c>
      <c r="H2625" s="3" t="s">
        <v>3765</v>
      </c>
      <c r="I2625" s="61">
        <v>2023</v>
      </c>
    </row>
    <row r="2626" spans="1:9" x14ac:dyDescent="0.3">
      <c r="A2626" s="79">
        <v>2009</v>
      </c>
      <c r="B2626" t="s">
        <v>910</v>
      </c>
      <c r="C2626" t="s">
        <v>1241</v>
      </c>
      <c r="D2626" t="s">
        <v>4115</v>
      </c>
      <c r="E2626" t="s">
        <v>42</v>
      </c>
      <c r="F2626" s="3" t="s">
        <v>3765</v>
      </c>
      <c r="G2626" s="3" t="s">
        <v>3765</v>
      </c>
      <c r="H2626" s="3" t="s">
        <v>3765</v>
      </c>
      <c r="I2626" s="61">
        <v>2023</v>
      </c>
    </row>
    <row r="2627" spans="1:9" x14ac:dyDescent="0.3">
      <c r="A2627" s="79">
        <v>2009</v>
      </c>
      <c r="B2627" t="s">
        <v>910</v>
      </c>
      <c r="C2627" t="s">
        <v>1241</v>
      </c>
      <c r="D2627" t="s">
        <v>4116</v>
      </c>
      <c r="E2627" t="s">
        <v>42</v>
      </c>
      <c r="F2627" s="3" t="s">
        <v>3765</v>
      </c>
      <c r="G2627" s="3" t="s">
        <v>3765</v>
      </c>
      <c r="H2627" s="3" t="s">
        <v>3765</v>
      </c>
      <c r="I2627" s="61">
        <v>2023</v>
      </c>
    </row>
    <row r="2628" spans="1:9" x14ac:dyDescent="0.3">
      <c r="A2628" s="79">
        <v>2009</v>
      </c>
      <c r="B2628" t="s">
        <v>910</v>
      </c>
      <c r="C2628" t="s">
        <v>1241</v>
      </c>
      <c r="D2628" t="s">
        <v>4117</v>
      </c>
      <c r="E2628" t="s">
        <v>42</v>
      </c>
      <c r="F2628" s="3" t="s">
        <v>3765</v>
      </c>
      <c r="G2628" s="3" t="s">
        <v>3765</v>
      </c>
      <c r="H2628" s="3" t="s">
        <v>3765</v>
      </c>
      <c r="I2628" s="61">
        <v>2023</v>
      </c>
    </row>
    <row r="2629" spans="1:9" x14ac:dyDescent="0.3">
      <c r="A2629" s="79">
        <v>2009</v>
      </c>
      <c r="B2629" t="s">
        <v>910</v>
      </c>
      <c r="C2629" t="s">
        <v>1241</v>
      </c>
      <c r="D2629" t="s">
        <v>4118</v>
      </c>
      <c r="E2629" t="s">
        <v>42</v>
      </c>
      <c r="F2629" s="3" t="s">
        <v>3765</v>
      </c>
      <c r="G2629" s="3" t="s">
        <v>3765</v>
      </c>
      <c r="H2629" s="3" t="s">
        <v>3765</v>
      </c>
      <c r="I2629" s="61">
        <v>2023</v>
      </c>
    </row>
    <row r="2630" spans="1:9" x14ac:dyDescent="0.3">
      <c r="A2630" s="79">
        <v>2009</v>
      </c>
      <c r="B2630" t="s">
        <v>910</v>
      </c>
      <c r="C2630" t="s">
        <v>1241</v>
      </c>
      <c r="D2630" t="s">
        <v>4119</v>
      </c>
      <c r="E2630" t="s">
        <v>42</v>
      </c>
      <c r="F2630" s="3" t="s">
        <v>3765</v>
      </c>
      <c r="G2630" s="3" t="s">
        <v>3765</v>
      </c>
      <c r="H2630" s="3" t="s">
        <v>3765</v>
      </c>
      <c r="I2630" s="61">
        <v>2023</v>
      </c>
    </row>
    <row r="2631" spans="1:9" x14ac:dyDescent="0.3">
      <c r="A2631" s="79">
        <v>2012</v>
      </c>
      <c r="B2631" t="s">
        <v>911</v>
      </c>
      <c r="C2631" t="s">
        <v>1241</v>
      </c>
      <c r="D2631" t="s">
        <v>607</v>
      </c>
      <c r="E2631" t="s">
        <v>42</v>
      </c>
      <c r="F2631" s="3">
        <v>190371.96</v>
      </c>
      <c r="G2631" s="3">
        <v>8525000</v>
      </c>
      <c r="H2631" s="3">
        <v>721129.75</v>
      </c>
      <c r="I2631" s="61">
        <v>2023</v>
      </c>
    </row>
    <row r="2632" spans="1:9" x14ac:dyDescent="0.3">
      <c r="A2632" s="79">
        <v>2012</v>
      </c>
      <c r="B2632" t="s">
        <v>911</v>
      </c>
      <c r="C2632" t="s">
        <v>1241</v>
      </c>
      <c r="D2632" t="s">
        <v>3414</v>
      </c>
      <c r="E2632" t="s">
        <v>7</v>
      </c>
      <c r="F2632" s="3">
        <v>206000</v>
      </c>
      <c r="G2632" s="3">
        <v>3589600</v>
      </c>
      <c r="H2632" s="3">
        <v>303644.26399999997</v>
      </c>
      <c r="I2632" s="61">
        <v>2023</v>
      </c>
    </row>
    <row r="2633" spans="1:9" x14ac:dyDescent="0.3">
      <c r="A2633" s="79">
        <v>2012</v>
      </c>
      <c r="B2633" t="s">
        <v>911</v>
      </c>
      <c r="C2633" t="s">
        <v>1241</v>
      </c>
      <c r="D2633" t="s">
        <v>3415</v>
      </c>
      <c r="E2633" t="s">
        <v>7</v>
      </c>
      <c r="F2633" s="3">
        <v>293708.25</v>
      </c>
      <c r="G2633" s="3">
        <v>7905200</v>
      </c>
      <c r="H2633" s="3">
        <v>668700.86800000002</v>
      </c>
      <c r="I2633" s="61">
        <v>2023</v>
      </c>
    </row>
    <row r="2634" spans="1:9" x14ac:dyDescent="0.3">
      <c r="A2634" s="79">
        <v>2012</v>
      </c>
      <c r="B2634" t="s">
        <v>911</v>
      </c>
      <c r="C2634" t="s">
        <v>1241</v>
      </c>
      <c r="D2634" t="s">
        <v>3416</v>
      </c>
      <c r="E2634" t="s">
        <v>7</v>
      </c>
      <c r="F2634" s="3">
        <v>191196.24</v>
      </c>
      <c r="G2634" s="3">
        <v>4000000</v>
      </c>
      <c r="H2634" s="3">
        <v>338360</v>
      </c>
      <c r="I2634" s="61">
        <v>2023</v>
      </c>
    </row>
    <row r="2635" spans="1:9" x14ac:dyDescent="0.3">
      <c r="A2635" s="79">
        <v>2012</v>
      </c>
      <c r="B2635" t="s">
        <v>911</v>
      </c>
      <c r="C2635" t="s">
        <v>1241</v>
      </c>
      <c r="D2635" t="s">
        <v>3417</v>
      </c>
      <c r="E2635" t="s">
        <v>19</v>
      </c>
      <c r="F2635" s="3">
        <v>228908.56</v>
      </c>
      <c r="G2635" s="3">
        <v>8072500</v>
      </c>
      <c r="H2635" s="3">
        <v>682852.77500000002</v>
      </c>
      <c r="I2635" s="61">
        <v>2023</v>
      </c>
    </row>
    <row r="2636" spans="1:9" x14ac:dyDescent="0.3">
      <c r="A2636" s="79">
        <v>2012</v>
      </c>
      <c r="B2636" t="s">
        <v>911</v>
      </c>
      <c r="C2636" t="s">
        <v>1241</v>
      </c>
      <c r="D2636" t="s">
        <v>3418</v>
      </c>
      <c r="E2636" t="s">
        <v>7</v>
      </c>
      <c r="F2636" s="3">
        <v>29148</v>
      </c>
      <c r="G2636" s="3">
        <v>4201000</v>
      </c>
      <c r="H2636" s="3">
        <v>355362.58999999997</v>
      </c>
      <c r="I2636" s="61">
        <v>2023</v>
      </c>
    </row>
    <row r="2637" spans="1:9" x14ac:dyDescent="0.3">
      <c r="A2637" s="79">
        <v>2012</v>
      </c>
      <c r="B2637" t="s">
        <v>911</v>
      </c>
      <c r="C2637" t="s">
        <v>1241</v>
      </c>
      <c r="D2637" t="s">
        <v>690</v>
      </c>
      <c r="E2637" t="s">
        <v>7</v>
      </c>
      <c r="F2637" s="3">
        <v>280026</v>
      </c>
      <c r="G2637" s="3">
        <v>6012000</v>
      </c>
      <c r="H2637" s="3">
        <v>508555.08</v>
      </c>
      <c r="I2637" s="61">
        <v>2023</v>
      </c>
    </row>
    <row r="2638" spans="1:9" x14ac:dyDescent="0.3">
      <c r="A2638" s="79">
        <v>2012</v>
      </c>
      <c r="B2638" t="s">
        <v>911</v>
      </c>
      <c r="C2638" t="s">
        <v>1241</v>
      </c>
      <c r="D2638" t="s">
        <v>3419</v>
      </c>
      <c r="E2638" t="s">
        <v>7</v>
      </c>
      <c r="F2638" s="3">
        <v>37596.75</v>
      </c>
      <c r="G2638" s="3">
        <v>738000</v>
      </c>
      <c r="H2638" s="3">
        <v>62427.42</v>
      </c>
      <c r="I2638" s="61">
        <v>2023</v>
      </c>
    </row>
    <row r="2639" spans="1:9" x14ac:dyDescent="0.3">
      <c r="A2639" s="79">
        <v>2012</v>
      </c>
      <c r="B2639" t="s">
        <v>911</v>
      </c>
      <c r="C2639" t="s">
        <v>1241</v>
      </c>
      <c r="D2639" t="s">
        <v>3420</v>
      </c>
      <c r="E2639" t="s">
        <v>19</v>
      </c>
      <c r="F2639" s="3">
        <v>52746.98</v>
      </c>
      <c r="G2639" s="3">
        <v>256900</v>
      </c>
      <c r="H2639" s="3">
        <v>21731.170999999998</v>
      </c>
      <c r="I2639" s="61">
        <v>2023</v>
      </c>
    </row>
    <row r="2640" spans="1:9" x14ac:dyDescent="0.3">
      <c r="A2640" s="79">
        <v>2012</v>
      </c>
      <c r="B2640" t="s">
        <v>911</v>
      </c>
      <c r="C2640" t="s">
        <v>1241</v>
      </c>
      <c r="D2640" t="s">
        <v>3421</v>
      </c>
      <c r="E2640" t="s">
        <v>19</v>
      </c>
      <c r="F2640" s="3">
        <v>79190.100000000006</v>
      </c>
      <c r="G2640" s="3">
        <v>3643100</v>
      </c>
      <c r="H2640" s="3">
        <v>308169.82899999997</v>
      </c>
      <c r="I2640" s="61">
        <v>2023</v>
      </c>
    </row>
    <row r="2641" spans="1:9" x14ac:dyDescent="0.3">
      <c r="A2641" s="79">
        <v>2012</v>
      </c>
      <c r="B2641" t="s">
        <v>911</v>
      </c>
      <c r="C2641" t="s">
        <v>1241</v>
      </c>
      <c r="D2641" t="s">
        <v>3422</v>
      </c>
      <c r="E2641" t="s">
        <v>19</v>
      </c>
      <c r="F2641" s="3">
        <v>47210.7</v>
      </c>
      <c r="G2641" s="3">
        <v>283700</v>
      </c>
      <c r="H2641" s="3">
        <v>23998.183000000001</v>
      </c>
      <c r="I2641" s="61">
        <v>2023</v>
      </c>
    </row>
    <row r="2642" spans="1:9" x14ac:dyDescent="0.3">
      <c r="A2642" s="79">
        <v>2012</v>
      </c>
      <c r="B2642" t="s">
        <v>911</v>
      </c>
      <c r="C2642" t="s">
        <v>1241</v>
      </c>
      <c r="D2642" t="s">
        <v>3423</v>
      </c>
      <c r="E2642" t="s">
        <v>19</v>
      </c>
      <c r="F2642" s="3">
        <v>33190.839999999997</v>
      </c>
      <c r="G2642" s="3">
        <v>245100</v>
      </c>
      <c r="H2642" s="3">
        <v>20733.008999999998</v>
      </c>
      <c r="I2642" s="61">
        <v>2023</v>
      </c>
    </row>
    <row r="2643" spans="1:9" x14ac:dyDescent="0.3">
      <c r="A2643" s="79">
        <v>2012</v>
      </c>
      <c r="B2643" t="s">
        <v>911</v>
      </c>
      <c r="C2643" t="s">
        <v>1241</v>
      </c>
      <c r="D2643" t="s">
        <v>3424</v>
      </c>
      <c r="E2643" t="s">
        <v>19</v>
      </c>
      <c r="F2643" s="3">
        <v>31372.77</v>
      </c>
      <c r="G2643" s="3">
        <v>1640000</v>
      </c>
      <c r="H2643" s="3">
        <v>138727.6</v>
      </c>
      <c r="I2643" s="61">
        <v>2023</v>
      </c>
    </row>
    <row r="2644" spans="1:9" x14ac:dyDescent="0.3">
      <c r="A2644" s="79">
        <v>2012</v>
      </c>
      <c r="B2644" t="s">
        <v>911</v>
      </c>
      <c r="C2644" t="s">
        <v>1241</v>
      </c>
      <c r="D2644" t="s">
        <v>3425</v>
      </c>
      <c r="E2644" t="s">
        <v>19</v>
      </c>
      <c r="F2644" s="3">
        <v>133707.72</v>
      </c>
      <c r="G2644" s="3">
        <v>9247400</v>
      </c>
      <c r="H2644" s="3">
        <v>782237.56599999999</v>
      </c>
      <c r="I2644" s="61">
        <v>2023</v>
      </c>
    </row>
    <row r="2645" spans="1:9" x14ac:dyDescent="0.3">
      <c r="A2645" s="79">
        <v>2012</v>
      </c>
      <c r="B2645" t="s">
        <v>911</v>
      </c>
      <c r="C2645" t="s">
        <v>1241</v>
      </c>
      <c r="D2645" t="s">
        <v>3756</v>
      </c>
      <c r="E2645" t="s">
        <v>19</v>
      </c>
      <c r="F2645" s="3">
        <v>397957.69</v>
      </c>
      <c r="G2645" s="3">
        <v>9800000</v>
      </c>
      <c r="H2645" s="3">
        <v>828982</v>
      </c>
      <c r="I2645" s="61">
        <v>2023</v>
      </c>
    </row>
    <row r="2646" spans="1:9" x14ac:dyDescent="0.3">
      <c r="A2646" s="79">
        <v>2012</v>
      </c>
      <c r="B2646" t="s">
        <v>911</v>
      </c>
      <c r="C2646" t="s">
        <v>1241</v>
      </c>
      <c r="D2646" t="s">
        <v>3757</v>
      </c>
      <c r="E2646" t="s">
        <v>19</v>
      </c>
      <c r="F2646" s="3">
        <v>72867.03</v>
      </c>
      <c r="G2646" s="3">
        <v>2900000</v>
      </c>
      <c r="H2646" s="3">
        <v>245311</v>
      </c>
      <c r="I2646" s="61">
        <v>2023</v>
      </c>
    </row>
    <row r="2647" spans="1:9" x14ac:dyDescent="0.3">
      <c r="A2647" s="79">
        <v>2012</v>
      </c>
      <c r="B2647" t="s">
        <v>911</v>
      </c>
      <c r="C2647" t="s">
        <v>1241</v>
      </c>
      <c r="D2647" t="s">
        <v>3758</v>
      </c>
      <c r="E2647" t="s">
        <v>19</v>
      </c>
      <c r="F2647" s="3">
        <v>25184</v>
      </c>
      <c r="G2647" s="3">
        <v>4300000</v>
      </c>
      <c r="H2647" s="3">
        <v>363737</v>
      </c>
      <c r="I2647" s="61">
        <v>2023</v>
      </c>
    </row>
    <row r="2648" spans="1:9" x14ac:dyDescent="0.3">
      <c r="A2648" s="79">
        <v>2012</v>
      </c>
      <c r="B2648" t="s">
        <v>911</v>
      </c>
      <c r="C2648" t="s">
        <v>1241</v>
      </c>
      <c r="D2648" t="s">
        <v>3759</v>
      </c>
      <c r="E2648" t="s">
        <v>19</v>
      </c>
      <c r="F2648" s="3">
        <v>33086</v>
      </c>
      <c r="G2648" s="3">
        <v>5200000</v>
      </c>
      <c r="H2648" s="3">
        <v>439868</v>
      </c>
      <c r="I2648" s="61">
        <v>2023</v>
      </c>
    </row>
    <row r="2649" spans="1:9" x14ac:dyDescent="0.3">
      <c r="A2649" s="79">
        <v>2013</v>
      </c>
      <c r="B2649" t="s">
        <v>912</v>
      </c>
      <c r="C2649" t="s">
        <v>1241</v>
      </c>
      <c r="D2649" t="s">
        <v>3426</v>
      </c>
      <c r="E2649" t="s">
        <v>42</v>
      </c>
      <c r="F2649" s="3">
        <v>244726</v>
      </c>
      <c r="G2649" s="3">
        <v>7663500</v>
      </c>
      <c r="H2649" s="3">
        <v>538130.97</v>
      </c>
      <c r="I2649" s="61">
        <v>2023</v>
      </c>
    </row>
    <row r="2650" spans="1:9" x14ac:dyDescent="0.3">
      <c r="A2650" s="79">
        <v>2013</v>
      </c>
      <c r="B2650" t="s">
        <v>912</v>
      </c>
      <c r="C2650" t="s">
        <v>1241</v>
      </c>
      <c r="D2650" t="s">
        <v>3427</v>
      </c>
      <c r="E2650" t="s">
        <v>7</v>
      </c>
      <c r="F2650" s="3">
        <v>483327</v>
      </c>
      <c r="G2650" s="3">
        <v>17150100</v>
      </c>
      <c r="H2650" s="3">
        <v>1204280.0220000001</v>
      </c>
      <c r="I2650" s="61">
        <v>2023</v>
      </c>
    </row>
    <row r="2651" spans="1:9" x14ac:dyDescent="0.3">
      <c r="A2651" s="79">
        <v>2013</v>
      </c>
      <c r="B2651" t="s">
        <v>912</v>
      </c>
      <c r="C2651" t="s">
        <v>1241</v>
      </c>
      <c r="D2651" t="s">
        <v>692</v>
      </c>
      <c r="E2651" t="s">
        <v>42</v>
      </c>
      <c r="F2651" s="3">
        <v>26642</v>
      </c>
      <c r="G2651" s="3">
        <v>6366500</v>
      </c>
      <c r="H2651" s="3">
        <v>447055.63</v>
      </c>
      <c r="I2651" s="61">
        <v>2023</v>
      </c>
    </row>
    <row r="2652" spans="1:9" x14ac:dyDescent="0.3">
      <c r="A2652" s="79">
        <v>2013</v>
      </c>
      <c r="B2652" t="s">
        <v>912</v>
      </c>
      <c r="C2652" t="s">
        <v>1241</v>
      </c>
      <c r="D2652" t="s">
        <v>48</v>
      </c>
      <c r="E2652" t="s">
        <v>7</v>
      </c>
      <c r="F2652" s="3">
        <v>116567</v>
      </c>
      <c r="G2652" s="3">
        <v>1985900</v>
      </c>
      <c r="H2652" s="3">
        <v>139449.89800000002</v>
      </c>
      <c r="I2652" s="61">
        <v>2023</v>
      </c>
    </row>
    <row r="2653" spans="1:9" x14ac:dyDescent="0.3">
      <c r="A2653" s="79">
        <v>2013</v>
      </c>
      <c r="B2653" t="s">
        <v>912</v>
      </c>
      <c r="C2653" t="s">
        <v>1241</v>
      </c>
      <c r="D2653" t="s">
        <v>174</v>
      </c>
      <c r="E2653" t="s">
        <v>7</v>
      </c>
      <c r="F2653" s="3">
        <v>323076</v>
      </c>
      <c r="G2653" s="3">
        <v>6501400</v>
      </c>
      <c r="H2653" s="3">
        <v>456528.30800000002</v>
      </c>
      <c r="I2653" s="61">
        <v>2023</v>
      </c>
    </row>
    <row r="2654" spans="1:9" x14ac:dyDescent="0.3">
      <c r="A2654" s="79">
        <v>2013</v>
      </c>
      <c r="B2654" t="s">
        <v>912</v>
      </c>
      <c r="C2654" t="s">
        <v>1241</v>
      </c>
      <c r="D2654" t="s">
        <v>3428</v>
      </c>
      <c r="E2654" t="s">
        <v>7</v>
      </c>
      <c r="F2654" s="3">
        <v>29467</v>
      </c>
      <c r="G2654" s="3">
        <v>3964000</v>
      </c>
      <c r="H2654" s="3">
        <v>278352.08</v>
      </c>
      <c r="I2654" s="61">
        <v>2023</v>
      </c>
    </row>
    <row r="2655" spans="1:9" x14ac:dyDescent="0.3">
      <c r="A2655" s="79">
        <v>2013</v>
      </c>
      <c r="B2655" t="s">
        <v>912</v>
      </c>
      <c r="C2655" t="s">
        <v>1241</v>
      </c>
      <c r="D2655" t="s">
        <v>693</v>
      </c>
      <c r="E2655" t="s">
        <v>42</v>
      </c>
      <c r="F2655" s="3">
        <v>137426</v>
      </c>
      <c r="G2655" s="3">
        <v>1871500</v>
      </c>
      <c r="H2655" s="3">
        <v>131416.73000000001</v>
      </c>
      <c r="I2655" s="61">
        <v>2023</v>
      </c>
    </row>
    <row r="2656" spans="1:9" x14ac:dyDescent="0.3">
      <c r="A2656" s="79">
        <v>2013</v>
      </c>
      <c r="B2656" t="s">
        <v>912</v>
      </c>
      <c r="C2656" t="s">
        <v>1241</v>
      </c>
      <c r="D2656" t="s">
        <v>3429</v>
      </c>
      <c r="E2656" t="s">
        <v>42</v>
      </c>
      <c r="F2656" s="3">
        <v>174066</v>
      </c>
      <c r="G2656" s="3">
        <v>8068800</v>
      </c>
      <c r="H2656" s="3">
        <v>566591.13600000006</v>
      </c>
      <c r="I2656" s="61">
        <v>2023</v>
      </c>
    </row>
    <row r="2657" spans="1:9" x14ac:dyDescent="0.3">
      <c r="A2657" s="79">
        <v>2013</v>
      </c>
      <c r="B2657" t="s">
        <v>912</v>
      </c>
      <c r="C2657" t="s">
        <v>1241</v>
      </c>
      <c r="D2657" t="s">
        <v>3430</v>
      </c>
      <c r="E2657" t="s">
        <v>42</v>
      </c>
      <c r="F2657" s="3">
        <v>509257</v>
      </c>
      <c r="G2657" s="3">
        <v>19317300</v>
      </c>
      <c r="H2657" s="3">
        <v>1356460.8060000001</v>
      </c>
      <c r="I2657" s="61">
        <v>2023</v>
      </c>
    </row>
    <row r="2658" spans="1:9" x14ac:dyDescent="0.3">
      <c r="A2658" s="79">
        <v>2013</v>
      </c>
      <c r="B2658" t="s">
        <v>912</v>
      </c>
      <c r="C2658" t="s">
        <v>1241</v>
      </c>
      <c r="D2658" t="s">
        <v>3431</v>
      </c>
      <c r="E2658" t="s">
        <v>7</v>
      </c>
      <c r="F2658" s="3">
        <v>16343</v>
      </c>
      <c r="G2658" s="3">
        <v>2492000</v>
      </c>
      <c r="H2658" s="3">
        <v>174988.24000000002</v>
      </c>
      <c r="I2658" s="61">
        <v>2023</v>
      </c>
    </row>
    <row r="2659" spans="1:9" x14ac:dyDescent="0.3">
      <c r="A2659" s="79">
        <v>2014</v>
      </c>
      <c r="B2659" t="s">
        <v>913</v>
      </c>
      <c r="C2659" t="s">
        <v>1241</v>
      </c>
      <c r="D2659" t="s">
        <v>3080</v>
      </c>
      <c r="E2659" t="s">
        <v>42</v>
      </c>
      <c r="F2659" s="3">
        <v>8280</v>
      </c>
      <c r="G2659" s="3">
        <v>12400</v>
      </c>
      <c r="H2659" s="3" t="s">
        <v>3765</v>
      </c>
      <c r="I2659" s="61">
        <v>2023</v>
      </c>
    </row>
    <row r="2660" spans="1:9" x14ac:dyDescent="0.3">
      <c r="A2660" s="79">
        <v>2014</v>
      </c>
      <c r="B2660" t="s">
        <v>913</v>
      </c>
      <c r="C2660" t="s">
        <v>1241</v>
      </c>
      <c r="D2660" t="s">
        <v>3081</v>
      </c>
      <c r="E2660" t="s">
        <v>19</v>
      </c>
      <c r="F2660" s="3">
        <v>162000</v>
      </c>
      <c r="G2660" s="3">
        <v>10604400</v>
      </c>
      <c r="H2660" s="3" t="s">
        <v>3765</v>
      </c>
      <c r="I2660" s="61">
        <v>2023</v>
      </c>
    </row>
    <row r="2661" spans="1:9" x14ac:dyDescent="0.3">
      <c r="A2661" s="79">
        <v>2014</v>
      </c>
      <c r="B2661" t="s">
        <v>913</v>
      </c>
      <c r="C2661" t="s">
        <v>1241</v>
      </c>
      <c r="D2661" t="s">
        <v>3082</v>
      </c>
      <c r="E2661" t="s">
        <v>7</v>
      </c>
      <c r="F2661" s="3">
        <v>36599</v>
      </c>
      <c r="G2661" s="3">
        <v>799800</v>
      </c>
      <c r="H2661" s="3" t="s">
        <v>3765</v>
      </c>
      <c r="I2661" s="61">
        <v>2023</v>
      </c>
    </row>
    <row r="2662" spans="1:9" x14ac:dyDescent="0.3">
      <c r="A2662" s="79">
        <v>2014</v>
      </c>
      <c r="B2662" t="s">
        <v>913</v>
      </c>
      <c r="C2662" t="s">
        <v>1241</v>
      </c>
      <c r="D2662" t="s">
        <v>3083</v>
      </c>
      <c r="E2662" t="s">
        <v>19</v>
      </c>
      <c r="F2662" s="3">
        <v>10645.16</v>
      </c>
      <c r="G2662" s="3">
        <v>1795000</v>
      </c>
      <c r="H2662" s="3" t="s">
        <v>3765</v>
      </c>
      <c r="I2662" s="61">
        <v>2023</v>
      </c>
    </row>
    <row r="2663" spans="1:9" x14ac:dyDescent="0.3">
      <c r="A2663" s="79">
        <v>2014</v>
      </c>
      <c r="B2663" t="s">
        <v>913</v>
      </c>
      <c r="C2663" t="s">
        <v>1241</v>
      </c>
      <c r="D2663" t="s">
        <v>3084</v>
      </c>
      <c r="E2663" t="s">
        <v>7</v>
      </c>
      <c r="F2663" s="3">
        <v>102000</v>
      </c>
      <c r="G2663" s="3">
        <v>11923200</v>
      </c>
      <c r="H2663" s="3" t="s">
        <v>3765</v>
      </c>
      <c r="I2663" s="61">
        <v>2023</v>
      </c>
    </row>
    <row r="2664" spans="1:9" x14ac:dyDescent="0.3">
      <c r="A2664" s="79">
        <v>2014</v>
      </c>
      <c r="B2664" t="s">
        <v>913</v>
      </c>
      <c r="C2664" t="s">
        <v>1241</v>
      </c>
      <c r="D2664" t="s">
        <v>3085</v>
      </c>
      <c r="E2664" t="s">
        <v>42</v>
      </c>
      <c r="F2664" s="3">
        <v>1811727.96</v>
      </c>
      <c r="G2664" s="3">
        <v>46186400</v>
      </c>
      <c r="H2664" s="3" t="s">
        <v>3765</v>
      </c>
      <c r="I2664" s="61">
        <v>2023</v>
      </c>
    </row>
    <row r="2665" spans="1:9" x14ac:dyDescent="0.3">
      <c r="A2665" s="79">
        <v>2014</v>
      </c>
      <c r="B2665" t="s">
        <v>913</v>
      </c>
      <c r="C2665" t="s">
        <v>1241</v>
      </c>
      <c r="D2665" t="s">
        <v>3432</v>
      </c>
      <c r="E2665" t="s">
        <v>19</v>
      </c>
      <c r="F2665" s="3">
        <v>248000</v>
      </c>
      <c r="G2665" s="3">
        <v>3441400</v>
      </c>
      <c r="H2665" s="3" t="s">
        <v>3765</v>
      </c>
      <c r="I2665" s="61">
        <v>2023</v>
      </c>
    </row>
    <row r="2666" spans="1:9" x14ac:dyDescent="0.3">
      <c r="A2666" s="79">
        <v>2015</v>
      </c>
      <c r="B2666" t="s">
        <v>3433</v>
      </c>
      <c r="C2666" t="s">
        <v>1241</v>
      </c>
      <c r="D2666" t="s">
        <v>3760</v>
      </c>
      <c r="E2666" t="s">
        <v>42</v>
      </c>
      <c r="F2666" s="3">
        <v>335698.32</v>
      </c>
      <c r="G2666" s="3">
        <v>25066000</v>
      </c>
      <c r="H2666" s="3">
        <v>1038484.38</v>
      </c>
      <c r="I2666" s="61">
        <v>2023</v>
      </c>
    </row>
    <row r="2667" spans="1:9" x14ac:dyDescent="0.3">
      <c r="A2667" s="79">
        <v>2016</v>
      </c>
      <c r="B2667" t="s">
        <v>914</v>
      </c>
      <c r="C2667" t="s">
        <v>1241</v>
      </c>
      <c r="D2667" t="s">
        <v>695</v>
      </c>
      <c r="E2667" t="s">
        <v>42</v>
      </c>
      <c r="F2667" s="3">
        <v>496569.18000000005</v>
      </c>
      <c r="G2667" s="3">
        <v>7792500</v>
      </c>
      <c r="H2667" s="3">
        <v>879383.625</v>
      </c>
      <c r="I2667" s="61">
        <v>2023</v>
      </c>
    </row>
    <row r="2668" spans="1:9" x14ac:dyDescent="0.3">
      <c r="A2668" s="79">
        <v>2019</v>
      </c>
      <c r="B2668" t="s">
        <v>915</v>
      </c>
      <c r="C2668" t="s">
        <v>1241</v>
      </c>
      <c r="D2668" t="s">
        <v>696</v>
      </c>
      <c r="E2668" t="s">
        <v>42</v>
      </c>
      <c r="F2668" s="3" t="s">
        <v>3765</v>
      </c>
      <c r="G2668" s="3">
        <v>4337500</v>
      </c>
      <c r="H2668" s="3">
        <v>907231.5</v>
      </c>
      <c r="I2668" s="61">
        <v>2023</v>
      </c>
    </row>
    <row r="2669" spans="1:9" x14ac:dyDescent="0.3">
      <c r="A2669" s="79">
        <v>2019</v>
      </c>
      <c r="B2669" t="s">
        <v>915</v>
      </c>
      <c r="C2669" t="s">
        <v>1241</v>
      </c>
      <c r="D2669" t="s">
        <v>585</v>
      </c>
      <c r="E2669" t="s">
        <v>42</v>
      </c>
      <c r="F2669" s="3" t="s">
        <v>3765</v>
      </c>
      <c r="G2669" s="3">
        <v>4389000</v>
      </c>
      <c r="H2669" s="3">
        <v>918003.24000000011</v>
      </c>
      <c r="I2669" s="61">
        <v>2023</v>
      </c>
    </row>
    <row r="2670" spans="1:9" x14ac:dyDescent="0.3">
      <c r="A2670" s="79">
        <v>2019</v>
      </c>
      <c r="B2670" t="s">
        <v>915</v>
      </c>
      <c r="C2670" t="s">
        <v>1241</v>
      </c>
      <c r="D2670" t="s">
        <v>3434</v>
      </c>
      <c r="E2670" t="s">
        <v>42</v>
      </c>
      <c r="F2670" s="3" t="s">
        <v>3765</v>
      </c>
      <c r="G2670" s="3">
        <v>1311000</v>
      </c>
      <c r="H2670" s="3">
        <v>274208.76</v>
      </c>
      <c r="I2670" s="61">
        <v>2023</v>
      </c>
    </row>
    <row r="2671" spans="1:9" x14ac:dyDescent="0.3">
      <c r="A2671" s="79">
        <v>2019</v>
      </c>
      <c r="B2671" t="s">
        <v>915</v>
      </c>
      <c r="C2671" t="s">
        <v>1241</v>
      </c>
      <c r="D2671" t="s">
        <v>3435</v>
      </c>
      <c r="E2671" t="s">
        <v>42</v>
      </c>
      <c r="F2671" s="3" t="s">
        <v>3765</v>
      </c>
      <c r="G2671" s="3">
        <v>32286400</v>
      </c>
      <c r="H2671" s="3">
        <v>6753023.4240000006</v>
      </c>
      <c r="I2671" s="61">
        <v>2023</v>
      </c>
    </row>
    <row r="2672" spans="1:9" x14ac:dyDescent="0.3">
      <c r="A2672" s="79">
        <v>2019</v>
      </c>
      <c r="B2672" t="s">
        <v>915</v>
      </c>
      <c r="C2672" t="s">
        <v>1241</v>
      </c>
      <c r="D2672" t="s">
        <v>3936</v>
      </c>
      <c r="E2672" t="s">
        <v>42</v>
      </c>
      <c r="F2672" s="3" t="s">
        <v>3765</v>
      </c>
      <c r="G2672" s="3">
        <v>3143300</v>
      </c>
      <c r="H2672" s="3">
        <v>657452.62800000003</v>
      </c>
      <c r="I2672" s="61">
        <v>2023</v>
      </c>
    </row>
    <row r="2673" spans="1:9" x14ac:dyDescent="0.3">
      <c r="A2673" s="79">
        <v>2019</v>
      </c>
      <c r="B2673" t="s">
        <v>915</v>
      </c>
      <c r="C2673" t="s">
        <v>1241</v>
      </c>
      <c r="D2673" t="s">
        <v>3937</v>
      </c>
      <c r="E2673" t="s">
        <v>42</v>
      </c>
      <c r="F2673" s="3" t="s">
        <v>3765</v>
      </c>
      <c r="G2673" s="3">
        <v>2540200</v>
      </c>
      <c r="H2673" s="3">
        <v>531308.23200000008</v>
      </c>
      <c r="I2673" s="61">
        <v>2023</v>
      </c>
    </row>
    <row r="2674" spans="1:9" x14ac:dyDescent="0.3">
      <c r="A2674" s="79">
        <v>2108</v>
      </c>
      <c r="B2674" t="s">
        <v>916</v>
      </c>
      <c r="C2674" t="s">
        <v>1253</v>
      </c>
      <c r="D2674" t="s">
        <v>699</v>
      </c>
      <c r="E2674" t="s">
        <v>42</v>
      </c>
      <c r="F2674" s="3">
        <v>49185.599999999999</v>
      </c>
      <c r="G2674" s="3">
        <v>6166700</v>
      </c>
      <c r="H2674" s="3">
        <v>201281</v>
      </c>
      <c r="I2674" s="61">
        <v>2023</v>
      </c>
    </row>
    <row r="2675" spans="1:9" x14ac:dyDescent="0.3">
      <c r="A2675" s="79">
        <v>2108</v>
      </c>
      <c r="B2675" t="s">
        <v>916</v>
      </c>
      <c r="C2675" t="s">
        <v>1253</v>
      </c>
      <c r="D2675" t="s">
        <v>697</v>
      </c>
      <c r="E2675" t="s">
        <v>42</v>
      </c>
      <c r="F2675" s="3">
        <v>1000</v>
      </c>
      <c r="G2675" s="3">
        <v>296900</v>
      </c>
      <c r="H2675" s="3">
        <v>9691</v>
      </c>
      <c r="I2675" s="61">
        <v>2023</v>
      </c>
    </row>
    <row r="2676" spans="1:9" x14ac:dyDescent="0.3">
      <c r="A2676" s="79">
        <v>2108</v>
      </c>
      <c r="B2676" t="s">
        <v>916</v>
      </c>
      <c r="C2676" t="s">
        <v>1253</v>
      </c>
      <c r="D2676" t="s">
        <v>697</v>
      </c>
      <c r="E2676" t="s">
        <v>42</v>
      </c>
      <c r="F2676" s="3">
        <v>1000</v>
      </c>
      <c r="G2676" s="3">
        <v>324000</v>
      </c>
      <c r="H2676" s="3">
        <v>10575</v>
      </c>
      <c r="I2676" s="61">
        <v>2023</v>
      </c>
    </row>
    <row r="2677" spans="1:9" x14ac:dyDescent="0.3">
      <c r="A2677" s="79">
        <v>2108</v>
      </c>
      <c r="B2677" t="s">
        <v>916</v>
      </c>
      <c r="C2677" t="s">
        <v>1253</v>
      </c>
      <c r="D2677" t="s">
        <v>700</v>
      </c>
      <c r="E2677" t="s">
        <v>42</v>
      </c>
      <c r="F2677" s="3">
        <v>4400</v>
      </c>
      <c r="G2677" s="3">
        <v>622600</v>
      </c>
      <c r="H2677" s="3">
        <v>20322</v>
      </c>
      <c r="I2677" s="61">
        <v>2023</v>
      </c>
    </row>
    <row r="2678" spans="1:9" x14ac:dyDescent="0.3">
      <c r="A2678" s="79">
        <v>2112</v>
      </c>
      <c r="B2678" t="s">
        <v>917</v>
      </c>
      <c r="C2678" t="s">
        <v>1253</v>
      </c>
      <c r="D2678" t="s">
        <v>702</v>
      </c>
      <c r="E2678" t="s">
        <v>42</v>
      </c>
      <c r="F2678" s="3">
        <v>62167.74</v>
      </c>
      <c r="G2678" s="3">
        <v>2600100</v>
      </c>
      <c r="H2678" s="3">
        <v>91133.51</v>
      </c>
      <c r="I2678" s="61">
        <v>2023</v>
      </c>
    </row>
    <row r="2679" spans="1:9" x14ac:dyDescent="0.3">
      <c r="A2679" s="79">
        <v>2115</v>
      </c>
      <c r="B2679" t="s">
        <v>918</v>
      </c>
      <c r="C2679" t="s">
        <v>1253</v>
      </c>
      <c r="D2679" t="s">
        <v>704</v>
      </c>
      <c r="E2679" t="s">
        <v>7</v>
      </c>
      <c r="F2679" s="3">
        <v>53547.9</v>
      </c>
      <c r="G2679" s="3">
        <v>5159700</v>
      </c>
      <c r="H2679" s="3">
        <v>147094</v>
      </c>
      <c r="I2679" s="61">
        <v>2023</v>
      </c>
    </row>
    <row r="2680" spans="1:9" x14ac:dyDescent="0.3">
      <c r="A2680" s="79">
        <v>2119</v>
      </c>
      <c r="B2680" t="s">
        <v>919</v>
      </c>
      <c r="C2680" t="s">
        <v>1253</v>
      </c>
      <c r="D2680" t="s">
        <v>706</v>
      </c>
      <c r="E2680" t="s">
        <v>7</v>
      </c>
      <c r="F2680" s="3">
        <v>6954.76</v>
      </c>
      <c r="G2680" s="3">
        <v>808200</v>
      </c>
      <c r="H2680" s="3">
        <v>33524.135999999999</v>
      </c>
      <c r="I2680" s="61">
        <v>2023</v>
      </c>
    </row>
    <row r="2681" spans="1:9" x14ac:dyDescent="0.3">
      <c r="A2681" s="79">
        <v>2119</v>
      </c>
      <c r="B2681" t="s">
        <v>919</v>
      </c>
      <c r="C2681" t="s">
        <v>1253</v>
      </c>
      <c r="D2681" t="s">
        <v>3436</v>
      </c>
      <c r="E2681" t="s">
        <v>19</v>
      </c>
      <c r="F2681" s="3">
        <v>136979.99</v>
      </c>
      <c r="G2681" s="3">
        <v>3620300</v>
      </c>
      <c r="H2681" s="3">
        <v>150170.04399999999</v>
      </c>
      <c r="I2681" s="61">
        <v>2023</v>
      </c>
    </row>
    <row r="2682" spans="1:9" x14ac:dyDescent="0.3">
      <c r="A2682" s="79">
        <v>2119</v>
      </c>
      <c r="B2682" t="s">
        <v>919</v>
      </c>
      <c r="C2682" t="s">
        <v>1253</v>
      </c>
      <c r="D2682" t="s">
        <v>3437</v>
      </c>
      <c r="E2682" t="s">
        <v>19</v>
      </c>
      <c r="F2682" s="3">
        <v>37360.410000000003</v>
      </c>
      <c r="G2682" s="3">
        <v>1094900</v>
      </c>
      <c r="H2682" s="3">
        <v>45416.451999999997</v>
      </c>
      <c r="I2682" s="61">
        <v>2023</v>
      </c>
    </row>
    <row r="2683" spans="1:9" x14ac:dyDescent="0.3">
      <c r="A2683" s="79">
        <v>2119</v>
      </c>
      <c r="B2683" t="s">
        <v>919</v>
      </c>
      <c r="C2683" t="s">
        <v>1253</v>
      </c>
      <c r="D2683" t="s">
        <v>3438</v>
      </c>
      <c r="E2683" t="s">
        <v>19</v>
      </c>
      <c r="F2683" s="3">
        <v>112088.96000000001</v>
      </c>
      <c r="G2683" s="3">
        <v>2079500</v>
      </c>
      <c r="H2683" s="3">
        <v>86257.659999999989</v>
      </c>
      <c r="I2683" s="61">
        <v>2023</v>
      </c>
    </row>
    <row r="2684" spans="1:9" x14ac:dyDescent="0.3">
      <c r="A2684" s="79">
        <v>2122</v>
      </c>
      <c r="B2684" t="s">
        <v>803</v>
      </c>
      <c r="C2684" t="s">
        <v>1253</v>
      </c>
      <c r="D2684" t="s">
        <v>3761</v>
      </c>
      <c r="E2684" t="s">
        <v>42</v>
      </c>
      <c r="F2684" s="3">
        <v>1075288</v>
      </c>
      <c r="G2684" s="3">
        <v>51908273</v>
      </c>
      <c r="H2684" s="3">
        <v>2000025.77</v>
      </c>
      <c r="I2684" s="61">
        <v>2023</v>
      </c>
    </row>
  </sheetData>
  <sheetProtection autoFilter="0"/>
  <autoFilter ref="A2:I2684" xr:uid="{9F2A3AA8-4BD1-483F-854A-7E711164E25A}"/>
  <sortState xmlns:xlrd2="http://schemas.microsoft.com/office/spreadsheetml/2017/richdata2" ref="A3:I2684">
    <sortCondition ref="A3:A2684"/>
  </sortState>
  <pageMargins left="0.7" right="0.7" top="0.75" bottom="0.75" header="0.3" footer="0.3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EA5D-39B1-4545-95F0-56DAC60C3688}">
  <sheetPr codeName="Sheet4"/>
  <dimension ref="A1:BC8"/>
  <sheetViews>
    <sheetView zoomScaleNormal="100" workbookViewId="0"/>
  </sheetViews>
  <sheetFormatPr defaultRowHeight="14.4" x14ac:dyDescent="0.3"/>
  <cols>
    <col min="1" max="1" width="20.109375" customWidth="1"/>
    <col min="2" max="2" width="111.109375" customWidth="1"/>
  </cols>
  <sheetData>
    <row r="1" spans="1:55" ht="50.25" customHeight="1" x14ac:dyDescent="0.3">
      <c r="A1" s="87" t="s">
        <v>3113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</row>
    <row r="2" spans="1:55" ht="15" x14ac:dyDescent="0.3">
      <c r="A2" s="51" t="s">
        <v>1858</v>
      </c>
      <c r="B2" s="51" t="s">
        <v>1859</v>
      </c>
    </row>
    <row r="3" spans="1:55" x14ac:dyDescent="0.3">
      <c r="A3" s="21" t="s">
        <v>1860</v>
      </c>
      <c r="B3" t="s">
        <v>1861</v>
      </c>
    </row>
    <row r="4" spans="1:55" x14ac:dyDescent="0.3">
      <c r="A4" s="21" t="s">
        <v>1862</v>
      </c>
      <c r="B4" t="s">
        <v>1863</v>
      </c>
    </row>
    <row r="5" spans="1:55" x14ac:dyDescent="0.3">
      <c r="A5" s="21" t="s">
        <v>1864</v>
      </c>
      <c r="B5" t="s">
        <v>1865</v>
      </c>
    </row>
    <row r="6" spans="1:55" x14ac:dyDescent="0.3">
      <c r="A6" s="21" t="s">
        <v>1866</v>
      </c>
      <c r="B6" t="s">
        <v>1867</v>
      </c>
    </row>
    <row r="7" spans="1:55" x14ac:dyDescent="0.3">
      <c r="A7" s="21" t="s">
        <v>1868</v>
      </c>
      <c r="B7" t="s">
        <v>1869</v>
      </c>
    </row>
    <row r="8" spans="1:55" x14ac:dyDescent="0.3">
      <c r="A8" s="21" t="s">
        <v>1870</v>
      </c>
      <c r="B8" t="s">
        <v>1871</v>
      </c>
    </row>
  </sheetData>
  <sheetProtection algorithmName="SHA-512" hashValue="zrTic4Wjv8WyTov84Ac5NE4DsKKMj09CHgtcwDXMzXxADsdPELMNZcN4fRc62YHwQqXfJ3g+CciyoeM9QxAgSw==" saltValue="aiRUzfFyR+/mhFrwl/cnoA==" spinCount="100000" sheet="1" objects="1" scenarios="1"/>
  <pageMargins left="0.7" right="0.7" top="0.75" bottom="0.7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PILOT Viewer</vt:lpstr>
      <vt:lpstr>Summary By Town</vt:lpstr>
      <vt:lpstr>Raw Data from UFBs</vt:lpstr>
      <vt:lpstr>Community Typology</vt:lpstr>
      <vt:lpstr>'Community Typology'!Print_Area</vt:lpstr>
      <vt:lpstr>'PILOT Viewer'!Print_Area</vt:lpstr>
      <vt:lpstr>'Raw Data from UFBs'!Print_Area</vt:lpstr>
      <vt:lpstr>'PILOT Viewer'!Print_Titles</vt:lpstr>
      <vt:lpstr>'Raw Data from UFBs'!Print_Titles</vt:lpstr>
      <vt:lpstr>'Summary By Town'!Print_Titles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Clayton, Spencer</dc:creator>
  <cp:lastModifiedBy>Gallello, Matthew [DCA]</cp:lastModifiedBy>
  <cp:lastPrinted>2020-11-13T18:51:24Z</cp:lastPrinted>
  <dcterms:created xsi:type="dcterms:W3CDTF">2020-08-24T13:29:37Z</dcterms:created>
  <dcterms:modified xsi:type="dcterms:W3CDTF">2024-11-18T20:23:22Z</dcterms:modified>
</cp:coreProperties>
</file>