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9960" windowHeight="11640" firstSheet="2" activeTab="2"/>
  </bookViews>
  <sheets>
    <sheet name="MACROS" sheetId="1" state="hidden" r:id="rId1"/>
    <sheet name="CONTENTS TC" sheetId="2" r:id="rId2"/>
    <sheet name="Signature Page" sheetId="3" r:id="rId3"/>
    <sheet name="Rent Qual. Chart" sheetId="4" r:id="rId4"/>
    <sheet name="EligBasisLimits" sheetId="5" r:id="rId5"/>
    <sheet name="Breakdown" sheetId="6" r:id="rId6"/>
    <sheet name="Carryover" sheetId="7" r:id="rId7"/>
    <sheet name="Ties" sheetId="8" r:id="rId8"/>
    <sheet name="Percentage_Limits" sheetId="9" r:id="rId9"/>
    <sheet name="OPER INCOME" sheetId="10" r:id="rId10"/>
    <sheet name="NOI" sheetId="11" r:id="rId11"/>
  </sheets>
  <externalReferences>
    <externalReference r:id="rId14"/>
  </externalReferences>
  <definedNames>
    <definedName name="_xlfn.IFERROR" hidden="1">#NAME?</definedName>
    <definedName name="a" localSheetId="5">'Breakdown'!$J$32:$J$33,'Breakdown'!$H$32:$H$33,'Breakdown'!$F$32:$F$33,'Breakdown'!$J$40:$J$49,'Breakdown'!$J$52:$J$61,'Breakdown'!$F$67:$F$75,'Breakdown'!$B$84:$F$90,'Breakdown'!$H$84:$H$90,'Breakdown'!$C$97:$G$97,'Breakdown'!$C$99:$D$99</definedName>
    <definedName name="a" localSheetId="6">'Breakdown'!$J$32:$J$33,'Breakdown'!$H$32:$H$33,'Breakdown'!$F$32:$F$33,'Breakdown'!$J$40:$J$49,'Breakdown'!$J$52:$J$61,'Breakdown'!$F$67:$F$75,'Breakdown'!$B$84:$F$90,'Breakdown'!$H$84:$H$90,'Breakdown'!$C$97:$G$97,'Breakdown'!$C$99:$D$99</definedName>
    <definedName name="a" localSheetId="10">'Breakdown'!$J$32:$J$33,'Breakdown'!$H$32:$H$33,'Breakdown'!$F$32:$F$33,'Breakdown'!$J$40:$J$49,'Breakdown'!$J$52:$J$61,'Breakdown'!$F$67:$F$75,'Breakdown'!$B$84:$F$90,'Breakdown'!$H$84:$H$90,'Breakdown'!$C$97:$G$97,'Breakdown'!$C$99:$D$99</definedName>
    <definedName name="a" localSheetId="9">'Breakdown'!$J$32:$J$33,'Breakdown'!$H$32:$H$33,'Breakdown'!$F$32:$F$33,'Breakdown'!$J$40:$J$49,'Breakdown'!$J$52:$J$61,'Breakdown'!$F$67:$F$75,'Breakdown'!$B$84:$F$90,'Breakdown'!$H$84:$H$90,'Breakdown'!$C$97:$G$97,'Breakdown'!$C$99:$D$99</definedName>
    <definedName name="a" localSheetId="8">'Breakdown'!$J$32:$J$33,'Breakdown'!$H$32:$H$33,'Breakdown'!$F$32:$F$33,'Breakdown'!$J$40:$J$49,'Breakdown'!$J$52:$J$61,'Breakdown'!$F$67:$F$75,'Breakdown'!$B$84:$F$90,'Breakdown'!$H$84:$H$90,'Breakdown'!$C$97:$G$97,'Breakdown'!$C$99:$D$99</definedName>
    <definedName name="a" localSheetId="2">'[1]Breakdown'!$J$30:$J$31,'[1]Breakdown'!$H$30:$H$31,'[1]Breakdown'!$F$30:$F$31,'[1]Breakdown'!$J$38:$J$47,'[1]Breakdown'!$J$50:$J$58,'[1]Breakdown'!$F$63:$F$72,'[1]Breakdown'!$B$81:$F$87,'[1]Breakdown'!$H$81:$H$87,'[1]Breakdown'!$C$94:$G$94,'[1]Breakdown'!$C$96:$D$96</definedName>
    <definedName name="a" localSheetId="7">'Breakdown'!$J$32:$J$33,'Breakdown'!$H$32:$H$33,'Breakdown'!$F$32:$F$33,'Breakdown'!$J$40:$J$49,'Breakdown'!$J$52:$J$61,'Breakdown'!$F$67:$F$75,'Breakdown'!$B$84:$F$90,'Breakdown'!$H$84:$H$90,'Breakdown'!$C$97:$G$97,'Breakdown'!$C$99:$D$99</definedName>
    <definedName name="a">#REF!,#REF!,#REF!,#REF!,#REF!,#REF!,#REF!,#REF!,#REF!,#REF!</definedName>
    <definedName name="ACREAGE">#REF!</definedName>
    <definedName name="AGENCY_DEBTSERV">#REF!</definedName>
    <definedName name="BR_1">#REF!</definedName>
    <definedName name="BR_10">#REF!</definedName>
    <definedName name="BR_11" localSheetId="5">#REF!</definedName>
    <definedName name="BR_11" localSheetId="6">#REF!</definedName>
    <definedName name="BR_11" localSheetId="10">#REF!</definedName>
    <definedName name="BR_11" localSheetId="9">#REF!</definedName>
    <definedName name="BR_11" localSheetId="8">#REF!</definedName>
    <definedName name="BR_11" localSheetId="2">#REF!</definedName>
    <definedName name="BR_11" localSheetId="7">#REF!</definedName>
    <definedName name="BR_11">#REF!</definedName>
    <definedName name="BR_12" localSheetId="5">#REF!</definedName>
    <definedName name="BR_12" localSheetId="6">#REF!</definedName>
    <definedName name="BR_12" localSheetId="10">#REF!</definedName>
    <definedName name="BR_12" localSheetId="9">#REF!</definedName>
    <definedName name="BR_12" localSheetId="8">#REF!</definedName>
    <definedName name="BR_12" localSheetId="2">#REF!</definedName>
    <definedName name="BR_12" localSheetId="7">#REF!</definedName>
    <definedName name="BR_12">#REF!</definedName>
    <definedName name="BR_13" localSheetId="5">#REF!</definedName>
    <definedName name="BR_13" localSheetId="6">#REF!</definedName>
    <definedName name="BR_13" localSheetId="10">#REF!</definedName>
    <definedName name="BR_13" localSheetId="9">#REF!</definedName>
    <definedName name="BR_13" localSheetId="8">#REF!</definedName>
    <definedName name="BR_13" localSheetId="2">#REF!</definedName>
    <definedName name="BR_13" localSheetId="7">#REF!</definedName>
    <definedName name="BR_13">#REF!</definedName>
    <definedName name="BR_14" localSheetId="5">#REF!</definedName>
    <definedName name="BR_14" localSheetId="6">#REF!</definedName>
    <definedName name="BR_14" localSheetId="10">#REF!</definedName>
    <definedName name="BR_14" localSheetId="9">#REF!</definedName>
    <definedName name="BR_14" localSheetId="8">#REF!</definedName>
    <definedName name="BR_14" localSheetId="2">#REF!</definedName>
    <definedName name="BR_14" localSheetId="7">#REF!</definedName>
    <definedName name="BR_14">#REF!</definedName>
    <definedName name="BR_15" localSheetId="5">#REF!</definedName>
    <definedName name="BR_15" localSheetId="6">#REF!</definedName>
    <definedName name="BR_15" localSheetId="10">#REF!</definedName>
    <definedName name="BR_15" localSheetId="9">#REF!</definedName>
    <definedName name="BR_15" localSheetId="8">#REF!</definedName>
    <definedName name="BR_15" localSheetId="2">#REF!</definedName>
    <definedName name="BR_15" localSheetId="7">#REF!</definedName>
    <definedName name="BR_15">#REF!</definedName>
    <definedName name="BR_16" localSheetId="5">#REF!</definedName>
    <definedName name="BR_16" localSheetId="6">#REF!</definedName>
    <definedName name="BR_16" localSheetId="10">#REF!</definedName>
    <definedName name="BR_16" localSheetId="9">#REF!</definedName>
    <definedName name="BR_16" localSheetId="8">#REF!</definedName>
    <definedName name="BR_16" localSheetId="2">#REF!</definedName>
    <definedName name="BR_16" localSheetId="7">#REF!</definedName>
    <definedName name="BR_16">#REF!</definedName>
    <definedName name="BR_17" localSheetId="5">#REF!</definedName>
    <definedName name="BR_17" localSheetId="6">#REF!</definedName>
    <definedName name="BR_17" localSheetId="10">#REF!</definedName>
    <definedName name="BR_17" localSheetId="9">#REF!</definedName>
    <definedName name="BR_17" localSheetId="8">#REF!</definedName>
    <definedName name="BR_17" localSheetId="2">#REF!</definedName>
    <definedName name="BR_17" localSheetId="7">#REF!</definedName>
    <definedName name="BR_17">#REF!</definedName>
    <definedName name="BR_18" localSheetId="5">#REF!</definedName>
    <definedName name="BR_18" localSheetId="6">#REF!</definedName>
    <definedName name="BR_18" localSheetId="10">#REF!</definedName>
    <definedName name="BR_18" localSheetId="9">#REF!</definedName>
    <definedName name="BR_18" localSheetId="8">#REF!</definedName>
    <definedName name="BR_18" localSheetId="2">#REF!</definedName>
    <definedName name="BR_18" localSheetId="7">#REF!</definedName>
    <definedName name="BR_18">#REF!</definedName>
    <definedName name="BR_19" localSheetId="5">#REF!</definedName>
    <definedName name="BR_19" localSheetId="6">#REF!</definedName>
    <definedName name="BR_19" localSheetId="10">#REF!</definedName>
    <definedName name="BR_19" localSheetId="9">#REF!</definedName>
    <definedName name="BR_19" localSheetId="8">#REF!</definedName>
    <definedName name="BR_19" localSheetId="2">#REF!</definedName>
    <definedName name="BR_19" localSheetId="7">#REF!</definedName>
    <definedName name="BR_19">#REF!</definedName>
    <definedName name="BR_2">#REF!</definedName>
    <definedName name="BR_3">#REF!</definedName>
    <definedName name="BR_4">#REF!</definedName>
    <definedName name="BR_5">#REF!</definedName>
    <definedName name="BR_6">#REF!</definedName>
    <definedName name="BR_7">#REF!</definedName>
    <definedName name="BR_8">#REF!</definedName>
    <definedName name="BR_9">#REF!</definedName>
    <definedName name="CARRY_PERC">#REF!</definedName>
    <definedName name="CASHFLOW" localSheetId="5">#REF!</definedName>
    <definedName name="CASHFLOW" localSheetId="6">#REF!</definedName>
    <definedName name="CASHFLOW" localSheetId="1">#REF!</definedName>
    <definedName name="CASHFLOW" localSheetId="10">#REF!</definedName>
    <definedName name="CASHFLOW" localSheetId="9">#REF!</definedName>
    <definedName name="CASHFLOW" localSheetId="8">#REF!</definedName>
    <definedName name="CASHFLOW" localSheetId="2">#REF!</definedName>
    <definedName name="CASHFLOW" localSheetId="7">#REF!</definedName>
    <definedName name="CASHFLOW">#REF!</definedName>
    <definedName name="CLOSING">#REF!</definedName>
    <definedName name="CNTRCTFE">#REF!</definedName>
    <definedName name="COMMIT">#REF!</definedName>
    <definedName name="CONSTERM">#REF!</definedName>
    <definedName name="CONSTR" localSheetId="5">#REF!</definedName>
    <definedName name="CONSTR" localSheetId="6">#REF!</definedName>
    <definedName name="CONSTR" localSheetId="10">#REF!</definedName>
    <definedName name="CONSTR" localSheetId="9">#REF!</definedName>
    <definedName name="CONSTR" localSheetId="8">#REF!</definedName>
    <definedName name="CONSTR" localSheetId="2">#REF!</definedName>
    <definedName name="CONSTR" localSheetId="7">#REF!</definedName>
    <definedName name="CONSTR">#REF!</definedName>
    <definedName name="COUNTY">#REF!</definedName>
    <definedName name="DATE_PRP">#REF!</definedName>
    <definedName name="DEBT_OTH">#REF!</definedName>
    <definedName name="DEV_NAME">#REF!</definedName>
    <definedName name="DEV_STREET">#REF!</definedName>
    <definedName name="DEVELOPMENT">#REF!</definedName>
    <definedName name="DEVFEE" localSheetId="5">#REF!</definedName>
    <definedName name="DEVFEE" localSheetId="6">#REF!</definedName>
    <definedName name="DEVFEE" localSheetId="10">#REF!</definedName>
    <definedName name="DEVFEE" localSheetId="9">#REF!</definedName>
    <definedName name="DEVFEE" localSheetId="8">#REF!</definedName>
    <definedName name="DEVFEE" localSheetId="2">#REF!</definedName>
    <definedName name="DEVFEE" localSheetId="7">#REF!</definedName>
    <definedName name="DEVFEE">#REF!</definedName>
    <definedName name="DEVFEE_PERC" localSheetId="5">#REF!</definedName>
    <definedName name="DEVFEE_PERC" localSheetId="6">#REF!</definedName>
    <definedName name="DEVFEE_PERC" localSheetId="1">#REF!</definedName>
    <definedName name="DEVFEE_PERC" localSheetId="10">#REF!</definedName>
    <definedName name="DEVFEE_PERC" localSheetId="9">#REF!</definedName>
    <definedName name="DEVFEE_PERC" localSheetId="8">#REF!</definedName>
    <definedName name="DEVFEE_PERC" localSheetId="2">#REF!</definedName>
    <definedName name="DEVFEE_PERC" localSheetId="7">#REF!</definedName>
    <definedName name="DEVFEE_PERC">#REF!</definedName>
    <definedName name="DSR" localSheetId="5">#REF!</definedName>
    <definedName name="DSR" localSheetId="6">#REF!</definedName>
    <definedName name="DSR" localSheetId="10">#REF!</definedName>
    <definedName name="DSR" localSheetId="9">#REF!</definedName>
    <definedName name="DSR" localSheetId="8">#REF!</definedName>
    <definedName name="DSR" localSheetId="2">#REF!</definedName>
    <definedName name="DSR" localSheetId="7">#REF!</definedName>
    <definedName name="DSR">#REF!</definedName>
    <definedName name="DSR_SOLV" localSheetId="5">#REF!</definedName>
    <definedName name="DSR_SOLV" localSheetId="6">#REF!</definedName>
    <definedName name="DSR_SOLV" localSheetId="10">#REF!</definedName>
    <definedName name="DSR_SOLV" localSheetId="9">#REF!</definedName>
    <definedName name="DSR_SOLV" localSheetId="8">#REF!</definedName>
    <definedName name="DSR_SOLV" localSheetId="2">#REF!</definedName>
    <definedName name="DSR_SOLV" localSheetId="7">#REF!</definedName>
    <definedName name="DSR_SOLV">#REF!</definedName>
    <definedName name="DU_1">#REF!</definedName>
    <definedName name="DU_10">#REF!</definedName>
    <definedName name="DU_11" localSheetId="5">#REF!</definedName>
    <definedName name="DU_11" localSheetId="6">#REF!</definedName>
    <definedName name="DU_11" localSheetId="10">#REF!</definedName>
    <definedName name="DU_11" localSheetId="9">#REF!</definedName>
    <definedName name="DU_11" localSheetId="8">#REF!</definedName>
    <definedName name="DU_11" localSheetId="2">#REF!</definedName>
    <definedName name="DU_11" localSheetId="7">#REF!</definedName>
    <definedName name="DU_11">#REF!</definedName>
    <definedName name="DU_12" localSheetId="5">#REF!</definedName>
    <definedName name="DU_12" localSheetId="6">#REF!</definedName>
    <definedName name="DU_12" localSheetId="10">#REF!</definedName>
    <definedName name="DU_12" localSheetId="9">#REF!</definedName>
    <definedName name="DU_12" localSheetId="8">#REF!</definedName>
    <definedName name="DU_12" localSheetId="2">#REF!</definedName>
    <definedName name="DU_12" localSheetId="7">#REF!</definedName>
    <definedName name="DU_12">#REF!</definedName>
    <definedName name="DU_13" localSheetId="5">#REF!</definedName>
    <definedName name="DU_13" localSheetId="6">#REF!</definedName>
    <definedName name="DU_13" localSheetId="10">#REF!</definedName>
    <definedName name="DU_13" localSheetId="9">#REF!</definedName>
    <definedName name="DU_13" localSheetId="8">#REF!</definedName>
    <definedName name="DU_13" localSheetId="2">#REF!</definedName>
    <definedName name="DU_13" localSheetId="7">#REF!</definedName>
    <definedName name="DU_13">#REF!</definedName>
    <definedName name="DU_14" localSheetId="5">#REF!</definedName>
    <definedName name="DU_14" localSheetId="6">#REF!</definedName>
    <definedName name="DU_14" localSheetId="10">#REF!</definedName>
    <definedName name="DU_14" localSheetId="9">#REF!</definedName>
    <definedName name="DU_14" localSheetId="8">#REF!</definedName>
    <definedName name="DU_14" localSheetId="2">#REF!</definedName>
    <definedName name="DU_14" localSheetId="7">#REF!</definedName>
    <definedName name="DU_14">#REF!</definedName>
    <definedName name="DU_15" localSheetId="5">#REF!</definedName>
    <definedName name="DU_15" localSheetId="6">#REF!</definedName>
    <definedName name="DU_15" localSheetId="10">#REF!</definedName>
    <definedName name="DU_15" localSheetId="9">#REF!</definedName>
    <definedName name="DU_15" localSheetId="8">#REF!</definedName>
    <definedName name="DU_15" localSheetId="2">#REF!</definedName>
    <definedName name="DU_15" localSheetId="7">#REF!</definedName>
    <definedName name="DU_15">#REF!</definedName>
    <definedName name="DU_16" localSheetId="5">#REF!</definedName>
    <definedName name="DU_16" localSheetId="6">#REF!</definedName>
    <definedName name="DU_16" localSheetId="10">#REF!</definedName>
    <definedName name="DU_16" localSheetId="9">#REF!</definedName>
    <definedName name="DU_16" localSheetId="8">#REF!</definedName>
    <definedName name="DU_16" localSheetId="2">#REF!</definedName>
    <definedName name="DU_16" localSheetId="7">#REF!</definedName>
    <definedName name="DU_16">#REF!</definedName>
    <definedName name="DU_17" localSheetId="5">#REF!</definedName>
    <definedName name="DU_17" localSheetId="6">#REF!</definedName>
    <definedName name="DU_17" localSheetId="10">#REF!</definedName>
    <definedName name="DU_17" localSheetId="9">#REF!</definedName>
    <definedName name="DU_17" localSheetId="8">#REF!</definedName>
    <definedName name="DU_17" localSheetId="2">#REF!</definedName>
    <definedName name="DU_17" localSheetId="7">#REF!</definedName>
    <definedName name="DU_17">#REF!</definedName>
    <definedName name="DU_18" localSheetId="5">#REF!</definedName>
    <definedName name="DU_18" localSheetId="6">#REF!</definedName>
    <definedName name="DU_18" localSheetId="10">#REF!</definedName>
    <definedName name="DU_18" localSheetId="9">#REF!</definedName>
    <definedName name="DU_18" localSheetId="8">#REF!</definedName>
    <definedName name="DU_18" localSheetId="2">#REF!</definedName>
    <definedName name="DU_18" localSheetId="7">#REF!</definedName>
    <definedName name="DU_18">#REF!</definedName>
    <definedName name="DU_19" localSheetId="5">#REF!</definedName>
    <definedName name="DU_19" localSheetId="6">#REF!</definedName>
    <definedName name="DU_19" localSheetId="10">#REF!</definedName>
    <definedName name="DU_19" localSheetId="9">#REF!</definedName>
    <definedName name="DU_19" localSheetId="8">#REF!</definedName>
    <definedName name="DU_19" localSheetId="2">#REF!</definedName>
    <definedName name="DU_19" localSheetId="7">#REF!</definedName>
    <definedName name="DU_19">#REF!</definedName>
    <definedName name="DU_2">#REF!</definedName>
    <definedName name="DU_20" localSheetId="5">#REF!</definedName>
    <definedName name="DU_20" localSheetId="6">#REF!</definedName>
    <definedName name="DU_20" localSheetId="10">#REF!</definedName>
    <definedName name="DU_20" localSheetId="9">#REF!</definedName>
    <definedName name="DU_20" localSheetId="8">#REF!</definedName>
    <definedName name="DU_20" localSheetId="2">#REF!</definedName>
    <definedName name="DU_20" localSheetId="7">#REF!</definedName>
    <definedName name="DU_20">#REF!</definedName>
    <definedName name="DU_3">#REF!</definedName>
    <definedName name="DU_4">#REF!</definedName>
    <definedName name="DU_5">#REF!</definedName>
    <definedName name="DU_6">#REF!</definedName>
    <definedName name="DU_7">#REF!</definedName>
    <definedName name="DU_8">#REF!</definedName>
    <definedName name="DU_9">#REF!</definedName>
    <definedName name="DWELUNIT">#REF!</definedName>
    <definedName name="ERR1">#REF!</definedName>
    <definedName name="F10A" localSheetId="5">#REF!</definedName>
    <definedName name="F10A" localSheetId="6">#REF!</definedName>
    <definedName name="F10A" localSheetId="10">#REF!</definedName>
    <definedName name="F10A" localSheetId="9">#REF!</definedName>
    <definedName name="F10A" localSheetId="8">#REF!</definedName>
    <definedName name="F10A" localSheetId="2">#REF!</definedName>
    <definedName name="F10A" localSheetId="7">#REF!</definedName>
    <definedName name="F10A">#REF!</definedName>
    <definedName name="F10B" localSheetId="5">#REF!</definedName>
    <definedName name="F10B" localSheetId="6">#REF!</definedName>
    <definedName name="F10B" localSheetId="10">#REF!</definedName>
    <definedName name="F10B" localSheetId="9">#REF!</definedName>
    <definedName name="F10B" localSheetId="8">#REF!</definedName>
    <definedName name="F10B" localSheetId="2">#REF!</definedName>
    <definedName name="F10B" localSheetId="7">#REF!</definedName>
    <definedName name="F10B">#REF!</definedName>
    <definedName name="F10C" localSheetId="5">#REF!</definedName>
    <definedName name="F10C" localSheetId="6">#REF!</definedName>
    <definedName name="F10C" localSheetId="10">#REF!</definedName>
    <definedName name="F10C" localSheetId="9">#REF!</definedName>
    <definedName name="F10C" localSheetId="8">#REF!</definedName>
    <definedName name="F10C" localSheetId="2">#REF!</definedName>
    <definedName name="F10C" localSheetId="7">#REF!</definedName>
    <definedName name="F10C">#REF!</definedName>
    <definedName name="F10D" localSheetId="5">#REF!</definedName>
    <definedName name="F10D" localSheetId="6">#REF!</definedName>
    <definedName name="F10D" localSheetId="10">#REF!</definedName>
    <definedName name="F10D" localSheetId="9">#REF!</definedName>
    <definedName name="F10D" localSheetId="8">#REF!</definedName>
    <definedName name="F10D" localSheetId="2">#REF!</definedName>
    <definedName name="F10D" localSheetId="7">#REF!</definedName>
    <definedName name="F10D">#REF!</definedName>
    <definedName name="F10E" localSheetId="5">#REF!</definedName>
    <definedName name="F10E" localSheetId="6">#REF!</definedName>
    <definedName name="F10E" localSheetId="10">#REF!</definedName>
    <definedName name="F10E" localSheetId="9">#REF!</definedName>
    <definedName name="F10E" localSheetId="8">#REF!</definedName>
    <definedName name="F10E" localSheetId="2">#REF!</definedName>
    <definedName name="F10E" localSheetId="7">#REF!</definedName>
    <definedName name="F10E">#REF!</definedName>
    <definedName name="FEDERAL_LOW_INCOME_HOUSING_TAX_CREDITS">'NOI'!$A$1:$X$57</definedName>
    <definedName name="FINANCE1">#REF!</definedName>
    <definedName name="FINANCE2">#REF!</definedName>
    <definedName name="FINANCE3">#REF!</definedName>
    <definedName name="form10E">#REF!</definedName>
    <definedName name="form10F">#REF!</definedName>
    <definedName name="Form10G">#REF!</definedName>
    <definedName name="FUNDA_AMT">#REF!</definedName>
    <definedName name="FUNDA_DESC">#REF!</definedName>
    <definedName name="FUNDA_FLAG">#REF!</definedName>
    <definedName name="FUNDB_AMT">#REF!</definedName>
    <definedName name="FUNDB_DESC">#REF!</definedName>
    <definedName name="FUNDB_FLAG">#REF!</definedName>
    <definedName name="FUNDC_AMT">#REF!</definedName>
    <definedName name="FUNDC_DESC">#REF!</definedName>
    <definedName name="FUNDC_FLAG">#REF!</definedName>
    <definedName name="FUNDD_AMT">#REF!</definedName>
    <definedName name="FUNDD_DESC">#REF!</definedName>
    <definedName name="FUNDD_FLAG">#REF!</definedName>
    <definedName name="FUNDE_AMT">#REF!</definedName>
    <definedName name="FUNDE_DESC">#REF!</definedName>
    <definedName name="FUNDE_FLAG">#REF!</definedName>
    <definedName name="FUNDF_AMT">#REF!</definedName>
    <definedName name="FUNDF_DESC" localSheetId="5">#REF!</definedName>
    <definedName name="FUNDF_DESC" localSheetId="6">#REF!</definedName>
    <definedName name="FUNDF_DESC" localSheetId="10">#REF!</definedName>
    <definedName name="FUNDF_DESC" localSheetId="9">#REF!</definedName>
    <definedName name="FUNDF_DESC" localSheetId="8">#REF!</definedName>
    <definedName name="FUNDF_DESC" localSheetId="2">#REF!</definedName>
    <definedName name="FUNDF_DESC" localSheetId="7">#REF!</definedName>
    <definedName name="FUNDF_DESC">#REF!</definedName>
    <definedName name="FUNDF_FLAG">#REF!</definedName>
    <definedName name="FUNDG_AMT" localSheetId="5">#REF!</definedName>
    <definedName name="FUNDG_AMT" localSheetId="6">#REF!</definedName>
    <definedName name="FUNDG_AMT" localSheetId="10">#REF!</definedName>
    <definedName name="FUNDG_AMT" localSheetId="9">#REF!</definedName>
    <definedName name="FUNDG_AMT" localSheetId="8">#REF!</definedName>
    <definedName name="FUNDG_AMT" localSheetId="2">#REF!</definedName>
    <definedName name="FUNDG_AMT" localSheetId="7">#REF!</definedName>
    <definedName name="FUNDG_AMT">#REF!</definedName>
    <definedName name="FUNDG_DESC" localSheetId="5">#REF!</definedName>
    <definedName name="FUNDG_DESC" localSheetId="6">#REF!</definedName>
    <definedName name="FUNDG_DESC" localSheetId="10">#REF!</definedName>
    <definedName name="FUNDG_DESC" localSheetId="9">#REF!</definedName>
    <definedName name="FUNDG_DESC" localSheetId="8">#REF!</definedName>
    <definedName name="FUNDG_DESC" localSheetId="2">#REF!</definedName>
    <definedName name="FUNDG_DESC" localSheetId="7">#REF!</definedName>
    <definedName name="FUNDG_DESC">#REF!</definedName>
    <definedName name="FUNDG_FLAG" localSheetId="5">#REF!</definedName>
    <definedName name="FUNDG_FLAG" localSheetId="6">#REF!</definedName>
    <definedName name="FUNDG_FLAG" localSheetId="10">#REF!</definedName>
    <definedName name="FUNDG_FLAG" localSheetId="9">#REF!</definedName>
    <definedName name="FUNDG_FLAG" localSheetId="8">#REF!</definedName>
    <definedName name="FUNDG_FLAG" localSheetId="2">#REF!</definedName>
    <definedName name="FUNDG_FLAG" localSheetId="7">#REF!</definedName>
    <definedName name="FUNDG_FLAG">#REF!</definedName>
    <definedName name="FUNDH_AMT" localSheetId="5">#REF!</definedName>
    <definedName name="FUNDH_AMT" localSheetId="6">#REF!</definedName>
    <definedName name="FUNDH_AMT" localSheetId="10">#REF!</definedName>
    <definedName name="FUNDH_AMT" localSheetId="9">#REF!</definedName>
    <definedName name="FUNDH_AMT" localSheetId="8">#REF!</definedName>
    <definedName name="FUNDH_AMT" localSheetId="2">#REF!</definedName>
    <definedName name="FUNDH_AMT" localSheetId="7">#REF!</definedName>
    <definedName name="FUNDH_AMT">#REF!</definedName>
    <definedName name="FUNDH_DESC" localSheetId="5">#REF!</definedName>
    <definedName name="FUNDH_DESC" localSheetId="6">#REF!</definedName>
    <definedName name="FUNDH_DESC" localSheetId="10">#REF!</definedName>
    <definedName name="FUNDH_DESC" localSheetId="9">#REF!</definedName>
    <definedName name="FUNDH_DESC" localSheetId="8">#REF!</definedName>
    <definedName name="FUNDH_DESC" localSheetId="2">#REF!</definedName>
    <definedName name="FUNDH_DESC" localSheetId="7">#REF!</definedName>
    <definedName name="FUNDH_DESC">#REF!</definedName>
    <definedName name="FUNDH_FLAG" localSheetId="5">#REF!</definedName>
    <definedName name="FUNDH_FLAG" localSheetId="6">#REF!</definedName>
    <definedName name="FUNDH_FLAG" localSheetId="10">#REF!</definedName>
    <definedName name="FUNDH_FLAG" localSheetId="9">#REF!</definedName>
    <definedName name="FUNDH_FLAG" localSheetId="8">#REF!</definedName>
    <definedName name="FUNDH_FLAG" localSheetId="2">#REF!</definedName>
    <definedName name="FUNDH_FLAG" localSheetId="7">#REF!</definedName>
    <definedName name="FUNDH_FLAG">#REF!</definedName>
    <definedName name="FUNDS_ESCROWED">#REF!</definedName>
    <definedName name="GROSHELT">#REF!</definedName>
    <definedName name="GROSRENT">#REF!</definedName>
    <definedName name="HMFA">#REF!</definedName>
    <definedName name="INDUCE">#REF!</definedName>
    <definedName name="inputEligBasisLimits" localSheetId="5">'EligBasisLimits'!$C$4:$E$4,'EligBasisLimits'!$C$5:$D$6,'EligBasisLimits'!$C$26:$C$31,'EligBasisLimits'!#REF!,'EligBasisLimits'!$H$28:$H$33,'EligBasisLimits'!$C$40:$C$45</definedName>
    <definedName name="inputEligBasisLimits" localSheetId="6">'EligBasisLimits'!$C$4:$E$4,'EligBasisLimits'!$C$5:$D$6,'EligBasisLimits'!$C$26:$C$31,'EligBasisLimits'!#REF!,'EligBasisLimits'!$H$28:$H$33,'EligBasisLimits'!$C$40:$C$45</definedName>
    <definedName name="inputEligBasisLimits" localSheetId="10">'EligBasisLimits'!$C$4:$E$4,'EligBasisLimits'!$C$5:$D$6,'EligBasisLimits'!$C$26:$C$31,'EligBasisLimits'!#REF!,'EligBasisLimits'!$H$28:$H$33,'EligBasisLimits'!$C$40:$C$45</definedName>
    <definedName name="inputEligBasisLimits" localSheetId="9">'EligBasisLimits'!$C$4:$E$4,'EligBasisLimits'!$C$5:$D$6,'EligBasisLimits'!$C$26:$C$31,'EligBasisLimits'!#REF!,'EligBasisLimits'!$H$28:$H$33,'EligBasisLimits'!$C$40:$C$45</definedName>
    <definedName name="inputEligBasisLimits" localSheetId="8">'EligBasisLimits'!$C$4:$E$4,'EligBasisLimits'!$C$5:$D$6,'EligBasisLimits'!$C$26:$C$31,'EligBasisLimits'!#REF!,'EligBasisLimits'!$H$28:$H$33,'EligBasisLimits'!$C$40:$C$45</definedName>
    <definedName name="inputEligBasisLimits" localSheetId="2">'[1]EligBasisLimits'!$C$7:$E$7,'[1]EligBasisLimits'!$C$8:$D$9,'[1]EligBasisLimits'!$C$27:$C$32,'[1]EligBasisLimits'!$H$27:$H$32,'[1]EligBasisLimits'!$H$41:$H$46,'[1]EligBasisLimits'!$C$41:$C$46</definedName>
    <definedName name="inputEligBasisLimits" localSheetId="7">'EligBasisLimits'!$C$4:$E$4,'EligBasisLimits'!$C$5:$D$6,'EligBasisLimits'!$C$26:$C$31,'EligBasisLimits'!#REF!,'EligBasisLimits'!$H$28:$H$33,'EligBasisLimits'!$C$40:$C$45</definedName>
    <definedName name="inputEligBasisLimits">#REF!,#REF!,#REF!,#REF!,#REF!,#REF!</definedName>
    <definedName name="inputTies" localSheetId="5">'Breakdown'!$C$13,'Breakdown'!$C$15,'Breakdown'!$C$17,'Breakdown'!$C$19,'Breakdown'!$C$22,'Breakdown'!$C$24,'Breakdown'!$C$45:$C$50</definedName>
    <definedName name="inputTies" localSheetId="6">'Ties'!$C$14,'Ties'!$C$16,'Ties'!$C$18,'Ties'!$C$20,'Ties'!#REF!,'Ties'!$H$13,'Ties'!$C$28:$C$33</definedName>
    <definedName name="inputTies" localSheetId="10">'Ties'!$C$14,'Ties'!$C$16,'Ties'!$C$18,'Ties'!$C$20,'Ties'!#REF!,'Ties'!$H$13,'Ties'!$C$28:$C$33</definedName>
    <definedName name="inputTies" localSheetId="9">'Ties'!$C$14,'Ties'!$C$16,'Ties'!$C$18,'Ties'!$C$20,'Ties'!#REF!,'Ties'!$H$13,'Ties'!$C$28:$C$33</definedName>
    <definedName name="inputTies" localSheetId="8">'Ties'!$C$14,'Ties'!$C$16,'Ties'!$C$18,'Ties'!$C$20,'Ties'!#REF!,'Ties'!$H$13,'Ties'!$C$28:$C$33</definedName>
    <definedName name="inputTies" localSheetId="2">'[1]Ties'!$C$13,'[1]Ties'!$C$15,'[1]Ties'!$C$17,'[1]Ties'!$C$19,'[1]Ties'!$C$21,'[1]Ties'!$C$23,'[1]Ties'!$C$43:$C$48</definedName>
    <definedName name="inputTies" localSheetId="7">'Ties'!$C$14,'Ties'!$C$16,'Ties'!$C$18,'Ties'!$C$20,'Ties'!#REF!,'Ties'!$H$13,'Ties'!$C$28:$C$33</definedName>
    <definedName name="inputTies">#REF!,#REF!,#REF!,#REF!,#REF!,#REF!,#REF!</definedName>
    <definedName name="INSUR_EX">#REF!</definedName>
    <definedName name="LOW_INC_PERC">#REF!</definedName>
    <definedName name="MANAGE_FEE_PERC">#REF!</definedName>
    <definedName name="MAX_DEV_FEE">#REF!</definedName>
    <definedName name="MGMT_RVW">#REF!</definedName>
    <definedName name="MIP" localSheetId="5">#REF!</definedName>
    <definedName name="MIP" localSheetId="6">#REF!</definedName>
    <definedName name="MIP" localSheetId="10">#REF!</definedName>
    <definedName name="MIP" localSheetId="9">#REF!</definedName>
    <definedName name="MIP" localSheetId="8">#REF!</definedName>
    <definedName name="MIP" localSheetId="2">#REF!</definedName>
    <definedName name="MIP" localSheetId="7">#REF!</definedName>
    <definedName name="MIP">#REF!</definedName>
    <definedName name="MORTG_INTEREST">#REF!</definedName>
    <definedName name="MORTG_RATE">#REF!</definedName>
    <definedName name="MORTG_TERM">#REF!</definedName>
    <definedName name="MORTG1_2">#REF!</definedName>
    <definedName name="MORTGAGE" localSheetId="5">#REF!</definedName>
    <definedName name="MORTGAGE" localSheetId="6">#REF!</definedName>
    <definedName name="MORTGAGE" localSheetId="10">#REF!</definedName>
    <definedName name="MORTGAGE" localSheetId="9">#REF!</definedName>
    <definedName name="MORTGAGE" localSheetId="8">#REF!</definedName>
    <definedName name="MORTGAGE" localSheetId="2">#REF!</definedName>
    <definedName name="MORTGAGE" localSheetId="7">#REF!</definedName>
    <definedName name="MORTGAGE">#REF!</definedName>
    <definedName name="mos._______on" localSheetId="5">#REF!</definedName>
    <definedName name="mos._______on" localSheetId="6">#REF!</definedName>
    <definedName name="mos._______on" localSheetId="10">#REF!</definedName>
    <definedName name="mos._______on" localSheetId="9">#REF!</definedName>
    <definedName name="mos._______on" localSheetId="8">#REF!</definedName>
    <definedName name="mos._______on" localSheetId="2">#REF!</definedName>
    <definedName name="mos._______on" localSheetId="7">#REF!</definedName>
    <definedName name="mos._______on">#REF!</definedName>
    <definedName name="MRTGandFEE_AMT">#REF!</definedName>
    <definedName name="MRTGandFEE_PERC">#REF!</definedName>
    <definedName name="MUNICIP">#REF!</definedName>
    <definedName name="NET_APT_RENTS">#REF!</definedName>
    <definedName name="NET_INCOME">#REF!</definedName>
    <definedName name="NET_OPERATING">#REF!</definedName>
    <definedName name="NET_OTHR_RENTAL">#REF!</definedName>
    <definedName name="NETRNTAR">#REF!</definedName>
    <definedName name="PAYMNTS_PERYEAR">#REF!</definedName>
    <definedName name="PREPARER">#REF!</definedName>
    <definedName name="_xlnm.Print_Area" localSheetId="5">'Breakdown'!$A$1:$O$104</definedName>
    <definedName name="_xlnm.Print_Area" localSheetId="6">'Carryover'!$A$1:$K$85</definedName>
    <definedName name="_xlnm.Print_Area" localSheetId="4">'EligBasisLimits'!$A$1:$I$36</definedName>
    <definedName name="_xlnm.Print_Area" localSheetId="10">'NOI'!$A$1:$X$57</definedName>
    <definedName name="_xlnm.Print_Area" localSheetId="9">'OPER INCOME'!$A$1:$X$58</definedName>
    <definedName name="_xlnm.Print_Area" localSheetId="8">'Percentage_Limits'!$A$1:$M$67</definedName>
    <definedName name="_xlnm.Print_Area" localSheetId="3">'Rent Qual. Chart'!$A$1:$M$59</definedName>
    <definedName name="_xlnm.Print_Area" localSheetId="7">'Ties'!$A$1:$J$41</definedName>
    <definedName name="rangeBreakdown" localSheetId="5">'Breakdown'!$A$1:$N$103</definedName>
    <definedName name="rangeBreakdown">'Breakdown'!$A$1:$N$103</definedName>
    <definedName name="rangeCarryOver" localSheetId="6">'Carryover'!$A$1:$I$84</definedName>
    <definedName name="rangeCarryOver">'Carryover'!$A$1:$I$84</definedName>
    <definedName name="rangeEligBasisLimits">'EligBasisLimits'!$A$1:$L$39</definedName>
    <definedName name="rangeMFbreakdown">#REF!,#REF!</definedName>
    <definedName name="rangeNOI">'NOI'!$A$1:$X$57</definedName>
    <definedName name="rangeOperInc" localSheetId="9">'OPER INCOME'!$A$1:$X$58</definedName>
    <definedName name="rangeOperInc">'OPER INCOME'!$A$1:$X$58</definedName>
    <definedName name="rangePercentLimits" localSheetId="8">'Percentage_Limits'!$A$1:$N$65</definedName>
    <definedName name="rangePercentLimits">'Percentage_Limits'!$A$1:$N$65</definedName>
    <definedName name="rangeRQC">'Rent Qual. Chart'!$B$1:$L$59</definedName>
    <definedName name="rangeSigPage">'Signature Page'!$A$1:$L$56</definedName>
    <definedName name="rangeTies" localSheetId="7">'Ties'!$A$1:$J$41</definedName>
    <definedName name="rangeTies">'Ties'!$A$1:$J$41</definedName>
    <definedName name="RE_TAX_PERC">#REF!</definedName>
    <definedName name="RE_TAXAB">#REF!</definedName>
    <definedName name="RENT_UP">#REF!</definedName>
    <definedName name="RETURN_ONEQ_AMT">#REF!</definedName>
    <definedName name="RETURN_ONEQUITY">#REF!</definedName>
    <definedName name="REVIEWBY">#REF!</definedName>
    <definedName name="RR_PERC">#REF!</definedName>
    <definedName name="S_U" localSheetId="5">#REF!</definedName>
    <definedName name="S_U" localSheetId="6">#REF!</definedName>
    <definedName name="S_U" localSheetId="1">#REF!</definedName>
    <definedName name="S_U" localSheetId="10">#REF!</definedName>
    <definedName name="S_U" localSheetId="9">#REF!</definedName>
    <definedName name="S_U" localSheetId="8">#REF!</definedName>
    <definedName name="S_U" localSheetId="2">#REF!</definedName>
    <definedName name="S_U" localSheetId="7">#REF!</definedName>
    <definedName name="S_U">#REF!</definedName>
    <definedName name="SandU">#REF!</definedName>
    <definedName name="SCHEDULE_10_B___EST._DEVELOPMENT_COSTS_AND_CAPITAL_REQUIREMENTS">#REF!</definedName>
    <definedName name="SOLV1" localSheetId="5">#REF!</definedName>
    <definedName name="SOLV1" localSheetId="6">#REF!</definedName>
    <definedName name="SOLV1" localSheetId="10">#REF!</definedName>
    <definedName name="SOLV1" localSheetId="9">#REF!</definedName>
    <definedName name="SOLV1" localSheetId="8">#REF!</definedName>
    <definedName name="SOLV1" localSheetId="2">#REF!</definedName>
    <definedName name="SOLV1" localSheetId="7">#REF!</definedName>
    <definedName name="SOLV1">#REF!</definedName>
    <definedName name="SOLV2" localSheetId="5">#REF!</definedName>
    <definedName name="SOLV2" localSheetId="6">#REF!</definedName>
    <definedName name="SOLV2" localSheetId="10">#REF!</definedName>
    <definedName name="SOLV2" localSheetId="9">#REF!</definedName>
    <definedName name="SOLV2" localSheetId="8">#REF!</definedName>
    <definedName name="SOLV2" localSheetId="2">#REF!</definedName>
    <definedName name="SOLV2" localSheetId="7">#REF!</definedName>
    <definedName name="SOLV2">#REF!</definedName>
    <definedName name="solver_adj" localSheetId="0" hidden="1">'MACROS'!$J$145</definedName>
    <definedName name="solver_opt" localSheetId="0" hidden="1">'MACROS'!$G$384</definedName>
    <definedName name="solver_typ" localSheetId="0" hidden="1">2</definedName>
    <definedName name="solver_val" localSheetId="0" hidden="1">0</definedName>
    <definedName name="SPONSOR">#REF!</definedName>
    <definedName name="SPONSOR_EQUITY">#REF!</definedName>
    <definedName name="SQFT">#REF!</definedName>
    <definedName name="SQFT_ACR">#REF!</definedName>
    <definedName name="TOT_ADM">#REF!</definedName>
    <definedName name="TOT_EMPL">#REF!</definedName>
    <definedName name="TOT_EXP">#REF!</definedName>
    <definedName name="TOT_EXPENSES">#REF!</definedName>
    <definedName name="TOT_FUNDYES">#REF!</definedName>
    <definedName name="TOT_M_R">#REF!</definedName>
    <definedName name="TOT_MCTR">#REF!</definedName>
    <definedName name="TOT_RENT">#REF!</definedName>
    <definedName name="TOT_REVENUES">#REF!</definedName>
    <definedName name="TOT_UTIL">#REF!</definedName>
    <definedName name="TOT_WAGE">#REF!</definedName>
    <definedName name="TOTAL_DEBT_SERV">#REF!</definedName>
    <definedName name="TOTAL_RENT_INC">#REF!</definedName>
    <definedName name="TOTPRJ">#REF!</definedName>
    <definedName name="VACANCY">#REF!</definedName>
    <definedName name="VACANCY_PERC">#REF!</definedName>
    <definedName name="WKS_MORTGAGE">#REF!</definedName>
  </definedNames>
  <calcPr fullCalcOnLoad="1"/>
</workbook>
</file>

<file path=xl/sharedStrings.xml><?xml version="1.0" encoding="utf-8"?>
<sst xmlns="http://schemas.openxmlformats.org/spreadsheetml/2006/main" count="640" uniqueCount="407">
  <si>
    <t xml:space="preserve"> </t>
  </si>
  <si>
    <t>Unit Size</t>
  </si>
  <si>
    <t>Other:</t>
  </si>
  <si>
    <t>MAINTENANCE CONTRACTS</t>
  </si>
  <si>
    <t>Tenant</t>
  </si>
  <si>
    <t>HMFA 1st Mortgage, NOTE I</t>
  </si>
  <si>
    <t>TAX CREDIT RENT QUALIFICATION CHART</t>
  </si>
  <si>
    <r>
      <t xml:space="preserve">The purpose of this chart is to show that the </t>
    </r>
    <r>
      <rPr>
        <b/>
        <sz val="10"/>
        <color indexed="8"/>
        <rFont val="Times New Roman"/>
        <family val="1"/>
      </rPr>
      <t>rent charged for each tax credit eligible unit</t>
    </r>
    <r>
      <rPr>
        <sz val="10"/>
        <color indexed="8"/>
        <rFont val="Times New Roman"/>
        <family val="1"/>
      </rPr>
      <t xml:space="preserve"> is at or below the set-aside selected. See N.J.A.C. 5:80-33.12(c)(7)(i).</t>
    </r>
  </si>
  <si>
    <t>a</t>
  </si>
  <si>
    <t>b</t>
  </si>
  <si>
    <t>c</t>
  </si>
  <si>
    <t>d</t>
  </si>
  <si>
    <t>e</t>
  </si>
  <si>
    <t>f</t>
  </si>
  <si>
    <t>g</t>
  </si>
  <si>
    <t>h</t>
  </si>
  <si>
    <t>i</t>
  </si>
  <si>
    <t>j</t>
  </si>
  <si>
    <t>k</t>
  </si>
  <si>
    <t>= e + f</t>
  </si>
  <si>
    <t>= g x 12</t>
  </si>
  <si>
    <t>= i x 30%</t>
  </si>
  <si>
    <t>= h / j</t>
  </si>
  <si>
    <t>Studio, Eff, SRO or</t>
  </si>
  <si>
    <t>Unit</t>
  </si>
  <si>
    <t>County Income Limit (100%)</t>
  </si>
  <si>
    <t>30% of</t>
  </si>
  <si>
    <t>Affordability</t>
  </si>
  <si>
    <t>Square Footage</t>
  </si>
  <si>
    <t># of Bathrooms</t>
  </si>
  <si>
    <t>Utility Allowances</t>
  </si>
  <si>
    <t>Gross Rent</t>
  </si>
  <si>
    <t>Annual Gross Rent</t>
  </si>
  <si>
    <t>Adjusted for Family Size</t>
  </si>
  <si>
    <t>County Median Income</t>
  </si>
  <si>
    <t>Percentage</t>
  </si>
  <si>
    <t>Provide information for Superintendent's Unit(s) below:</t>
  </si>
  <si>
    <t>Column A:</t>
  </si>
  <si>
    <t>Show the number of units for each bedroom size.  If you need more lines, you may duplicate this chart.  Show all units in the project on this chart, including market rate units.</t>
  </si>
  <si>
    <t>Column B:</t>
  </si>
  <si>
    <t>1BR, 2BR, 3BR, etc.</t>
  </si>
  <si>
    <t>Column C:</t>
  </si>
  <si>
    <t>Unit Square Footage</t>
  </si>
  <si>
    <t>Column D:</t>
  </si>
  <si>
    <t>1 Bath, 1.5 Baths, 2 Baths, etc.</t>
  </si>
  <si>
    <t>Column E:</t>
  </si>
  <si>
    <t>Show the amount of rent charged for each unit.  This is the actual rent a non-subsidized tenant will pay.  If the unit will be a Section 8 Project Based Assistance unit, you may show Fair Market Rent (FMR).</t>
  </si>
  <si>
    <t>Only Project Based Section 8 may show FMRs.  Even if you anticipate renting to Section 8 Certificate holders, you must still reflect rents at or below 50% or 60% (depending on elected set-aside).</t>
  </si>
  <si>
    <t>Column F:</t>
  </si>
  <si>
    <t>Calculate the utility allowance for each tax credit unit using the chart provided.  Refer to IRS Final Regulation TD 8520 for requirements relating to the calculation of utility allowances.</t>
  </si>
  <si>
    <t>Column G:</t>
  </si>
  <si>
    <t>Add the utility allowance to the monthly rent to find the Gross Rent.</t>
  </si>
  <si>
    <t>Column H:</t>
  </si>
  <si>
    <t>Multiply the Gross Rent by 12 to get the Annualized Gross Rent.</t>
  </si>
  <si>
    <t>Column I:</t>
  </si>
  <si>
    <t>List the county median income limit for the appropriate size household.  Assume 1.5 persons per bedroom.  Refer to the chart titled "New Jersey Income Limits by County Adjusted by Family Size".</t>
  </si>
  <si>
    <t>Column J:</t>
  </si>
  <si>
    <t>Multiply the County Median  Income Limit by 30%.</t>
  </si>
  <si>
    <t>Column K:</t>
  </si>
  <si>
    <t xml:space="preserve">Divide the number in Column H by the number in Column J.  The Code does not allow for the rounding down of affordability percentages. </t>
  </si>
  <si>
    <t>In allocating the units in a project which shall be occupied by individuals of low and moderate income, the distribution must reflect low and moderate income units among the different sized units to reflect the same percentage</t>
  </si>
  <si>
    <t>distribution as the number of different sized units bears to the total number of units.  A greater percentage of the low and moderate income units may, however, be allocated to the larger units.  Additionally, low and moderate</t>
  </si>
  <si>
    <t>income units shall be distributed throughout the project such that the tenants of such units will have equal acess to and enjoyment of all common facilities of the project.  N.J.A.C. 5:80-8.3.</t>
  </si>
  <si>
    <t>EXPENSES</t>
  </si>
  <si>
    <t>NET OPERATING INCOME</t>
  </si>
  <si>
    <t>DEBT SERVICE</t>
  </si>
  <si>
    <t>X</t>
  </si>
  <si>
    <t>DATE</t>
  </si>
  <si>
    <t>INIT</t>
  </si>
  <si>
    <t>MODIFCATIONS</t>
  </si>
  <si>
    <t>LES</t>
  </si>
  <si>
    <t>UNPROTECTED STAGES &amp; PROJECT TYPE</t>
  </si>
  <si>
    <t>CHANGED COST OF LAND &amp; IMPROV PER DU &amp; SQFT TO INCLUDE BUILDING</t>
  </si>
  <si>
    <t>ACQUISTION (1B)</t>
  </si>
  <si>
    <t>7/9/93</t>
  </si>
  <si>
    <t>les</t>
  </si>
  <si>
    <t>Imported 10-G standalone changes into Form10.  Changed  Develop Fee % calc. (reversed divsion)</t>
  </si>
  <si>
    <t xml:space="preserve">Added Sponsor Equity - line 13a,b,c  </t>
  </si>
  <si>
    <t>Changed carryover of sources based on Y,N,G source flages on pages E &amp; F</t>
  </si>
  <si>
    <t xml:space="preserve">changed application speedbar command </t>
  </si>
  <si>
    <t xml:space="preserve">unprotected fields on top of 10-G </t>
  </si>
  <si>
    <t>* Changed 10-G Development Fee Reference (looking in column H rather than J)</t>
  </si>
  <si>
    <t xml:space="preserve">Change Print Scaling to 81% - Widen Columns H &amp; E </t>
  </si>
  <si>
    <t>Per DD - On Page 10D modified No of Bed &amp; No of Units columns to be inputted</t>
  </si>
  <si>
    <t xml:space="preserve">    Fire Suppression System</t>
  </si>
  <si>
    <t xml:space="preserve">            Total Number of Units</t>
  </si>
  <si>
    <t xml:space="preserve">           Rehabilitation expenses per unit</t>
  </si>
  <si>
    <t>rather than carried over from Page A. Need to split out unit income types</t>
  </si>
  <si>
    <t xml:space="preserve">Page 10E - changed net commercial rentals = commerical inc + garage  (-) comm vacancys </t>
  </si>
  <si>
    <t xml:space="preserve"> was adding the three fields before.</t>
  </si>
  <si>
    <t>Page 10C - Changed Computer Charges to be Dwelling Units * 44.4 (was 40.4)</t>
  </si>
  <si>
    <t>03/28/95</t>
  </si>
  <si>
    <t>removed startup macro \0 which would put up the Form10 application Bar from I:</t>
  </si>
  <si>
    <t>since this is being used on r2d2 &amp; njhmfa</t>
  </si>
  <si>
    <t>per unit</t>
  </si>
  <si>
    <t>Cost</t>
  </si>
  <si>
    <t>Costs</t>
  </si>
  <si>
    <t>Bedrooms</t>
  </si>
  <si>
    <t>Total</t>
  </si>
  <si>
    <t>Replacement Reserves</t>
  </si>
  <si>
    <t>Net Rent</t>
  </si>
  <si>
    <t>Project:</t>
  </si>
  <si>
    <t>Municipality:</t>
  </si>
  <si>
    <t>County:</t>
  </si>
  <si>
    <t>Additional Items Added to Eligible Basis Limits:</t>
  </si>
  <si>
    <t>Special Needs Cycle</t>
  </si>
  <si>
    <t>(Y or N)</t>
  </si>
  <si>
    <t>Volume Cap Tax Credits</t>
  </si>
  <si>
    <t>Total Units (including Super)</t>
  </si>
  <si>
    <t># of Units</t>
  </si>
  <si>
    <t>Per Unit</t>
  </si>
  <si>
    <t>x</t>
  </si>
  <si>
    <t>(include all units)</t>
  </si>
  <si>
    <t>Elig Basis Limit</t>
  </si>
  <si>
    <t>Per Unit Limit</t>
  </si>
  <si>
    <t>EFFICIENCIES</t>
  </si>
  <si>
    <t>1-BR</t>
  </si>
  <si>
    <t>2-BR</t>
  </si>
  <si>
    <t>3-BR</t>
  </si>
  <si>
    <t>4-BR</t>
  </si>
  <si>
    <t>5-BR</t>
  </si>
  <si>
    <t>TOTAL ELIGIBLE BASIS LIMIT</t>
  </si>
  <si>
    <t xml:space="preserve">    Green Features</t>
  </si>
  <si>
    <t>Green Features</t>
  </si>
  <si>
    <t>Limits apply to total eligible basis for rehabilitation or new construction tax credits BEFORE any applicable 130% adjustment for project location within a DDA or QCT.</t>
  </si>
  <si>
    <t>Reviewer:</t>
  </si>
  <si>
    <t>Stage:</t>
  </si>
  <si>
    <t>QCT</t>
  </si>
  <si>
    <t xml:space="preserve">  (Y or N)</t>
  </si>
  <si>
    <t>Project Name:</t>
  </si>
  <si>
    <t>DDA</t>
  </si>
  <si>
    <t>{Windowsoff}{Paneloff}{Home}</t>
  </si>
  <si>
    <t>Special Needs</t>
  </si>
  <si>
    <t>Scattered Site Single/Duplex</t>
  </si>
  <si>
    <t>Development</t>
  </si>
  <si>
    <t xml:space="preserve">Non-Depreciable </t>
  </si>
  <si>
    <t>Non-Eligible</t>
  </si>
  <si>
    <t>Eligible Basis for</t>
  </si>
  <si>
    <t>Eligible Basis</t>
  </si>
  <si>
    <t>Rehab / NC</t>
  </si>
  <si>
    <t>for Acquisition</t>
  </si>
  <si>
    <t>ACQUISITION</t>
  </si>
  <si>
    <t xml:space="preserve">    Building</t>
  </si>
  <si>
    <t xml:space="preserve">    Relocation</t>
  </si>
  <si>
    <t xml:space="preserve">    Other:   </t>
  </si>
  <si>
    <t>CONSTRUCTION</t>
  </si>
  <si>
    <t xml:space="preserve">    Demolition</t>
  </si>
  <si>
    <t xml:space="preserve">    Off-Site Improvements</t>
  </si>
  <si>
    <t xml:space="preserve">    Residential Structures</t>
  </si>
  <si>
    <t xml:space="preserve">    Environmental Clearances</t>
  </si>
  <si>
    <t xml:space="preserve">    Surety &amp; Bonding</t>
  </si>
  <si>
    <t xml:space="preserve">    Building Permits</t>
  </si>
  <si>
    <t>CONTRACTOR FEE</t>
  </si>
  <si>
    <t xml:space="preserve">    Contractor Overhead &amp; Profit</t>
  </si>
  <si>
    <t xml:space="preserve">    General Requirements</t>
  </si>
  <si>
    <t>CONTINGENCY</t>
  </si>
  <si>
    <t xml:space="preserve">    Hard Contingency </t>
  </si>
  <si>
    <t xml:space="preserve">    Soft Contingency</t>
  </si>
  <si>
    <t>PROFESSIONAL SERVICES</t>
  </si>
  <si>
    <t xml:space="preserve">    Appraiser &amp; Market Study</t>
  </si>
  <si>
    <t xml:space="preserve">    Architect</t>
  </si>
  <si>
    <t xml:space="preserve">    Attorney</t>
  </si>
  <si>
    <t xml:space="preserve">    Cost Certification / Audit</t>
  </si>
  <si>
    <t xml:space="preserve">    Engineering</t>
  </si>
  <si>
    <t xml:space="preserve">    Environmental Consultant</t>
  </si>
  <si>
    <t xml:space="preserve">    Historical Consultant</t>
  </si>
  <si>
    <t xml:space="preserve">    Professional Planner</t>
  </si>
  <si>
    <t xml:space="preserve">    Soil Investigation</t>
  </si>
  <si>
    <t xml:space="preserve">    Surveyor</t>
  </si>
  <si>
    <t>CARRYING &amp; FINANCING</t>
  </si>
  <si>
    <t xml:space="preserve">    Interest</t>
  </si>
  <si>
    <t xml:space="preserve">    Points &amp; Bank Fees</t>
  </si>
  <si>
    <t xml:space="preserve">    R.E. Taxes</t>
  </si>
  <si>
    <t xml:space="preserve">    Insurance</t>
  </si>
  <si>
    <t xml:space="preserve">    Title Insurance &amp; Recording</t>
  </si>
  <si>
    <t xml:space="preserve">    Utility Connection Fees</t>
  </si>
  <si>
    <t xml:space="preserve">    Other Impact Fees</t>
  </si>
  <si>
    <t xml:space="preserve">    Tax Credit Fees</t>
  </si>
  <si>
    <t>SUB-TOTAL</t>
  </si>
  <si>
    <t>LAND</t>
  </si>
  <si>
    <t>ORGANIZATIONAL COSTS</t>
  </si>
  <si>
    <t>SYNDICATION EXPENSES</t>
  </si>
  <si>
    <t>MARKETING EXP &amp; HAS FEE</t>
  </si>
  <si>
    <t>ESCROWS:</t>
  </si>
  <si>
    <t>Working Capital</t>
  </si>
  <si>
    <t>Operating Deficit Escrow</t>
  </si>
  <si>
    <t>Debt &amp; Insurance</t>
  </si>
  <si>
    <t>Tax</t>
  </si>
  <si>
    <t>TOTAL</t>
  </si>
  <si>
    <t>Eligible Basis Limit</t>
  </si>
  <si>
    <t>Lesser of Total or Limit</t>
  </si>
  <si>
    <t xml:space="preserve">QCT / DDA Adjustment  </t>
  </si>
  <si>
    <t>FUNDING SOURCE</t>
  </si>
  <si>
    <t>INTEREST</t>
  </si>
  <si>
    <t xml:space="preserve">    AMORTIZATION</t>
  </si>
  <si>
    <t>AMOUNT</t>
  </si>
  <si>
    <t>RATE</t>
  </si>
  <si>
    <t>=</t>
  </si>
  <si>
    <t>Basis as Adjusted</t>
  </si>
  <si>
    <t>Applicable Fraction</t>
  </si>
  <si>
    <t>Qualified Basis</t>
  </si>
  <si>
    <t>Tax Credit Percentage</t>
  </si>
  <si>
    <t>Tax Credits based</t>
  </si>
  <si>
    <t>on Qualified Basis</t>
  </si>
  <si>
    <t>SYNDICATOR</t>
  </si>
  <si>
    <t>LP or Non-Voting Member %</t>
  </si>
  <si>
    <t>PRICING</t>
  </si>
  <si>
    <t>Construction Cost / Unit</t>
  </si>
  <si>
    <t>Reasonably Expected</t>
  </si>
  <si>
    <t>Incurred through</t>
  </si>
  <si>
    <t>Basis</t>
  </si>
  <si>
    <t xml:space="preserve">    Hard Contingency (10% Rehab / 5% New)</t>
  </si>
  <si>
    <t>CARRYOVER PERCENTAGE</t>
  </si>
  <si>
    <t>DEVELOPER PERCENTAGE INCURRED</t>
  </si>
  <si>
    <t># of Bedrooms</t>
  </si>
  <si>
    <t>Studio, SRO, etc.</t>
  </si>
  <si>
    <t xml:space="preserve">x  .75 = </t>
  </si>
  <si>
    <t>1BR</t>
  </si>
  <si>
    <t xml:space="preserve">x  1 = </t>
  </si>
  <si>
    <t>2BR</t>
  </si>
  <si>
    <t xml:space="preserve">x  2 = </t>
  </si>
  <si>
    <t>3BR</t>
  </si>
  <si>
    <t xml:space="preserve">x  3 = </t>
  </si>
  <si>
    <t>4BR</t>
  </si>
  <si>
    <t xml:space="preserve">x  4 = </t>
  </si>
  <si>
    <t>5BR</t>
  </si>
  <si>
    <t xml:space="preserve">x  5 = </t>
  </si>
  <si>
    <t>Tiebreaker #2:  Lowest Total Development Cost Per Bedroom</t>
  </si>
  <si>
    <t># of  Bedrooms in Project:</t>
  </si>
  <si>
    <t xml:space="preserve">               # of Bedrooms in Project:</t>
  </si>
  <si>
    <t xml:space="preserve">Total Development Cost       </t>
  </si>
  <si>
    <t xml:space="preserve"> Total Development Cost</t>
  </si>
  <si>
    <t>Per Bedroom</t>
  </si>
  <si>
    <t xml:space="preserve">         # of Bedrooms</t>
  </si>
  <si>
    <t>Contractor Profit/Overhead Limits</t>
  </si>
  <si>
    <t xml:space="preserve">   Construction Contract Amount</t>
  </si>
  <si>
    <t>Bracket %</t>
  </si>
  <si>
    <t>Maximum Fee for</t>
  </si>
  <si>
    <t>Example Calculation of Maximum Contractor Profit/OH</t>
  </si>
  <si>
    <t>Bracket Minimum</t>
  </si>
  <si>
    <t>Bracket Maximum</t>
  </si>
  <si>
    <t>Lower Brackets</t>
  </si>
  <si>
    <t>to</t>
  </si>
  <si>
    <t>$0</t>
  </si>
  <si>
    <t xml:space="preserve">Construction Contract </t>
  </si>
  <si>
    <t>of amount over $   500,000  +</t>
  </si>
  <si>
    <t>of amount over $ 1,000,000 +</t>
  </si>
  <si>
    <t>- Bracket Minimum</t>
  </si>
  <si>
    <t>of amount over $ 5,000,000 +</t>
  </si>
  <si>
    <t>of amount over $10,000,000 +</t>
  </si>
  <si>
    <t>Difference</t>
  </si>
  <si>
    <t>of amount over $15,000,000 +</t>
  </si>
  <si>
    <t>and over</t>
  </si>
  <si>
    <t>of amount over $20,000,000 +</t>
  </si>
  <si>
    <t>x Bracket % for Contract Amount</t>
  </si>
  <si>
    <t>Difference x Bracket %</t>
  </si>
  <si>
    <t>+Maximum Fee for Lower Brackets</t>
  </si>
  <si>
    <t>Amounts</t>
  </si>
  <si>
    <t>included in</t>
  </si>
  <si>
    <t>Maximum Profit &amp; OH</t>
  </si>
  <si>
    <t>Construction Contract</t>
  </si>
  <si>
    <t>Demolition</t>
  </si>
  <si>
    <t>Calculation of Maximum Contractor Profit &amp; Overhead</t>
  </si>
  <si>
    <t>Off-Site Improvements</t>
  </si>
  <si>
    <t>Residential Structures</t>
  </si>
  <si>
    <t>Environmental Clearances</t>
  </si>
  <si>
    <t>Surety &amp; Bonding</t>
  </si>
  <si>
    <t>Building Permits</t>
  </si>
  <si>
    <t xml:space="preserve">Other:   </t>
  </si>
  <si>
    <t>General Requirements</t>
  </si>
  <si>
    <t>+ Maximum Fee for Lower Brackets</t>
  </si>
  <si>
    <t>Construction Contract Amount</t>
  </si>
  <si>
    <t>Developer Fee Limits</t>
  </si>
  <si>
    <t>Projects with 25 Units or Less</t>
  </si>
  <si>
    <t>Scattered Site Single Family or Duplex Projects</t>
  </si>
  <si>
    <t>General Rule*</t>
  </si>
  <si>
    <t>*Building Acquisition Costs Excluded if Related Party Transaction</t>
  </si>
  <si>
    <t>Construction Cost + Contractor Fee</t>
  </si>
  <si>
    <t>FEDERAL LOW INCOME HOUSING TAX CREDITS</t>
  </si>
  <si>
    <t>OPERATING INCOME</t>
  </si>
  <si>
    <t>PER UNIT</t>
  </si>
  <si>
    <t>ANNUAL</t>
  </si>
  <si>
    <t>YEAR</t>
  </si>
  <si>
    <t>or  %</t>
  </si>
  <si>
    <t>TRENDING</t>
  </si>
  <si>
    <t>INCOME</t>
  </si>
  <si>
    <t>TAX CREDIT UNITS</t>
  </si>
  <si>
    <t>GROSS RENT</t>
  </si>
  <si>
    <t>net rent</t>
  </si>
  <si>
    <t>LAUNDRY</t>
  </si>
  <si>
    <t>PARKING</t>
  </si>
  <si>
    <t>OTHER</t>
  </si>
  <si>
    <t>SUBTOTAL</t>
  </si>
  <si>
    <t>VACANCY</t>
  </si>
  <si>
    <t>PHYSICAL</t>
  </si>
  <si>
    <t>COLLECTION</t>
  </si>
  <si>
    <t>NET</t>
  </si>
  <si>
    <t>SUBSIDIES</t>
  </si>
  <si>
    <t>SECTION 8</t>
  </si>
  <si>
    <t>SECTION 9</t>
  </si>
  <si>
    <t>NON TAX CREDIT UNITS</t>
  </si>
  <si>
    <t>COMMERCIAL INCOME</t>
  </si>
  <si>
    <t>OTHER:</t>
  </si>
  <si>
    <t>EFFECTIVE INCOME</t>
  </si>
  <si>
    <t>Tenant Population</t>
  </si>
  <si>
    <t>Elevator (Y or N)</t>
  </si>
  <si>
    <t>Rehab or New</t>
  </si>
  <si>
    <t>ADMINISTRATION</t>
  </si>
  <si>
    <t>SALARIES</t>
  </si>
  <si>
    <t>M&amp;R</t>
  </si>
  <si>
    <t>INSURANCE</t>
  </si>
  <si>
    <t>UTILITIES</t>
  </si>
  <si>
    <t>MANAGEMENT FEE</t>
  </si>
  <si>
    <t>REAL ESTATE TAXES</t>
  </si>
  <si>
    <t>RESERVES</t>
  </si>
  <si>
    <t>SOCIAL SERVICES</t>
  </si>
  <si>
    <t>TOTAL OPERATING EXPENSES</t>
  </si>
  <si>
    <t>FIRST HARD DEBT SERVICE</t>
  </si>
  <si>
    <t>FIRST HARD DEBT SERVICING FEE</t>
  </si>
  <si>
    <t>bp</t>
  </si>
  <si>
    <t>SECOND HARD DEBT SERVICE</t>
  </si>
  <si>
    <t>CASH FLOW AFTER HARD DEBT</t>
  </si>
  <si>
    <t>RATIO ANALYSIS</t>
  </si>
  <si>
    <t>FIRST HARD DEBT COVERAGE RATIO</t>
  </si>
  <si>
    <t>EXPENSE : EFFECTIVE INCOME</t>
  </si>
  <si>
    <t>OPERATING DEFICIT RESERVE</t>
  </si>
  <si>
    <t>INTEREST INCOME</t>
  </si>
  <si>
    <t>UTILIZATION FOR CASH FLOW SHORTFALL</t>
  </si>
  <si>
    <t>BALANCE</t>
  </si>
  <si>
    <t>&lt;PERMANENT PHASE NEEDS ANALYSIS&gt;</t>
  </si>
  <si>
    <t>Total Maximum LIHTC</t>
  </si>
  <si>
    <t>INVESTOR PROCEEDS NEEDED FROM LOW INC HSG TAX CREDITS</t>
  </si>
  <si>
    <t>FEDERAL LOW INCOME HOUSING TAX CREDITS NEEDED</t>
  </si>
  <si>
    <t>Community Service Facility</t>
  </si>
  <si>
    <t>Garage Parking</t>
  </si>
  <si>
    <t xml:space="preserve">    Community Service Facility</t>
  </si>
  <si>
    <t xml:space="preserve">    Garage Parking</t>
  </si>
  <si>
    <t>Print Date</t>
  </si>
  <si>
    <t>Print Date:</t>
  </si>
  <si>
    <t>15-YEAR OPERATING PROFORMA
REQUIRED SIGN-OFFS</t>
  </si>
  <si>
    <t>We acknowledge the attached pro forma substantially matches the assumptions used in our underwriting of the mortgage (equity investment).</t>
  </si>
  <si>
    <t>1st Mortgagee</t>
  </si>
  <si>
    <t>__________________________________________</t>
  </si>
  <si>
    <t>OR</t>
  </si>
  <si>
    <t>Syndicator/Investor</t>
  </si>
  <si>
    <t>(if no lender)</t>
  </si>
  <si>
    <t>CURRENT INDICATIONS</t>
  </si>
  <si>
    <t>Net Income (Year 1)</t>
  </si>
  <si>
    <t>Net Expense (Year 1)</t>
  </si>
  <si>
    <t>Annual Tax Credit Amount</t>
  </si>
  <si>
    <t>First Mortgage DSCR</t>
  </si>
  <si>
    <t>HOME EXPRESS DEBT SERVICE (If Applicable)</t>
  </si>
  <si>
    <t>Fire Suppression System</t>
  </si>
  <si>
    <t xml:space="preserve">    Other:</t>
  </si>
  <si>
    <t>Developer Fee</t>
  </si>
  <si>
    <t>Subtotal</t>
  </si>
  <si>
    <t xml:space="preserve">    Neg. Arb, Cost of Issuance</t>
  </si>
  <si>
    <t>Acquisition</t>
  </si>
  <si>
    <t>Garage Parking for Tax Credit Residents</t>
  </si>
  <si>
    <r>
      <t xml:space="preserve">Substantial v. Minimum Rehabilitation  </t>
    </r>
    <r>
      <rPr>
        <b/>
        <sz val="17"/>
        <rFont val="Times New Roman"/>
        <family val="1"/>
      </rPr>
      <t>(NOTE: Minimum Rehab. is defined as less than $25,000/unit)</t>
    </r>
  </si>
  <si>
    <t>BREAKDOWN OF COSTS AND BASIS</t>
  </si>
  <si>
    <t>REQUIRED SIGN-OFFS</t>
  </si>
  <si>
    <t>The undersigned acknowledges review of the attached Breakdown of Costs and Basis.</t>
  </si>
  <si>
    <t>Application/Re-Application, or 42(m) Determination</t>
  </si>
  <si>
    <t xml:space="preserve">Carryover </t>
  </si>
  <si>
    <t>Accountant</t>
  </si>
  <si>
    <t>Total Eligible Basis</t>
  </si>
  <si>
    <t xml:space="preserve">    FF &amp; E</t>
  </si>
  <si>
    <t xml:space="preserve">    FF &amp; E:   </t>
  </si>
  <si>
    <t xml:space="preserve">Total Development Cost: </t>
  </si>
  <si>
    <t>Development Cost / Unit**</t>
  </si>
  <si>
    <t>DEVELOPER FEE - CONSTRUCTION/REHAB</t>
  </si>
  <si>
    <t>DEVELOPER FEE - EXISTING BUILDING</t>
  </si>
  <si>
    <t>Mandatory Deferred Fee - Constr/Rehab</t>
  </si>
  <si>
    <t>Senior</t>
  </si>
  <si>
    <t>Tax Credit Amount:</t>
  </si>
  <si>
    <t xml:space="preserve">Senior Tie-Breaker </t>
  </si>
  <si>
    <t>Senior Cycle = Least amount of Tax Credits Per Unit</t>
  </si>
  <si>
    <t>Family / Supported Housing Cycle = Least amount of Tax Credits Per Bedroom</t>
  </si>
  <si>
    <t>Family / Supp Hsg</t>
  </si>
  <si>
    <t>Family / Supp Hsg Tie-Breaker</t>
  </si>
  <si>
    <t>Tie-Breaker</t>
  </si>
  <si>
    <t>Please indicate "Y" in appropriate box</t>
  </si>
  <si>
    <t>Projects in the Supportive Housing Cycle</t>
  </si>
  <si>
    <t xml:space="preserve">Total # of Residential Floors </t>
  </si>
  <si>
    <t>4 residential floors or less</t>
  </si>
  <si>
    <t>5 or 6 residential floors</t>
  </si>
  <si>
    <t>Eligible Basis Limits (per unit)</t>
  </si>
  <si>
    <t>7 residential floors and above</t>
  </si>
  <si>
    <t>**see QAP for per unit cost caps</t>
  </si>
  <si>
    <t>DEVELOPER FEE - Constr/Rehab</t>
  </si>
  <si>
    <t>DEVELOPER FEE - Building</t>
  </si>
  <si>
    <t>Tiebreaker #1:</t>
  </si>
  <si>
    <t>Community Service Exclusion</t>
  </si>
  <si>
    <t>HERA basis boost</t>
  </si>
  <si>
    <t xml:space="preserve">Mandatory Deferred Fee - Existing Building </t>
  </si>
  <si>
    <t>AVG AFFORDABILITY</t>
  </si>
  <si>
    <t>+</t>
  </si>
  <si>
    <r>
      <t xml:space="preserve">*Note: Only income qualified units are eligible </t>
    </r>
    <r>
      <rPr>
        <b/>
        <i/>
        <u val="single"/>
        <sz val="20"/>
        <color indexed="10"/>
        <rFont val="Times New Roman"/>
        <family val="1"/>
      </rPr>
      <t>(DO NOT include Super's unit).</t>
    </r>
  </si>
  <si>
    <t xml:space="preserve">    Site Work </t>
  </si>
  <si>
    <t xml:space="preserve">    Site Work</t>
  </si>
  <si>
    <t>BREAKDOWN OF COSTS &amp; BASIS -- 2022</t>
  </si>
  <si>
    <t xml:space="preserve">               2022 ELIGIBLE BASIS LIMITS WORKSHEET                  </t>
  </si>
  <si>
    <t>CARRYOVER -- 2022</t>
  </si>
  <si>
    <t>2022 TIEBREAKER WORKSHEET</t>
  </si>
  <si>
    <t>2022 CONTRACTOR FEE LIMITS</t>
  </si>
  <si>
    <t>CALENDAR YEAR -- 2022</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</si>
</sst>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0"/>
    <numFmt numFmtId="166" formatCode="00000"/>
    <numFmt numFmtId="167" formatCode="mmmm\ d\,\ yyyy"/>
    <numFmt numFmtId="168" formatCode="#,##0.00000_);\(#,##0.00000\)"/>
    <numFmt numFmtId="169" formatCode="#,##0.000_);\(#,##0.000\)"/>
    <numFmt numFmtId="170" formatCode="&quot;Yes&quot;;&quot;Yes&quot;;&quot;No&quot;"/>
    <numFmt numFmtId="171" formatCode="&quot;True&quot;;&quot;True&quot;;&quot;False&quot;"/>
    <numFmt numFmtId="172" formatCode="&quot;On&quot;;&quot;On&quot;;&quot;Off&quot;"/>
    <numFmt numFmtId="173" formatCode="&quot;$&quot;#.00"/>
    <numFmt numFmtId="174" formatCode="%#.00"/>
    <numFmt numFmtId="175" formatCode="#.00"/>
    <numFmt numFmtId="176" formatCode="&quot;$&quot;#"/>
    <numFmt numFmtId="177" formatCode="&quot;$&quot;#,##0\ ;\(&quot;$&quot;#,##0\)"/>
    <numFmt numFmtId="178" formatCode="&quot;$&quot;#,##0\ ;[Red]\(&quot;$&quot;#,##0\)"/>
    <numFmt numFmtId="179" formatCode="&quot;$&quot;#,##0.00\ ;\(&quot;$&quot;#,##0.00\)"/>
    <numFmt numFmtId="180" formatCode="&quot;$&quot;#,##0.00\ ;[Red]\(&quot;$&quot;#,##0.00\)"/>
    <numFmt numFmtId="181" formatCode="#\ ??"/>
    <numFmt numFmtId="182" formatCode="m/d/yy"/>
    <numFmt numFmtId="183" formatCode="m/d/yy\ h:mm"/>
    <numFmt numFmtId="184" formatCode="m/d"/>
    <numFmt numFmtId="185" formatCode="#,##0.0_);\(#,##0.0\)"/>
    <numFmt numFmtId="186" formatCode="#,##0.0000_);\(#,##0.0000\)"/>
    <numFmt numFmtId="187" formatCode="0.00_);\(0.00\)"/>
    <numFmt numFmtId="188" formatCode="0.0000_);\(0.0000\)"/>
    <numFmt numFmtId="189" formatCode="0.0000"/>
    <numFmt numFmtId="190" formatCode="0.0000;[Red]0.0000"/>
    <numFmt numFmtId="191" formatCode="0;[Red]0"/>
    <numFmt numFmtId="192" formatCode="&quot;$&quot;#,##0"/>
    <numFmt numFmtId="193" formatCode="0.000%"/>
    <numFmt numFmtId="194" formatCode="General_)"/>
    <numFmt numFmtId="195" formatCode="0.0%"/>
    <numFmt numFmtId="196" formatCode="0_);\(0\)"/>
    <numFmt numFmtId="197" formatCode="#,##0.0000"/>
    <numFmt numFmtId="198" formatCode="0.0000%"/>
    <numFmt numFmtId="199" formatCode="&quot;$&quot;#,##0.0000"/>
    <numFmt numFmtId="200" formatCode="dd\-mmm\-yy"/>
    <numFmt numFmtId="201" formatCode="&quot;$&quot;#,##0.00"/>
    <numFmt numFmtId="202" formatCode="#,##0;[Red]#,##0"/>
    <numFmt numFmtId="203" formatCode="mm/dd/yy"/>
    <numFmt numFmtId="204" formatCode="&quot;$&quot;#,##0.0\ ;\(&quot;$&quot;#,##0.0\)"/>
    <numFmt numFmtId="205" formatCode="&quot;$&quot;#,##0;[Red]&quot;$&quot;#,##0"/>
    <numFmt numFmtId="206" formatCode="0.000000"/>
    <numFmt numFmtId="207" formatCode="&quot;$&quot;#,##0.00;[Red]&quot;$&quot;#,##0.00"/>
    <numFmt numFmtId="208" formatCode="&quot;$&quot;#,##0.0_);\(&quot;$&quot;#,##0.0\)"/>
    <numFmt numFmtId="209" formatCode="[$-409]dddd\,\ mmmm\ dd\,\ yyyy"/>
    <numFmt numFmtId="210" formatCode="[$-409]h:mm:ss\ AM/PM"/>
    <numFmt numFmtId="211" formatCode="&quot;$&quot;#,##0.0"/>
    <numFmt numFmtId="212" formatCode="0.0"/>
    <numFmt numFmtId="213" formatCode="&quot;$&quot;#,##0.000"/>
  </numFmts>
  <fonts count="90">
    <font>
      <sz val="12"/>
      <name val="Arial"/>
      <family val="0"/>
    </font>
    <font>
      <sz val="18"/>
      <name val="Arial"/>
      <family val="0"/>
    </font>
    <font>
      <sz val="8"/>
      <name val="Arial"/>
      <family val="0"/>
    </font>
    <font>
      <i/>
      <sz val="12"/>
      <name val="Arial"/>
      <family val="0"/>
    </font>
    <font>
      <b/>
      <sz val="18"/>
      <name val="Arial"/>
      <family val="2"/>
    </font>
    <font>
      <b/>
      <sz val="12"/>
      <name val="Arial"/>
      <family val="2"/>
    </font>
    <font>
      <sz val="12"/>
      <name val="Times New Roman"/>
      <family val="1"/>
    </font>
    <font>
      <sz val="10"/>
      <name val="Arial"/>
      <family val="2"/>
    </font>
    <font>
      <b/>
      <sz val="12"/>
      <name val="Times New Roman"/>
      <family val="1"/>
    </font>
    <font>
      <b/>
      <sz val="20"/>
      <name val="Times New Roman"/>
      <family val="1"/>
    </font>
    <font>
      <u val="single"/>
      <sz val="7.8"/>
      <color indexed="12"/>
      <name val="Arial"/>
      <family val="2"/>
    </font>
    <font>
      <u val="single"/>
      <sz val="7.8"/>
      <color indexed="36"/>
      <name val="Arial"/>
      <family val="2"/>
    </font>
    <font>
      <b/>
      <sz val="14"/>
      <name val="Times New Roman"/>
      <family val="1"/>
    </font>
    <font>
      <b/>
      <sz val="16"/>
      <name val="Times New Roman"/>
      <family val="1"/>
    </font>
    <font>
      <sz val="14"/>
      <name val="Times New Roman"/>
      <family val="1"/>
    </font>
    <font>
      <sz val="14"/>
      <name val="Arial"/>
      <family val="2"/>
    </font>
    <font>
      <sz val="10"/>
      <name val="Times New Roman"/>
      <family val="1"/>
    </font>
    <font>
      <b/>
      <sz val="10"/>
      <name val="Times New Roman"/>
      <family val="1"/>
    </font>
    <font>
      <i/>
      <sz val="12"/>
      <name val="Times New Roman"/>
      <family val="1"/>
    </font>
    <font>
      <b/>
      <sz val="18"/>
      <name val="Times New Roman"/>
      <family val="1"/>
    </font>
    <font>
      <sz val="16"/>
      <name val="Times New Roman"/>
      <family val="1"/>
    </font>
    <font>
      <b/>
      <u val="single"/>
      <sz val="14"/>
      <name val="Times New Roman"/>
      <family val="1"/>
    </font>
    <font>
      <b/>
      <sz val="10"/>
      <name val="Arial"/>
      <family val="2"/>
    </font>
    <font>
      <b/>
      <i/>
      <sz val="14"/>
      <name val="Times New Roman"/>
      <family val="1"/>
    </font>
    <font>
      <u val="single"/>
      <sz val="10"/>
      <name val="Times New Roman"/>
      <family val="1"/>
    </font>
    <font>
      <b/>
      <sz val="16"/>
      <name val="Arial"/>
      <family val="2"/>
    </font>
    <font>
      <sz val="20"/>
      <name val="Times New Roman"/>
      <family val="1"/>
    </font>
    <font>
      <b/>
      <sz val="26"/>
      <name val="Times New Roman"/>
      <family val="1"/>
    </font>
    <font>
      <b/>
      <i/>
      <sz val="36"/>
      <name val="Times New Roman"/>
      <family val="1"/>
    </font>
    <font>
      <sz val="20"/>
      <name val="Arial"/>
      <family val="2"/>
    </font>
    <font>
      <b/>
      <i/>
      <sz val="20"/>
      <name val="Times New Roman"/>
      <family val="1"/>
    </font>
    <font>
      <b/>
      <i/>
      <sz val="26"/>
      <name val="Times New Roman"/>
      <family val="1"/>
    </font>
    <font>
      <sz val="16"/>
      <name val="Arial"/>
      <family val="2"/>
    </font>
    <font>
      <b/>
      <i/>
      <sz val="32"/>
      <name val="Times New Roman"/>
      <family val="1"/>
    </font>
    <font>
      <b/>
      <u val="single"/>
      <sz val="18"/>
      <name val="Times New Roman"/>
      <family val="1"/>
    </font>
    <font>
      <b/>
      <u val="single"/>
      <sz val="16"/>
      <name val="Times New Roman"/>
      <family val="1"/>
    </font>
    <font>
      <b/>
      <i/>
      <sz val="16"/>
      <name val="Times New Roman"/>
      <family val="1"/>
    </font>
    <font>
      <b/>
      <sz val="8"/>
      <name val="Arial"/>
      <family val="2"/>
    </font>
    <font>
      <b/>
      <sz val="18"/>
      <color indexed="8"/>
      <name val="Times New Roman"/>
      <family val="1"/>
    </font>
    <font>
      <sz val="10"/>
      <name val="Courier"/>
      <family val="3"/>
    </font>
    <font>
      <sz val="10"/>
      <color indexed="8"/>
      <name val="Times New Roman"/>
      <family val="1"/>
    </font>
    <font>
      <b/>
      <sz val="10"/>
      <color indexed="8"/>
      <name val="Times New Roman"/>
      <family val="1"/>
    </font>
    <font>
      <b/>
      <sz val="17"/>
      <name val="Times New Roman"/>
      <family val="1"/>
    </font>
    <font>
      <b/>
      <i/>
      <u val="single"/>
      <sz val="18"/>
      <name val="Times New Roman"/>
      <family val="1"/>
    </font>
    <font>
      <i/>
      <sz val="20"/>
      <name val="Arial"/>
      <family val="2"/>
    </font>
    <font>
      <b/>
      <u val="single"/>
      <sz val="12"/>
      <name val="Times New Roman"/>
      <family val="1"/>
    </font>
    <font>
      <b/>
      <sz val="11"/>
      <color indexed="8"/>
      <name val="Times New Roman"/>
      <family val="1"/>
    </font>
    <font>
      <b/>
      <i/>
      <u val="single"/>
      <sz val="2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9"/>
      <name val="Times New Roman"/>
      <family val="1"/>
    </font>
    <font>
      <sz val="10"/>
      <color indexed="55"/>
      <name val="Arial"/>
      <family val="2"/>
    </font>
    <font>
      <i/>
      <sz val="12"/>
      <color indexed="55"/>
      <name val="Times New Roman"/>
      <family val="1"/>
    </font>
    <font>
      <sz val="10"/>
      <color indexed="22"/>
      <name val="Arial"/>
      <family val="2"/>
    </font>
    <font>
      <i/>
      <sz val="12"/>
      <color indexed="22"/>
      <name val="Times New Roman"/>
      <family val="1"/>
    </font>
    <font>
      <sz val="12"/>
      <color indexed="9"/>
      <name val="Arial"/>
      <family val="2"/>
    </font>
    <font>
      <b/>
      <i/>
      <sz val="2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theme="0"/>
      <name val="Times New Roman"/>
      <family val="1"/>
    </font>
    <font>
      <sz val="10"/>
      <color theme="0" tint="-0.3499799966812134"/>
      <name val="Arial"/>
      <family val="2"/>
    </font>
    <font>
      <i/>
      <sz val="12"/>
      <color theme="0" tint="-0.3499799966812134"/>
      <name val="Times New Roman"/>
      <family val="1"/>
    </font>
    <font>
      <sz val="10"/>
      <color theme="0" tint="-0.1499900072813034"/>
      <name val="Arial"/>
      <family val="2"/>
    </font>
    <font>
      <i/>
      <sz val="12"/>
      <color theme="0" tint="-0.1499900072813034"/>
      <name val="Times New Roman"/>
      <family val="1"/>
    </font>
    <font>
      <sz val="12"/>
      <color theme="0"/>
      <name val="Arial"/>
      <family val="2"/>
    </font>
    <font>
      <b/>
      <i/>
      <sz val="2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darkTrellis">
        <fgColor indexed="13"/>
        <bgColor indexed="9"/>
      </patternFill>
    </fill>
    <fill>
      <patternFill patternType="lightDown">
        <fgColor indexed="9"/>
        <bgColor indexed="13"/>
      </patternFill>
    </fill>
    <fill>
      <patternFill patternType="solid">
        <fgColor indexed="58"/>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style="double">
        <color indexed="8"/>
      </bottom>
    </border>
    <border>
      <left>
        <color indexed="63"/>
      </left>
      <right>
        <color indexed="63"/>
      </right>
      <top>
        <color indexed="63"/>
      </top>
      <bottom style="thin">
        <color indexed="8"/>
      </bottom>
    </border>
    <border>
      <left style="thin">
        <color indexed="8"/>
      </left>
      <right style="thin">
        <color indexed="8"/>
      </right>
      <top style="thin"/>
      <bottom style="thin"/>
    </border>
    <border>
      <left style="thin">
        <color indexed="8"/>
      </left>
      <right style="thin">
        <color indexed="8"/>
      </right>
      <top>
        <color indexed="63"/>
      </top>
      <bottom style="thin">
        <color indexed="8"/>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style="thick">
        <color indexed="8"/>
      </top>
      <bottom>
        <color indexed="63"/>
      </bottom>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color indexed="63"/>
      </left>
      <right style="thick">
        <color indexed="8"/>
      </right>
      <top>
        <color indexed="63"/>
      </top>
      <bottom>
        <color indexed="63"/>
      </bottom>
    </border>
    <border>
      <left style="thin">
        <color indexed="8"/>
      </left>
      <right style="thin">
        <color indexed="8"/>
      </right>
      <top>
        <color indexed="63"/>
      </top>
      <bottom style="thick">
        <color indexed="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color indexed="8"/>
      </bottom>
    </border>
    <border>
      <left style="thick">
        <color indexed="8"/>
      </left>
      <right>
        <color indexed="63"/>
      </right>
      <top style="thick">
        <color indexed="8"/>
      </top>
      <bottom>
        <color indexed="63"/>
      </bottom>
    </border>
    <border>
      <left>
        <color indexed="63"/>
      </left>
      <right style="thick">
        <color indexed="8"/>
      </right>
      <top style="thick">
        <color indexed="8"/>
      </top>
      <bottom>
        <color indexed="63"/>
      </bottom>
    </border>
    <border>
      <left style="thick">
        <color indexed="8"/>
      </left>
      <right>
        <color indexed="63"/>
      </right>
      <top>
        <color indexed="63"/>
      </top>
      <bottom>
        <color indexed="63"/>
      </bottom>
    </border>
    <border>
      <left>
        <color indexed="63"/>
      </left>
      <right style="thick">
        <color indexed="8"/>
      </right>
      <top>
        <color indexed="63"/>
      </top>
      <bottom style="thin">
        <color indexed="8"/>
      </bottom>
    </border>
    <border>
      <left>
        <color indexed="63"/>
      </left>
      <right style="thick"/>
      <top>
        <color indexed="63"/>
      </top>
      <bottom style="double"/>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double"/>
    </border>
    <border>
      <left>
        <color indexed="63"/>
      </left>
      <right>
        <color indexed="63"/>
      </right>
      <top style="thin">
        <color indexed="8"/>
      </top>
      <bottom style="thin">
        <color indexed="8"/>
      </bottom>
    </border>
    <border>
      <left>
        <color indexed="63"/>
      </left>
      <right style="thick">
        <color indexed="8"/>
      </right>
      <top>
        <color indexed="63"/>
      </top>
      <bottom style="thick">
        <color indexed="8"/>
      </bottom>
    </border>
    <border>
      <left style="thick">
        <color indexed="8"/>
      </left>
      <right>
        <color indexed="63"/>
      </right>
      <top>
        <color indexed="63"/>
      </top>
      <bottom style="double">
        <color indexed="8"/>
      </bottom>
    </border>
    <border>
      <left>
        <color indexed="63"/>
      </left>
      <right style="thick">
        <color indexed="8"/>
      </right>
      <top>
        <color indexed="63"/>
      </top>
      <bottom style="double">
        <color indexed="8"/>
      </bottom>
    </border>
    <border>
      <left>
        <color indexed="63"/>
      </left>
      <right>
        <color indexed="63"/>
      </right>
      <top style="thick">
        <color indexed="8"/>
      </top>
      <bottom style="thick">
        <color indexed="8"/>
      </bottom>
    </border>
    <border>
      <left>
        <color indexed="63"/>
      </left>
      <right>
        <color indexed="63"/>
      </right>
      <top>
        <color indexed="63"/>
      </top>
      <bottom style="medium"/>
    </border>
    <border>
      <left style="thick">
        <color indexed="8"/>
      </left>
      <right>
        <color indexed="63"/>
      </right>
      <top>
        <color indexed="63"/>
      </top>
      <bottom style="thin">
        <color indexed="8"/>
      </bottom>
    </border>
    <border>
      <left style="thick">
        <color indexed="8"/>
      </left>
      <right style="thin">
        <color indexed="8"/>
      </right>
      <top>
        <color indexed="63"/>
      </top>
      <bottom style="thin">
        <color indexed="8"/>
      </bottom>
    </border>
    <border>
      <left style="thick">
        <color indexed="8"/>
      </left>
      <right style="thin">
        <color indexed="8"/>
      </right>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color indexed="8"/>
      </top>
      <bottom style="thin"/>
    </border>
    <border>
      <left style="hair">
        <color indexed="8"/>
      </left>
      <right>
        <color indexed="63"/>
      </right>
      <top style="thin">
        <color indexed="8"/>
      </top>
      <bottom style="thin">
        <color indexed="8"/>
      </bottom>
    </border>
    <border>
      <left style="thin"/>
      <right>
        <color indexed="63"/>
      </right>
      <top style="thick"/>
      <bottom>
        <color indexed="63"/>
      </bottom>
    </border>
    <border>
      <left style="thin"/>
      <right>
        <color indexed="63"/>
      </right>
      <top>
        <color indexed="63"/>
      </top>
      <bottom>
        <color indexed="63"/>
      </bottom>
    </border>
    <border>
      <left style="thick"/>
      <right>
        <color indexed="63"/>
      </right>
      <top style="thin"/>
      <bottom>
        <color indexed="63"/>
      </bottom>
    </border>
    <border>
      <left style="thin"/>
      <right>
        <color indexed="63"/>
      </right>
      <top style="thin"/>
      <bottom>
        <color indexed="63"/>
      </bottom>
    </border>
    <border>
      <left style="thin"/>
      <right style="thick"/>
      <top style="thin"/>
      <bottom>
        <color indexed="63"/>
      </bottom>
    </border>
    <border>
      <left style="thin"/>
      <right style="thick"/>
      <top>
        <color indexed="63"/>
      </top>
      <bottom style="thick"/>
    </border>
    <border>
      <left style="medium"/>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thin"/>
      <bottom>
        <color indexed="63"/>
      </bottom>
    </border>
    <border>
      <left style="thin"/>
      <right>
        <color indexed="63"/>
      </right>
      <top>
        <color indexed="63"/>
      </top>
      <bottom style="thin"/>
    </border>
    <border>
      <left style="thick">
        <color indexed="8"/>
      </left>
      <right>
        <color indexed="63"/>
      </right>
      <top style="thin">
        <color indexed="8"/>
      </top>
      <bottom style="thin">
        <color indexed="8"/>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style="thin">
        <color indexed="8"/>
      </left>
      <right style="thick">
        <color indexed="8"/>
      </right>
      <top>
        <color indexed="63"/>
      </top>
      <bottom style="thin">
        <color indexed="8"/>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thick">
        <color indexed="8"/>
      </right>
      <top>
        <color indexed="63"/>
      </top>
      <bottom style="thick"/>
    </border>
  </borders>
  <cellStyleXfs count="85">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 fontId="0" fillId="0" borderId="0" applyFill="0" applyBorder="0" applyAlignment="0" applyProtection="0"/>
    <xf numFmtId="41" fontId="7" fillId="0" borderId="0" applyFont="0" applyFill="0" applyBorder="0" applyAlignment="0" applyProtection="0"/>
    <xf numFmtId="3" fontId="7" fillId="0" borderId="0" applyFont="0" applyFill="0" applyBorder="0" applyAlignment="0" applyProtection="0"/>
    <xf numFmtId="7" fontId="0" fillId="0" borderId="0" applyFill="0" applyBorder="0" applyAlignment="0" applyProtection="0"/>
    <xf numFmtId="42" fontId="7" fillId="0" borderId="0" applyFont="0" applyFill="0" applyBorder="0" applyAlignment="0" applyProtection="0"/>
    <xf numFmtId="179" fontId="7" fillId="29" borderId="0" applyFont="0" applyFill="0" applyBorder="0" applyAlignment="0" applyProtection="0"/>
    <xf numFmtId="179" fontId="7" fillId="29" borderId="0" applyFont="0" applyFill="0" applyBorder="0" applyAlignment="0" applyProtection="0"/>
    <xf numFmtId="179" fontId="7" fillId="29" borderId="0" applyFont="0" applyFill="0" applyBorder="0" applyAlignment="0" applyProtection="0"/>
    <xf numFmtId="5" fontId="7" fillId="0" borderId="0" applyFont="0" applyFill="0" applyBorder="0" applyAlignment="0" applyProtection="0"/>
    <xf numFmtId="177" fontId="7" fillId="29" borderId="0" applyFont="0" applyFill="0" applyBorder="0" applyAlignment="0" applyProtection="0"/>
    <xf numFmtId="177" fontId="7" fillId="29" borderId="0" applyFont="0" applyFill="0" applyBorder="0" applyAlignment="0" applyProtection="0"/>
    <xf numFmtId="0" fontId="0" fillId="0" borderId="0" applyFill="0" applyBorder="0" applyAlignment="0" applyProtection="0"/>
    <xf numFmtId="0" fontId="74" fillId="0" borderId="0" applyNumberFormat="0" applyFill="0" applyBorder="0" applyAlignment="0" applyProtection="0"/>
    <xf numFmtId="2" fontId="0" fillId="0" borderId="0" applyFill="0" applyBorder="0" applyAlignment="0" applyProtection="0"/>
    <xf numFmtId="0" fontId="11" fillId="0" borderId="0" applyNumberFormat="0" applyFill="0" applyBorder="0" applyAlignment="0" applyProtection="0"/>
    <xf numFmtId="0" fontId="75" fillId="30"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6" fillId="0" borderId="3" applyNumberFormat="0" applyFill="0" applyAlignment="0" applyProtection="0"/>
    <xf numFmtId="0" fontId="76"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77" fillId="31" borderId="1" applyNumberFormat="0" applyAlignment="0" applyProtection="0"/>
    <xf numFmtId="0" fontId="78" fillId="0" borderId="4" applyNumberFormat="0" applyFill="0" applyAlignment="0" applyProtection="0"/>
    <xf numFmtId="0" fontId="79" fillId="32" borderId="0" applyNumberFormat="0" applyBorder="0" applyAlignment="0" applyProtection="0"/>
    <xf numFmtId="0" fontId="2" fillId="0" borderId="0">
      <alignment/>
      <protection/>
    </xf>
    <xf numFmtId="0" fontId="7" fillId="0" borderId="0">
      <alignment vertical="top"/>
      <protection/>
    </xf>
    <xf numFmtId="0" fontId="39" fillId="0" borderId="0">
      <alignment/>
      <protection/>
    </xf>
    <xf numFmtId="0" fontId="7" fillId="0" borderId="0">
      <alignment/>
      <protection/>
    </xf>
    <xf numFmtId="0" fontId="7" fillId="0" borderId="0">
      <alignment/>
      <protection/>
    </xf>
    <xf numFmtId="0" fontId="0" fillId="33" borderId="5" applyNumberFormat="0" applyFont="0" applyAlignment="0" applyProtection="0"/>
    <xf numFmtId="0" fontId="80" fillId="27" borderId="6" applyNumberFormat="0" applyAlignment="0" applyProtection="0"/>
    <xf numFmtId="10" fontId="0" fillId="0" borderId="0" applyFill="0" applyBorder="0" applyAlignment="0" applyProtection="0"/>
    <xf numFmtId="10" fontId="7" fillId="29" borderId="0" applyFont="0" applyFill="0" applyBorder="0" applyAlignment="0" applyProtection="0"/>
    <xf numFmtId="10" fontId="7" fillId="29" borderId="0" applyFont="0" applyFill="0" applyBorder="0" applyAlignment="0" applyProtection="0"/>
    <xf numFmtId="0" fontId="81" fillId="0" borderId="0" applyNumberFormat="0" applyFill="0" applyBorder="0" applyAlignment="0" applyProtection="0"/>
    <xf numFmtId="0" fontId="0" fillId="0" borderId="7" applyNumberFormat="0" applyFill="0" applyAlignment="0" applyProtection="0"/>
    <xf numFmtId="0" fontId="82" fillId="0" borderId="0" applyNumberFormat="0" applyFill="0" applyBorder="0" applyAlignment="0" applyProtection="0"/>
    <xf numFmtId="177" fontId="16" fillId="34" borderId="8">
      <alignment horizontal="right"/>
      <protection/>
    </xf>
    <xf numFmtId="0" fontId="0" fillId="35" borderId="8" applyNumberFormat="0" applyFont="0" applyAlignment="0" applyProtection="0"/>
    <xf numFmtId="177" fontId="16" fillId="36" borderId="8">
      <alignment horizontal="right"/>
      <protection locked="0"/>
    </xf>
    <xf numFmtId="177" fontId="16" fillId="36" borderId="8">
      <alignment horizontal="right"/>
      <protection locked="0"/>
    </xf>
  </cellStyleXfs>
  <cellXfs count="744">
    <xf numFmtId="3" fontId="0" fillId="0" borderId="0" xfId="0" applyNumberFormat="1" applyAlignment="1">
      <alignment/>
    </xf>
    <xf numFmtId="0" fontId="6" fillId="0" borderId="0" xfId="0" applyNumberFormat="1" applyFont="1" applyAlignment="1">
      <alignment/>
    </xf>
    <xf numFmtId="0" fontId="6" fillId="0" borderId="0" xfId="0" applyNumberFormat="1" applyFont="1" applyAlignment="1" applyProtection="1">
      <alignment/>
      <protection locked="0"/>
    </xf>
    <xf numFmtId="0" fontId="7" fillId="37" borderId="0" xfId="69" applyFill="1" applyAlignment="1">
      <alignment/>
      <protection/>
    </xf>
    <xf numFmtId="37" fontId="6" fillId="38" borderId="9" xfId="0" applyNumberFormat="1" applyFont="1" applyFill="1" applyBorder="1" applyAlignment="1" applyProtection="1">
      <alignment horizontal="center"/>
      <protection locked="0"/>
    </xf>
    <xf numFmtId="37" fontId="6" fillId="38" borderId="10" xfId="0" applyNumberFormat="1" applyFont="1" applyFill="1" applyBorder="1" applyAlignment="1" applyProtection="1">
      <alignment horizontal="center"/>
      <protection locked="0"/>
    </xf>
    <xf numFmtId="0" fontId="7" fillId="0" borderId="0" xfId="71" applyFill="1">
      <alignment/>
      <protection/>
    </xf>
    <xf numFmtId="0" fontId="7" fillId="29" borderId="0" xfId="71" applyFill="1">
      <alignment/>
      <protection/>
    </xf>
    <xf numFmtId="0" fontId="14" fillId="0" borderId="0" xfId="71" applyFont="1" applyFill="1">
      <alignment/>
      <protection/>
    </xf>
    <xf numFmtId="0" fontId="8" fillId="0" borderId="0" xfId="71" applyFont="1" applyFill="1" applyAlignment="1">
      <alignment horizontal="center"/>
      <protection/>
    </xf>
    <xf numFmtId="0" fontId="8" fillId="0" borderId="11" xfId="71" applyFont="1" applyFill="1" applyBorder="1">
      <alignment/>
      <protection/>
    </xf>
    <xf numFmtId="0" fontId="7" fillId="0" borderId="12" xfId="71" applyFill="1" applyBorder="1">
      <alignment/>
      <protection/>
    </xf>
    <xf numFmtId="0" fontId="7" fillId="0" borderId="13" xfId="71" applyFill="1" applyBorder="1">
      <alignment/>
      <protection/>
    </xf>
    <xf numFmtId="0" fontId="7" fillId="0" borderId="14" xfId="71" applyFill="1" applyBorder="1">
      <alignment/>
      <protection/>
    </xf>
    <xf numFmtId="0" fontId="7" fillId="0" borderId="0" xfId="71" applyFill="1" applyBorder="1">
      <alignment/>
      <protection/>
    </xf>
    <xf numFmtId="0" fontId="7" fillId="0" borderId="15" xfId="71" applyFill="1" applyBorder="1">
      <alignment/>
      <protection/>
    </xf>
    <xf numFmtId="0" fontId="8" fillId="0" borderId="0" xfId="71" applyFont="1" applyFill="1">
      <alignment/>
      <protection/>
    </xf>
    <xf numFmtId="0" fontId="8" fillId="0" borderId="14" xfId="71" applyFont="1" applyFill="1" applyBorder="1">
      <alignment/>
      <protection/>
    </xf>
    <xf numFmtId="192" fontId="8" fillId="0" borderId="15" xfId="71" applyNumberFormat="1" applyFont="1" applyFill="1" applyBorder="1">
      <alignment/>
      <protection/>
    </xf>
    <xf numFmtId="192" fontId="7" fillId="0" borderId="15" xfId="71" applyNumberFormat="1" applyFill="1" applyBorder="1">
      <alignment/>
      <protection/>
    </xf>
    <xf numFmtId="0" fontId="7" fillId="29" borderId="0" xfId="71" applyFill="1" applyBorder="1">
      <alignment/>
      <protection/>
    </xf>
    <xf numFmtId="0" fontId="8" fillId="0" borderId="16" xfId="71" applyFont="1" applyFill="1" applyBorder="1">
      <alignment/>
      <protection/>
    </xf>
    <xf numFmtId="0" fontId="16" fillId="0" borderId="17" xfId="71" applyFont="1" applyFill="1" applyBorder="1">
      <alignment/>
      <protection/>
    </xf>
    <xf numFmtId="0" fontId="8" fillId="0" borderId="18" xfId="71" applyFont="1" applyFill="1" applyBorder="1">
      <alignment/>
      <protection/>
    </xf>
    <xf numFmtId="0" fontId="8" fillId="0" borderId="19" xfId="71" applyFont="1" applyFill="1" applyBorder="1" applyAlignment="1">
      <alignment horizontal="center"/>
      <protection/>
    </xf>
    <xf numFmtId="0" fontId="6" fillId="0" borderId="20" xfId="71" applyFont="1" applyFill="1" applyBorder="1" applyAlignment="1">
      <alignment horizontal="center"/>
      <protection/>
    </xf>
    <xf numFmtId="1" fontId="8" fillId="39" borderId="8" xfId="83" applyNumberFormat="1" applyFont="1" applyFill="1" applyAlignment="1">
      <alignment horizontal="center"/>
      <protection locked="0"/>
    </xf>
    <xf numFmtId="0" fontId="17" fillId="0" borderId="18" xfId="71" applyFont="1" applyFill="1" applyBorder="1" applyAlignment="1">
      <alignment horizontal="left"/>
      <protection/>
    </xf>
    <xf numFmtId="1" fontId="13" fillId="0" borderId="21" xfId="71" applyNumberFormat="1" applyFont="1" applyFill="1" applyBorder="1" applyAlignment="1">
      <alignment horizontal="center"/>
      <protection/>
    </xf>
    <xf numFmtId="0" fontId="17" fillId="0" borderId="21" xfId="71" applyFont="1" applyFill="1" applyBorder="1">
      <alignment/>
      <protection/>
    </xf>
    <xf numFmtId="0" fontId="16" fillId="0" borderId="0" xfId="71" applyFont="1" applyFill="1" applyAlignment="1">
      <alignment horizontal="left"/>
      <protection/>
    </xf>
    <xf numFmtId="0" fontId="19" fillId="0" borderId="0" xfId="71" applyFont="1" applyFill="1">
      <alignment/>
      <protection/>
    </xf>
    <xf numFmtId="0" fontId="16" fillId="0" borderId="0" xfId="71" applyFont="1" applyFill="1" applyProtection="1">
      <alignment/>
      <protection locked="0"/>
    </xf>
    <xf numFmtId="177" fontId="19" fillId="0" borderId="0" xfId="71" applyNumberFormat="1" applyFont="1" applyFill="1">
      <alignment/>
      <protection/>
    </xf>
    <xf numFmtId="177" fontId="16" fillId="0" borderId="0" xfId="51" applyFont="1" applyFill="1" applyAlignment="1" applyProtection="1">
      <alignment/>
      <protection/>
    </xf>
    <xf numFmtId="177" fontId="16" fillId="0" borderId="0" xfId="51" applyFont="1" applyFill="1" applyAlignment="1" applyProtection="1">
      <alignment/>
      <protection locked="0"/>
    </xf>
    <xf numFmtId="177" fontId="12" fillId="0" borderId="0" xfId="51" applyFont="1" applyFill="1" applyAlignment="1" applyProtection="1">
      <alignment/>
      <protection locked="0"/>
    </xf>
    <xf numFmtId="177" fontId="20" fillId="0" borderId="22" xfId="51" applyFont="1" applyFill="1" applyBorder="1" applyAlignment="1" applyProtection="1">
      <alignment/>
      <protection locked="0"/>
    </xf>
    <xf numFmtId="0" fontId="12" fillId="0" borderId="0" xfId="71" applyFont="1" applyFill="1">
      <alignment/>
      <protection/>
    </xf>
    <xf numFmtId="200" fontId="13" fillId="39" borderId="8" xfId="83" applyNumberFormat="1" applyFont="1" applyFill="1" applyBorder="1" applyAlignment="1">
      <alignment horizontal="left"/>
      <protection locked="0"/>
    </xf>
    <xf numFmtId="0" fontId="16" fillId="29" borderId="0" xfId="71" applyFont="1" applyFill="1" applyProtection="1">
      <alignment/>
      <protection locked="0"/>
    </xf>
    <xf numFmtId="0" fontId="16" fillId="29" borderId="0" xfId="71" applyNumberFormat="1" applyFont="1" applyFill="1" applyProtection="1">
      <alignment/>
      <protection locked="0"/>
    </xf>
    <xf numFmtId="177" fontId="20" fillId="0" borderId="23" xfId="51" applyFont="1" applyFill="1" applyBorder="1" applyAlignment="1" applyProtection="1">
      <alignment/>
      <protection locked="0"/>
    </xf>
    <xf numFmtId="0" fontId="21" fillId="0" borderId="0" xfId="71" applyFont="1" applyFill="1">
      <alignment/>
      <protection/>
    </xf>
    <xf numFmtId="0" fontId="12" fillId="0" borderId="0" xfId="71" applyFont="1" applyFill="1" applyAlignment="1">
      <alignment horizontal="right"/>
      <protection/>
    </xf>
    <xf numFmtId="0" fontId="17" fillId="0" borderId="0" xfId="71" applyFont="1" applyFill="1" applyAlignment="1" applyProtection="1">
      <alignment horizontal="left"/>
      <protection locked="0"/>
    </xf>
    <xf numFmtId="177" fontId="12" fillId="0" borderId="0" xfId="71" applyNumberFormat="1" applyFont="1" applyFill="1" applyAlignment="1">
      <alignment horizontal="left"/>
      <protection/>
    </xf>
    <xf numFmtId="0" fontId="7" fillId="0" borderId="0" xfId="71" applyFill="1" applyBorder="1" applyAlignment="1">
      <alignment/>
      <protection/>
    </xf>
    <xf numFmtId="0" fontId="6" fillId="40" borderId="0" xfId="71" applyNumberFormat="1" applyFont="1" applyFill="1" applyProtection="1">
      <alignment/>
      <protection locked="0"/>
    </xf>
    <xf numFmtId="177" fontId="16" fillId="29" borderId="0" xfId="71" applyNumberFormat="1" applyFont="1" applyFill="1" applyProtection="1">
      <alignment/>
      <protection locked="0"/>
    </xf>
    <xf numFmtId="0" fontId="12" fillId="0" borderId="0" xfId="71" applyFont="1" applyFill="1">
      <alignment/>
      <protection/>
    </xf>
    <xf numFmtId="0" fontId="12" fillId="0" borderId="0" xfId="71" applyFont="1" applyFill="1" applyAlignment="1" applyProtection="1">
      <alignment horizontal="right"/>
      <protection locked="0"/>
    </xf>
    <xf numFmtId="0" fontId="6" fillId="41" borderId="0" xfId="71" applyNumberFormat="1" applyFont="1" applyFill="1" applyProtection="1">
      <alignment/>
      <protection locked="0"/>
    </xf>
    <xf numFmtId="177" fontId="16" fillId="34" borderId="0" xfId="71" applyNumberFormat="1" applyFont="1" applyFill="1" applyProtection="1">
      <alignment/>
      <protection locked="0"/>
    </xf>
    <xf numFmtId="0" fontId="16" fillId="34" borderId="0" xfId="71" applyFont="1" applyFill="1" applyProtection="1">
      <alignment/>
      <protection locked="0"/>
    </xf>
    <xf numFmtId="0" fontId="16" fillId="0" borderId="0" xfId="71" applyFont="1" applyFill="1">
      <alignment/>
      <protection/>
    </xf>
    <xf numFmtId="0" fontId="6" fillId="34" borderId="0" xfId="71" applyNumberFormat="1" applyFont="1" applyFill="1" applyProtection="1">
      <alignment/>
      <protection locked="0"/>
    </xf>
    <xf numFmtId="0" fontId="7" fillId="0" borderId="0" xfId="71" applyFill="1" applyAlignment="1">
      <alignment horizontal="right"/>
      <protection/>
    </xf>
    <xf numFmtId="0" fontId="22" fillId="0" borderId="0" xfId="71" applyFont="1" applyFill="1" applyAlignment="1">
      <alignment horizontal="center"/>
      <protection/>
    </xf>
    <xf numFmtId="0" fontId="17" fillId="0" borderId="0" xfId="71" applyFont="1" applyFill="1" applyAlignment="1" applyProtection="1">
      <alignment horizontal="center"/>
      <protection locked="0"/>
    </xf>
    <xf numFmtId="14" fontId="17" fillId="0" borderId="0" xfId="71" applyNumberFormat="1" applyFont="1" applyFill="1" applyAlignment="1">
      <alignment horizontal="center"/>
      <protection/>
    </xf>
    <xf numFmtId="177" fontId="23" fillId="0" borderId="0" xfId="51" applyFont="1" applyFill="1" applyAlignment="1" applyProtection="1">
      <alignment horizontal="center"/>
      <protection/>
    </xf>
    <xf numFmtId="0" fontId="6" fillId="29" borderId="0" xfId="71" applyNumberFormat="1" applyFont="1" applyFill="1" applyProtection="1">
      <alignment/>
      <protection locked="0"/>
    </xf>
    <xf numFmtId="0" fontId="17" fillId="0" borderId="0" xfId="71" applyFont="1" applyFill="1" applyAlignment="1">
      <alignment horizontal="center"/>
      <protection/>
    </xf>
    <xf numFmtId="0" fontId="16" fillId="40" borderId="0" xfId="71" applyNumberFormat="1" applyFont="1" applyFill="1" applyProtection="1">
      <alignment/>
      <protection locked="0"/>
    </xf>
    <xf numFmtId="192" fontId="8" fillId="39" borderId="8" xfId="83" applyNumberFormat="1" applyFont="1" applyFill="1">
      <alignment horizontal="right"/>
      <protection locked="0"/>
    </xf>
    <xf numFmtId="192" fontId="6" fillId="0" borderId="0" xfId="51" applyNumberFormat="1" applyFont="1" applyFill="1" applyAlignment="1" applyProtection="1">
      <alignment/>
      <protection/>
    </xf>
    <xf numFmtId="192" fontId="8" fillId="39" borderId="8" xfId="83" applyNumberFormat="1" applyFont="1" applyFill="1">
      <alignment horizontal="right"/>
      <protection locked="0"/>
    </xf>
    <xf numFmtId="192" fontId="16" fillId="0" borderId="0" xfId="51" applyNumberFormat="1" applyFont="1" applyFill="1" applyAlignment="1" applyProtection="1">
      <alignment/>
      <protection locked="0"/>
    </xf>
    <xf numFmtId="192" fontId="6" fillId="0" borderId="0" xfId="51" applyNumberFormat="1" applyFont="1" applyFill="1" applyAlignment="1" applyProtection="1">
      <alignment/>
      <protection locked="0"/>
    </xf>
    <xf numFmtId="0" fontId="12" fillId="39" borderId="8" xfId="83" applyNumberFormat="1" applyFont="1" applyFill="1" applyAlignment="1">
      <alignment horizontal="left"/>
      <protection locked="0"/>
    </xf>
    <xf numFmtId="192" fontId="8" fillId="0" borderId="8" xfId="81" applyNumberFormat="1" applyFont="1" applyFill="1">
      <alignment horizontal="right"/>
      <protection/>
    </xf>
    <xf numFmtId="0" fontId="24" fillId="0" borderId="0" xfId="71" applyFont="1" applyFill="1" applyProtection="1">
      <alignment/>
      <protection locked="0"/>
    </xf>
    <xf numFmtId="192" fontId="8" fillId="0" borderId="0" xfId="51" applyNumberFormat="1" applyFont="1" applyFill="1" applyAlignment="1" applyProtection="1">
      <alignment/>
      <protection/>
    </xf>
    <xf numFmtId="192" fontId="16" fillId="0" borderId="0" xfId="51" applyNumberFormat="1" applyFont="1" applyFill="1" applyAlignment="1" applyProtection="1">
      <alignment/>
      <protection/>
    </xf>
    <xf numFmtId="192" fontId="8" fillId="0" borderId="0" xfId="51" applyNumberFormat="1" applyFont="1" applyFill="1" applyAlignment="1" applyProtection="1">
      <alignment/>
      <protection/>
    </xf>
    <xf numFmtId="192" fontId="16" fillId="0" borderId="0" xfId="71" applyNumberFormat="1" applyFont="1" applyFill="1" applyProtection="1">
      <alignment/>
      <protection locked="0"/>
    </xf>
    <xf numFmtId="192" fontId="17" fillId="0" borderId="0" xfId="51" applyNumberFormat="1" applyFont="1" applyFill="1" applyAlignment="1" applyProtection="1">
      <alignment/>
      <protection/>
    </xf>
    <xf numFmtId="192" fontId="8" fillId="0" borderId="22" xfId="51" applyNumberFormat="1" applyFont="1" applyFill="1" applyBorder="1" applyAlignment="1" applyProtection="1">
      <alignment/>
      <protection locked="0"/>
    </xf>
    <xf numFmtId="0" fontId="16" fillId="29" borderId="0" xfId="71" applyNumberFormat="1" applyFont="1" applyFill="1">
      <alignment/>
      <protection/>
    </xf>
    <xf numFmtId="177" fontId="16" fillId="29" borderId="0" xfId="71" applyNumberFormat="1" applyFont="1" applyFill="1">
      <alignment/>
      <protection/>
    </xf>
    <xf numFmtId="177" fontId="16" fillId="34" borderId="0" xfId="71" applyNumberFormat="1" applyFont="1" applyFill="1">
      <alignment/>
      <protection/>
    </xf>
    <xf numFmtId="192" fontId="8" fillId="0" borderId="22" xfId="51" applyNumberFormat="1" applyFont="1" applyFill="1" applyBorder="1" applyAlignment="1" applyProtection="1">
      <alignment/>
      <protection locked="0"/>
    </xf>
    <xf numFmtId="0" fontId="16" fillId="34" borderId="0" xfId="71" applyNumberFormat="1" applyFont="1" applyFill="1" applyProtection="1">
      <alignment/>
      <protection locked="0"/>
    </xf>
    <xf numFmtId="192" fontId="22" fillId="0" borderId="0" xfId="71" applyNumberFormat="1" applyFont="1" applyFill="1">
      <alignment/>
      <protection/>
    </xf>
    <xf numFmtId="192" fontId="7" fillId="0" borderId="0" xfId="71" applyNumberFormat="1" applyFont="1" applyFill="1">
      <alignment/>
      <protection/>
    </xf>
    <xf numFmtId="192" fontId="5" fillId="0" borderId="0" xfId="71" applyNumberFormat="1" applyFont="1" applyFill="1">
      <alignment/>
      <protection/>
    </xf>
    <xf numFmtId="0" fontId="14" fillId="0" borderId="0" xfId="71" applyFont="1" applyFill="1" applyProtection="1">
      <alignment/>
      <protection locked="0"/>
    </xf>
    <xf numFmtId="177" fontId="12" fillId="0" borderId="0" xfId="83" applyFont="1" applyFill="1" applyBorder="1">
      <alignment horizontal="right"/>
      <protection locked="0"/>
    </xf>
    <xf numFmtId="10" fontId="8" fillId="0" borderId="0" xfId="76" applyFont="1" applyFill="1" applyAlignment="1">
      <alignment horizontal="center"/>
    </xf>
    <xf numFmtId="192" fontId="16" fillId="0" borderId="0" xfId="51" applyNumberFormat="1" applyFont="1" applyFill="1" applyBorder="1" applyAlignment="1" applyProtection="1">
      <alignment/>
      <protection locked="0"/>
    </xf>
    <xf numFmtId="0" fontId="16" fillId="0" borderId="0" xfId="71" applyFont="1" applyFill="1" applyBorder="1" applyProtection="1">
      <alignment/>
      <protection locked="0"/>
    </xf>
    <xf numFmtId="192" fontId="17" fillId="0" borderId="0" xfId="71" applyNumberFormat="1" applyFont="1" applyFill="1" applyProtection="1">
      <alignment/>
      <protection locked="0"/>
    </xf>
    <xf numFmtId="0" fontId="16" fillId="40" borderId="0" xfId="71" applyNumberFormat="1" applyFont="1" applyFill="1">
      <alignment/>
      <protection/>
    </xf>
    <xf numFmtId="192" fontId="12" fillId="0" borderId="19" xfId="51" applyNumberFormat="1" applyFont="1" applyFill="1" applyBorder="1" applyAlignment="1" applyProtection="1">
      <alignment horizontal="right"/>
      <protection/>
    </xf>
    <xf numFmtId="192" fontId="20" fillId="0" borderId="0" xfId="51" applyNumberFormat="1" applyFont="1" applyFill="1" applyAlignment="1" applyProtection="1">
      <alignment/>
      <protection/>
    </xf>
    <xf numFmtId="192" fontId="8" fillId="39" borderId="22" xfId="71" applyNumberFormat="1" applyFont="1" applyFill="1" applyBorder="1" applyProtection="1">
      <alignment/>
      <protection locked="0"/>
    </xf>
    <xf numFmtId="192" fontId="16" fillId="0" borderId="0" xfId="71" applyNumberFormat="1" applyFont="1" applyFill="1" applyBorder="1" applyProtection="1">
      <alignment/>
      <protection locked="0"/>
    </xf>
    <xf numFmtId="192" fontId="6" fillId="0" borderId="8" xfId="81" applyNumberFormat="1" applyFont="1" applyFill="1">
      <alignment horizontal="right"/>
      <protection/>
    </xf>
    <xf numFmtId="192" fontId="14" fillId="0" borderId="8" xfId="51" applyNumberFormat="1" applyFont="1" applyFill="1" applyBorder="1" applyAlignment="1" applyProtection="1">
      <alignment horizontal="center"/>
      <protection/>
    </xf>
    <xf numFmtId="192" fontId="16" fillId="0" borderId="0" xfId="51" applyNumberFormat="1" applyFont="1" applyFill="1" applyAlignment="1" applyProtection="1">
      <alignment/>
      <protection locked="0"/>
    </xf>
    <xf numFmtId="192" fontId="20" fillId="0" borderId="0" xfId="51" applyNumberFormat="1" applyFont="1" applyFill="1" applyAlignment="1" applyProtection="1">
      <alignment/>
      <protection locked="0"/>
    </xf>
    <xf numFmtId="192" fontId="13" fillId="0" borderId="24" xfId="51" applyNumberFormat="1" applyFont="1" applyFill="1" applyBorder="1" applyAlignment="1" applyProtection="1">
      <alignment horizontal="right"/>
      <protection/>
    </xf>
    <xf numFmtId="192" fontId="13" fillId="0" borderId="0" xfId="51" applyNumberFormat="1" applyFont="1" applyFill="1" applyAlignment="1" applyProtection="1">
      <alignment/>
      <protection/>
    </xf>
    <xf numFmtId="192" fontId="14" fillId="0" borderId="0" xfId="51" applyNumberFormat="1" applyFont="1" applyFill="1" applyAlignment="1" applyProtection="1">
      <alignment/>
      <protection/>
    </xf>
    <xf numFmtId="192" fontId="14" fillId="0" borderId="0" xfId="51" applyNumberFormat="1" applyFont="1" applyFill="1" applyBorder="1" applyAlignment="1" applyProtection="1">
      <alignment/>
      <protection/>
    </xf>
    <xf numFmtId="177" fontId="8" fillId="0" borderId="0" xfId="51" applyFont="1" applyFill="1" applyAlignment="1" applyProtection="1">
      <alignment/>
      <protection/>
    </xf>
    <xf numFmtId="177" fontId="12" fillId="0" borderId="0" xfId="51" applyFont="1" applyFill="1" applyAlignment="1" applyProtection="1">
      <alignment/>
      <protection/>
    </xf>
    <xf numFmtId="0" fontId="16" fillId="0" borderId="0" xfId="71" applyFont="1" applyFill="1" applyBorder="1">
      <alignment/>
      <protection/>
    </xf>
    <xf numFmtId="177" fontId="14" fillId="0" borderId="0" xfId="51" applyFont="1" applyFill="1" applyAlignment="1" applyProtection="1">
      <alignment/>
      <protection/>
    </xf>
    <xf numFmtId="177" fontId="13" fillId="0" borderId="8" xfId="51" applyFont="1" applyFill="1" applyBorder="1" applyAlignment="1" applyProtection="1">
      <alignment horizontal="right"/>
      <protection/>
    </xf>
    <xf numFmtId="177" fontId="6" fillId="0" borderId="0" xfId="51" applyFont="1" applyFill="1" applyAlignment="1" applyProtection="1">
      <alignment/>
      <protection/>
    </xf>
    <xf numFmtId="177" fontId="16" fillId="0" borderId="0" xfId="51" applyFont="1" applyFill="1" applyAlignment="1" applyProtection="1">
      <alignment/>
      <protection locked="0"/>
    </xf>
    <xf numFmtId="177" fontId="13" fillId="0" borderId="0" xfId="51" applyFont="1" applyFill="1" applyAlignment="1" applyProtection="1">
      <alignment/>
      <protection/>
    </xf>
    <xf numFmtId="0" fontId="16" fillId="0" borderId="25" xfId="71" applyFont="1" applyFill="1" applyBorder="1">
      <alignment/>
      <protection/>
    </xf>
    <xf numFmtId="177" fontId="16" fillId="0" borderId="17" xfId="51" applyFont="1" applyFill="1" applyBorder="1" applyAlignment="1" applyProtection="1">
      <alignment/>
      <protection/>
    </xf>
    <xf numFmtId="177" fontId="16" fillId="0" borderId="26" xfId="51" applyFont="1" applyFill="1" applyBorder="1" applyAlignment="1" applyProtection="1">
      <alignment/>
      <protection/>
    </xf>
    <xf numFmtId="177" fontId="17" fillId="0" borderId="0" xfId="51" applyFont="1" applyFill="1" applyAlignment="1" applyProtection="1">
      <alignment horizontal="center"/>
      <protection/>
    </xf>
    <xf numFmtId="177" fontId="13" fillId="0" borderId="8" xfId="51" applyFont="1" applyFill="1" applyBorder="1" applyAlignment="1" applyProtection="1">
      <alignment/>
      <protection/>
    </xf>
    <xf numFmtId="177" fontId="14" fillId="0" borderId="0" xfId="51" applyFont="1" applyFill="1" applyAlignment="1" applyProtection="1">
      <alignment/>
      <protection/>
    </xf>
    <xf numFmtId="0" fontId="16" fillId="0" borderId="27" xfId="71" applyFont="1" applyFill="1" applyBorder="1">
      <alignment/>
      <protection/>
    </xf>
    <xf numFmtId="0" fontId="9" fillId="0" borderId="0" xfId="71" applyFont="1" applyFill="1">
      <alignment/>
      <protection/>
    </xf>
    <xf numFmtId="0" fontId="6" fillId="0" borderId="0" xfId="71" applyFont="1" applyFill="1">
      <alignment/>
      <protection/>
    </xf>
    <xf numFmtId="177" fontId="6" fillId="0" borderId="0" xfId="51" applyFont="1" applyFill="1" applyBorder="1" applyAlignment="1" applyProtection="1">
      <alignment/>
      <protection/>
    </xf>
    <xf numFmtId="177" fontId="8" fillId="0" borderId="0" xfId="51" applyFont="1" applyFill="1" applyBorder="1" applyAlignment="1" applyProtection="1">
      <alignment horizontal="center"/>
      <protection/>
    </xf>
    <xf numFmtId="177" fontId="12" fillId="0" borderId="20" xfId="51" applyFont="1" applyFill="1" applyBorder="1" applyAlignment="1" applyProtection="1">
      <alignment horizontal="center"/>
      <protection/>
    </xf>
    <xf numFmtId="0" fontId="16" fillId="0" borderId="20" xfId="71" applyFont="1" applyFill="1" applyBorder="1">
      <alignment/>
      <protection/>
    </xf>
    <xf numFmtId="177" fontId="12" fillId="0" borderId="0" xfId="51" applyFont="1" applyFill="1" applyAlignment="1" applyProtection="1">
      <alignment horizontal="center"/>
      <protection/>
    </xf>
    <xf numFmtId="177" fontId="16" fillId="0" borderId="0" xfId="51" applyFont="1" applyFill="1" applyAlignment="1">
      <alignment/>
    </xf>
    <xf numFmtId="9" fontId="13" fillId="0" borderId="8" xfId="76" applyNumberFormat="1" applyFont="1" applyFill="1" applyBorder="1" applyAlignment="1" applyProtection="1">
      <alignment horizontal="right"/>
      <protection locked="0"/>
    </xf>
    <xf numFmtId="177" fontId="16" fillId="29" borderId="0" xfId="51" applyFont="1" applyAlignment="1" applyProtection="1">
      <alignment/>
      <protection locked="0"/>
    </xf>
    <xf numFmtId="177" fontId="12" fillId="0" borderId="14" xfId="51" applyFont="1" applyFill="1" applyBorder="1" applyAlignment="1" applyProtection="1">
      <alignment/>
      <protection/>
    </xf>
    <xf numFmtId="177" fontId="12" fillId="0" borderId="0" xfId="51" applyFont="1" applyFill="1" applyBorder="1" applyAlignment="1" applyProtection="1">
      <alignment horizontal="center"/>
      <protection/>
    </xf>
    <xf numFmtId="177" fontId="12" fillId="0" borderId="0" xfId="51" applyFont="1" applyFill="1" applyBorder="1" applyAlignment="1" applyProtection="1">
      <alignment/>
      <protection/>
    </xf>
    <xf numFmtId="0" fontId="15" fillId="0" borderId="0" xfId="71" applyFont="1" applyFill="1" applyBorder="1">
      <alignment/>
      <protection/>
    </xf>
    <xf numFmtId="177" fontId="12" fillId="0" borderId="15" xfId="51" applyFont="1" applyFill="1" applyBorder="1" applyAlignment="1" applyProtection="1">
      <alignment horizontal="center"/>
      <protection/>
    </xf>
    <xf numFmtId="177" fontId="14" fillId="0" borderId="0" xfId="51" applyFont="1" applyFill="1" applyBorder="1" applyAlignment="1" applyProtection="1">
      <alignment horizontal="right"/>
      <protection/>
    </xf>
    <xf numFmtId="10" fontId="12" fillId="39" borderId="8" xfId="76" applyFont="1" applyFill="1" applyBorder="1" applyAlignment="1" applyProtection="1">
      <alignment horizontal="center"/>
      <protection locked="0"/>
    </xf>
    <xf numFmtId="0" fontId="12" fillId="39" borderId="8" xfId="83" applyNumberFormat="1" applyFont="1" applyFill="1" applyBorder="1" applyAlignment="1">
      <alignment horizontal="center"/>
      <protection locked="0"/>
    </xf>
    <xf numFmtId="177" fontId="16" fillId="0" borderId="0" xfId="51" applyFont="1" applyFill="1" applyBorder="1" applyAlignment="1" applyProtection="1">
      <alignment/>
      <protection/>
    </xf>
    <xf numFmtId="177" fontId="13" fillId="39" borderId="28" xfId="83" applyFont="1" applyFill="1" applyBorder="1">
      <alignment horizontal="right"/>
      <protection locked="0"/>
    </xf>
    <xf numFmtId="177" fontId="13" fillId="0" borderId="0" xfId="51" applyFont="1" applyFill="1" applyBorder="1" applyAlignment="1" applyProtection="1">
      <alignment horizontal="right"/>
      <protection/>
    </xf>
    <xf numFmtId="10" fontId="13" fillId="39" borderId="8" xfId="76" applyFont="1" applyFill="1" applyBorder="1" applyAlignment="1" applyProtection="1">
      <alignment horizontal="right"/>
      <protection locked="0"/>
    </xf>
    <xf numFmtId="10" fontId="13" fillId="0" borderId="8" xfId="76" applyFont="1" applyFill="1" applyBorder="1" applyAlignment="1" applyProtection="1">
      <alignment horizontal="right"/>
      <protection/>
    </xf>
    <xf numFmtId="10" fontId="13" fillId="0" borderId="8" xfId="76" applyFont="1" applyFill="1" applyBorder="1" applyAlignment="1" applyProtection="1">
      <alignment horizontal="right"/>
      <protection locked="0"/>
    </xf>
    <xf numFmtId="177" fontId="6" fillId="0" borderId="0" xfId="51" applyFont="1" applyFill="1" applyAlignment="1" applyProtection="1">
      <alignment horizontal="center"/>
      <protection/>
    </xf>
    <xf numFmtId="0" fontId="25" fillId="0" borderId="15" xfId="71" applyFont="1" applyFill="1" applyBorder="1">
      <alignment/>
      <protection/>
    </xf>
    <xf numFmtId="177" fontId="12" fillId="0" borderId="14" xfId="51" applyFont="1" applyFill="1" applyBorder="1" applyAlignment="1" applyProtection="1">
      <alignment/>
      <protection/>
    </xf>
    <xf numFmtId="177" fontId="13" fillId="0" borderId="29" xfId="71" applyNumberFormat="1" applyFont="1" applyFill="1" applyBorder="1">
      <alignment/>
      <protection/>
    </xf>
    <xf numFmtId="177" fontId="8" fillId="0" borderId="0" xfId="51" applyFont="1" applyFill="1" applyAlignment="1" applyProtection="1">
      <alignment horizontal="center"/>
      <protection/>
    </xf>
    <xf numFmtId="177" fontId="16" fillId="0" borderId="15" xfId="51" applyFont="1" applyFill="1" applyBorder="1" applyAlignment="1" applyProtection="1">
      <alignment/>
      <protection locked="0"/>
    </xf>
    <xf numFmtId="177" fontId="16" fillId="0" borderId="15" xfId="51" applyFont="1" applyFill="1" applyBorder="1" applyAlignment="1" applyProtection="1">
      <alignment/>
      <protection/>
    </xf>
    <xf numFmtId="10" fontId="13" fillId="39" borderId="22" xfId="76" applyFont="1" applyFill="1" applyBorder="1" applyAlignment="1" applyProtection="1">
      <alignment horizontal="left"/>
      <protection locked="0"/>
    </xf>
    <xf numFmtId="0" fontId="25" fillId="29" borderId="0" xfId="71" applyFont="1" applyFill="1">
      <alignment/>
      <protection/>
    </xf>
    <xf numFmtId="177" fontId="13" fillId="0" borderId="0" xfId="51" applyFont="1" applyFill="1" applyBorder="1" applyAlignment="1" applyProtection="1">
      <alignment/>
      <protection locked="0"/>
    </xf>
    <xf numFmtId="177" fontId="16" fillId="0" borderId="0" xfId="51" applyFont="1" applyFill="1" applyBorder="1" applyAlignment="1" applyProtection="1">
      <alignment/>
      <protection locked="0"/>
    </xf>
    <xf numFmtId="177" fontId="19" fillId="0" borderId="0" xfId="51" applyFont="1" applyFill="1" applyAlignment="1" applyProtection="1">
      <alignment/>
      <protection/>
    </xf>
    <xf numFmtId="177" fontId="26" fillId="0" borderId="19" xfId="51" applyFont="1" applyFill="1" applyBorder="1" applyAlignment="1" applyProtection="1">
      <alignment horizontal="right"/>
      <protection/>
    </xf>
    <xf numFmtId="199" fontId="13" fillId="39" borderId="22" xfId="83" applyNumberFormat="1" applyFont="1" applyFill="1" applyBorder="1" applyAlignment="1">
      <alignment horizontal="left"/>
      <protection locked="0"/>
    </xf>
    <xf numFmtId="0" fontId="25" fillId="0" borderId="0" xfId="71" applyFont="1" applyFill="1" applyBorder="1">
      <alignment/>
      <protection/>
    </xf>
    <xf numFmtId="177" fontId="16" fillId="0" borderId="0" xfId="51" applyFont="1" applyFill="1" applyAlignment="1" applyProtection="1">
      <alignment horizontal="center"/>
      <protection locked="0"/>
    </xf>
    <xf numFmtId="192" fontId="9" fillId="0" borderId="29" xfId="48" applyNumberFormat="1" applyFont="1" applyFill="1" applyBorder="1" applyAlignment="1">
      <alignment/>
    </xf>
    <xf numFmtId="177" fontId="13" fillId="0" borderId="11" xfId="51" applyFont="1" applyFill="1" applyBorder="1" applyAlignment="1" applyProtection="1">
      <alignment/>
      <protection/>
    </xf>
    <xf numFmtId="177" fontId="16" fillId="0" borderId="12" xfId="51" applyFont="1" applyFill="1" applyBorder="1" applyAlignment="1" applyProtection="1">
      <alignment/>
      <protection/>
    </xf>
    <xf numFmtId="192" fontId="12" fillId="0" borderId="13" xfId="48" applyNumberFormat="1" applyFont="1" applyFill="1" applyBorder="1" applyAlignment="1" applyProtection="1">
      <alignment horizontal="center"/>
      <protection/>
    </xf>
    <xf numFmtId="0" fontId="16" fillId="29" borderId="0" xfId="71" applyFont="1" applyFill="1" applyBorder="1" applyProtection="1">
      <alignment/>
      <protection locked="0"/>
    </xf>
    <xf numFmtId="3" fontId="25" fillId="29" borderId="15" xfId="48" applyNumberFormat="1" applyFont="1" applyBorder="1" applyAlignment="1">
      <alignment/>
    </xf>
    <xf numFmtId="177" fontId="13" fillId="0" borderId="14" xfId="51" applyFont="1" applyFill="1" applyBorder="1" applyAlignment="1" applyProtection="1">
      <alignment/>
      <protection/>
    </xf>
    <xf numFmtId="192" fontId="13" fillId="29" borderId="15" xfId="48" applyNumberFormat="1" applyFont="1" applyBorder="1" applyAlignment="1">
      <alignment/>
    </xf>
    <xf numFmtId="177" fontId="13" fillId="0" borderId="16" xfId="51" applyFont="1" applyFill="1" applyBorder="1" applyAlignment="1" applyProtection="1">
      <alignment/>
      <protection/>
    </xf>
    <xf numFmtId="177" fontId="16" fillId="0" borderId="30" xfId="51" applyFont="1" applyFill="1" applyBorder="1" applyAlignment="1" applyProtection="1">
      <alignment/>
      <protection/>
    </xf>
    <xf numFmtId="192" fontId="12" fillId="0" borderId="31" xfId="51" applyNumberFormat="1" applyFont="1" applyFill="1" applyBorder="1" applyAlignment="1" applyProtection="1">
      <alignment horizontal="center"/>
      <protection/>
    </xf>
    <xf numFmtId="0" fontId="16" fillId="29" borderId="16" xfId="71" applyFont="1" applyFill="1" applyBorder="1" applyProtection="1">
      <alignment/>
      <protection locked="0"/>
    </xf>
    <xf numFmtId="0" fontId="16" fillId="29" borderId="30" xfId="71" applyFont="1" applyFill="1" applyBorder="1" applyProtection="1">
      <alignment/>
      <protection locked="0"/>
    </xf>
    <xf numFmtId="177" fontId="16" fillId="29" borderId="30" xfId="51" applyFont="1" applyBorder="1" applyAlignment="1" applyProtection="1">
      <alignment/>
      <protection locked="0"/>
    </xf>
    <xf numFmtId="177" fontId="16" fillId="29" borderId="31" xfId="51" applyFont="1" applyBorder="1" applyAlignment="1" applyProtection="1">
      <alignment/>
      <protection locked="0"/>
    </xf>
    <xf numFmtId="177" fontId="16" fillId="34" borderId="0" xfId="51" applyFont="1" applyFill="1" applyAlignment="1" applyProtection="1">
      <alignment/>
      <protection locked="0"/>
    </xf>
    <xf numFmtId="177" fontId="16" fillId="29" borderId="0" xfId="51" applyFont="1" applyAlignment="1" applyProtection="1">
      <alignment/>
      <protection/>
    </xf>
    <xf numFmtId="177" fontId="16" fillId="29" borderId="0" xfId="51" applyFont="1" applyAlignment="1" applyProtection="1">
      <alignment/>
      <protection locked="0"/>
    </xf>
    <xf numFmtId="177" fontId="16" fillId="29" borderId="0" xfId="51" applyFont="1" applyAlignment="1">
      <alignment/>
    </xf>
    <xf numFmtId="0" fontId="7" fillId="42" borderId="0" xfId="72" applyFill="1">
      <alignment/>
      <protection/>
    </xf>
    <xf numFmtId="0" fontId="19" fillId="42" borderId="0" xfId="72" applyFont="1" applyFill="1">
      <alignment/>
      <protection/>
    </xf>
    <xf numFmtId="0" fontId="16" fillId="42" borderId="0" xfId="72" applyFont="1" applyFill="1" applyProtection="1">
      <alignment/>
      <protection locked="0"/>
    </xf>
    <xf numFmtId="177" fontId="19" fillId="42" borderId="0" xfId="72" applyNumberFormat="1" applyFont="1" applyFill="1">
      <alignment/>
      <protection/>
    </xf>
    <xf numFmtId="177" fontId="16" fillId="42" borderId="0" xfId="52" applyFont="1" applyFill="1" applyAlignment="1" applyProtection="1">
      <alignment/>
      <protection/>
    </xf>
    <xf numFmtId="0" fontId="7" fillId="29" borderId="0" xfId="72" applyFill="1">
      <alignment/>
      <protection/>
    </xf>
    <xf numFmtId="0" fontId="16" fillId="29" borderId="0" xfId="72" applyFont="1" applyFill="1" applyProtection="1">
      <alignment/>
      <protection locked="0"/>
    </xf>
    <xf numFmtId="177" fontId="16" fillId="42" borderId="0" xfId="52" applyFont="1" applyFill="1" applyAlignment="1" applyProtection="1">
      <alignment/>
      <protection locked="0"/>
    </xf>
    <xf numFmtId="177" fontId="12" fillId="42" borderId="0" xfId="72" applyNumberFormat="1" applyFont="1" applyFill="1" applyAlignment="1">
      <alignment horizontal="left"/>
      <protection/>
    </xf>
    <xf numFmtId="0" fontId="8" fillId="29" borderId="0" xfId="72" applyFont="1" applyFill="1" applyAlignment="1">
      <alignment horizontal="center"/>
      <protection/>
    </xf>
    <xf numFmtId="0" fontId="12" fillId="42" borderId="0" xfId="72" applyFont="1" applyFill="1">
      <alignment/>
      <protection/>
    </xf>
    <xf numFmtId="0" fontId="16" fillId="42" borderId="0" xfId="72" applyFont="1" applyFill="1">
      <alignment/>
      <protection/>
    </xf>
    <xf numFmtId="0" fontId="16" fillId="34" borderId="0" xfId="72" applyFont="1" applyFill="1" applyProtection="1">
      <alignment/>
      <protection locked="0"/>
    </xf>
    <xf numFmtId="0" fontId="7" fillId="29" borderId="0" xfId="72" applyFill="1" applyAlignment="1">
      <alignment horizontal="right"/>
      <protection/>
    </xf>
    <xf numFmtId="177" fontId="23" fillId="42" borderId="0" xfId="52" applyFont="1" applyFill="1" applyAlignment="1" applyProtection="1">
      <alignment horizontal="center"/>
      <protection/>
    </xf>
    <xf numFmtId="0" fontId="22" fillId="42" borderId="0" xfId="72" applyFont="1" applyFill="1" applyAlignment="1">
      <alignment horizontal="center"/>
      <protection/>
    </xf>
    <xf numFmtId="0" fontId="17" fillId="42" borderId="0" xfId="72" applyFont="1" applyFill="1" applyAlignment="1" applyProtection="1">
      <alignment horizontal="center"/>
      <protection locked="0"/>
    </xf>
    <xf numFmtId="14" fontId="17" fillId="42" borderId="0" xfId="72" applyNumberFormat="1" applyFont="1" applyFill="1" applyAlignment="1">
      <alignment horizontal="center"/>
      <protection/>
    </xf>
    <xf numFmtId="0" fontId="17" fillId="42" borderId="0" xfId="72" applyFont="1" applyFill="1" applyAlignment="1">
      <alignment horizontal="center"/>
      <protection/>
    </xf>
    <xf numFmtId="177" fontId="8" fillId="39" borderId="8" xfId="84" applyFont="1" applyFill="1">
      <alignment horizontal="right"/>
      <protection locked="0"/>
    </xf>
    <xf numFmtId="0" fontId="14" fillId="42" borderId="0" xfId="72" applyFont="1" applyFill="1">
      <alignment/>
      <protection/>
    </xf>
    <xf numFmtId="177" fontId="8" fillId="42" borderId="8" xfId="84" applyFont="1" applyFill="1">
      <alignment horizontal="right"/>
      <protection locked="0"/>
    </xf>
    <xf numFmtId="177" fontId="8" fillId="42" borderId="0" xfId="52" applyFont="1" applyFill="1" applyAlignment="1" applyProtection="1">
      <alignment/>
      <protection/>
    </xf>
    <xf numFmtId="177" fontId="14" fillId="42" borderId="8" xfId="84" applyFont="1" applyFill="1">
      <alignment horizontal="right"/>
      <protection locked="0"/>
    </xf>
    <xf numFmtId="0" fontId="24" fillId="42" borderId="0" xfId="72" applyFont="1" applyFill="1" applyProtection="1">
      <alignment/>
      <protection locked="0"/>
    </xf>
    <xf numFmtId="0" fontId="14" fillId="42" borderId="0" xfId="72" applyFont="1" applyFill="1" applyProtection="1">
      <alignment/>
      <protection locked="0"/>
    </xf>
    <xf numFmtId="177" fontId="12" fillId="42" borderId="0" xfId="84" applyFont="1" applyFill="1" applyBorder="1">
      <alignment horizontal="right"/>
      <protection locked="0"/>
    </xf>
    <xf numFmtId="177" fontId="8" fillId="42" borderId="0" xfId="52" applyFont="1" applyFill="1" applyAlignment="1" applyProtection="1">
      <alignment/>
      <protection locked="0"/>
    </xf>
    <xf numFmtId="0" fontId="12" fillId="42" borderId="0" xfId="72" applyFont="1" applyFill="1">
      <alignment/>
      <protection/>
    </xf>
    <xf numFmtId="177" fontId="8" fillId="42" borderId="19" xfId="52" applyFont="1" applyFill="1" applyBorder="1" applyAlignment="1" applyProtection="1">
      <alignment horizontal="right"/>
      <protection/>
    </xf>
    <xf numFmtId="177" fontId="13" fillId="42" borderId="0" xfId="52" applyFont="1" applyFill="1" applyAlignment="1" applyProtection="1">
      <alignment/>
      <protection/>
    </xf>
    <xf numFmtId="177" fontId="12" fillId="42" borderId="8" xfId="52" applyFont="1" applyFill="1" applyBorder="1" applyAlignment="1" applyProtection="1">
      <alignment horizontal="center"/>
      <protection/>
    </xf>
    <xf numFmtId="177" fontId="20" fillId="42" borderId="0" xfId="52" applyFont="1" applyFill="1" applyAlignment="1" applyProtection="1">
      <alignment/>
      <protection/>
    </xf>
    <xf numFmtId="177" fontId="12" fillId="42" borderId="24" xfId="52" applyFont="1" applyFill="1" applyBorder="1" applyAlignment="1" applyProtection="1">
      <alignment horizontal="right"/>
      <protection/>
    </xf>
    <xf numFmtId="177" fontId="12" fillId="42" borderId="0" xfId="52" applyFont="1" applyFill="1" applyAlignment="1" applyProtection="1">
      <alignment/>
      <protection/>
    </xf>
    <xf numFmtId="0" fontId="9" fillId="42" borderId="0" xfId="72" applyFont="1" applyFill="1">
      <alignment/>
      <protection/>
    </xf>
    <xf numFmtId="10" fontId="27" fillId="29" borderId="32" xfId="72" applyNumberFormat="1" applyFont="1" applyFill="1" applyBorder="1">
      <alignment/>
      <protection/>
    </xf>
    <xf numFmtId="10" fontId="13" fillId="29" borderId="32" xfId="72" applyNumberFormat="1" applyFont="1" applyFill="1" applyBorder="1">
      <alignment/>
      <protection/>
    </xf>
    <xf numFmtId="177" fontId="16" fillId="29" borderId="0" xfId="52" applyFont="1" applyFill="1" applyAlignment="1" applyProtection="1">
      <alignment/>
      <protection locked="0"/>
    </xf>
    <xf numFmtId="177" fontId="16" fillId="34" borderId="0" xfId="52" applyFont="1" applyFill="1" applyAlignment="1" applyProtection="1">
      <alignment/>
      <protection locked="0"/>
    </xf>
    <xf numFmtId="0" fontId="9" fillId="0" borderId="0" xfId="72" applyFont="1" applyFill="1">
      <alignment/>
      <protection/>
    </xf>
    <xf numFmtId="0" fontId="9" fillId="0" borderId="0" xfId="72" applyFont="1" applyFill="1" applyAlignment="1">
      <alignment/>
      <protection/>
    </xf>
    <xf numFmtId="0" fontId="9" fillId="0" borderId="0" xfId="72" applyFont="1" applyFill="1">
      <alignment/>
      <protection/>
    </xf>
    <xf numFmtId="0" fontId="29" fillId="0" borderId="0" xfId="72" applyFont="1" applyFill="1">
      <alignment/>
      <protection/>
    </xf>
    <xf numFmtId="0" fontId="29" fillId="29" borderId="0" xfId="72" applyFont="1" applyFill="1">
      <alignment/>
      <protection/>
    </xf>
    <xf numFmtId="0" fontId="9" fillId="29" borderId="0" xfId="72" applyFont="1" applyFill="1">
      <alignment/>
      <protection/>
    </xf>
    <xf numFmtId="0" fontId="30" fillId="0" borderId="0" xfId="72" applyFont="1" applyFill="1">
      <alignment/>
      <protection/>
    </xf>
    <xf numFmtId="0" fontId="9" fillId="34" borderId="0" xfId="72" applyFont="1" applyFill="1">
      <alignment/>
      <protection/>
    </xf>
    <xf numFmtId="0" fontId="9" fillId="0" borderId="19" xfId="72" applyFont="1" applyFill="1" applyBorder="1" applyAlignment="1">
      <alignment/>
      <protection/>
    </xf>
    <xf numFmtId="0" fontId="26" fillId="0" borderId="19" xfId="72" applyFont="1" applyFill="1" applyBorder="1">
      <alignment/>
      <protection/>
    </xf>
    <xf numFmtId="0" fontId="9" fillId="0" borderId="25" xfId="72" applyFont="1" applyFill="1" applyBorder="1">
      <alignment/>
      <protection/>
    </xf>
    <xf numFmtId="0" fontId="9" fillId="0" borderId="17" xfId="72" applyFont="1" applyFill="1" applyBorder="1" applyAlignment="1">
      <alignment/>
      <protection/>
    </xf>
    <xf numFmtId="0" fontId="9" fillId="0" borderId="17" xfId="72" applyFont="1" applyFill="1" applyBorder="1">
      <alignment/>
      <protection/>
    </xf>
    <xf numFmtId="0" fontId="9" fillId="0" borderId="17" xfId="72" applyFont="1" applyFill="1" applyBorder="1">
      <alignment/>
      <protection/>
    </xf>
    <xf numFmtId="0" fontId="9" fillId="0" borderId="26" xfId="72" applyFont="1" applyFill="1" applyBorder="1">
      <alignment/>
      <protection/>
    </xf>
    <xf numFmtId="0" fontId="9" fillId="0" borderId="27" xfId="72" applyFont="1" applyFill="1" applyBorder="1">
      <alignment/>
      <protection/>
    </xf>
    <xf numFmtId="0" fontId="9" fillId="0" borderId="0" xfId="72" applyFont="1" applyFill="1" applyBorder="1">
      <alignment/>
      <protection/>
    </xf>
    <xf numFmtId="0" fontId="9" fillId="0" borderId="0" xfId="72" applyFont="1" applyFill="1" applyBorder="1" applyAlignment="1">
      <alignment/>
      <protection/>
    </xf>
    <xf numFmtId="0" fontId="9" fillId="0" borderId="20" xfId="72" applyFont="1" applyFill="1" applyBorder="1">
      <alignment/>
      <protection/>
    </xf>
    <xf numFmtId="0" fontId="9" fillId="0" borderId="19" xfId="72" applyFont="1" applyFill="1" applyBorder="1">
      <alignment/>
      <protection/>
    </xf>
    <xf numFmtId="0" fontId="9" fillId="0" borderId="0" xfId="72" applyFont="1" applyFill="1" applyBorder="1" applyAlignment="1">
      <alignment horizontal="center"/>
      <protection/>
    </xf>
    <xf numFmtId="0" fontId="9" fillId="0" borderId="0" xfId="72" applyFont="1" applyFill="1" applyBorder="1" quotePrefix="1">
      <alignment/>
      <protection/>
    </xf>
    <xf numFmtId="0" fontId="9" fillId="0" borderId="24" xfId="72" applyFont="1" applyFill="1" applyBorder="1">
      <alignment/>
      <protection/>
    </xf>
    <xf numFmtId="0" fontId="26" fillId="0" borderId="27" xfId="72" applyFont="1" applyFill="1" applyBorder="1">
      <alignment/>
      <protection/>
    </xf>
    <xf numFmtId="0" fontId="9" fillId="0" borderId="24" xfId="72" applyFont="1" applyFill="1" applyBorder="1" applyAlignment="1">
      <alignment/>
      <protection/>
    </xf>
    <xf numFmtId="0" fontId="26" fillId="0" borderId="20" xfId="72" applyFont="1" applyFill="1" applyBorder="1">
      <alignment/>
      <protection/>
    </xf>
    <xf numFmtId="0" fontId="31" fillId="0" borderId="0" xfId="72" applyFont="1" applyFill="1" applyProtection="1">
      <alignment/>
      <protection locked="0"/>
    </xf>
    <xf numFmtId="1" fontId="9" fillId="0" borderId="0" xfId="72" applyNumberFormat="1" applyFont="1" applyFill="1" applyAlignment="1">
      <alignment/>
      <protection/>
    </xf>
    <xf numFmtId="0" fontId="9" fillId="0" borderId="0" xfId="72" applyFont="1" applyFill="1" applyAlignment="1">
      <alignment horizontal="center"/>
      <protection/>
    </xf>
    <xf numFmtId="2" fontId="9" fillId="0" borderId="8" xfId="72" applyNumberFormat="1" applyFont="1" applyFill="1" applyBorder="1" applyAlignment="1">
      <alignment horizontal="center"/>
      <protection/>
    </xf>
    <xf numFmtId="2" fontId="9" fillId="0" borderId="33" xfId="72" applyNumberFormat="1" applyFont="1" applyFill="1" applyBorder="1" applyAlignment="1">
      <alignment horizontal="center"/>
      <protection/>
    </xf>
    <xf numFmtId="2" fontId="9" fillId="0" borderId="24" xfId="72" applyNumberFormat="1" applyFont="1" applyFill="1" applyBorder="1" applyAlignment="1">
      <alignment horizontal="center"/>
      <protection/>
    </xf>
    <xf numFmtId="2" fontId="9" fillId="0" borderId="19" xfId="72" applyNumberFormat="1" applyFont="1" applyFill="1" applyBorder="1" applyAlignment="1">
      <alignment horizontal="center"/>
      <protection/>
    </xf>
    <xf numFmtId="0" fontId="9" fillId="0" borderId="19" xfId="72" applyFont="1" applyFill="1" applyBorder="1" applyAlignment="1">
      <alignment horizontal="left"/>
      <protection/>
    </xf>
    <xf numFmtId="0" fontId="26" fillId="0" borderId="19" xfId="72" applyFont="1" applyFill="1" applyBorder="1">
      <alignment/>
      <protection/>
    </xf>
    <xf numFmtId="0" fontId="26" fillId="0" borderId="18" xfId="72" applyFont="1" applyFill="1" applyBorder="1">
      <alignment/>
      <protection/>
    </xf>
    <xf numFmtId="0" fontId="26" fillId="0" borderId="19" xfId="72" applyFont="1" applyFill="1" applyBorder="1" applyAlignment="1">
      <alignment/>
      <protection/>
    </xf>
    <xf numFmtId="0" fontId="26" fillId="0" borderId="34" xfId="72" applyFont="1" applyFill="1" applyBorder="1">
      <alignment/>
      <protection/>
    </xf>
    <xf numFmtId="0" fontId="9" fillId="29" borderId="0" xfId="72" applyFont="1" applyFill="1">
      <alignment/>
      <protection/>
    </xf>
    <xf numFmtId="0" fontId="9" fillId="29" borderId="0" xfId="72" applyFont="1" applyFill="1" applyAlignment="1">
      <alignment/>
      <protection/>
    </xf>
    <xf numFmtId="0" fontId="9" fillId="34" borderId="0" xfId="72" applyFont="1" applyFill="1">
      <alignment/>
      <protection/>
    </xf>
    <xf numFmtId="0" fontId="26" fillId="29" borderId="0" xfId="72" applyFont="1" applyFill="1">
      <alignment/>
      <protection/>
    </xf>
    <xf numFmtId="0" fontId="9" fillId="29" borderId="0" xfId="72" applyFont="1" applyFill="1" applyAlignment="1">
      <alignment/>
      <protection/>
    </xf>
    <xf numFmtId="0" fontId="20" fillId="0" borderId="0" xfId="72" applyFont="1" applyFill="1" applyAlignment="1" applyProtection="1">
      <alignment horizontal="left"/>
      <protection locked="0"/>
    </xf>
    <xf numFmtId="0" fontId="20" fillId="0" borderId="0" xfId="72" applyFont="1" applyFill="1" applyAlignment="1" applyProtection="1">
      <alignment/>
      <protection locked="0"/>
    </xf>
    <xf numFmtId="0" fontId="20" fillId="0" borderId="0" xfId="72" applyFont="1" applyFill="1" applyProtection="1">
      <alignment/>
      <protection locked="0"/>
    </xf>
    <xf numFmtId="0" fontId="32" fillId="0" borderId="0" xfId="72" applyFont="1" applyFill="1">
      <alignment/>
      <protection/>
    </xf>
    <xf numFmtId="0" fontId="32" fillId="29" borderId="0" xfId="72" applyFont="1" applyFill="1">
      <alignment/>
      <protection/>
    </xf>
    <xf numFmtId="0" fontId="33" fillId="0" borderId="0" xfId="72" applyFont="1" applyFill="1" applyAlignment="1" applyProtection="1">
      <alignment horizontal="left"/>
      <protection locked="0"/>
    </xf>
    <xf numFmtId="0" fontId="20" fillId="0" borderId="0" xfId="72" applyFont="1" applyFill="1" applyAlignment="1" applyProtection="1">
      <alignment horizontal="center"/>
      <protection locked="0"/>
    </xf>
    <xf numFmtId="0" fontId="13" fillId="0" borderId="0" xfId="72" applyFont="1" applyFill="1" applyAlignment="1">
      <alignment horizontal="left"/>
      <protection/>
    </xf>
    <xf numFmtId="0" fontId="13" fillId="0" borderId="0" xfId="72" applyFont="1" applyFill="1">
      <alignment/>
      <protection/>
    </xf>
    <xf numFmtId="0" fontId="13" fillId="29" borderId="0" xfId="72" applyFont="1" applyFill="1">
      <alignment/>
      <protection/>
    </xf>
    <xf numFmtId="0" fontId="13" fillId="0" borderId="0" xfId="72" applyFont="1" applyFill="1" applyAlignment="1">
      <alignment/>
      <protection/>
    </xf>
    <xf numFmtId="177" fontId="13" fillId="0" borderId="19" xfId="81" applyFont="1" applyFill="1" applyBorder="1" applyAlignment="1">
      <alignment/>
      <protection/>
    </xf>
    <xf numFmtId="177" fontId="20" fillId="0" borderId="19" xfId="81" applyFont="1" applyFill="1" applyBorder="1">
      <alignment horizontal="right"/>
      <protection/>
    </xf>
    <xf numFmtId="0" fontId="30" fillId="0" borderId="0" xfId="72" applyFont="1" applyFill="1" applyAlignment="1" applyProtection="1">
      <alignment horizontal="left"/>
      <protection locked="0"/>
    </xf>
    <xf numFmtId="0" fontId="13" fillId="0" borderId="0" xfId="72" applyFont="1" applyFill="1" applyAlignment="1" applyProtection="1">
      <alignment horizontal="left"/>
      <protection locked="0"/>
    </xf>
    <xf numFmtId="0" fontId="20" fillId="0" borderId="0" xfId="72" applyFont="1" applyFill="1">
      <alignment/>
      <protection/>
    </xf>
    <xf numFmtId="177" fontId="13" fillId="0" borderId="25" xfId="52" applyFont="1" applyFill="1" applyBorder="1" applyAlignment="1">
      <alignment horizontal="left"/>
    </xf>
    <xf numFmtId="177" fontId="13" fillId="0" borderId="17" xfId="52" applyFont="1" applyFill="1" applyBorder="1" applyAlignment="1">
      <alignment/>
    </xf>
    <xf numFmtId="177" fontId="13" fillId="0" borderId="17" xfId="52" applyFont="1" applyFill="1" applyBorder="1" applyAlignment="1" applyProtection="1">
      <alignment/>
      <protection locked="0"/>
    </xf>
    <xf numFmtId="177" fontId="13" fillId="0" borderId="17" xfId="52" applyFont="1" applyFill="1" applyBorder="1" applyAlignment="1" applyProtection="1">
      <alignment/>
      <protection/>
    </xf>
    <xf numFmtId="10" fontId="13" fillId="0" borderId="17" xfId="77" applyFont="1" applyFill="1" applyBorder="1" applyAlignment="1">
      <alignment horizontal="center"/>
    </xf>
    <xf numFmtId="0" fontId="13" fillId="0" borderId="17" xfId="72" applyFont="1" applyFill="1" applyBorder="1" applyAlignment="1" applyProtection="1">
      <alignment horizontal="center"/>
      <protection locked="0"/>
    </xf>
    <xf numFmtId="0" fontId="13" fillId="0" borderId="26" xfId="72" applyFont="1" applyFill="1" applyBorder="1" applyAlignment="1">
      <alignment horizontal="center"/>
      <protection/>
    </xf>
    <xf numFmtId="0" fontId="34" fillId="0" borderId="25" xfId="72" applyFont="1" applyFill="1" applyBorder="1">
      <alignment/>
      <protection/>
    </xf>
    <xf numFmtId="0" fontId="20" fillId="0" borderId="17" xfId="72" applyFont="1" applyFill="1" applyBorder="1" applyProtection="1">
      <alignment/>
      <protection locked="0"/>
    </xf>
    <xf numFmtId="0" fontId="20" fillId="0" borderId="26" xfId="72" applyFont="1" applyFill="1" applyBorder="1">
      <alignment/>
      <protection/>
    </xf>
    <xf numFmtId="177" fontId="13" fillId="0" borderId="27" xfId="52" applyFont="1" applyFill="1" applyBorder="1" applyAlignment="1">
      <alignment horizontal="center"/>
    </xf>
    <xf numFmtId="177" fontId="13" fillId="0" borderId="0" xfId="52" applyFont="1" applyFill="1" applyBorder="1" applyAlignment="1">
      <alignment/>
    </xf>
    <xf numFmtId="177" fontId="13" fillId="0" borderId="0" xfId="52" applyFont="1" applyFill="1" applyBorder="1" applyAlignment="1" applyProtection="1">
      <alignment horizontal="right"/>
      <protection locked="0"/>
    </xf>
    <xf numFmtId="177" fontId="13" fillId="0" borderId="0" xfId="52" applyFont="1" applyFill="1" applyBorder="1" applyAlignment="1" applyProtection="1">
      <alignment/>
      <protection/>
    </xf>
    <xf numFmtId="10" fontId="13" fillId="0" borderId="0" xfId="77" applyFont="1" applyFill="1" applyBorder="1" applyAlignment="1">
      <alignment horizontal="center"/>
    </xf>
    <xf numFmtId="0" fontId="13" fillId="0" borderId="0" xfId="72" applyFont="1" applyFill="1" applyProtection="1">
      <alignment/>
      <protection locked="0"/>
    </xf>
    <xf numFmtId="0" fontId="13" fillId="0" borderId="20" xfId="72" applyFont="1" applyFill="1" applyBorder="1" applyAlignment="1">
      <alignment horizontal="center"/>
      <protection/>
    </xf>
    <xf numFmtId="0" fontId="20" fillId="0" borderId="27" xfId="72" applyFont="1" applyFill="1" applyBorder="1">
      <alignment/>
      <protection/>
    </xf>
    <xf numFmtId="0" fontId="20" fillId="0" borderId="20" xfId="72" applyFont="1" applyFill="1" applyBorder="1">
      <alignment/>
      <protection/>
    </xf>
    <xf numFmtId="177" fontId="13" fillId="0" borderId="0" xfId="52" applyFont="1" applyFill="1" applyBorder="1" applyAlignment="1" applyProtection="1">
      <alignment horizontal="center"/>
      <protection locked="0"/>
    </xf>
    <xf numFmtId="0" fontId="13" fillId="0" borderId="27" xfId="72" applyFont="1" applyFill="1" applyBorder="1">
      <alignment/>
      <protection/>
    </xf>
    <xf numFmtId="177" fontId="20" fillId="0" borderId="0" xfId="52" applyFont="1" applyFill="1" applyBorder="1" applyAlignment="1" applyProtection="1">
      <alignment/>
      <protection locked="0"/>
    </xf>
    <xf numFmtId="177" fontId="13" fillId="0" borderId="20" xfId="52" applyFont="1" applyFill="1" applyBorder="1" applyAlignment="1" applyProtection="1">
      <alignment horizontal="center"/>
      <protection locked="0"/>
    </xf>
    <xf numFmtId="0" fontId="13" fillId="0" borderId="35" xfId="72" applyFont="1" applyFill="1" applyBorder="1">
      <alignment/>
      <protection/>
    </xf>
    <xf numFmtId="0" fontId="13" fillId="0" borderId="24" xfId="72" applyFont="1" applyFill="1" applyBorder="1" applyProtection="1">
      <alignment/>
      <protection locked="0"/>
    </xf>
    <xf numFmtId="177" fontId="20" fillId="0" borderId="24" xfId="52" applyFont="1" applyFill="1" applyBorder="1" applyAlignment="1" applyProtection="1">
      <alignment/>
      <protection locked="0"/>
    </xf>
    <xf numFmtId="177" fontId="13" fillId="0" borderId="18" xfId="52" applyFont="1" applyFill="1" applyBorder="1" applyAlignment="1">
      <alignment horizontal="center"/>
    </xf>
    <xf numFmtId="177" fontId="13" fillId="0" borderId="19" xfId="52" applyFont="1" applyFill="1" applyBorder="1" applyAlignment="1">
      <alignment/>
    </xf>
    <xf numFmtId="177" fontId="13" fillId="0" borderId="19" xfId="52" applyFont="1" applyFill="1" applyBorder="1" applyAlignment="1" applyProtection="1">
      <alignment/>
      <protection locked="0"/>
    </xf>
    <xf numFmtId="177" fontId="13" fillId="0" borderId="19" xfId="52" applyFont="1" applyFill="1" applyBorder="1" applyAlignment="1" applyProtection="1">
      <alignment/>
      <protection/>
    </xf>
    <xf numFmtId="10" fontId="13" fillId="0" borderId="19" xfId="77" applyFont="1" applyFill="1" applyBorder="1" applyAlignment="1">
      <alignment horizontal="center"/>
    </xf>
    <xf numFmtId="0" fontId="13" fillId="0" borderId="19" xfId="72" applyFont="1" applyFill="1" applyBorder="1" applyProtection="1">
      <alignment/>
      <protection locked="0"/>
    </xf>
    <xf numFmtId="177" fontId="13" fillId="0" borderId="34" xfId="52" applyFont="1" applyFill="1" applyBorder="1" applyAlignment="1" applyProtection="1">
      <alignment horizontal="center"/>
      <protection locked="0"/>
    </xf>
    <xf numFmtId="10" fontId="20" fillId="0" borderId="24" xfId="77" applyFont="1" applyFill="1" applyBorder="1" applyAlignment="1" applyProtection="1">
      <alignment/>
      <protection locked="0"/>
    </xf>
    <xf numFmtId="0" fontId="13" fillId="0" borderId="25" xfId="72" applyFont="1" applyFill="1" applyBorder="1" applyAlignment="1">
      <alignment horizontal="left"/>
      <protection/>
    </xf>
    <xf numFmtId="0" fontId="13" fillId="0" borderId="17" xfId="72" applyFont="1" applyFill="1" applyBorder="1" applyAlignment="1">
      <alignment/>
      <protection/>
    </xf>
    <xf numFmtId="0" fontId="20" fillId="0" borderId="17" xfId="72" applyFont="1" applyFill="1" applyBorder="1">
      <alignment/>
      <protection/>
    </xf>
    <xf numFmtId="0" fontId="9" fillId="0" borderId="26" xfId="72" applyFont="1" applyFill="1" applyBorder="1" applyAlignment="1">
      <alignment horizontal="center"/>
      <protection/>
    </xf>
    <xf numFmtId="0" fontId="20" fillId="0" borderId="27" xfId="72" applyFont="1" applyFill="1" applyBorder="1" applyAlignment="1">
      <alignment horizontal="left"/>
      <protection/>
    </xf>
    <xf numFmtId="177" fontId="13" fillId="0" borderId="0" xfId="52" applyFont="1" applyFill="1" applyBorder="1" applyAlignment="1" applyProtection="1">
      <alignment/>
      <protection/>
    </xf>
    <xf numFmtId="0" fontId="9" fillId="0" borderId="20" xfId="72" applyFont="1" applyFill="1" applyBorder="1" applyAlignment="1">
      <alignment horizontal="center"/>
      <protection/>
    </xf>
    <xf numFmtId="0" fontId="13" fillId="0" borderId="18" xfId="72" applyFont="1" applyFill="1" applyBorder="1">
      <alignment/>
      <protection/>
    </xf>
    <xf numFmtId="177" fontId="20" fillId="0" borderId="19" xfId="52" applyFont="1" applyFill="1" applyBorder="1" applyAlignment="1" applyProtection="1">
      <alignment/>
      <protection locked="0"/>
    </xf>
    <xf numFmtId="0" fontId="20" fillId="0" borderId="34" xfId="72" applyFont="1" applyFill="1" applyBorder="1">
      <alignment/>
      <protection/>
    </xf>
    <xf numFmtId="0" fontId="13" fillId="0" borderId="0" xfId="72" applyFont="1" applyFill="1" applyAlignment="1">
      <alignment horizontal="right"/>
      <protection/>
    </xf>
    <xf numFmtId="0" fontId="35" fillId="0" borderId="27" xfId="72" applyFont="1" applyFill="1" applyBorder="1">
      <alignment/>
      <protection/>
    </xf>
    <xf numFmtId="177" fontId="13" fillId="0" borderId="8" xfId="52" applyFont="1" applyFill="1" applyBorder="1" applyAlignment="1">
      <alignment/>
    </xf>
    <xf numFmtId="0" fontId="13" fillId="0" borderId="24" xfId="72" applyFont="1" applyFill="1" applyBorder="1" applyAlignment="1">
      <alignment horizontal="right"/>
      <protection/>
    </xf>
    <xf numFmtId="177" fontId="13" fillId="0" borderId="24" xfId="52" applyFont="1" applyFill="1" applyBorder="1" applyAlignment="1" applyProtection="1">
      <alignment/>
      <protection locked="0"/>
    </xf>
    <xf numFmtId="177" fontId="13" fillId="0" borderId="8" xfId="52" applyFont="1" applyFill="1" applyBorder="1" applyAlignment="1" applyProtection="1">
      <alignment/>
      <protection locked="0"/>
    </xf>
    <xf numFmtId="177" fontId="20" fillId="0" borderId="8" xfId="81" applyFont="1" applyFill="1" applyAlignment="1">
      <alignment/>
      <protection/>
    </xf>
    <xf numFmtId="10" fontId="13" fillId="0" borderId="24" xfId="77" applyFont="1" applyFill="1" applyBorder="1" applyAlignment="1" applyProtection="1">
      <alignment/>
      <protection locked="0"/>
    </xf>
    <xf numFmtId="0" fontId="13" fillId="0" borderId="20" xfId="72" applyFont="1" applyFill="1" applyBorder="1">
      <alignment/>
      <protection/>
    </xf>
    <xf numFmtId="0" fontId="20" fillId="0" borderId="35" xfId="72" applyFont="1" applyFill="1" applyBorder="1" applyAlignment="1">
      <alignment horizontal="left"/>
      <protection/>
    </xf>
    <xf numFmtId="0" fontId="20" fillId="0" borderId="24" xfId="72" applyFont="1" applyFill="1" applyBorder="1" applyAlignment="1">
      <alignment/>
      <protection/>
    </xf>
    <xf numFmtId="0" fontId="20" fillId="0" borderId="24" xfId="72" applyFont="1" applyFill="1" applyBorder="1">
      <alignment/>
      <protection/>
    </xf>
    <xf numFmtId="177" fontId="13" fillId="0" borderId="36" xfId="52" applyFont="1" applyFill="1" applyBorder="1" applyAlignment="1">
      <alignment/>
    </xf>
    <xf numFmtId="0" fontId="19" fillId="0" borderId="18" xfId="72" applyFont="1" applyFill="1" applyBorder="1" applyAlignment="1">
      <alignment horizontal="left"/>
      <protection/>
    </xf>
    <xf numFmtId="0" fontId="13" fillId="0" borderId="19" xfId="72" applyFont="1" applyFill="1" applyBorder="1" applyAlignment="1">
      <alignment/>
      <protection/>
    </xf>
    <xf numFmtId="0" fontId="20" fillId="0" borderId="19" xfId="72" applyFont="1" applyFill="1" applyBorder="1">
      <alignment/>
      <protection/>
    </xf>
    <xf numFmtId="0" fontId="13" fillId="0" borderId="19" xfId="72" applyFont="1" applyFill="1" applyBorder="1" applyAlignment="1">
      <alignment horizontal="right"/>
      <protection/>
    </xf>
    <xf numFmtId="177" fontId="13" fillId="0" borderId="34" xfId="52" applyFont="1" applyFill="1" applyBorder="1" applyAlignment="1">
      <alignment/>
    </xf>
    <xf numFmtId="177" fontId="13" fillId="0" borderId="19" xfId="52" applyFont="1" applyFill="1" applyBorder="1" applyAlignment="1" applyProtection="1">
      <alignment/>
      <protection locked="0"/>
    </xf>
    <xf numFmtId="177" fontId="13" fillId="0" borderId="0" xfId="52" applyFont="1" applyFill="1" applyBorder="1" applyAlignment="1">
      <alignment horizontal="right"/>
    </xf>
    <xf numFmtId="0" fontId="20" fillId="0" borderId="18" xfId="72" applyFont="1" applyFill="1" applyBorder="1">
      <alignment/>
      <protection/>
    </xf>
    <xf numFmtId="0" fontId="20" fillId="0" borderId="19" xfId="72" applyFont="1" applyFill="1" applyBorder="1" applyAlignment="1" applyProtection="1">
      <alignment horizontal="left"/>
      <protection locked="0"/>
    </xf>
    <xf numFmtId="0" fontId="20" fillId="0" borderId="19" xfId="72" applyFont="1" applyFill="1" applyBorder="1" applyAlignment="1" applyProtection="1">
      <alignment/>
      <protection locked="0"/>
    </xf>
    <xf numFmtId="0" fontId="20" fillId="0" borderId="19" xfId="72" applyFont="1" applyFill="1" applyBorder="1" applyProtection="1">
      <alignment/>
      <protection locked="0"/>
    </xf>
    <xf numFmtId="0" fontId="20" fillId="0" borderId="19" xfId="52" applyNumberFormat="1" applyFont="1" applyFill="1" applyBorder="1" applyAlignment="1" applyProtection="1">
      <alignment/>
      <protection locked="0"/>
    </xf>
    <xf numFmtId="0" fontId="20" fillId="0" borderId="37" xfId="72" applyFont="1" applyFill="1" applyBorder="1" applyAlignment="1" applyProtection="1">
      <alignment horizontal="left"/>
      <protection locked="0"/>
    </xf>
    <xf numFmtId="0" fontId="20" fillId="0" borderId="37" xfId="72" applyFont="1" applyFill="1" applyBorder="1" applyAlignment="1" applyProtection="1">
      <alignment/>
      <protection locked="0"/>
    </xf>
    <xf numFmtId="0" fontId="20" fillId="0" borderId="37" xfId="72" applyFont="1" applyFill="1" applyBorder="1" applyProtection="1">
      <alignment/>
      <protection locked="0"/>
    </xf>
    <xf numFmtId="0" fontId="20" fillId="0" borderId="37" xfId="72" applyFont="1" applyFill="1" applyBorder="1">
      <alignment/>
      <protection/>
    </xf>
    <xf numFmtId="0" fontId="20" fillId="29" borderId="37" xfId="72" applyFont="1" applyFill="1" applyBorder="1">
      <alignment/>
      <protection/>
    </xf>
    <xf numFmtId="0" fontId="20" fillId="0" borderId="0" xfId="72" applyFont="1" applyFill="1" applyAlignment="1">
      <alignment/>
      <protection/>
    </xf>
    <xf numFmtId="0" fontId="13" fillId="0" borderId="17" xfId="72" applyFont="1" applyFill="1" applyBorder="1" applyProtection="1">
      <alignment/>
      <protection locked="0"/>
    </xf>
    <xf numFmtId="10" fontId="13" fillId="0" borderId="26" xfId="77" applyFont="1" applyFill="1" applyBorder="1" applyAlignment="1">
      <alignment horizontal="center"/>
    </xf>
    <xf numFmtId="177" fontId="19" fillId="0" borderId="30" xfId="52" applyFont="1" applyFill="1" applyBorder="1" applyAlignment="1">
      <alignment horizontal="center"/>
    </xf>
    <xf numFmtId="177" fontId="13" fillId="0" borderId="27" xfId="52" applyFont="1" applyFill="1" applyBorder="1" applyAlignment="1">
      <alignment horizontal="left"/>
    </xf>
    <xf numFmtId="177" fontId="13" fillId="0" borderId="0" xfId="52" applyFont="1" applyFill="1" applyBorder="1" applyAlignment="1" applyProtection="1">
      <alignment/>
      <protection locked="0"/>
    </xf>
    <xf numFmtId="10" fontId="13" fillId="0" borderId="20" xfId="77" applyFont="1" applyFill="1" applyBorder="1" applyAlignment="1" applyProtection="1">
      <alignment horizontal="center"/>
      <protection locked="0"/>
    </xf>
    <xf numFmtId="177" fontId="13" fillId="0" borderId="18" xfId="52" applyFont="1" applyFill="1" applyBorder="1" applyAlignment="1">
      <alignment horizontal="left"/>
    </xf>
    <xf numFmtId="10" fontId="13" fillId="0" borderId="34" xfId="77" applyFont="1" applyFill="1" applyBorder="1" applyAlignment="1" applyProtection="1">
      <alignment horizontal="center"/>
      <protection locked="0"/>
    </xf>
    <xf numFmtId="10" fontId="13" fillId="0" borderId="24" xfId="77" applyFont="1" applyFill="1" applyBorder="1" applyAlignment="1" applyProtection="1">
      <alignment horizontal="center"/>
      <protection/>
    </xf>
    <xf numFmtId="0" fontId="36" fillId="0" borderId="0" xfId="72" applyFont="1" applyFill="1" applyAlignment="1">
      <alignment horizontal="left"/>
      <protection/>
    </xf>
    <xf numFmtId="0" fontId="19" fillId="0" borderId="0" xfId="72" applyFont="1" applyFill="1" applyAlignment="1">
      <alignment horizontal="left"/>
      <protection/>
    </xf>
    <xf numFmtId="0" fontId="19" fillId="0" borderId="0" xfId="72" applyFont="1" applyFill="1" applyAlignment="1">
      <alignment/>
      <protection/>
    </xf>
    <xf numFmtId="0" fontId="19" fillId="0" borderId="0" xfId="72" applyFont="1" applyFill="1" applyAlignment="1">
      <alignment horizontal="center"/>
      <protection/>
    </xf>
    <xf numFmtId="0" fontId="19" fillId="0" borderId="0" xfId="72" applyFont="1" applyFill="1">
      <alignment/>
      <protection/>
    </xf>
    <xf numFmtId="0" fontId="34" fillId="0" borderId="0" xfId="72" applyFont="1" applyFill="1">
      <alignment/>
      <protection/>
    </xf>
    <xf numFmtId="0" fontId="19" fillId="0" borderId="0" xfId="72" applyFont="1" applyFill="1" applyAlignment="1" applyProtection="1">
      <alignment horizontal="left"/>
      <protection locked="0"/>
    </xf>
    <xf numFmtId="0" fontId="19" fillId="0" borderId="0" xfId="72" applyFont="1" applyFill="1" applyProtection="1">
      <alignment/>
      <protection locked="0"/>
    </xf>
    <xf numFmtId="0" fontId="13" fillId="0" borderId="0" xfId="72" applyFont="1" applyFill="1" applyAlignment="1">
      <alignment horizontal="left"/>
      <protection/>
    </xf>
    <xf numFmtId="0" fontId="26" fillId="0" borderId="0" xfId="72" applyFont="1" applyFill="1" applyAlignment="1" applyProtection="1">
      <alignment/>
      <protection locked="0"/>
    </xf>
    <xf numFmtId="0" fontId="26" fillId="0" borderId="0" xfId="72" applyFont="1" applyFill="1" applyProtection="1">
      <alignment/>
      <protection locked="0"/>
    </xf>
    <xf numFmtId="0" fontId="20" fillId="29" borderId="0" xfId="72" applyFont="1" applyFill="1" applyAlignment="1" applyProtection="1">
      <alignment horizontal="left"/>
      <protection locked="0"/>
    </xf>
    <xf numFmtId="0" fontId="20" fillId="34" borderId="0" xfId="72" applyFont="1" applyFill="1" applyAlignment="1" applyProtection="1">
      <alignment/>
      <protection locked="0"/>
    </xf>
    <xf numFmtId="0" fontId="20" fillId="29" borderId="0" xfId="72" applyFont="1" applyFill="1" applyProtection="1">
      <alignment/>
      <protection locked="0"/>
    </xf>
    <xf numFmtId="0" fontId="20" fillId="34" borderId="0" xfId="72" applyFont="1" applyFill="1" applyProtection="1">
      <alignment/>
      <protection locked="0"/>
    </xf>
    <xf numFmtId="0" fontId="20" fillId="29" borderId="0" xfId="72" applyFont="1" applyFill="1" applyAlignment="1" applyProtection="1">
      <alignment/>
      <protection locked="0"/>
    </xf>
    <xf numFmtId="0" fontId="8" fillId="29" borderId="0" xfId="72" applyFont="1" applyFill="1">
      <alignment/>
      <protection/>
    </xf>
    <xf numFmtId="10" fontId="6" fillId="29" borderId="0" xfId="77" applyFont="1" applyAlignment="1">
      <alignment/>
    </xf>
    <xf numFmtId="0" fontId="6" fillId="29" borderId="0" xfId="72" applyFont="1" applyFill="1">
      <alignment/>
      <protection/>
    </xf>
    <xf numFmtId="10" fontId="8" fillId="29" borderId="0" xfId="77" applyFont="1" applyAlignment="1">
      <alignment/>
    </xf>
    <xf numFmtId="0" fontId="6" fillId="29" borderId="0" xfId="72" applyFont="1" applyFill="1" applyAlignment="1">
      <alignment horizontal="center"/>
      <protection/>
    </xf>
    <xf numFmtId="10" fontId="6" fillId="29" borderId="0" xfId="77" applyFont="1" applyAlignment="1">
      <alignment horizontal="center"/>
    </xf>
    <xf numFmtId="3" fontId="6" fillId="29" borderId="0" xfId="72" applyNumberFormat="1" applyFont="1" applyFill="1">
      <alignment/>
      <protection/>
    </xf>
    <xf numFmtId="192" fontId="6" fillId="40" borderId="0" xfId="49" applyNumberFormat="1" applyFont="1" applyFill="1" applyAlignment="1">
      <alignment/>
    </xf>
    <xf numFmtId="192" fontId="6" fillId="29" borderId="0" xfId="49" applyNumberFormat="1" applyFont="1" applyAlignment="1">
      <alignment/>
    </xf>
    <xf numFmtId="0" fontId="6" fillId="29" borderId="22" xfId="72" applyFont="1" applyFill="1" applyBorder="1">
      <alignment/>
      <protection/>
    </xf>
    <xf numFmtId="192" fontId="6" fillId="40" borderId="22" xfId="49" applyNumberFormat="1" applyFont="1" applyFill="1" applyBorder="1" applyAlignment="1">
      <alignment/>
    </xf>
    <xf numFmtId="192" fontId="6" fillId="29" borderId="22" xfId="49" applyNumberFormat="1" applyFont="1" applyBorder="1" applyAlignment="1">
      <alignment/>
    </xf>
    <xf numFmtId="10" fontId="6" fillId="29" borderId="22" xfId="77" applyFont="1" applyBorder="1" applyAlignment="1">
      <alignment/>
    </xf>
    <xf numFmtId="192" fontId="8" fillId="29" borderId="0" xfId="72" applyNumberFormat="1" applyFont="1" applyFill="1">
      <alignment/>
      <protection/>
    </xf>
    <xf numFmtId="3" fontId="8" fillId="29" borderId="0" xfId="72" applyNumberFormat="1" applyFont="1" applyFill="1">
      <alignment/>
      <protection/>
    </xf>
    <xf numFmtId="10" fontId="6" fillId="40" borderId="0" xfId="77" applyFont="1" applyFill="1" applyAlignment="1">
      <alignment/>
    </xf>
    <xf numFmtId="10" fontId="6" fillId="40" borderId="22" xfId="77" applyFont="1" applyFill="1" applyBorder="1" applyAlignment="1">
      <alignment/>
    </xf>
    <xf numFmtId="192" fontId="0" fillId="29" borderId="0" xfId="72" applyNumberFormat="1" applyFont="1" applyFill="1">
      <alignment/>
      <protection/>
    </xf>
    <xf numFmtId="0" fontId="6" fillId="29" borderId="32" xfId="72" applyFont="1" applyFill="1" applyBorder="1">
      <alignment/>
      <protection/>
    </xf>
    <xf numFmtId="10" fontId="6" fillId="29" borderId="32" xfId="77" applyFont="1" applyBorder="1" applyAlignment="1">
      <alignment/>
    </xf>
    <xf numFmtId="0" fontId="6" fillId="29" borderId="0" xfId="72" applyFont="1" applyFill="1" applyBorder="1">
      <alignment/>
      <protection/>
    </xf>
    <xf numFmtId="10" fontId="6" fillId="29" borderId="0" xfId="77" applyFont="1" applyBorder="1" applyAlignment="1">
      <alignment/>
    </xf>
    <xf numFmtId="0" fontId="12" fillId="29" borderId="0" xfId="72" applyFont="1" applyFill="1">
      <alignment/>
      <protection/>
    </xf>
    <xf numFmtId="0" fontId="8" fillId="29" borderId="0" xfId="72" applyFont="1" applyFill="1" applyAlignment="1">
      <alignment horizontal="right"/>
      <protection/>
    </xf>
    <xf numFmtId="3" fontId="8" fillId="39" borderId="22" xfId="49" applyNumberFormat="1" applyFont="1" applyFill="1" applyBorder="1" applyAlignment="1" applyProtection="1">
      <alignment horizontal="center"/>
      <protection locked="0"/>
    </xf>
    <xf numFmtId="3" fontId="8" fillId="39" borderId="23" xfId="49" applyNumberFormat="1" applyFont="1" applyFill="1" applyBorder="1" applyAlignment="1" applyProtection="1">
      <alignment horizontal="center"/>
      <protection locked="0"/>
    </xf>
    <xf numFmtId="0" fontId="16" fillId="29" borderId="0" xfId="72" applyFont="1" applyFill="1">
      <alignment/>
      <protection/>
    </xf>
    <xf numFmtId="10" fontId="16" fillId="29" borderId="0" xfId="77" applyFont="1" applyAlignment="1">
      <alignment/>
    </xf>
    <xf numFmtId="0" fontId="17" fillId="29" borderId="0" xfId="72" applyFont="1" applyFill="1">
      <alignment/>
      <protection/>
    </xf>
    <xf numFmtId="0" fontId="17" fillId="29" borderId="0" xfId="72" applyFont="1" applyFill="1" applyAlignment="1">
      <alignment horizontal="center"/>
      <protection/>
    </xf>
    <xf numFmtId="10" fontId="17" fillId="29" borderId="0" xfId="77" applyFont="1" applyAlignment="1">
      <alignment horizontal="center"/>
    </xf>
    <xf numFmtId="10" fontId="16" fillId="29" borderId="0" xfId="77" applyFont="1" applyFill="1" applyAlignment="1">
      <alignment/>
    </xf>
    <xf numFmtId="179" fontId="6" fillId="29" borderId="0" xfId="49" applyFont="1" applyAlignment="1">
      <alignment horizontal="center"/>
    </xf>
    <xf numFmtId="10" fontId="6" fillId="42" borderId="0" xfId="77" applyFont="1" applyFill="1" applyBorder="1" applyAlignment="1" applyProtection="1">
      <alignment horizontal="center"/>
      <protection locked="0"/>
    </xf>
    <xf numFmtId="192" fontId="6" fillId="29" borderId="0" xfId="72" applyNumberFormat="1" applyFont="1" applyFill="1">
      <alignment/>
      <protection/>
    </xf>
    <xf numFmtId="0" fontId="16" fillId="29" borderId="22" xfId="72" applyFont="1" applyFill="1" applyBorder="1">
      <alignment/>
      <protection/>
    </xf>
    <xf numFmtId="179" fontId="6" fillId="29" borderId="22" xfId="49" applyFont="1" applyBorder="1" applyAlignment="1">
      <alignment horizontal="center"/>
    </xf>
    <xf numFmtId="10" fontId="6" fillId="42" borderId="22" xfId="77" applyFont="1" applyFill="1" applyBorder="1" applyAlignment="1" applyProtection="1">
      <alignment horizontal="center"/>
      <protection locked="0"/>
    </xf>
    <xf numFmtId="192" fontId="6" fillId="29" borderId="22" xfId="72" applyNumberFormat="1" applyFont="1" applyFill="1" applyBorder="1">
      <alignment/>
      <protection/>
    </xf>
    <xf numFmtId="10" fontId="6" fillId="29" borderId="0" xfId="77" applyFont="1" applyFill="1" applyAlignment="1">
      <alignment horizontal="center"/>
    </xf>
    <xf numFmtId="192" fontId="6" fillId="39" borderId="0" xfId="84" applyNumberFormat="1" applyFont="1" applyFill="1" applyBorder="1">
      <alignment horizontal="right"/>
      <protection locked="0"/>
    </xf>
    <xf numFmtId="10" fontId="8" fillId="29" borderId="0" xfId="77" applyFont="1" applyAlignment="1">
      <alignment horizontal="center"/>
    </xf>
    <xf numFmtId="177" fontId="12" fillId="39" borderId="8" xfId="84" applyFont="1" applyFill="1">
      <alignment horizontal="right"/>
      <protection locked="0"/>
    </xf>
    <xf numFmtId="177" fontId="12" fillId="39" borderId="22" xfId="84" applyFont="1" applyFill="1" applyBorder="1">
      <alignment horizontal="right"/>
      <protection locked="0"/>
    </xf>
    <xf numFmtId="192" fontId="6" fillId="39" borderId="22" xfId="84" applyNumberFormat="1" applyFont="1" applyFill="1" applyBorder="1">
      <alignment horizontal="right"/>
      <protection locked="0"/>
    </xf>
    <xf numFmtId="0" fontId="16" fillId="29" borderId="32" xfId="72" applyFont="1" applyFill="1" applyBorder="1">
      <alignment/>
      <protection/>
    </xf>
    <xf numFmtId="179" fontId="8" fillId="29" borderId="0" xfId="49" applyFont="1" applyAlignment="1">
      <alignment horizontal="center"/>
    </xf>
    <xf numFmtId="0" fontId="22" fillId="29" borderId="0" xfId="72" applyFont="1" applyFill="1">
      <alignment/>
      <protection/>
    </xf>
    <xf numFmtId="10" fontId="17" fillId="29" borderId="0" xfId="77" applyFont="1" applyAlignment="1">
      <alignment/>
    </xf>
    <xf numFmtId="4" fontId="8" fillId="39" borderId="0" xfId="84" applyNumberFormat="1" applyFont="1" applyFill="1" applyBorder="1" applyAlignment="1">
      <alignment horizontal="center"/>
      <protection locked="0"/>
    </xf>
    <xf numFmtId="10" fontId="17" fillId="29" borderId="0" xfId="77" applyFont="1" applyAlignment="1">
      <alignment horizontal="left"/>
    </xf>
    <xf numFmtId="0" fontId="6" fillId="29" borderId="0" xfId="72" applyNumberFormat="1" applyFont="1" applyFill="1">
      <alignment/>
      <protection/>
    </xf>
    <xf numFmtId="10" fontId="8" fillId="39" borderId="0" xfId="77" applyFont="1" applyFill="1" applyBorder="1" applyAlignment="1" applyProtection="1">
      <alignment horizontal="right"/>
      <protection locked="0"/>
    </xf>
    <xf numFmtId="0" fontId="16" fillId="29" borderId="0" xfId="72" applyFont="1" applyFill="1" applyAlignment="1">
      <alignment horizontal="right"/>
      <protection/>
    </xf>
    <xf numFmtId="0" fontId="6" fillId="29" borderId="38" xfId="72" applyFont="1" applyFill="1" applyBorder="1">
      <alignment/>
      <protection/>
    </xf>
    <xf numFmtId="0" fontId="6" fillId="29" borderId="0" xfId="72" applyFont="1" applyFill="1" applyAlignment="1">
      <alignment horizontal="left"/>
      <protection/>
    </xf>
    <xf numFmtId="192" fontId="8" fillId="0" borderId="8" xfId="83" applyNumberFormat="1" applyFont="1" applyFill="1">
      <alignment horizontal="right"/>
      <protection locked="0"/>
    </xf>
    <xf numFmtId="37" fontId="12" fillId="0" borderId="8" xfId="83" applyNumberFormat="1" applyFont="1" applyFill="1" applyAlignment="1">
      <alignment horizontal="left"/>
      <protection locked="0"/>
    </xf>
    <xf numFmtId="192" fontId="8" fillId="0" borderId="8" xfId="83" applyNumberFormat="1" applyFont="1" applyFill="1">
      <alignment horizontal="right"/>
      <protection locked="0"/>
    </xf>
    <xf numFmtId="10" fontId="12" fillId="0" borderId="8" xfId="76" applyFont="1" applyFill="1" applyBorder="1" applyAlignment="1" applyProtection="1">
      <alignment horizontal="center"/>
      <protection locked="0"/>
    </xf>
    <xf numFmtId="177" fontId="13" fillId="0" borderId="28" xfId="84" applyFont="1" applyFill="1" applyBorder="1">
      <alignment horizontal="right"/>
      <protection locked="0"/>
    </xf>
    <xf numFmtId="10" fontId="8" fillId="0" borderId="0" xfId="77" applyFont="1" applyFill="1" applyAlignment="1">
      <alignment/>
    </xf>
    <xf numFmtId="10" fontId="8" fillId="0" borderId="22" xfId="77" applyFont="1" applyFill="1" applyBorder="1" applyAlignment="1">
      <alignment/>
    </xf>
    <xf numFmtId="9" fontId="8" fillId="0" borderId="0" xfId="72" applyNumberFormat="1" applyFont="1" applyFill="1">
      <alignment/>
      <protection/>
    </xf>
    <xf numFmtId="9" fontId="8" fillId="0" borderId="22" xfId="72" applyNumberFormat="1" applyFont="1" applyFill="1" applyBorder="1">
      <alignment/>
      <protection/>
    </xf>
    <xf numFmtId="10" fontId="8" fillId="0" borderId="0" xfId="77" applyFont="1" applyFill="1" applyBorder="1" applyAlignment="1">
      <alignment/>
    </xf>
    <xf numFmtId="192" fontId="6" fillId="0" borderId="0" xfId="49" applyNumberFormat="1" applyFont="1" applyFill="1" applyAlignment="1">
      <alignment/>
    </xf>
    <xf numFmtId="192" fontId="6" fillId="0" borderId="22" xfId="49" applyNumberFormat="1" applyFont="1" applyFill="1" applyBorder="1" applyAlignment="1">
      <alignment/>
    </xf>
    <xf numFmtId="192" fontId="6" fillId="0" borderId="0" xfId="49" applyNumberFormat="1" applyFont="1" applyFill="1" applyBorder="1" applyAlignment="1" applyProtection="1">
      <alignment horizontal="right"/>
      <protection locked="0"/>
    </xf>
    <xf numFmtId="192" fontId="6" fillId="0" borderId="22" xfId="49" applyNumberFormat="1" applyFont="1" applyFill="1" applyBorder="1" applyAlignment="1" applyProtection="1">
      <alignment horizontal="right"/>
      <protection locked="0"/>
    </xf>
    <xf numFmtId="10" fontId="8" fillId="0" borderId="0" xfId="77" applyFont="1" applyFill="1" applyBorder="1" applyAlignment="1" applyProtection="1">
      <alignment horizontal="center"/>
      <protection locked="0"/>
    </xf>
    <xf numFmtId="10" fontId="8" fillId="0" borderId="22" xfId="77" applyFont="1" applyFill="1" applyBorder="1" applyAlignment="1" applyProtection="1">
      <alignment horizontal="center"/>
      <protection locked="0"/>
    </xf>
    <xf numFmtId="192" fontId="6" fillId="0" borderId="0" xfId="84" applyNumberFormat="1" applyFont="1" applyFill="1" applyBorder="1">
      <alignment horizontal="right"/>
      <protection locked="0"/>
    </xf>
    <xf numFmtId="10" fontId="6" fillId="0" borderId="0" xfId="77" applyFont="1" applyFill="1" applyBorder="1" applyAlignment="1" applyProtection="1">
      <alignment horizontal="center"/>
      <protection locked="0"/>
    </xf>
    <xf numFmtId="192" fontId="8" fillId="0" borderId="0" xfId="77" applyNumberFormat="1" applyFont="1" applyFill="1" applyBorder="1" applyAlignment="1" applyProtection="1">
      <alignment horizontal="right"/>
      <protection locked="0"/>
    </xf>
    <xf numFmtId="0" fontId="17" fillId="0" borderId="0" xfId="71" applyFont="1" applyFill="1">
      <alignment/>
      <protection/>
    </xf>
    <xf numFmtId="10" fontId="14" fillId="0" borderId="8" xfId="76" applyFont="1" applyFill="1" applyBorder="1" applyAlignment="1" applyProtection="1">
      <alignment horizontal="center"/>
      <protection locked="0"/>
    </xf>
    <xf numFmtId="0" fontId="7" fillId="0" borderId="0" xfId="71" applyFill="1" applyAlignment="1">
      <alignment horizontal="center"/>
      <protection/>
    </xf>
    <xf numFmtId="0" fontId="7" fillId="0" borderId="0" xfId="71">
      <alignment/>
      <protection/>
    </xf>
    <xf numFmtId="0" fontId="18" fillId="0" borderId="0" xfId="71" applyFont="1">
      <alignment/>
      <protection/>
    </xf>
    <xf numFmtId="0" fontId="7" fillId="0" borderId="14" xfId="71" applyBorder="1">
      <alignment/>
      <protection/>
    </xf>
    <xf numFmtId="0" fontId="7" fillId="0" borderId="0" xfId="71" applyBorder="1">
      <alignment/>
      <protection/>
    </xf>
    <xf numFmtId="0" fontId="7" fillId="0" borderId="15" xfId="71" applyBorder="1">
      <alignment/>
      <protection/>
    </xf>
    <xf numFmtId="0" fontId="7" fillId="0" borderId="30" xfId="71" applyBorder="1">
      <alignment/>
      <protection/>
    </xf>
    <xf numFmtId="192" fontId="8" fillId="0" borderId="31" xfId="71" applyNumberFormat="1" applyFont="1" applyBorder="1">
      <alignment/>
      <protection/>
    </xf>
    <xf numFmtId="0" fontId="7" fillId="0" borderId="25" xfId="71" applyFill="1" applyBorder="1" applyAlignment="1">
      <alignment horizontal="center"/>
      <protection/>
    </xf>
    <xf numFmtId="0" fontId="7" fillId="0" borderId="17" xfId="71" applyFill="1" applyBorder="1">
      <alignment/>
      <protection/>
    </xf>
    <xf numFmtId="0" fontId="7" fillId="0" borderId="26" xfId="71" applyFill="1" applyBorder="1">
      <alignment/>
      <protection/>
    </xf>
    <xf numFmtId="0" fontId="7" fillId="0" borderId="19" xfId="71" applyFill="1" applyBorder="1">
      <alignment/>
      <protection/>
    </xf>
    <xf numFmtId="0" fontId="7" fillId="0" borderId="34" xfId="71" applyFill="1" applyBorder="1">
      <alignment/>
      <protection/>
    </xf>
    <xf numFmtId="0" fontId="7" fillId="0" borderId="27" xfId="71" applyFill="1" applyBorder="1" applyAlignment="1">
      <alignment horizontal="center"/>
      <protection/>
    </xf>
    <xf numFmtId="0" fontId="7" fillId="0" borderId="20" xfId="71" applyFill="1" applyBorder="1" applyAlignment="1">
      <alignment horizontal="center"/>
      <protection/>
    </xf>
    <xf numFmtId="0" fontId="7" fillId="0" borderId="39" xfId="71" applyFill="1" applyBorder="1" applyAlignment="1">
      <alignment horizontal="center"/>
      <protection/>
    </xf>
    <xf numFmtId="0" fontId="7" fillId="0" borderId="8" xfId="71" applyFill="1" applyBorder="1" applyAlignment="1">
      <alignment horizontal="center"/>
      <protection/>
    </xf>
    <xf numFmtId="0" fontId="7" fillId="0" borderId="28" xfId="71" applyFill="1" applyBorder="1" applyAlignment="1">
      <alignment horizontal="center"/>
      <protection/>
    </xf>
    <xf numFmtId="0" fontId="7" fillId="0" borderId="40" xfId="71" applyFill="1" applyBorder="1" applyAlignment="1">
      <alignment horizontal="center"/>
      <protection/>
    </xf>
    <xf numFmtId="0" fontId="7" fillId="0" borderId="41" xfId="71" applyFill="1" applyBorder="1" applyAlignment="1">
      <alignment horizontal="center"/>
      <protection/>
    </xf>
    <xf numFmtId="0" fontId="7" fillId="0" borderId="0" xfId="71" applyFill="1" applyAlignment="1">
      <alignment horizontal="left"/>
      <protection/>
    </xf>
    <xf numFmtId="0" fontId="7" fillId="0" borderId="0" xfId="71" applyAlignment="1">
      <alignment horizontal="center"/>
      <protection/>
    </xf>
    <xf numFmtId="0" fontId="2" fillId="0" borderId="0" xfId="68">
      <alignment/>
      <protection/>
    </xf>
    <xf numFmtId="0" fontId="37" fillId="0" borderId="0" xfId="68" applyFont="1">
      <alignment/>
      <protection/>
    </xf>
    <xf numFmtId="0" fontId="2" fillId="0" borderId="42" xfId="68" applyBorder="1">
      <alignment/>
      <protection/>
    </xf>
    <xf numFmtId="0" fontId="2" fillId="0" borderId="43" xfId="68" applyBorder="1">
      <alignment/>
      <protection/>
    </xf>
    <xf numFmtId="22" fontId="2" fillId="0" borderId="43" xfId="68" applyNumberFormat="1" applyBorder="1">
      <alignment/>
      <protection/>
    </xf>
    <xf numFmtId="0" fontId="2" fillId="0" borderId="44" xfId="68" applyBorder="1">
      <alignment/>
      <protection/>
    </xf>
    <xf numFmtId="0" fontId="2" fillId="0" borderId="45" xfId="68" applyBorder="1">
      <alignment/>
      <protection/>
    </xf>
    <xf numFmtId="0" fontId="2" fillId="0" borderId="0" xfId="68" applyBorder="1">
      <alignment/>
      <protection/>
    </xf>
    <xf numFmtId="0" fontId="2" fillId="0" borderId="46" xfId="68" applyBorder="1">
      <alignment/>
      <protection/>
    </xf>
    <xf numFmtId="0" fontId="2" fillId="0" borderId="45" xfId="68" applyFont="1" applyBorder="1">
      <alignment/>
      <protection/>
    </xf>
    <xf numFmtId="177" fontId="2" fillId="0" borderId="0" xfId="47" applyNumberFormat="1" applyFont="1" applyFill="1" applyBorder="1" applyAlignment="1">
      <alignment/>
    </xf>
    <xf numFmtId="0" fontId="2" fillId="0" borderId="47" xfId="68" applyBorder="1">
      <alignment/>
      <protection/>
    </xf>
    <xf numFmtId="0" fontId="2" fillId="0" borderId="38" xfId="68" applyBorder="1">
      <alignment/>
      <protection/>
    </xf>
    <xf numFmtId="0" fontId="2" fillId="0" borderId="48" xfId="68" applyBorder="1">
      <alignment/>
      <protection/>
    </xf>
    <xf numFmtId="5" fontId="17" fillId="0" borderId="0" xfId="50" applyFont="1" applyFill="1" applyAlignment="1" applyProtection="1">
      <alignment horizontal="right"/>
      <protection/>
    </xf>
    <xf numFmtId="0" fontId="16" fillId="0" borderId="0" xfId="0" applyFont="1" applyAlignment="1">
      <alignment vertical="top"/>
    </xf>
    <xf numFmtId="10" fontId="16" fillId="29" borderId="0" xfId="75" applyFont="1" applyFill="1" applyAlignment="1">
      <alignment/>
    </xf>
    <xf numFmtId="6" fontId="6" fillId="0" borderId="0" xfId="0" applyNumberFormat="1" applyFont="1" applyAlignment="1">
      <alignment horizontal="right"/>
    </xf>
    <xf numFmtId="0" fontId="0" fillId="0" borderId="0" xfId="0" applyAlignment="1">
      <alignment vertical="top"/>
    </xf>
    <xf numFmtId="0" fontId="14" fillId="0" borderId="0" xfId="71" applyFont="1" applyFill="1" applyAlignment="1">
      <alignment horizontal="left" indent="2"/>
      <protection/>
    </xf>
    <xf numFmtId="37" fontId="12" fillId="0" borderId="0" xfId="83" applyNumberFormat="1" applyFont="1" applyFill="1" applyBorder="1" applyAlignment="1">
      <alignment horizontal="left"/>
      <protection locked="0"/>
    </xf>
    <xf numFmtId="177" fontId="20" fillId="0" borderId="0" xfId="81" applyFont="1" applyFill="1" applyBorder="1" applyAlignment="1">
      <alignment/>
      <protection/>
    </xf>
    <xf numFmtId="0" fontId="14" fillId="29" borderId="0" xfId="71" applyFont="1" applyFill="1" applyProtection="1">
      <alignment/>
      <protection locked="0"/>
    </xf>
    <xf numFmtId="177" fontId="14" fillId="42" borderId="0" xfId="84" applyFont="1" applyFill="1" applyBorder="1">
      <alignment horizontal="right"/>
      <protection locked="0"/>
    </xf>
    <xf numFmtId="0" fontId="17" fillId="0" borderId="0" xfId="50" applyNumberFormat="1" applyFont="1" applyFill="1" applyAlignment="1" applyProtection="1">
      <alignment horizontal="left"/>
      <protection/>
    </xf>
    <xf numFmtId="0" fontId="20" fillId="0" borderId="23" xfId="51" applyNumberFormat="1" applyFont="1" applyFill="1" applyBorder="1" applyAlignment="1" applyProtection="1">
      <alignment/>
      <protection locked="0"/>
    </xf>
    <xf numFmtId="37" fontId="6" fillId="0" borderId="22" xfId="71" applyNumberFormat="1" applyFont="1" applyFill="1" applyBorder="1" applyProtection="1">
      <alignment/>
      <protection locked="0"/>
    </xf>
    <xf numFmtId="192" fontId="8" fillId="0" borderId="8" xfId="83" applyNumberFormat="1" applyFont="1" applyFill="1" applyProtection="1">
      <alignment horizontal="right"/>
      <protection/>
    </xf>
    <xf numFmtId="0" fontId="14" fillId="0" borderId="0" xfId="71" applyFont="1" applyProtection="1">
      <alignment/>
      <protection locked="0"/>
    </xf>
    <xf numFmtId="192" fontId="14" fillId="0" borderId="49" xfId="51" applyNumberFormat="1" applyFont="1" applyFill="1" applyBorder="1" applyAlignment="1" applyProtection="1">
      <alignment horizontal="center"/>
      <protection/>
    </xf>
    <xf numFmtId="0" fontId="7" fillId="0" borderId="0" xfId="71" applyFill="1" applyProtection="1">
      <alignment/>
      <protection locked="0"/>
    </xf>
    <xf numFmtId="37" fontId="12" fillId="0" borderId="22" xfId="83" applyNumberFormat="1" applyFont="1" applyFill="1" applyBorder="1" applyAlignment="1">
      <alignment horizontal="left"/>
      <protection locked="0"/>
    </xf>
    <xf numFmtId="192" fontId="8" fillId="0" borderId="0" xfId="83" applyNumberFormat="1" applyFont="1" applyFill="1" applyBorder="1">
      <alignment horizontal="right"/>
      <protection locked="0"/>
    </xf>
    <xf numFmtId="192" fontId="8" fillId="0" borderId="0" xfId="83" applyNumberFormat="1" applyFont="1" applyFill="1" applyBorder="1">
      <alignment horizontal="right"/>
      <protection locked="0"/>
    </xf>
    <xf numFmtId="192" fontId="8" fillId="0" borderId="0" xfId="51" applyNumberFormat="1" applyFont="1" applyFill="1" applyBorder="1" applyAlignment="1" applyProtection="1">
      <alignment/>
      <protection locked="0"/>
    </xf>
    <xf numFmtId="177" fontId="8" fillId="42" borderId="50" xfId="84" applyFont="1" applyFill="1" applyBorder="1">
      <alignment horizontal="right"/>
      <protection locked="0"/>
    </xf>
    <xf numFmtId="0" fontId="38" fillId="0" borderId="0" xfId="70" applyFont="1" applyFill="1" applyAlignment="1" applyProtection="1">
      <alignment horizontal="center"/>
      <protection/>
    </xf>
    <xf numFmtId="0" fontId="16" fillId="0" borderId="0" xfId="70" applyFont="1">
      <alignment/>
      <protection/>
    </xf>
    <xf numFmtId="0" fontId="40" fillId="0" borderId="0" xfId="70" applyFont="1" applyFill="1" applyAlignment="1" applyProtection="1">
      <alignment/>
      <protection/>
    </xf>
    <xf numFmtId="0" fontId="40" fillId="0" borderId="0" xfId="70" applyFont="1" applyFill="1" applyProtection="1">
      <alignment/>
      <protection/>
    </xf>
    <xf numFmtId="0" fontId="41" fillId="0" borderId="11" xfId="70" applyFont="1" applyFill="1" applyBorder="1" applyAlignment="1" applyProtection="1">
      <alignment horizontal="center"/>
      <protection/>
    </xf>
    <xf numFmtId="0" fontId="41" fillId="0" borderId="51" xfId="70" applyFont="1" applyFill="1" applyBorder="1" applyAlignment="1" applyProtection="1">
      <alignment horizontal="center"/>
      <protection/>
    </xf>
    <xf numFmtId="0" fontId="40" fillId="0" borderId="14" xfId="70" applyFont="1" applyFill="1" applyBorder="1" applyAlignment="1" applyProtection="1">
      <alignment horizontal="center"/>
      <protection/>
    </xf>
    <xf numFmtId="0" fontId="40" fillId="0" borderId="52" xfId="70" applyFont="1" applyFill="1" applyBorder="1" applyAlignment="1" applyProtection="1">
      <alignment horizontal="center"/>
      <protection/>
    </xf>
    <xf numFmtId="0" fontId="40" fillId="0" borderId="53" xfId="70" applyFont="1" applyFill="1" applyBorder="1" applyAlignment="1" applyProtection="1">
      <alignment horizontal="center"/>
      <protection/>
    </xf>
    <xf numFmtId="0" fontId="40" fillId="0" borderId="54" xfId="70" applyFont="1" applyFill="1" applyBorder="1" applyAlignment="1" applyProtection="1">
      <alignment horizontal="center"/>
      <protection/>
    </xf>
    <xf numFmtId="0" fontId="40" fillId="0" borderId="55" xfId="70" applyFont="1" applyFill="1" applyBorder="1" applyAlignment="1" applyProtection="1">
      <alignment horizontal="center"/>
      <protection locked="0"/>
    </xf>
    <xf numFmtId="0" fontId="40" fillId="0" borderId="0" xfId="70" applyFont="1" applyFill="1" applyAlignment="1" applyProtection="1">
      <alignment horizontal="center"/>
      <protection/>
    </xf>
    <xf numFmtId="0" fontId="40" fillId="0" borderId="56" xfId="70" applyFont="1" applyFill="1" applyBorder="1" applyAlignment="1" applyProtection="1">
      <alignment horizontal="center"/>
      <protection/>
    </xf>
    <xf numFmtId="201" fontId="40" fillId="39" borderId="51" xfId="70" applyNumberFormat="1" applyFont="1" applyFill="1" applyBorder="1" applyAlignment="1" applyProtection="1">
      <alignment horizontal="center"/>
      <protection locked="0"/>
    </xf>
    <xf numFmtId="0" fontId="40" fillId="39" borderId="53" xfId="70" applyFont="1" applyFill="1" applyBorder="1" applyAlignment="1" applyProtection="1">
      <alignment horizontal="center"/>
      <protection locked="0"/>
    </xf>
    <xf numFmtId="0" fontId="40" fillId="39" borderId="54" xfId="70" applyFont="1" applyFill="1" applyBorder="1" applyAlignment="1" applyProtection="1">
      <alignment horizontal="center"/>
      <protection locked="0"/>
    </xf>
    <xf numFmtId="201" fontId="40" fillId="39" borderId="54" xfId="70" applyNumberFormat="1" applyFont="1" applyFill="1" applyBorder="1" applyAlignment="1" applyProtection="1">
      <alignment horizontal="center"/>
      <protection locked="0"/>
    </xf>
    <xf numFmtId="0" fontId="40" fillId="0" borderId="11" xfId="70" applyFont="1" applyFill="1" applyBorder="1" applyAlignment="1" applyProtection="1">
      <alignment/>
      <protection locked="0"/>
    </xf>
    <xf numFmtId="0" fontId="40" fillId="0" borderId="12" xfId="70" applyFont="1" applyFill="1" applyBorder="1" applyAlignment="1" applyProtection="1">
      <alignment horizontal="center"/>
      <protection locked="0"/>
    </xf>
    <xf numFmtId="0" fontId="40" fillId="0" borderId="54" xfId="70" applyFont="1" applyFill="1" applyBorder="1" applyAlignment="1" applyProtection="1">
      <alignment horizontal="center"/>
      <protection locked="0"/>
    </xf>
    <xf numFmtId="0" fontId="40" fillId="0" borderId="12" xfId="70" applyFont="1" applyFill="1" applyBorder="1" applyAlignment="1" applyProtection="1">
      <alignment horizontal="center"/>
      <protection/>
    </xf>
    <xf numFmtId="0" fontId="15" fillId="0" borderId="0" xfId="71" applyFont="1" applyFill="1">
      <alignment/>
      <protection/>
    </xf>
    <xf numFmtId="177" fontId="13" fillId="0" borderId="28" xfId="83" applyFont="1" applyFill="1" applyBorder="1">
      <alignment horizontal="right"/>
      <protection locked="0"/>
    </xf>
    <xf numFmtId="5" fontId="8" fillId="0" borderId="8" xfId="83" applyNumberFormat="1" applyFont="1" applyFill="1" applyAlignment="1">
      <alignment horizontal="right"/>
      <protection locked="0"/>
    </xf>
    <xf numFmtId="192" fontId="8" fillId="0" borderId="8" xfId="83" applyNumberFormat="1" applyFont="1" applyFill="1" applyProtection="1">
      <alignment horizontal="right"/>
      <protection/>
    </xf>
    <xf numFmtId="0" fontId="12" fillId="0" borderId="8" xfId="83" applyNumberFormat="1" applyFont="1" applyFill="1" applyBorder="1" applyAlignment="1" applyProtection="1">
      <alignment horizontal="center"/>
      <protection/>
    </xf>
    <xf numFmtId="37" fontId="40" fillId="0" borderId="11" xfId="70" applyNumberFormat="1" applyFont="1" applyFill="1" applyBorder="1" applyAlignment="1" applyProtection="1">
      <alignment horizontal="center"/>
      <protection/>
    </xf>
    <xf numFmtId="37" fontId="40" fillId="0" borderId="51" xfId="70" applyNumberFormat="1" applyFont="1" applyFill="1" applyBorder="1" applyAlignment="1" applyProtection="1">
      <alignment horizontal="center"/>
      <protection/>
    </xf>
    <xf numFmtId="201" fontId="40" fillId="0" borderId="51" xfId="70" applyNumberFormat="1" applyFont="1" applyFill="1" applyBorder="1" applyAlignment="1" applyProtection="1">
      <alignment horizontal="center"/>
      <protection/>
    </xf>
    <xf numFmtId="201" fontId="40" fillId="0" borderId="54" xfId="70" applyNumberFormat="1" applyFont="1" applyFill="1" applyBorder="1" applyAlignment="1" applyProtection="1">
      <alignment horizontal="center"/>
      <protection/>
    </xf>
    <xf numFmtId="10" fontId="40" fillId="0" borderId="54" xfId="70" applyNumberFormat="1" applyFont="1" applyFill="1" applyBorder="1" applyAlignment="1" applyProtection="1">
      <alignment horizontal="center"/>
      <protection/>
    </xf>
    <xf numFmtId="192" fontId="8" fillId="42" borderId="8" xfId="84" applyNumberFormat="1" applyFont="1" applyFill="1">
      <alignment horizontal="right"/>
      <protection locked="0"/>
    </xf>
    <xf numFmtId="10" fontId="12" fillId="0" borderId="8" xfId="75" applyNumberFormat="1" applyFont="1" applyFill="1" applyBorder="1" applyAlignment="1" applyProtection="1">
      <alignment horizontal="center"/>
      <protection/>
    </xf>
    <xf numFmtId="37" fontId="12" fillId="39" borderId="0" xfId="83" applyNumberFormat="1" applyFont="1" applyFill="1" applyBorder="1" applyAlignment="1">
      <alignment horizontal="left"/>
      <protection locked="0"/>
    </xf>
    <xf numFmtId="0" fontId="14" fillId="0" borderId="0" xfId="71" applyFont="1" applyFill="1" applyAlignment="1">
      <alignment horizontal="left"/>
      <protection/>
    </xf>
    <xf numFmtId="192" fontId="9" fillId="0" borderId="24" xfId="77" applyNumberFormat="1" applyFont="1" applyFill="1" applyBorder="1" applyAlignment="1" applyProtection="1">
      <alignment horizontal="center"/>
      <protection/>
    </xf>
    <xf numFmtId="0" fontId="31" fillId="0" borderId="17" xfId="72" applyFont="1" applyFill="1" applyBorder="1" applyAlignment="1" applyProtection="1">
      <alignment horizontal="left"/>
      <protection locked="0"/>
    </xf>
    <xf numFmtId="177" fontId="19" fillId="0" borderId="0" xfId="52" applyFont="1" applyFill="1" applyBorder="1" applyAlignment="1">
      <alignment horizontal="left"/>
    </xf>
    <xf numFmtId="177" fontId="19" fillId="0" borderId="0" xfId="52" applyFont="1" applyFill="1" applyBorder="1" applyAlignment="1">
      <alignment horizontal="center"/>
    </xf>
    <xf numFmtId="0" fontId="32" fillId="0" borderId="0" xfId="72" applyFont="1" applyFill="1" applyBorder="1">
      <alignment/>
      <protection/>
    </xf>
    <xf numFmtId="10" fontId="13" fillId="0" borderId="0" xfId="77" applyFont="1" applyFill="1" applyBorder="1" applyAlignment="1" applyProtection="1">
      <alignment horizontal="center"/>
      <protection/>
    </xf>
    <xf numFmtId="177" fontId="13" fillId="0" borderId="0" xfId="52" applyFont="1" applyFill="1" applyBorder="1" applyAlignment="1">
      <alignment horizontal="left"/>
    </xf>
    <xf numFmtId="0" fontId="13" fillId="0" borderId="0" xfId="72" applyFont="1" applyFill="1" applyBorder="1" applyProtection="1">
      <alignment/>
      <protection locked="0"/>
    </xf>
    <xf numFmtId="10" fontId="13" fillId="0" borderId="0" xfId="77" applyFont="1" applyFill="1" applyBorder="1" applyAlignment="1" applyProtection="1">
      <alignment horizontal="center"/>
      <protection locked="0"/>
    </xf>
    <xf numFmtId="0" fontId="32" fillId="0" borderId="0" xfId="71" applyFont="1">
      <alignment/>
      <protection/>
    </xf>
    <xf numFmtId="5" fontId="32" fillId="0" borderId="0" xfId="45" applyNumberFormat="1" applyFont="1" applyFill="1" applyAlignment="1">
      <alignment/>
    </xf>
    <xf numFmtId="0" fontId="16" fillId="0" borderId="0" xfId="71" applyFont="1" applyFill="1" applyAlignment="1">
      <alignment horizontal="left"/>
      <protection/>
    </xf>
    <xf numFmtId="0" fontId="7" fillId="0" borderId="0" xfId="71" applyFont="1" applyFill="1">
      <alignment/>
      <protection/>
    </xf>
    <xf numFmtId="5" fontId="7" fillId="0" borderId="0" xfId="45" applyNumberFormat="1" applyFont="1" applyFill="1" applyAlignment="1">
      <alignment/>
    </xf>
    <xf numFmtId="0" fontId="7" fillId="0" borderId="0" xfId="71" applyFont="1">
      <alignment/>
      <protection/>
    </xf>
    <xf numFmtId="0" fontId="7" fillId="0" borderId="0" xfId="71" applyFont="1" applyAlignment="1">
      <alignment horizontal="center"/>
      <protection/>
    </xf>
    <xf numFmtId="5" fontId="7" fillId="0" borderId="0" xfId="45" applyNumberFormat="1" applyFont="1" applyAlignment="1">
      <alignment/>
    </xf>
    <xf numFmtId="0" fontId="14" fillId="0" borderId="0" xfId="71" applyFont="1" applyFill="1">
      <alignment/>
      <protection/>
    </xf>
    <xf numFmtId="5" fontId="7" fillId="0" borderId="49" xfId="71" applyNumberFormat="1" applyFill="1" applyBorder="1" applyAlignment="1" applyProtection="1">
      <alignment horizontal="right"/>
      <protection locked="0"/>
    </xf>
    <xf numFmtId="192" fontId="14" fillId="0" borderId="49" xfId="51" applyNumberFormat="1" applyFont="1" applyFill="1" applyBorder="1" applyAlignment="1" applyProtection="1">
      <alignment horizontal="center"/>
      <protection locked="0"/>
    </xf>
    <xf numFmtId="1" fontId="13" fillId="39" borderId="49" xfId="83" applyNumberFormat="1" applyFont="1" applyFill="1" applyBorder="1" applyAlignment="1" applyProtection="1">
      <alignment horizontal="center"/>
      <protection locked="0"/>
    </xf>
    <xf numFmtId="0" fontId="17" fillId="0" borderId="0" xfId="71" applyNumberFormat="1" applyFont="1" applyFill="1" applyAlignment="1">
      <alignment horizontal="center"/>
      <protection/>
    </xf>
    <xf numFmtId="0" fontId="37" fillId="0" borderId="0" xfId="68" applyFont="1" applyBorder="1" applyAlignment="1">
      <alignment horizontal="center"/>
      <protection/>
    </xf>
    <xf numFmtId="0" fontId="2" fillId="0" borderId="57" xfId="68" applyBorder="1">
      <alignment/>
      <protection/>
    </xf>
    <xf numFmtId="0" fontId="37" fillId="0" borderId="0" xfId="68" applyFont="1" applyAlignment="1">
      <alignment horizontal="center"/>
      <protection/>
    </xf>
    <xf numFmtId="0" fontId="2" fillId="0" borderId="0" xfId="68" applyAlignment="1">
      <alignment horizontal="left"/>
      <protection/>
    </xf>
    <xf numFmtId="0" fontId="5" fillId="0" borderId="58" xfId="71" applyFont="1" applyBorder="1">
      <alignment/>
      <protection/>
    </xf>
    <xf numFmtId="0" fontId="7" fillId="0" borderId="59" xfId="71" applyFont="1" applyBorder="1">
      <alignment/>
      <protection/>
    </xf>
    <xf numFmtId="0" fontId="22" fillId="43" borderId="33" xfId="71" applyFont="1" applyFill="1" applyBorder="1" applyAlignment="1">
      <alignment/>
      <protection/>
    </xf>
    <xf numFmtId="10" fontId="12" fillId="43" borderId="8" xfId="76" applyFont="1" applyFill="1" applyBorder="1" applyAlignment="1" applyProtection="1">
      <alignment horizontal="center"/>
      <protection locked="0"/>
    </xf>
    <xf numFmtId="0" fontId="12" fillId="43" borderId="8" xfId="83" applyNumberFormat="1" applyFont="1" applyFill="1" applyBorder="1" applyAlignment="1">
      <alignment horizontal="center"/>
      <protection locked="0"/>
    </xf>
    <xf numFmtId="177" fontId="13" fillId="43" borderId="28" xfId="83" applyFont="1" applyFill="1" applyBorder="1">
      <alignment horizontal="right"/>
      <protection locked="0"/>
    </xf>
    <xf numFmtId="0" fontId="9" fillId="0" borderId="25" xfId="72" applyFont="1" applyFill="1" applyBorder="1">
      <alignment/>
      <protection/>
    </xf>
    <xf numFmtId="0" fontId="9" fillId="0" borderId="26" xfId="72" applyFont="1" applyFill="1" applyBorder="1">
      <alignment/>
      <protection/>
    </xf>
    <xf numFmtId="0" fontId="9" fillId="0" borderId="27" xfId="72" applyFont="1" applyFill="1" applyBorder="1">
      <alignment/>
      <protection/>
    </xf>
    <xf numFmtId="0" fontId="9" fillId="0" borderId="20" xfId="72" applyFont="1" applyFill="1" applyBorder="1">
      <alignment/>
      <protection/>
    </xf>
    <xf numFmtId="0" fontId="9" fillId="0" borderId="15" xfId="72" applyFont="1" applyFill="1" applyBorder="1">
      <alignment/>
      <protection/>
    </xf>
    <xf numFmtId="177" fontId="9" fillId="0" borderId="15" xfId="72" applyNumberFormat="1" applyFont="1" applyFill="1" applyBorder="1">
      <alignment/>
      <protection/>
    </xf>
    <xf numFmtId="0" fontId="26" fillId="0" borderId="27" xfId="72" applyFont="1" applyFill="1" applyBorder="1">
      <alignment/>
      <protection/>
    </xf>
    <xf numFmtId="1" fontId="9" fillId="0" borderId="8" xfId="84" applyNumberFormat="1" applyFont="1" applyFill="1" applyAlignment="1">
      <alignment horizontal="center"/>
      <protection locked="0"/>
    </xf>
    <xf numFmtId="1" fontId="9" fillId="0" borderId="8" xfId="84" applyNumberFormat="1" applyFont="1" applyFill="1" applyAlignment="1" applyProtection="1">
      <alignment horizontal="center"/>
      <protection/>
    </xf>
    <xf numFmtId="192" fontId="8" fillId="0" borderId="8" xfId="83" applyNumberFormat="1" applyFont="1" applyFill="1" applyAlignment="1">
      <alignment horizontal="right"/>
      <protection locked="0"/>
    </xf>
    <xf numFmtId="192" fontId="5" fillId="0" borderId="60" xfId="0" applyNumberFormat="1" applyFont="1" applyBorder="1" applyAlignment="1">
      <alignment horizontal="right" vertical="top"/>
    </xf>
    <xf numFmtId="201" fontId="83" fillId="0" borderId="0" xfId="70" applyNumberFormat="1" applyFont="1">
      <alignment/>
      <protection/>
    </xf>
    <xf numFmtId="2" fontId="83" fillId="0" borderId="0" xfId="70" applyNumberFormat="1" applyFont="1">
      <alignment/>
      <protection/>
    </xf>
    <xf numFmtId="2" fontId="83" fillId="0" borderId="0" xfId="70" applyNumberFormat="1" applyFont="1" applyBorder="1">
      <alignment/>
      <protection/>
    </xf>
    <xf numFmtId="192" fontId="8" fillId="39" borderId="0" xfId="71" applyNumberFormat="1" applyFont="1" applyFill="1" applyBorder="1" applyProtection="1">
      <alignment/>
      <protection locked="0"/>
    </xf>
    <xf numFmtId="177" fontId="12" fillId="39" borderId="8" xfId="83" applyFont="1" applyFill="1" applyBorder="1" applyAlignment="1">
      <alignment horizontal="center"/>
      <protection locked="0"/>
    </xf>
    <xf numFmtId="201" fontId="16" fillId="0" borderId="0" xfId="71" applyNumberFormat="1" applyFont="1" applyFill="1">
      <alignment/>
      <protection/>
    </xf>
    <xf numFmtId="201" fontId="16" fillId="0" borderId="0" xfId="71" applyNumberFormat="1" applyFont="1" applyFill="1" applyProtection="1">
      <alignment/>
      <protection locked="0"/>
    </xf>
    <xf numFmtId="192" fontId="8" fillId="0" borderId="22" xfId="71" applyNumberFormat="1" applyFont="1" applyFill="1" applyBorder="1" applyProtection="1">
      <alignment/>
      <protection locked="0"/>
    </xf>
    <xf numFmtId="177" fontId="13" fillId="44" borderId="28" xfId="83" applyFont="1" applyFill="1" applyBorder="1">
      <alignment horizontal="right"/>
      <protection locked="0"/>
    </xf>
    <xf numFmtId="0" fontId="26" fillId="0" borderId="0" xfId="72" applyFont="1" applyFill="1" applyBorder="1">
      <alignment/>
      <protection/>
    </xf>
    <xf numFmtId="0" fontId="31" fillId="0" borderId="0" xfId="72" applyFont="1" applyFill="1" applyBorder="1" applyAlignment="1" applyProtection="1">
      <alignment horizontal="left"/>
      <protection locked="0"/>
    </xf>
    <xf numFmtId="0" fontId="30" fillId="0" borderId="27" xfId="72" applyFont="1" applyFill="1" applyBorder="1">
      <alignment/>
      <protection/>
    </xf>
    <xf numFmtId="0" fontId="44" fillId="29" borderId="0" xfId="72" applyFont="1" applyFill="1">
      <alignment/>
      <protection/>
    </xf>
    <xf numFmtId="0" fontId="30" fillId="29" borderId="0" xfId="72" applyFont="1" applyFill="1">
      <alignment/>
      <protection/>
    </xf>
    <xf numFmtId="0" fontId="30" fillId="45" borderId="54" xfId="72" applyFont="1" applyFill="1" applyBorder="1" applyAlignment="1" applyProtection="1">
      <alignment horizontal="left"/>
      <protection locked="0"/>
    </xf>
    <xf numFmtId="0" fontId="30" fillId="45" borderId="61" xfId="72" applyFont="1" applyFill="1" applyBorder="1" applyAlignment="1">
      <alignment/>
      <protection/>
    </xf>
    <xf numFmtId="0" fontId="30" fillId="45" borderId="62" xfId="72" applyFont="1" applyFill="1" applyBorder="1" applyAlignment="1" applyProtection="1">
      <alignment horizontal="left"/>
      <protection locked="0"/>
    </xf>
    <xf numFmtId="0" fontId="30" fillId="45" borderId="22" xfId="72" applyFont="1" applyFill="1" applyBorder="1" applyAlignment="1">
      <alignment/>
      <protection/>
    </xf>
    <xf numFmtId="0" fontId="9" fillId="0" borderId="0" xfId="71" applyFont="1" applyFill="1" applyAlignment="1">
      <alignment horizontal="right"/>
      <protection/>
    </xf>
    <xf numFmtId="0" fontId="9" fillId="0" borderId="0" xfId="71" applyFont="1" applyFill="1" applyAlignment="1" applyProtection="1">
      <alignment horizontal="left"/>
      <protection locked="0"/>
    </xf>
    <xf numFmtId="177" fontId="12" fillId="43" borderId="63" xfId="83" applyFont="1" applyFill="1" applyBorder="1" applyAlignment="1">
      <alignment horizontal="left"/>
      <protection locked="0"/>
    </xf>
    <xf numFmtId="1" fontId="9" fillId="0" borderId="8" xfId="84" applyNumberFormat="1" applyFont="1" applyFill="1" applyBorder="1" applyAlignment="1" applyProtection="1">
      <alignment horizontal="center"/>
      <protection/>
    </xf>
    <xf numFmtId="0" fontId="9" fillId="29" borderId="0" xfId="72" applyFont="1" applyFill="1" applyBorder="1">
      <alignment/>
      <protection/>
    </xf>
    <xf numFmtId="0" fontId="9" fillId="29" borderId="0" xfId="72" applyFont="1" applyFill="1" applyBorder="1">
      <alignment/>
      <protection/>
    </xf>
    <xf numFmtId="0" fontId="29" fillId="29" borderId="0" xfId="72" applyFont="1" applyFill="1" applyBorder="1">
      <alignment/>
      <protection/>
    </xf>
    <xf numFmtId="9" fontId="9" fillId="0" borderId="20" xfId="72" applyNumberFormat="1" applyFont="1" applyFill="1" applyBorder="1" applyAlignment="1">
      <alignment horizontal="center"/>
      <protection/>
    </xf>
    <xf numFmtId="0" fontId="30" fillId="0" borderId="15" xfId="72" applyFont="1" applyFill="1" applyBorder="1">
      <alignment/>
      <protection/>
    </xf>
    <xf numFmtId="0" fontId="29" fillId="29" borderId="15" xfId="72" applyFont="1" applyFill="1" applyBorder="1">
      <alignment/>
      <protection/>
    </xf>
    <xf numFmtId="0" fontId="9" fillId="29" borderId="15" xfId="72" applyFont="1" applyFill="1" applyBorder="1">
      <alignment/>
      <protection/>
    </xf>
    <xf numFmtId="0" fontId="26" fillId="0" borderId="19" xfId="72" applyFont="1" applyFill="1" applyBorder="1" applyAlignment="1">
      <alignment horizontal="center"/>
      <protection/>
    </xf>
    <xf numFmtId="0" fontId="26" fillId="0" borderId="0" xfId="72" applyFont="1" applyFill="1" applyBorder="1" applyAlignment="1">
      <alignment horizontal="center"/>
      <protection/>
    </xf>
    <xf numFmtId="0" fontId="9" fillId="0" borderId="17" xfId="72" applyFont="1" applyFill="1" applyBorder="1" applyAlignment="1">
      <alignment horizontal="center"/>
      <protection/>
    </xf>
    <xf numFmtId="1" fontId="9" fillId="0" borderId="0" xfId="72" applyNumberFormat="1" applyFont="1" applyFill="1" applyAlignment="1">
      <alignment horizontal="center"/>
      <protection/>
    </xf>
    <xf numFmtId="1" fontId="9" fillId="0" borderId="0" xfId="72" applyNumberFormat="1" applyFont="1" applyFill="1" applyBorder="1" applyAlignment="1">
      <alignment horizontal="center"/>
      <protection/>
    </xf>
    <xf numFmtId="0" fontId="9" fillId="0" borderId="24" xfId="72" applyFont="1" applyFill="1" applyBorder="1" applyAlignment="1">
      <alignment horizontal="center"/>
      <protection/>
    </xf>
    <xf numFmtId="0" fontId="9" fillId="34" borderId="0" xfId="72" applyFont="1" applyFill="1" applyAlignment="1">
      <alignment horizontal="center"/>
      <protection/>
    </xf>
    <xf numFmtId="0" fontId="9" fillId="34" borderId="0" xfId="72" applyFont="1" applyFill="1" applyAlignment="1">
      <alignment horizontal="center"/>
      <protection/>
    </xf>
    <xf numFmtId="7" fontId="0" fillId="0" borderId="18" xfId="45" applyFill="1" applyBorder="1" applyAlignment="1">
      <alignment/>
    </xf>
    <xf numFmtId="7" fontId="0" fillId="29" borderId="19" xfId="45" applyFill="1" applyBorder="1" applyAlignment="1">
      <alignment/>
    </xf>
    <xf numFmtId="7" fontId="0" fillId="29" borderId="19" xfId="45" applyFill="1" applyBorder="1" applyAlignment="1">
      <alignment/>
    </xf>
    <xf numFmtId="7" fontId="0" fillId="0" borderId="19" xfId="45" applyFill="1" applyBorder="1" applyAlignment="1">
      <alignment horizontal="center"/>
    </xf>
    <xf numFmtId="7" fontId="0" fillId="0" borderId="19" xfId="45" applyFill="1" applyBorder="1" applyAlignment="1">
      <alignment/>
    </xf>
    <xf numFmtId="7" fontId="0" fillId="0" borderId="34" xfId="45" applyFill="1" applyBorder="1" applyAlignment="1">
      <alignment/>
    </xf>
    <xf numFmtId="7" fontId="0" fillId="29" borderId="0" xfId="45" applyFill="1" applyAlignment="1">
      <alignment/>
    </xf>
    <xf numFmtId="1" fontId="9" fillId="0" borderId="19" xfId="72" applyNumberFormat="1" applyFont="1" applyFill="1" applyBorder="1" applyAlignment="1">
      <alignment horizontal="center"/>
      <protection/>
    </xf>
    <xf numFmtId="1" fontId="9" fillId="0" borderId="8" xfId="72" applyNumberFormat="1" applyFont="1" applyFill="1" applyBorder="1" applyAlignment="1">
      <alignment horizontal="center"/>
      <protection/>
    </xf>
    <xf numFmtId="1" fontId="9" fillId="0" borderId="33" xfId="72" applyNumberFormat="1" applyFont="1" applyFill="1" applyBorder="1" applyAlignment="1">
      <alignment horizontal="center"/>
      <protection/>
    </xf>
    <xf numFmtId="4" fontId="9" fillId="29" borderId="0" xfId="72" applyNumberFormat="1" applyFont="1" applyFill="1" applyBorder="1">
      <alignment/>
      <protection/>
    </xf>
    <xf numFmtId="4" fontId="29" fillId="29" borderId="0" xfId="72" applyNumberFormat="1" applyFont="1" applyFill="1" applyBorder="1">
      <alignment/>
      <protection/>
    </xf>
    <xf numFmtId="4" fontId="9" fillId="29" borderId="20" xfId="72" applyNumberFormat="1" applyFont="1" applyFill="1" applyBorder="1">
      <alignment/>
      <protection/>
    </xf>
    <xf numFmtId="4" fontId="9" fillId="0" borderId="0" xfId="72" applyNumberFormat="1" applyFont="1" applyFill="1" applyBorder="1">
      <alignment/>
      <protection/>
    </xf>
    <xf numFmtId="4" fontId="7" fillId="0" borderId="20" xfId="72" applyNumberFormat="1" applyFont="1" applyFill="1" applyBorder="1">
      <alignment/>
      <protection/>
    </xf>
    <xf numFmtId="0" fontId="28" fillId="0" borderId="0" xfId="72" applyFont="1" applyFill="1" applyAlignment="1" applyProtection="1">
      <alignment/>
      <protection locked="0"/>
    </xf>
    <xf numFmtId="0" fontId="30" fillId="45" borderId="61" xfId="72" applyFont="1" applyFill="1" applyBorder="1" applyAlignment="1">
      <alignment horizontal="center"/>
      <protection/>
    </xf>
    <xf numFmtId="0" fontId="30" fillId="45" borderId="22" xfId="72" applyFont="1" applyFill="1" applyBorder="1" applyAlignment="1">
      <alignment horizontal="center"/>
      <protection/>
    </xf>
    <xf numFmtId="0" fontId="44" fillId="46" borderId="61" xfId="72" applyFont="1" applyFill="1" applyBorder="1">
      <alignment/>
      <protection/>
    </xf>
    <xf numFmtId="0" fontId="44" fillId="46" borderId="64" xfId="72" applyFont="1" applyFill="1" applyBorder="1">
      <alignment/>
      <protection/>
    </xf>
    <xf numFmtId="0" fontId="44" fillId="46" borderId="22" xfId="72" applyFont="1" applyFill="1" applyBorder="1">
      <alignment/>
      <protection/>
    </xf>
    <xf numFmtId="0" fontId="44" fillId="46" borderId="65" xfId="72" applyFont="1" applyFill="1" applyBorder="1">
      <alignment/>
      <protection/>
    </xf>
    <xf numFmtId="0" fontId="9" fillId="0" borderId="0" xfId="72" applyFont="1" applyFill="1" applyBorder="1" applyAlignment="1">
      <alignment horizontal="right"/>
      <protection/>
    </xf>
    <xf numFmtId="0" fontId="9" fillId="29" borderId="0" xfId="72" applyFont="1" applyFill="1" applyBorder="1" applyAlignment="1">
      <alignment horizontal="right"/>
      <protection/>
    </xf>
    <xf numFmtId="0" fontId="9" fillId="0" borderId="0" xfId="72" applyFont="1" applyFill="1" applyBorder="1">
      <alignment/>
      <protection/>
    </xf>
    <xf numFmtId="0" fontId="29" fillId="0" borderId="0" xfId="72" applyFont="1" applyFill="1" applyBorder="1">
      <alignment/>
      <protection/>
    </xf>
    <xf numFmtId="0" fontId="26" fillId="0" borderId="15" xfId="72" applyFont="1" applyFill="1" applyBorder="1">
      <alignment/>
      <protection/>
    </xf>
    <xf numFmtId="0" fontId="9" fillId="0" borderId="15" xfId="72" applyFont="1" applyFill="1" applyBorder="1">
      <alignment/>
      <protection/>
    </xf>
    <xf numFmtId="177" fontId="9" fillId="45" borderId="19" xfId="52" applyFont="1" applyFill="1" applyBorder="1" applyAlignment="1">
      <alignment/>
    </xf>
    <xf numFmtId="192" fontId="12" fillId="43" borderId="15" xfId="51" applyNumberFormat="1" applyFont="1" applyFill="1" applyBorder="1" applyAlignment="1" applyProtection="1">
      <alignment horizontal="center"/>
      <protection/>
    </xf>
    <xf numFmtId="0" fontId="35" fillId="47" borderId="0" xfId="71" applyFont="1" applyFill="1">
      <alignment/>
      <protection/>
    </xf>
    <xf numFmtId="0" fontId="7" fillId="47" borderId="0" xfId="71" applyFill="1">
      <alignment/>
      <protection/>
    </xf>
    <xf numFmtId="0" fontId="16" fillId="47" borderId="0" xfId="71" applyFont="1" applyFill="1" applyProtection="1">
      <alignment/>
      <protection locked="0"/>
    </xf>
    <xf numFmtId="192" fontId="8" fillId="43" borderId="8" xfId="83" applyNumberFormat="1" applyFont="1" applyFill="1">
      <alignment horizontal="right"/>
      <protection locked="0"/>
    </xf>
    <xf numFmtId="192" fontId="8" fillId="43" borderId="0" xfId="71" applyNumberFormat="1" applyFont="1" applyFill="1" applyBorder="1" applyProtection="1">
      <alignment/>
      <protection locked="0"/>
    </xf>
    <xf numFmtId="0" fontId="14" fillId="0" borderId="66" xfId="71" applyFont="1" applyFill="1" applyBorder="1">
      <alignment/>
      <protection/>
    </xf>
    <xf numFmtId="0" fontId="16" fillId="0" borderId="23" xfId="71" applyFont="1" applyFill="1" applyBorder="1" applyProtection="1">
      <alignment/>
      <protection locked="0"/>
    </xf>
    <xf numFmtId="10" fontId="8" fillId="43" borderId="67" xfId="76" applyFont="1" applyFill="1" applyBorder="1" applyAlignment="1">
      <alignment horizontal="center"/>
    </xf>
    <xf numFmtId="177" fontId="9" fillId="43" borderId="8" xfId="83" applyFont="1" applyFill="1" applyBorder="1" applyAlignment="1">
      <alignment horizontal="center"/>
      <protection locked="0"/>
    </xf>
    <xf numFmtId="177" fontId="13" fillId="0" borderId="27" xfId="52" applyFont="1" applyFill="1" applyBorder="1" applyAlignment="1">
      <alignment horizontal="left"/>
    </xf>
    <xf numFmtId="0" fontId="43" fillId="0" borderId="0" xfId="71" applyFont="1" applyFill="1" applyAlignment="1">
      <alignment horizontal="center" wrapText="1"/>
      <protection/>
    </xf>
    <xf numFmtId="0" fontId="6" fillId="0" borderId="0" xfId="71" applyFont="1">
      <alignment/>
      <protection/>
    </xf>
    <xf numFmtId="0" fontId="45" fillId="0" borderId="42" xfId="71" applyFont="1" applyFill="1" applyBorder="1">
      <alignment/>
      <protection/>
    </xf>
    <xf numFmtId="0" fontId="6" fillId="0" borderId="44" xfId="71" applyFont="1" applyBorder="1">
      <alignment/>
      <protection/>
    </xf>
    <xf numFmtId="0" fontId="6" fillId="0" borderId="45" xfId="71" applyFont="1" applyBorder="1">
      <alignment/>
      <protection/>
    </xf>
    <xf numFmtId="0" fontId="6" fillId="0" borderId="46" xfId="71" applyFont="1" applyBorder="1">
      <alignment/>
      <protection/>
    </xf>
    <xf numFmtId="5" fontId="6" fillId="0" borderId="46" xfId="71" applyNumberFormat="1" applyFont="1" applyBorder="1">
      <alignment/>
      <protection/>
    </xf>
    <xf numFmtId="0" fontId="6" fillId="0" borderId="47" xfId="71" applyFont="1" applyBorder="1">
      <alignment/>
      <protection/>
    </xf>
    <xf numFmtId="5" fontId="6" fillId="0" borderId="48" xfId="71" applyNumberFormat="1" applyFont="1" applyBorder="1">
      <alignment/>
      <protection/>
    </xf>
    <xf numFmtId="0" fontId="84" fillId="0" borderId="0" xfId="71" applyFont="1" applyFill="1">
      <alignment/>
      <protection/>
    </xf>
    <xf numFmtId="0" fontId="84" fillId="0" borderId="0" xfId="71" applyFont="1">
      <alignment/>
      <protection/>
    </xf>
    <xf numFmtId="0" fontId="85" fillId="0" borderId="0" xfId="71" applyFont="1">
      <alignment/>
      <protection/>
    </xf>
    <xf numFmtId="192" fontId="8" fillId="0" borderId="0" xfId="71" applyNumberFormat="1" applyFont="1" applyFill="1" applyBorder="1">
      <alignment/>
      <protection/>
    </xf>
    <xf numFmtId="192" fontId="7" fillId="0" borderId="0" xfId="71" applyNumberFormat="1" applyFill="1" applyBorder="1">
      <alignment/>
      <protection/>
    </xf>
    <xf numFmtId="192" fontId="8" fillId="0" borderId="0" xfId="71" applyNumberFormat="1" applyFont="1" applyBorder="1">
      <alignment/>
      <protection/>
    </xf>
    <xf numFmtId="192" fontId="5" fillId="0" borderId="0" xfId="0" applyNumberFormat="1" applyFont="1" applyBorder="1" applyAlignment="1">
      <alignment horizontal="right" vertical="top"/>
    </xf>
    <xf numFmtId="0" fontId="12" fillId="39" borderId="19" xfId="83" applyNumberFormat="1" applyFont="1" applyFill="1" applyBorder="1" applyAlignment="1">
      <alignment horizontal="center"/>
      <protection locked="0"/>
    </xf>
    <xf numFmtId="177" fontId="16" fillId="0" borderId="10" xfId="51" applyFont="1" applyFill="1" applyBorder="1" applyAlignment="1" applyProtection="1">
      <alignment horizontal="center"/>
      <protection/>
    </xf>
    <xf numFmtId="192" fontId="6" fillId="0" borderId="68" xfId="51" applyNumberFormat="1" applyFont="1" applyFill="1" applyBorder="1" applyAlignment="1" applyProtection="1">
      <alignment horizontal="center"/>
      <protection/>
    </xf>
    <xf numFmtId="192" fontId="12" fillId="0" borderId="34" xfId="51" applyNumberFormat="1" applyFont="1" applyFill="1" applyBorder="1" applyAlignment="1" applyProtection="1">
      <alignment horizontal="center"/>
      <protection/>
    </xf>
    <xf numFmtId="0" fontId="15" fillId="0" borderId="0" xfId="71" applyFont="1" applyFill="1">
      <alignment/>
      <protection/>
    </xf>
    <xf numFmtId="0" fontId="12" fillId="0" borderId="0" xfId="83" applyNumberFormat="1" applyFont="1" applyFill="1" applyBorder="1" applyAlignment="1">
      <alignment horizontal="center"/>
      <protection locked="0"/>
    </xf>
    <xf numFmtId="0" fontId="86" fillId="0" borderId="0" xfId="71" applyFont="1" applyFill="1">
      <alignment/>
      <protection/>
    </xf>
    <xf numFmtId="0" fontId="86" fillId="0" borderId="0" xfId="71" applyFont="1">
      <alignment/>
      <protection/>
    </xf>
    <xf numFmtId="0" fontId="87" fillId="0" borderId="0" xfId="71" applyFont="1" applyFill="1">
      <alignment/>
      <protection/>
    </xf>
    <xf numFmtId="0" fontId="87" fillId="0" borderId="0" xfId="71" applyFont="1">
      <alignment/>
      <protection/>
    </xf>
    <xf numFmtId="5" fontId="86" fillId="0" borderId="0" xfId="71" applyNumberFormat="1" applyFont="1">
      <alignment/>
      <protection/>
    </xf>
    <xf numFmtId="0" fontId="12" fillId="0" borderId="0" xfId="71" applyFont="1" applyFill="1" applyAlignment="1">
      <alignment horizontal="right"/>
      <protection/>
    </xf>
    <xf numFmtId="10" fontId="0" fillId="0" borderId="0" xfId="75" applyAlignment="1">
      <alignment/>
    </xf>
    <xf numFmtId="10" fontId="46" fillId="0" borderId="69" xfId="70" applyNumberFormat="1" applyFont="1" applyFill="1" applyBorder="1" applyAlignment="1" applyProtection="1">
      <alignment horizontal="center"/>
      <protection/>
    </xf>
    <xf numFmtId="0" fontId="46" fillId="0" borderId="70" xfId="70" applyFont="1" applyFill="1" applyBorder="1" applyAlignment="1" applyProtection="1">
      <alignment horizontal="center"/>
      <protection/>
    </xf>
    <xf numFmtId="0" fontId="46" fillId="0" borderId="71" xfId="70" applyFont="1" applyFill="1" applyBorder="1" applyAlignment="1" applyProtection="1">
      <alignment horizontal="center"/>
      <protection/>
    </xf>
    <xf numFmtId="10" fontId="88" fillId="48" borderId="0" xfId="75" applyNumberFormat="1" applyFont="1" applyFill="1" applyAlignment="1">
      <alignment/>
    </xf>
    <xf numFmtId="10" fontId="88" fillId="48" borderId="14" xfId="75" applyNumberFormat="1" applyFont="1" applyFill="1" applyBorder="1" applyAlignment="1">
      <alignment/>
    </xf>
    <xf numFmtId="10" fontId="88" fillId="48" borderId="0" xfId="75" applyNumberFormat="1" applyFont="1" applyFill="1" applyBorder="1" applyAlignment="1" applyProtection="1">
      <alignment horizontal="center"/>
      <protection/>
    </xf>
    <xf numFmtId="10" fontId="16" fillId="0" borderId="0" xfId="70" applyNumberFormat="1" applyFont="1">
      <alignment/>
      <protection/>
    </xf>
    <xf numFmtId="1" fontId="13" fillId="39" borderId="8" xfId="83" applyNumberFormat="1" applyFont="1" applyFill="1" applyBorder="1" applyAlignment="1" applyProtection="1">
      <alignment horizontal="center"/>
      <protection locked="0"/>
    </xf>
    <xf numFmtId="0" fontId="89" fillId="0" borderId="0" xfId="72" applyFont="1" applyFill="1" applyBorder="1">
      <alignment/>
      <protection/>
    </xf>
    <xf numFmtId="1" fontId="12" fillId="39" borderId="19" xfId="83" applyNumberFormat="1" applyFont="1" applyFill="1" applyBorder="1" applyAlignment="1">
      <alignment horizontal="center"/>
      <protection locked="0"/>
    </xf>
    <xf numFmtId="0" fontId="37" fillId="0" borderId="42" xfId="68" applyFont="1" applyBorder="1" applyAlignment="1">
      <alignment horizontal="center" wrapText="1"/>
      <protection/>
    </xf>
    <xf numFmtId="0" fontId="37" fillId="0" borderId="43" xfId="68" applyFont="1" applyBorder="1" applyAlignment="1">
      <alignment horizontal="center"/>
      <protection/>
    </xf>
    <xf numFmtId="0" fontId="37" fillId="0" borderId="44" xfId="68" applyFont="1" applyBorder="1" applyAlignment="1">
      <alignment horizontal="center"/>
      <protection/>
    </xf>
    <xf numFmtId="0" fontId="37" fillId="0" borderId="47" xfId="68" applyFont="1" applyBorder="1" applyAlignment="1">
      <alignment horizontal="center"/>
      <protection/>
    </xf>
    <xf numFmtId="0" fontId="37" fillId="0" borderId="38" xfId="68" applyFont="1" applyBorder="1" applyAlignment="1">
      <alignment horizontal="center"/>
      <protection/>
    </xf>
    <xf numFmtId="0" fontId="37" fillId="0" borderId="48" xfId="68" applyFont="1" applyBorder="1" applyAlignment="1">
      <alignment horizontal="center"/>
      <protection/>
    </xf>
    <xf numFmtId="0" fontId="2" fillId="0" borderId="45" xfId="68" applyBorder="1" applyAlignment="1">
      <alignment horizontal="left" wrapText="1"/>
      <protection/>
    </xf>
    <xf numFmtId="0" fontId="2" fillId="0" borderId="0" xfId="68" applyBorder="1" applyAlignment="1">
      <alignment horizontal="left" wrapText="1"/>
      <protection/>
    </xf>
    <xf numFmtId="0" fontId="37" fillId="0" borderId="42" xfId="68" applyFont="1" applyBorder="1" applyAlignment="1">
      <alignment horizontal="center"/>
      <protection/>
    </xf>
    <xf numFmtId="0" fontId="38" fillId="0" borderId="0" xfId="70" applyFont="1" applyFill="1" applyAlignment="1" applyProtection="1">
      <alignment horizontal="center"/>
      <protection/>
    </xf>
    <xf numFmtId="0" fontId="32" fillId="0" borderId="38" xfId="71" applyFont="1" applyBorder="1" applyAlignment="1">
      <alignment horizontal="right"/>
      <protection/>
    </xf>
    <xf numFmtId="37" fontId="32" fillId="0" borderId="72" xfId="0" applyNumberFormat="1" applyFont="1" applyBorder="1" applyAlignment="1">
      <alignment horizontal="right" vertical="top"/>
    </xf>
    <xf numFmtId="0" fontId="32" fillId="0" borderId="72" xfId="0" applyFont="1" applyBorder="1" applyAlignment="1">
      <alignment horizontal="right" vertical="top"/>
    </xf>
    <xf numFmtId="0" fontId="43" fillId="0" borderId="0" xfId="71" applyFont="1" applyFill="1" applyAlignment="1">
      <alignment horizontal="center" wrapText="1"/>
      <protection/>
    </xf>
    <xf numFmtId="177" fontId="13" fillId="39" borderId="22" xfId="83" applyFont="1" applyFill="1" applyBorder="1" applyAlignment="1">
      <alignment horizontal="left"/>
      <protection locked="0"/>
    </xf>
    <xf numFmtId="49" fontId="12" fillId="0" borderId="38" xfId="71" applyNumberFormat="1" applyFont="1" applyFill="1" applyBorder="1" applyAlignment="1">
      <alignment/>
      <protection/>
    </xf>
    <xf numFmtId="0" fontId="15" fillId="0" borderId="38" xfId="71" applyFont="1" applyFill="1" applyBorder="1" applyAlignment="1">
      <alignment/>
      <protection/>
    </xf>
    <xf numFmtId="177" fontId="12" fillId="0" borderId="39" xfId="83" applyFont="1" applyFill="1" applyBorder="1" applyAlignment="1" applyProtection="1">
      <alignment horizontal="left"/>
      <protection/>
    </xf>
    <xf numFmtId="0" fontId="22" fillId="0" borderId="8" xfId="71" applyFont="1" applyFill="1" applyBorder="1" applyAlignment="1" applyProtection="1">
      <alignment/>
      <protection/>
    </xf>
    <xf numFmtId="177" fontId="12" fillId="43" borderId="63" xfId="83" applyFont="1" applyFill="1" applyBorder="1" applyAlignment="1">
      <alignment horizontal="left"/>
      <protection locked="0"/>
    </xf>
    <xf numFmtId="177" fontId="12" fillId="43" borderId="33" xfId="83" applyFont="1" applyFill="1" applyBorder="1" applyAlignment="1">
      <alignment horizontal="left"/>
      <protection locked="0"/>
    </xf>
    <xf numFmtId="177" fontId="12" fillId="43" borderId="63" xfId="83" applyFont="1" applyFill="1" applyBorder="1" applyAlignment="1">
      <alignment horizontal="left"/>
      <protection locked="0"/>
    </xf>
    <xf numFmtId="0" fontId="22" fillId="43" borderId="33" xfId="71" applyFont="1" applyFill="1" applyBorder="1" applyAlignment="1">
      <alignment/>
      <protection/>
    </xf>
    <xf numFmtId="192" fontId="9" fillId="45" borderId="30" xfId="72" applyNumberFormat="1" applyFont="1" applyFill="1" applyBorder="1" applyAlignment="1">
      <alignment horizontal="center"/>
      <protection/>
    </xf>
    <xf numFmtId="192" fontId="9" fillId="45" borderId="31" xfId="72" applyNumberFormat="1" applyFont="1" applyFill="1" applyBorder="1" applyAlignment="1">
      <alignment horizontal="center"/>
      <protection/>
    </xf>
    <xf numFmtId="0" fontId="9" fillId="45" borderId="19" xfId="72" applyFont="1" applyFill="1" applyBorder="1" applyAlignment="1">
      <alignment horizontal="center"/>
      <protection/>
    </xf>
    <xf numFmtId="3" fontId="9" fillId="45" borderId="30" xfId="72" applyNumberFormat="1" applyFont="1" applyFill="1" applyBorder="1" applyAlignment="1">
      <alignment horizontal="center"/>
      <protection/>
    </xf>
    <xf numFmtId="3" fontId="9" fillId="45" borderId="31" xfId="72" applyNumberFormat="1" applyFont="1" applyFill="1" applyBorder="1" applyAlignment="1">
      <alignment horizontal="center"/>
      <protection/>
    </xf>
    <xf numFmtId="4" fontId="9" fillId="45" borderId="30" xfId="72" applyNumberFormat="1" applyFont="1" applyFill="1" applyBorder="1" applyAlignment="1">
      <alignment horizontal="center"/>
      <protection/>
    </xf>
    <xf numFmtId="4" fontId="9" fillId="45" borderId="31" xfId="72" applyNumberFormat="1" applyFont="1" applyFill="1" applyBorder="1" applyAlignment="1">
      <alignment horizontal="center"/>
      <protection/>
    </xf>
    <xf numFmtId="4" fontId="9" fillId="45" borderId="73" xfId="72" applyNumberFormat="1" applyFont="1" applyFill="1" applyBorder="1" applyAlignment="1">
      <alignment horizontal="center"/>
      <protection/>
    </xf>
    <xf numFmtId="192" fontId="6" fillId="40" borderId="0" xfId="49" applyNumberFormat="1" applyFont="1" applyFill="1" applyAlignment="1">
      <alignment/>
    </xf>
    <xf numFmtId="0" fontId="6" fillId="40" borderId="22" xfId="49" applyNumberFormat="1" applyFont="1" applyFill="1" applyBorder="1" applyAlignment="1">
      <alignment horizontal="left"/>
    </xf>
    <xf numFmtId="0" fontId="7" fillId="29" borderId="22" xfId="72" applyFill="1" applyBorder="1" applyAlignment="1">
      <alignment/>
      <protection/>
    </xf>
    <xf numFmtId="0" fontId="12" fillId="29" borderId="0" xfId="72" applyFont="1" applyFill="1" applyBorder="1" applyAlignment="1">
      <alignment horizontal="center"/>
      <protection/>
    </xf>
    <xf numFmtId="0" fontId="7" fillId="29" borderId="0" xfId="72" applyFill="1" applyAlignment="1">
      <alignment horizontal="center"/>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PART IV - PROJECT COSTS" xfId="47"/>
    <cellStyle name="Currency_t2" xfId="48"/>
    <cellStyle name="Currency_t2t" xfId="49"/>
    <cellStyle name="Currency0" xfId="50"/>
    <cellStyle name="Currency0_t2" xfId="51"/>
    <cellStyle name="Currency0_t2t" xfId="52"/>
    <cellStyle name="Date" xfId="53"/>
    <cellStyle name="Explanatory Text" xfId="54"/>
    <cellStyle name="Fixed" xfId="55"/>
    <cellStyle name="Followed Hyperlink" xfId="56"/>
    <cellStyle name="Good" xfId="57"/>
    <cellStyle name="Heading 1" xfId="58"/>
    <cellStyle name="Heading 2" xfId="59"/>
    <cellStyle name="Heading 3" xfId="60"/>
    <cellStyle name="Heading 4" xfId="61"/>
    <cellStyle name="HEADING1" xfId="62"/>
    <cellStyle name="HEADING2" xfId="63"/>
    <cellStyle name="Hyperlink" xfId="64"/>
    <cellStyle name="Input" xfId="65"/>
    <cellStyle name="Linked Cell" xfId="66"/>
    <cellStyle name="Neutral" xfId="67"/>
    <cellStyle name="Normal_Book1" xfId="68"/>
    <cellStyle name="Normal_PART II - ELIGIBILITY" xfId="69"/>
    <cellStyle name="Normal_PG 21 RENT CHART" xfId="70"/>
    <cellStyle name="Normal_t2" xfId="71"/>
    <cellStyle name="Normal_t2t" xfId="72"/>
    <cellStyle name="Note" xfId="73"/>
    <cellStyle name="Output" xfId="74"/>
    <cellStyle name="Percent" xfId="75"/>
    <cellStyle name="Percent_t2" xfId="76"/>
    <cellStyle name="Percent_t2t" xfId="77"/>
    <cellStyle name="Title" xfId="78"/>
    <cellStyle name="Total" xfId="79"/>
    <cellStyle name="Warning Text" xfId="80"/>
    <cellStyle name="white" xfId="81"/>
    <cellStyle name="Yellow" xfId="82"/>
    <cellStyle name="Yellow_t2" xfId="83"/>
    <cellStyle name="Yellow_t2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12.emf" /><Relationship Id="rId4" Type="http://schemas.openxmlformats.org/officeDocument/2006/relationships/image" Target="../media/image6.emf" /><Relationship Id="rId5" Type="http://schemas.openxmlformats.org/officeDocument/2006/relationships/image" Target="../media/image7.emf" /><Relationship Id="rId6" Type="http://schemas.openxmlformats.org/officeDocument/2006/relationships/image" Target="../media/image8.emf" /><Relationship Id="rId7" Type="http://schemas.openxmlformats.org/officeDocument/2006/relationships/image" Target="../media/image10.emf" /><Relationship Id="rId8" Type="http://schemas.openxmlformats.org/officeDocument/2006/relationships/image" Target="../media/image11.emf" /><Relationship Id="rId9" Type="http://schemas.openxmlformats.org/officeDocument/2006/relationships/image" Target="../media/image5.emf" /><Relationship Id="rId10" Type="http://schemas.openxmlformats.org/officeDocument/2006/relationships/image" Target="../media/image9.emf" /><Relationship Id="rId11" Type="http://schemas.openxmlformats.org/officeDocument/2006/relationships/image" Target="../media/image2.emf" /><Relationship Id="rId1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95250</xdr:rowOff>
    </xdr:from>
    <xdr:to>
      <xdr:col>7</xdr:col>
      <xdr:colOff>600075</xdr:colOff>
      <xdr:row>2</xdr:row>
      <xdr:rowOff>133350</xdr:rowOff>
    </xdr:to>
    <xdr:pic>
      <xdr:nvPicPr>
        <xdr:cNvPr id="1" name="Label1"/>
        <xdr:cNvPicPr preferRelativeResize="1">
          <a:picLocks noChangeAspect="0"/>
        </xdr:cNvPicPr>
      </xdr:nvPicPr>
      <xdr:blipFill>
        <a:blip r:embed="rId1"/>
        <a:stretch>
          <a:fillRect/>
        </a:stretch>
      </xdr:blipFill>
      <xdr:spPr>
        <a:xfrm>
          <a:off x="361950" y="85725"/>
          <a:ext cx="4267200" cy="381000"/>
        </a:xfrm>
        <a:prstGeom prst="rect">
          <a:avLst/>
        </a:prstGeom>
        <a:noFill/>
        <a:ln w="9525" cmpd="sng">
          <a:noFill/>
        </a:ln>
      </xdr:spPr>
    </xdr:pic>
    <xdr:clientData/>
  </xdr:twoCellAnchor>
  <xdr:twoCellAnchor>
    <xdr:from>
      <xdr:col>0</xdr:col>
      <xdr:colOff>342900</xdr:colOff>
      <xdr:row>7</xdr:row>
      <xdr:rowOff>95250</xdr:rowOff>
    </xdr:from>
    <xdr:to>
      <xdr:col>8</xdr:col>
      <xdr:colOff>0</xdr:colOff>
      <xdr:row>8</xdr:row>
      <xdr:rowOff>142875</xdr:rowOff>
    </xdr:to>
    <xdr:pic>
      <xdr:nvPicPr>
        <xdr:cNvPr id="2" name="Label2"/>
        <xdr:cNvPicPr preferRelativeResize="1">
          <a:picLocks noChangeAspect="0"/>
        </xdr:cNvPicPr>
      </xdr:nvPicPr>
      <xdr:blipFill>
        <a:blip r:embed="rId2"/>
        <a:stretch>
          <a:fillRect/>
        </a:stretch>
      </xdr:blipFill>
      <xdr:spPr>
        <a:xfrm>
          <a:off x="342900" y="1362075"/>
          <a:ext cx="4295775" cy="200025"/>
        </a:xfrm>
        <a:prstGeom prst="rect">
          <a:avLst/>
        </a:prstGeom>
        <a:noFill/>
        <a:ln w="9525" cmpd="sng">
          <a:noFill/>
        </a:ln>
      </xdr:spPr>
    </xdr:pic>
    <xdr:clientData/>
  </xdr:twoCellAnchor>
  <xdr:twoCellAnchor>
    <xdr:from>
      <xdr:col>0</xdr:col>
      <xdr:colOff>342900</xdr:colOff>
      <xdr:row>9</xdr:row>
      <xdr:rowOff>28575</xdr:rowOff>
    </xdr:from>
    <xdr:to>
      <xdr:col>8</xdr:col>
      <xdr:colOff>0</xdr:colOff>
      <xdr:row>10</xdr:row>
      <xdr:rowOff>76200</xdr:rowOff>
    </xdr:to>
    <xdr:pic>
      <xdr:nvPicPr>
        <xdr:cNvPr id="3" name="Label3"/>
        <xdr:cNvPicPr preferRelativeResize="1">
          <a:picLocks noChangeAspect="0"/>
        </xdr:cNvPicPr>
      </xdr:nvPicPr>
      <xdr:blipFill>
        <a:blip r:embed="rId3"/>
        <a:stretch>
          <a:fillRect/>
        </a:stretch>
      </xdr:blipFill>
      <xdr:spPr>
        <a:xfrm>
          <a:off x="342900" y="1628775"/>
          <a:ext cx="4295775" cy="200025"/>
        </a:xfrm>
        <a:prstGeom prst="rect">
          <a:avLst/>
        </a:prstGeom>
        <a:noFill/>
        <a:ln w="9525" cmpd="sng">
          <a:noFill/>
        </a:ln>
      </xdr:spPr>
    </xdr:pic>
    <xdr:clientData/>
  </xdr:twoCellAnchor>
  <xdr:twoCellAnchor>
    <xdr:from>
      <xdr:col>0</xdr:col>
      <xdr:colOff>333375</xdr:colOff>
      <xdr:row>12</xdr:row>
      <xdr:rowOff>76200</xdr:rowOff>
    </xdr:from>
    <xdr:to>
      <xdr:col>7</xdr:col>
      <xdr:colOff>600075</xdr:colOff>
      <xdr:row>13</xdr:row>
      <xdr:rowOff>133350</xdr:rowOff>
    </xdr:to>
    <xdr:pic>
      <xdr:nvPicPr>
        <xdr:cNvPr id="4" name="Label4"/>
        <xdr:cNvPicPr preferRelativeResize="1">
          <a:picLocks noChangeAspect="0"/>
        </xdr:cNvPicPr>
      </xdr:nvPicPr>
      <xdr:blipFill>
        <a:blip r:embed="rId4"/>
        <a:stretch>
          <a:fillRect/>
        </a:stretch>
      </xdr:blipFill>
      <xdr:spPr>
        <a:xfrm>
          <a:off x="333375" y="2181225"/>
          <a:ext cx="4295775" cy="209550"/>
        </a:xfrm>
        <a:prstGeom prst="rect">
          <a:avLst/>
        </a:prstGeom>
        <a:noFill/>
        <a:ln w="9525" cmpd="sng">
          <a:noFill/>
        </a:ln>
      </xdr:spPr>
    </xdr:pic>
    <xdr:clientData/>
  </xdr:twoCellAnchor>
  <xdr:twoCellAnchor>
    <xdr:from>
      <xdr:col>0</xdr:col>
      <xdr:colOff>333375</xdr:colOff>
      <xdr:row>14</xdr:row>
      <xdr:rowOff>19050</xdr:rowOff>
    </xdr:from>
    <xdr:to>
      <xdr:col>7</xdr:col>
      <xdr:colOff>600075</xdr:colOff>
      <xdr:row>15</xdr:row>
      <xdr:rowOff>76200</xdr:rowOff>
    </xdr:to>
    <xdr:pic>
      <xdr:nvPicPr>
        <xdr:cNvPr id="5" name="Label5"/>
        <xdr:cNvPicPr preferRelativeResize="1">
          <a:picLocks noChangeAspect="0"/>
        </xdr:cNvPicPr>
      </xdr:nvPicPr>
      <xdr:blipFill>
        <a:blip r:embed="rId5"/>
        <a:stretch>
          <a:fillRect/>
        </a:stretch>
      </xdr:blipFill>
      <xdr:spPr>
        <a:xfrm>
          <a:off x="333375" y="2457450"/>
          <a:ext cx="4295775" cy="209550"/>
        </a:xfrm>
        <a:prstGeom prst="rect">
          <a:avLst/>
        </a:prstGeom>
        <a:noFill/>
        <a:ln w="9525" cmpd="sng">
          <a:noFill/>
        </a:ln>
      </xdr:spPr>
    </xdr:pic>
    <xdr:clientData/>
  </xdr:twoCellAnchor>
  <xdr:twoCellAnchor>
    <xdr:from>
      <xdr:col>0</xdr:col>
      <xdr:colOff>342900</xdr:colOff>
      <xdr:row>3</xdr:row>
      <xdr:rowOff>0</xdr:rowOff>
    </xdr:from>
    <xdr:to>
      <xdr:col>6</xdr:col>
      <xdr:colOff>47625</xdr:colOff>
      <xdr:row>4</xdr:row>
      <xdr:rowOff>76200</xdr:rowOff>
    </xdr:to>
    <xdr:pic>
      <xdr:nvPicPr>
        <xdr:cNvPr id="6" name="Label8"/>
        <xdr:cNvPicPr preferRelativeResize="1">
          <a:picLocks noChangeAspect="1"/>
        </xdr:cNvPicPr>
      </xdr:nvPicPr>
      <xdr:blipFill>
        <a:blip r:embed="rId6"/>
        <a:stretch>
          <a:fillRect/>
        </a:stretch>
      </xdr:blipFill>
      <xdr:spPr>
        <a:xfrm>
          <a:off x="342900" y="514350"/>
          <a:ext cx="3124200" cy="228600"/>
        </a:xfrm>
        <a:prstGeom prst="rect">
          <a:avLst/>
        </a:prstGeom>
        <a:noFill/>
        <a:ln w="9525" cmpd="sng">
          <a:noFill/>
        </a:ln>
      </xdr:spPr>
    </xdr:pic>
    <xdr:clientData/>
  </xdr:twoCellAnchor>
  <xdr:twoCellAnchor>
    <xdr:from>
      <xdr:col>0</xdr:col>
      <xdr:colOff>342900</xdr:colOff>
      <xdr:row>19</xdr:row>
      <xdr:rowOff>85725</xdr:rowOff>
    </xdr:from>
    <xdr:to>
      <xdr:col>7</xdr:col>
      <xdr:colOff>600075</xdr:colOff>
      <xdr:row>21</xdr:row>
      <xdr:rowOff>28575</xdr:rowOff>
    </xdr:to>
    <xdr:pic>
      <xdr:nvPicPr>
        <xdr:cNvPr id="7" name="CommandButton1"/>
        <xdr:cNvPicPr preferRelativeResize="1">
          <a:picLocks noChangeAspect="1"/>
        </xdr:cNvPicPr>
      </xdr:nvPicPr>
      <xdr:blipFill>
        <a:blip r:embed="rId7"/>
        <a:stretch>
          <a:fillRect/>
        </a:stretch>
      </xdr:blipFill>
      <xdr:spPr>
        <a:xfrm>
          <a:off x="342900" y="3352800"/>
          <a:ext cx="4286250" cy="304800"/>
        </a:xfrm>
        <a:prstGeom prst="rect">
          <a:avLst/>
        </a:prstGeom>
        <a:noFill/>
        <a:ln w="9525" cmpd="sng">
          <a:noFill/>
        </a:ln>
      </xdr:spPr>
    </xdr:pic>
    <xdr:clientData/>
  </xdr:twoCellAnchor>
  <xdr:twoCellAnchor>
    <xdr:from>
      <xdr:col>0</xdr:col>
      <xdr:colOff>342900</xdr:colOff>
      <xdr:row>10</xdr:row>
      <xdr:rowOff>123825</xdr:rowOff>
    </xdr:from>
    <xdr:to>
      <xdr:col>8</xdr:col>
      <xdr:colOff>0</xdr:colOff>
      <xdr:row>12</xdr:row>
      <xdr:rowOff>0</xdr:rowOff>
    </xdr:to>
    <xdr:pic>
      <xdr:nvPicPr>
        <xdr:cNvPr id="8" name="Label6"/>
        <xdr:cNvPicPr preferRelativeResize="1">
          <a:picLocks noChangeAspect="0"/>
        </xdr:cNvPicPr>
      </xdr:nvPicPr>
      <xdr:blipFill>
        <a:blip r:embed="rId8"/>
        <a:stretch>
          <a:fillRect/>
        </a:stretch>
      </xdr:blipFill>
      <xdr:spPr>
        <a:xfrm>
          <a:off x="342900" y="1828800"/>
          <a:ext cx="4295775" cy="228600"/>
        </a:xfrm>
        <a:prstGeom prst="rect">
          <a:avLst/>
        </a:prstGeom>
        <a:noFill/>
        <a:ln w="9525" cmpd="sng">
          <a:noFill/>
        </a:ln>
      </xdr:spPr>
    </xdr:pic>
    <xdr:clientData/>
  </xdr:twoCellAnchor>
  <xdr:twoCellAnchor>
    <xdr:from>
      <xdr:col>0</xdr:col>
      <xdr:colOff>333375</xdr:colOff>
      <xdr:row>15</xdr:row>
      <xdr:rowOff>133350</xdr:rowOff>
    </xdr:from>
    <xdr:to>
      <xdr:col>7</xdr:col>
      <xdr:colOff>600075</xdr:colOff>
      <xdr:row>17</xdr:row>
      <xdr:rowOff>19050</xdr:rowOff>
    </xdr:to>
    <xdr:pic>
      <xdr:nvPicPr>
        <xdr:cNvPr id="9" name="Label7"/>
        <xdr:cNvPicPr preferRelativeResize="1">
          <a:picLocks noChangeAspect="0"/>
        </xdr:cNvPicPr>
      </xdr:nvPicPr>
      <xdr:blipFill>
        <a:blip r:embed="rId9"/>
        <a:stretch>
          <a:fillRect/>
        </a:stretch>
      </xdr:blipFill>
      <xdr:spPr>
        <a:xfrm>
          <a:off x="333375" y="2676525"/>
          <a:ext cx="4295775" cy="238125"/>
        </a:xfrm>
        <a:prstGeom prst="rect">
          <a:avLst/>
        </a:prstGeom>
        <a:noFill/>
        <a:ln w="9525" cmpd="sng">
          <a:noFill/>
        </a:ln>
      </xdr:spPr>
    </xdr:pic>
    <xdr:clientData/>
  </xdr:twoCellAnchor>
  <xdr:twoCellAnchor>
    <xdr:from>
      <xdr:col>0</xdr:col>
      <xdr:colOff>333375</xdr:colOff>
      <xdr:row>17</xdr:row>
      <xdr:rowOff>85725</xdr:rowOff>
    </xdr:from>
    <xdr:to>
      <xdr:col>7</xdr:col>
      <xdr:colOff>600075</xdr:colOff>
      <xdr:row>18</xdr:row>
      <xdr:rowOff>152400</xdr:rowOff>
    </xdr:to>
    <xdr:pic>
      <xdr:nvPicPr>
        <xdr:cNvPr id="10" name="Label9"/>
        <xdr:cNvPicPr preferRelativeResize="1">
          <a:picLocks noChangeAspect="0"/>
        </xdr:cNvPicPr>
      </xdr:nvPicPr>
      <xdr:blipFill>
        <a:blip r:embed="rId10"/>
        <a:stretch>
          <a:fillRect/>
        </a:stretch>
      </xdr:blipFill>
      <xdr:spPr>
        <a:xfrm>
          <a:off x="333375" y="2981325"/>
          <a:ext cx="4295775" cy="209550"/>
        </a:xfrm>
        <a:prstGeom prst="rect">
          <a:avLst/>
        </a:prstGeom>
        <a:noFill/>
        <a:ln w="9525" cmpd="sng">
          <a:noFill/>
        </a:ln>
      </xdr:spPr>
    </xdr:pic>
    <xdr:clientData/>
  </xdr:twoCellAnchor>
  <xdr:twoCellAnchor>
    <xdr:from>
      <xdr:col>0</xdr:col>
      <xdr:colOff>342900</xdr:colOff>
      <xdr:row>4</xdr:row>
      <xdr:rowOff>57150</xdr:rowOff>
    </xdr:from>
    <xdr:to>
      <xdr:col>8</xdr:col>
      <xdr:colOff>0</xdr:colOff>
      <xdr:row>5</xdr:row>
      <xdr:rowOff>104775</xdr:rowOff>
    </xdr:to>
    <xdr:pic>
      <xdr:nvPicPr>
        <xdr:cNvPr id="11" name="Label11"/>
        <xdr:cNvPicPr preferRelativeResize="1">
          <a:picLocks noChangeAspect="0"/>
        </xdr:cNvPicPr>
      </xdr:nvPicPr>
      <xdr:blipFill>
        <a:blip r:embed="rId11"/>
        <a:stretch>
          <a:fillRect/>
        </a:stretch>
      </xdr:blipFill>
      <xdr:spPr>
        <a:xfrm>
          <a:off x="342900" y="733425"/>
          <a:ext cx="4295775" cy="200025"/>
        </a:xfrm>
        <a:prstGeom prst="rect">
          <a:avLst/>
        </a:prstGeom>
        <a:noFill/>
        <a:ln w="9525" cmpd="sng">
          <a:noFill/>
        </a:ln>
      </xdr:spPr>
    </xdr:pic>
    <xdr:clientData/>
  </xdr:twoCellAnchor>
  <xdr:twoCellAnchor>
    <xdr:from>
      <xdr:col>0</xdr:col>
      <xdr:colOff>342900</xdr:colOff>
      <xdr:row>5</xdr:row>
      <xdr:rowOff>152400</xdr:rowOff>
    </xdr:from>
    <xdr:to>
      <xdr:col>8</xdr:col>
      <xdr:colOff>0</xdr:colOff>
      <xdr:row>7</xdr:row>
      <xdr:rowOff>28575</xdr:rowOff>
    </xdr:to>
    <xdr:pic>
      <xdr:nvPicPr>
        <xdr:cNvPr id="12" name="Label12"/>
        <xdr:cNvPicPr preferRelativeResize="1">
          <a:picLocks noChangeAspect="0"/>
        </xdr:cNvPicPr>
      </xdr:nvPicPr>
      <xdr:blipFill>
        <a:blip r:embed="rId12"/>
        <a:stretch>
          <a:fillRect/>
        </a:stretch>
      </xdr:blipFill>
      <xdr:spPr>
        <a:xfrm>
          <a:off x="342900" y="990600"/>
          <a:ext cx="4295775" cy="228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kcluster\aeustice$\DOCUME~1\AAUERB~1\LOCALS~1\Temp\macro%20PART%20IV%20-%20PROJECT%20CO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Signature Page"/>
      <sheetName val="EligBasisLimits"/>
      <sheetName val="Breakdown"/>
      <sheetName val="Carryover"/>
      <sheetName val="Ties"/>
      <sheetName val="Percentage_Limits"/>
      <sheetName val="OPER INCOME"/>
      <sheetName val="NOI"/>
    </sheetNames>
    <sheetDataSet>
      <sheetData sheetId="3">
        <row r="81">
          <cell r="B81" t="str">
            <v>FUNDING SOURCE</v>
          </cell>
          <cell r="D81" t="str">
            <v>INTEREST</v>
          </cell>
          <cell r="F81" t="str">
            <v>    AMORTIZATION</v>
          </cell>
          <cell r="H81" t="str">
            <v>AMOUNT</v>
          </cell>
        </row>
        <row r="82">
          <cell r="D82" t="str">
            <v>RATE</v>
          </cell>
        </row>
        <row r="83">
          <cell r="B83" t="str">
            <v>&lt;&lt; First Mortgage &gt;&gt;</v>
          </cell>
        </row>
      </sheetData>
      <sheetData sheetId="5">
        <row r="43">
          <cell r="C43">
            <v>0</v>
          </cell>
        </row>
        <row r="44">
          <cell r="C44">
            <v>0</v>
          </cell>
        </row>
        <row r="45">
          <cell r="C45">
            <v>0</v>
          </cell>
        </row>
        <row r="46">
          <cell r="C46">
            <v>0</v>
          </cell>
        </row>
        <row r="47">
          <cell r="C47">
            <v>0</v>
          </cell>
        </row>
        <row r="48">
          <cell r="C4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51"/>
  <dimension ref="B3:L25"/>
  <sheetViews>
    <sheetView zoomScalePageLayoutView="0" workbookViewId="0" topLeftCell="A1">
      <selection activeCell="C8" sqref="C8"/>
    </sheetView>
  </sheetViews>
  <sheetFormatPr defaultColWidth="9.77734375" defaultRowHeight="15"/>
  <cols>
    <col min="1" max="14" width="9.6640625" style="1" customWidth="1"/>
  </cols>
  <sheetData>
    <row r="3" spans="2:4" ht="15">
      <c r="B3" s="1" t="s">
        <v>67</v>
      </c>
      <c r="C3" s="1" t="s">
        <v>68</v>
      </c>
      <c r="D3" s="1" t="s">
        <v>69</v>
      </c>
    </row>
    <row r="4" spans="2:4" ht="15">
      <c r="B4" s="1">
        <f>7/2/93</f>
        <v>0.03763440860215054</v>
      </c>
      <c r="C4" s="1" t="s">
        <v>70</v>
      </c>
      <c r="D4" s="1" t="s">
        <v>71</v>
      </c>
    </row>
    <row r="5" ht="15">
      <c r="D5" s="1" t="s">
        <v>72</v>
      </c>
    </row>
    <row r="6" ht="15">
      <c r="D6" s="1" t="s">
        <v>73</v>
      </c>
    </row>
    <row r="8" spans="2:4" ht="15">
      <c r="B8" s="1" t="s">
        <v>74</v>
      </c>
      <c r="C8" s="1" t="s">
        <v>75</v>
      </c>
      <c r="D8" s="1" t="s">
        <v>76</v>
      </c>
    </row>
    <row r="9" ht="15">
      <c r="D9" s="1" t="s">
        <v>77</v>
      </c>
    </row>
    <row r="10" ht="15">
      <c r="D10" s="1" t="s">
        <v>78</v>
      </c>
    </row>
    <row r="12" spans="2:4" ht="15">
      <c r="B12" s="1">
        <f>7/15/93</f>
        <v>0.005017921146953405</v>
      </c>
      <c r="C12" s="1" t="s">
        <v>75</v>
      </c>
      <c r="D12" s="1" t="s">
        <v>79</v>
      </c>
    </row>
    <row r="14" spans="2:4" ht="15">
      <c r="B14" s="1">
        <f>8/10/93</f>
        <v>0.008602150537634409</v>
      </c>
      <c r="C14" s="1" t="s">
        <v>75</v>
      </c>
      <c r="D14" s="1" t="s">
        <v>80</v>
      </c>
    </row>
    <row r="15" spans="2:12" ht="15">
      <c r="B15" s="2"/>
      <c r="C15" s="2"/>
      <c r="D15" s="2" t="s">
        <v>81</v>
      </c>
      <c r="E15" s="2"/>
      <c r="F15" s="2"/>
      <c r="G15" s="2"/>
      <c r="H15" s="2"/>
      <c r="I15" s="2"/>
      <c r="J15" s="2"/>
      <c r="K15" s="2"/>
      <c r="L15" s="2"/>
    </row>
    <row r="16" spans="4:12" ht="15">
      <c r="D16" s="2" t="s">
        <v>82</v>
      </c>
      <c r="E16" s="2"/>
      <c r="F16" s="2"/>
      <c r="G16" s="2"/>
      <c r="H16" s="2"/>
      <c r="I16" s="2"/>
      <c r="J16" s="2"/>
      <c r="K16" s="2"/>
      <c r="L16" s="2"/>
    </row>
    <row r="17" spans="2:12" ht="15">
      <c r="B17" s="2"/>
      <c r="C17" s="2"/>
      <c r="D17" s="2"/>
      <c r="E17" s="2"/>
      <c r="F17" s="2"/>
      <c r="G17" s="2"/>
      <c r="H17" s="2"/>
      <c r="I17" s="2"/>
      <c r="J17" s="2"/>
      <c r="K17" s="2"/>
      <c r="L17" s="2"/>
    </row>
    <row r="18" spans="2:12" ht="15">
      <c r="B18" s="2">
        <f>9/20/93</f>
        <v>0.004838709677419355</v>
      </c>
      <c r="C18" s="2" t="s">
        <v>75</v>
      </c>
      <c r="D18" s="2" t="s">
        <v>83</v>
      </c>
      <c r="E18" s="2"/>
      <c r="F18" s="2"/>
      <c r="G18" s="2"/>
      <c r="H18" s="2"/>
      <c r="I18" s="2"/>
      <c r="J18" s="2"/>
      <c r="K18" s="2"/>
      <c r="L18" s="2"/>
    </row>
    <row r="19" spans="2:12" ht="15">
      <c r="B19" s="2"/>
      <c r="C19" s="2"/>
      <c r="D19" s="2" t="s">
        <v>87</v>
      </c>
      <c r="E19" s="2"/>
      <c r="F19" s="2"/>
      <c r="G19" s="2"/>
      <c r="H19" s="2"/>
      <c r="I19" s="2"/>
      <c r="J19" s="2"/>
      <c r="K19" s="2"/>
      <c r="L19" s="2"/>
    </row>
    <row r="20" spans="2:12" ht="15">
      <c r="B20" s="2"/>
      <c r="C20" s="2"/>
      <c r="D20" s="2" t="s">
        <v>88</v>
      </c>
      <c r="E20" s="2"/>
      <c r="F20" s="2"/>
      <c r="G20" s="2"/>
      <c r="H20" s="2"/>
      <c r="I20" s="2"/>
      <c r="J20" s="2"/>
      <c r="K20" s="2"/>
      <c r="L20" s="2"/>
    </row>
    <row r="21" spans="2:12" ht="15">
      <c r="B21" s="2"/>
      <c r="C21" s="2"/>
      <c r="D21" s="2" t="s">
        <v>89</v>
      </c>
      <c r="E21" s="2"/>
      <c r="F21" s="2"/>
      <c r="G21" s="2"/>
      <c r="H21" s="2"/>
      <c r="I21" s="2"/>
      <c r="J21" s="2"/>
      <c r="K21" s="2"/>
      <c r="L21" s="2"/>
    </row>
    <row r="22" spans="2:12" ht="15">
      <c r="B22" s="2"/>
      <c r="C22" s="2"/>
      <c r="D22" s="2" t="s">
        <v>90</v>
      </c>
      <c r="E22" s="2"/>
      <c r="F22" s="2"/>
      <c r="G22" s="2"/>
      <c r="H22" s="2"/>
      <c r="I22" s="2"/>
      <c r="J22" s="2"/>
      <c r="K22" s="2"/>
      <c r="L22" s="2"/>
    </row>
    <row r="23" spans="2:12" ht="15">
      <c r="B23" s="2"/>
      <c r="C23" s="2"/>
      <c r="D23" s="2"/>
      <c r="E23" s="2"/>
      <c r="F23" s="2"/>
      <c r="G23" s="2"/>
      <c r="H23" s="2"/>
      <c r="I23" s="2"/>
      <c r="J23" s="2"/>
      <c r="K23" s="2"/>
      <c r="L23" s="2"/>
    </row>
    <row r="24" spans="2:4" ht="15">
      <c r="B24" s="1" t="s">
        <v>91</v>
      </c>
      <c r="C24" s="1" t="s">
        <v>75</v>
      </c>
      <c r="D24" s="1" t="s">
        <v>92</v>
      </c>
    </row>
    <row r="25" ht="15">
      <c r="D25" s="1" t="s">
        <v>93</v>
      </c>
    </row>
  </sheetData>
  <sheetProtection sheet="1"/>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AC58"/>
  <sheetViews>
    <sheetView showGridLines="0" zoomScale="75" zoomScaleNormal="75" zoomScalePageLayoutView="0" workbookViewId="0" topLeftCell="A1">
      <selection activeCell="I2" sqref="I2"/>
    </sheetView>
  </sheetViews>
  <sheetFormatPr defaultColWidth="7.10546875" defaultRowHeight="15"/>
  <cols>
    <col min="1" max="4" width="3.6640625" style="381" customWidth="1"/>
    <col min="5" max="5" width="8.6640625" style="381" customWidth="1"/>
    <col min="6" max="6" width="7.21484375" style="381" bestFit="1" customWidth="1"/>
    <col min="7" max="7" width="7.10546875" style="381" customWidth="1"/>
    <col min="8" max="8" width="8.5546875" style="380" bestFit="1" customWidth="1"/>
    <col min="9" max="9" width="7.10546875" style="381" customWidth="1"/>
    <col min="10" max="30" width="12.21484375" style="381" customWidth="1"/>
    <col min="31" max="16384" width="7.10546875" style="381" customWidth="1"/>
  </cols>
  <sheetData>
    <row r="1" spans="1:9" ht="15">
      <c r="A1" s="379" t="s">
        <v>278</v>
      </c>
      <c r="B1" s="379"/>
      <c r="C1" s="379"/>
      <c r="D1" s="379"/>
      <c r="E1" s="379"/>
      <c r="F1" s="379"/>
      <c r="G1" s="379"/>
      <c r="I1" s="379" t="s">
        <v>406</v>
      </c>
    </row>
    <row r="2" spans="2:10" ht="15">
      <c r="B2" s="379"/>
      <c r="C2" s="379"/>
      <c r="D2" s="379"/>
      <c r="E2" s="379"/>
      <c r="F2" s="379"/>
      <c r="G2" s="379"/>
      <c r="H2" s="382"/>
      <c r="I2" s="379"/>
      <c r="J2" s="379"/>
    </row>
    <row r="3" ht="15">
      <c r="A3" s="379" t="s">
        <v>279</v>
      </c>
    </row>
    <row r="4" ht="15">
      <c r="A4" s="379"/>
    </row>
    <row r="5" spans="1:5" ht="17.25">
      <c r="A5" s="742">
        <f>+Breakdown!C5</f>
        <v>0</v>
      </c>
      <c r="B5" s="743"/>
      <c r="C5" s="743"/>
      <c r="D5" s="743"/>
      <c r="E5" s="743"/>
    </row>
    <row r="6" spans="1:5" ht="17.25">
      <c r="A6" s="742">
        <f>+Breakdown!C6</f>
        <v>0</v>
      </c>
      <c r="B6" s="743"/>
      <c r="C6" s="743"/>
      <c r="D6" s="743"/>
      <c r="E6" s="743"/>
    </row>
    <row r="7" spans="1:5" ht="17.25">
      <c r="A7" s="742">
        <f>+Breakdown!C7</f>
        <v>0</v>
      </c>
      <c r="B7" s="743"/>
      <c r="C7" s="743"/>
      <c r="D7" s="743"/>
      <c r="E7" s="743"/>
    </row>
    <row r="8" spans="10:24" ht="15">
      <c r="J8" s="383"/>
      <c r="K8" s="383"/>
      <c r="L8" s="383"/>
      <c r="M8" s="383"/>
      <c r="N8" s="383"/>
      <c r="O8" s="383"/>
      <c r="P8" s="383"/>
      <c r="Q8" s="383"/>
      <c r="R8" s="383"/>
      <c r="S8" s="383"/>
      <c r="T8" s="383"/>
      <c r="U8" s="383"/>
      <c r="V8" s="383"/>
      <c r="W8" s="383"/>
      <c r="X8" s="383"/>
    </row>
    <row r="9" spans="6:24" ht="15">
      <c r="F9" s="383" t="s">
        <v>280</v>
      </c>
      <c r="G9" s="383"/>
      <c r="H9" s="384" t="s">
        <v>281</v>
      </c>
      <c r="I9" s="383"/>
      <c r="J9" s="383" t="s">
        <v>282</v>
      </c>
      <c r="K9" s="383" t="s">
        <v>282</v>
      </c>
      <c r="L9" s="383" t="s">
        <v>282</v>
      </c>
      <c r="M9" s="383" t="s">
        <v>282</v>
      </c>
      <c r="N9" s="383" t="s">
        <v>282</v>
      </c>
      <c r="O9" s="383" t="s">
        <v>282</v>
      </c>
      <c r="P9" s="383" t="s">
        <v>282</v>
      </c>
      <c r="Q9" s="383" t="s">
        <v>282</v>
      </c>
      <c r="R9" s="383" t="s">
        <v>282</v>
      </c>
      <c r="S9" s="383" t="s">
        <v>282</v>
      </c>
      <c r="T9" s="383" t="s">
        <v>282</v>
      </c>
      <c r="U9" s="383" t="s">
        <v>282</v>
      </c>
      <c r="V9" s="383" t="s">
        <v>282</v>
      </c>
      <c r="W9" s="383" t="s">
        <v>282</v>
      </c>
      <c r="X9" s="383" t="s">
        <v>282</v>
      </c>
    </row>
    <row r="10" spans="6:24" ht="15">
      <c r="F10" s="383" t="s">
        <v>283</v>
      </c>
      <c r="G10" s="383"/>
      <c r="H10" s="384" t="s">
        <v>284</v>
      </c>
      <c r="I10" s="383"/>
      <c r="J10" s="383">
        <v>1</v>
      </c>
      <c r="K10" s="383">
        <f aca="true" t="shared" si="0" ref="K10:X10">+J10+1</f>
        <v>2</v>
      </c>
      <c r="L10" s="383">
        <f t="shared" si="0"/>
        <v>3</v>
      </c>
      <c r="M10" s="383">
        <f t="shared" si="0"/>
        <v>4</v>
      </c>
      <c r="N10" s="383">
        <f t="shared" si="0"/>
        <v>5</v>
      </c>
      <c r="O10" s="383">
        <f t="shared" si="0"/>
        <v>6</v>
      </c>
      <c r="P10" s="383">
        <f t="shared" si="0"/>
        <v>7</v>
      </c>
      <c r="Q10" s="383">
        <f t="shared" si="0"/>
        <v>8</v>
      </c>
      <c r="R10" s="383">
        <f t="shared" si="0"/>
        <v>9</v>
      </c>
      <c r="S10" s="383">
        <f t="shared" si="0"/>
        <v>10</v>
      </c>
      <c r="T10" s="383">
        <f t="shared" si="0"/>
        <v>11</v>
      </c>
      <c r="U10" s="383">
        <f t="shared" si="0"/>
        <v>12</v>
      </c>
      <c r="V10" s="383">
        <f t="shared" si="0"/>
        <v>13</v>
      </c>
      <c r="W10" s="383">
        <f t="shared" si="0"/>
        <v>14</v>
      </c>
      <c r="X10" s="383">
        <f t="shared" si="0"/>
        <v>15</v>
      </c>
    </row>
    <row r="12" ht="15">
      <c r="A12" s="381" t="s">
        <v>285</v>
      </c>
    </row>
    <row r="13" spans="2:29" ht="15">
      <c r="B13" s="381" t="s">
        <v>286</v>
      </c>
      <c r="J13" s="385"/>
      <c r="K13" s="385"/>
      <c r="L13" s="385"/>
      <c r="M13" s="385"/>
      <c r="N13" s="385"/>
      <c r="O13" s="385"/>
      <c r="P13" s="385"/>
      <c r="Q13" s="385"/>
      <c r="R13" s="385"/>
      <c r="S13" s="385"/>
      <c r="T13" s="385"/>
      <c r="U13" s="385"/>
      <c r="V13" s="385"/>
      <c r="W13" s="385"/>
      <c r="X13" s="385"/>
      <c r="Y13" s="385"/>
      <c r="Z13" s="385"/>
      <c r="AA13" s="385"/>
      <c r="AB13" s="385"/>
      <c r="AC13" s="385"/>
    </row>
    <row r="14" spans="3:29" ht="15">
      <c r="C14" s="381" t="s">
        <v>287</v>
      </c>
      <c r="H14" s="444">
        <v>0.02</v>
      </c>
      <c r="J14" s="445">
        <f>+'Rent Qual. Chart'!N31</f>
        <v>0</v>
      </c>
      <c r="K14" s="387">
        <f aca="true" t="shared" si="1" ref="K14:X14">INT((1+$H14)*J14)</f>
        <v>0</v>
      </c>
      <c r="L14" s="387">
        <f t="shared" si="1"/>
        <v>0</v>
      </c>
      <c r="M14" s="387">
        <f t="shared" si="1"/>
        <v>0</v>
      </c>
      <c r="N14" s="387">
        <f t="shared" si="1"/>
        <v>0</v>
      </c>
      <c r="O14" s="387">
        <f t="shared" si="1"/>
        <v>0</v>
      </c>
      <c r="P14" s="387">
        <f t="shared" si="1"/>
        <v>0</v>
      </c>
      <c r="Q14" s="387">
        <f t="shared" si="1"/>
        <v>0</v>
      </c>
      <c r="R14" s="387">
        <f t="shared" si="1"/>
        <v>0</v>
      </c>
      <c r="S14" s="387">
        <f t="shared" si="1"/>
        <v>0</v>
      </c>
      <c r="T14" s="387">
        <f t="shared" si="1"/>
        <v>0</v>
      </c>
      <c r="U14" s="387">
        <f t="shared" si="1"/>
        <v>0</v>
      </c>
      <c r="V14" s="387">
        <f t="shared" si="1"/>
        <v>0</v>
      </c>
      <c r="W14" s="387">
        <f t="shared" si="1"/>
        <v>0</v>
      </c>
      <c r="X14" s="387">
        <f t="shared" si="1"/>
        <v>0</v>
      </c>
      <c r="Y14" s="385"/>
      <c r="Z14" s="385"/>
      <c r="AA14" s="381" t="s">
        <v>288</v>
      </c>
      <c r="AB14" s="385"/>
      <c r="AC14" s="385"/>
    </row>
    <row r="15" spans="3:29" ht="15">
      <c r="C15" s="381" t="s">
        <v>289</v>
      </c>
      <c r="H15" s="444">
        <v>0.01</v>
      </c>
      <c r="J15" s="445"/>
      <c r="K15" s="387">
        <f aca="true" t="shared" si="2" ref="K15:X15">INT((1+$H15)*J15)</f>
        <v>0</v>
      </c>
      <c r="L15" s="387">
        <f t="shared" si="2"/>
        <v>0</v>
      </c>
      <c r="M15" s="387">
        <f t="shared" si="2"/>
        <v>0</v>
      </c>
      <c r="N15" s="387">
        <f t="shared" si="2"/>
        <v>0</v>
      </c>
      <c r="O15" s="387">
        <f t="shared" si="2"/>
        <v>0</v>
      </c>
      <c r="P15" s="387">
        <f t="shared" si="2"/>
        <v>0</v>
      </c>
      <c r="Q15" s="387">
        <f t="shared" si="2"/>
        <v>0</v>
      </c>
      <c r="R15" s="387">
        <f t="shared" si="2"/>
        <v>0</v>
      </c>
      <c r="S15" s="387">
        <f t="shared" si="2"/>
        <v>0</v>
      </c>
      <c r="T15" s="387">
        <f t="shared" si="2"/>
        <v>0</v>
      </c>
      <c r="U15" s="387">
        <f t="shared" si="2"/>
        <v>0</v>
      </c>
      <c r="V15" s="387">
        <f t="shared" si="2"/>
        <v>0</v>
      </c>
      <c r="W15" s="387">
        <f t="shared" si="2"/>
        <v>0</v>
      </c>
      <c r="X15" s="387">
        <f t="shared" si="2"/>
        <v>0</v>
      </c>
      <c r="Y15" s="385"/>
      <c r="Z15" s="385"/>
      <c r="AA15" s="387">
        <f>INT((1-F21-F22)*J14)</f>
        <v>0</v>
      </c>
      <c r="AB15" s="385"/>
      <c r="AC15" s="385"/>
    </row>
    <row r="16" spans="3:29" ht="15">
      <c r="C16" s="381" t="s">
        <v>290</v>
      </c>
      <c r="H16" s="444">
        <v>0.01</v>
      </c>
      <c r="J16" s="445"/>
      <c r="K16" s="387">
        <f aca="true" t="shared" si="3" ref="K16:X16">INT((1+$H16)*J16)</f>
        <v>0</v>
      </c>
      <c r="L16" s="387">
        <f t="shared" si="3"/>
        <v>0</v>
      </c>
      <c r="M16" s="387">
        <f t="shared" si="3"/>
        <v>0</v>
      </c>
      <c r="N16" s="387">
        <f t="shared" si="3"/>
        <v>0</v>
      </c>
      <c r="O16" s="387">
        <f t="shared" si="3"/>
        <v>0</v>
      </c>
      <c r="P16" s="387">
        <f t="shared" si="3"/>
        <v>0</v>
      </c>
      <c r="Q16" s="387">
        <f t="shared" si="3"/>
        <v>0</v>
      </c>
      <c r="R16" s="387">
        <f t="shared" si="3"/>
        <v>0</v>
      </c>
      <c r="S16" s="387">
        <f t="shared" si="3"/>
        <v>0</v>
      </c>
      <c r="T16" s="387">
        <f t="shared" si="3"/>
        <v>0</v>
      </c>
      <c r="U16" s="387">
        <f t="shared" si="3"/>
        <v>0</v>
      </c>
      <c r="V16" s="387">
        <f t="shared" si="3"/>
        <v>0</v>
      </c>
      <c r="W16" s="387">
        <f t="shared" si="3"/>
        <v>0</v>
      </c>
      <c r="X16" s="387">
        <f t="shared" si="3"/>
        <v>0</v>
      </c>
      <c r="Y16" s="385"/>
      <c r="Z16" s="385"/>
      <c r="AB16" s="385"/>
      <c r="AC16" s="385"/>
    </row>
    <row r="17" spans="3:29" ht="15">
      <c r="C17" s="388" t="s">
        <v>291</v>
      </c>
      <c r="D17" s="388"/>
      <c r="E17" s="740"/>
      <c r="F17" s="741"/>
      <c r="G17" s="388"/>
      <c r="H17" s="441">
        <v>0.01</v>
      </c>
      <c r="I17" s="388"/>
      <c r="J17" s="446"/>
      <c r="K17" s="390">
        <f aca="true" t="shared" si="4" ref="K17:X17">INT((1+$H17)*J17)</f>
        <v>0</v>
      </c>
      <c r="L17" s="390">
        <f t="shared" si="4"/>
        <v>0</v>
      </c>
      <c r="M17" s="390">
        <f t="shared" si="4"/>
        <v>0</v>
      </c>
      <c r="N17" s="390">
        <f t="shared" si="4"/>
        <v>0</v>
      </c>
      <c r="O17" s="390">
        <f t="shared" si="4"/>
        <v>0</v>
      </c>
      <c r="P17" s="390">
        <f t="shared" si="4"/>
        <v>0</v>
      </c>
      <c r="Q17" s="390">
        <f t="shared" si="4"/>
        <v>0</v>
      </c>
      <c r="R17" s="390">
        <f t="shared" si="4"/>
        <v>0</v>
      </c>
      <c r="S17" s="390">
        <f t="shared" si="4"/>
        <v>0</v>
      </c>
      <c r="T17" s="390">
        <f t="shared" si="4"/>
        <v>0</v>
      </c>
      <c r="U17" s="390">
        <f t="shared" si="4"/>
        <v>0</v>
      </c>
      <c r="V17" s="390">
        <f t="shared" si="4"/>
        <v>0</v>
      </c>
      <c r="W17" s="390">
        <f t="shared" si="4"/>
        <v>0</v>
      </c>
      <c r="X17" s="390">
        <f t="shared" si="4"/>
        <v>0</v>
      </c>
      <c r="Y17" s="385"/>
      <c r="Z17" s="385"/>
      <c r="AB17" s="385"/>
      <c r="AC17" s="385"/>
    </row>
    <row r="18" spans="3:29" ht="15">
      <c r="C18" s="381" t="s">
        <v>292</v>
      </c>
      <c r="J18" s="387">
        <f aca="true" t="shared" si="5" ref="J18:X18">SUM(J14:J17)</f>
        <v>0</v>
      </c>
      <c r="K18" s="387">
        <f t="shared" si="5"/>
        <v>0</v>
      </c>
      <c r="L18" s="387">
        <f t="shared" si="5"/>
        <v>0</v>
      </c>
      <c r="M18" s="387">
        <f t="shared" si="5"/>
        <v>0</v>
      </c>
      <c r="N18" s="387">
        <f t="shared" si="5"/>
        <v>0</v>
      </c>
      <c r="O18" s="387">
        <f t="shared" si="5"/>
        <v>0</v>
      </c>
      <c r="P18" s="387">
        <f t="shared" si="5"/>
        <v>0</v>
      </c>
      <c r="Q18" s="387">
        <f t="shared" si="5"/>
        <v>0</v>
      </c>
      <c r="R18" s="387">
        <f t="shared" si="5"/>
        <v>0</v>
      </c>
      <c r="S18" s="387">
        <f t="shared" si="5"/>
        <v>0</v>
      </c>
      <c r="T18" s="387">
        <f t="shared" si="5"/>
        <v>0</v>
      </c>
      <c r="U18" s="387">
        <f t="shared" si="5"/>
        <v>0</v>
      </c>
      <c r="V18" s="387">
        <f t="shared" si="5"/>
        <v>0</v>
      </c>
      <c r="W18" s="387">
        <f t="shared" si="5"/>
        <v>0</v>
      </c>
      <c r="X18" s="387">
        <f t="shared" si="5"/>
        <v>0</v>
      </c>
      <c r="Y18" s="385"/>
      <c r="Z18" s="385"/>
      <c r="AB18" s="385"/>
      <c r="AC18" s="385"/>
    </row>
    <row r="19" spans="10:29" ht="15">
      <c r="J19" s="387"/>
      <c r="K19" s="387"/>
      <c r="L19" s="387"/>
      <c r="M19" s="387"/>
      <c r="N19" s="387"/>
      <c r="O19" s="387"/>
      <c r="P19" s="387"/>
      <c r="Q19" s="387"/>
      <c r="R19" s="387"/>
      <c r="S19" s="387"/>
      <c r="T19" s="387"/>
      <c r="U19" s="387"/>
      <c r="V19" s="387"/>
      <c r="W19" s="387"/>
      <c r="X19" s="387"/>
      <c r="Y19" s="385"/>
      <c r="Z19" s="385"/>
      <c r="AB19" s="385"/>
      <c r="AC19" s="385"/>
    </row>
    <row r="20" spans="3:29" ht="15">
      <c r="C20" s="381" t="s">
        <v>293</v>
      </c>
      <c r="J20" s="387"/>
      <c r="K20" s="387"/>
      <c r="L20" s="387"/>
      <c r="M20" s="387"/>
      <c r="N20" s="387"/>
      <c r="O20" s="387"/>
      <c r="P20" s="387"/>
      <c r="Q20" s="387"/>
      <c r="R20" s="387"/>
      <c r="S20" s="387"/>
      <c r="T20" s="387"/>
      <c r="U20" s="387"/>
      <c r="V20" s="387"/>
      <c r="W20" s="387"/>
      <c r="X20" s="387"/>
      <c r="Y20" s="385"/>
      <c r="Z20" s="385"/>
      <c r="AB20" s="385"/>
      <c r="AC20" s="385"/>
    </row>
    <row r="21" spans="4:29" ht="15">
      <c r="D21" s="381" t="s">
        <v>294</v>
      </c>
      <c r="F21" s="442">
        <v>0.06</v>
      </c>
      <c r="J21" s="387">
        <f aca="true" t="shared" si="6" ref="J21:X21">-ROUND($F21*J18,0)</f>
        <v>0</v>
      </c>
      <c r="K21" s="387">
        <f t="shared" si="6"/>
        <v>0</v>
      </c>
      <c r="L21" s="387">
        <f t="shared" si="6"/>
        <v>0</v>
      </c>
      <c r="M21" s="387">
        <f t="shared" si="6"/>
        <v>0</v>
      </c>
      <c r="N21" s="387">
        <f t="shared" si="6"/>
        <v>0</v>
      </c>
      <c r="O21" s="387">
        <f t="shared" si="6"/>
        <v>0</v>
      </c>
      <c r="P21" s="387">
        <f t="shared" si="6"/>
        <v>0</v>
      </c>
      <c r="Q21" s="387">
        <f t="shared" si="6"/>
        <v>0</v>
      </c>
      <c r="R21" s="387">
        <f t="shared" si="6"/>
        <v>0</v>
      </c>
      <c r="S21" s="387">
        <f t="shared" si="6"/>
        <v>0</v>
      </c>
      <c r="T21" s="387">
        <f t="shared" si="6"/>
        <v>0</v>
      </c>
      <c r="U21" s="387">
        <f t="shared" si="6"/>
        <v>0</v>
      </c>
      <c r="V21" s="387">
        <f t="shared" si="6"/>
        <v>0</v>
      </c>
      <c r="W21" s="387">
        <f t="shared" si="6"/>
        <v>0</v>
      </c>
      <c r="X21" s="387">
        <f t="shared" si="6"/>
        <v>0</v>
      </c>
      <c r="Y21" s="385"/>
      <c r="Z21" s="385"/>
      <c r="AB21" s="385"/>
      <c r="AC21" s="385"/>
    </row>
    <row r="22" spans="3:29" ht="15">
      <c r="C22" s="388"/>
      <c r="D22" s="388" t="s">
        <v>295</v>
      </c>
      <c r="E22" s="388"/>
      <c r="F22" s="443">
        <v>0.01</v>
      </c>
      <c r="G22" s="388"/>
      <c r="H22" s="391"/>
      <c r="I22" s="388"/>
      <c r="J22" s="390">
        <f aca="true" t="shared" si="7" ref="J22:X22">-ROUND($F22*J18,0)</f>
        <v>0</v>
      </c>
      <c r="K22" s="390">
        <f t="shared" si="7"/>
        <v>0</v>
      </c>
      <c r="L22" s="390">
        <f t="shared" si="7"/>
        <v>0</v>
      </c>
      <c r="M22" s="390">
        <f t="shared" si="7"/>
        <v>0</v>
      </c>
      <c r="N22" s="390">
        <f t="shared" si="7"/>
        <v>0</v>
      </c>
      <c r="O22" s="390">
        <f t="shared" si="7"/>
        <v>0</v>
      </c>
      <c r="P22" s="390">
        <f t="shared" si="7"/>
        <v>0</v>
      </c>
      <c r="Q22" s="390">
        <f t="shared" si="7"/>
        <v>0</v>
      </c>
      <c r="R22" s="390">
        <f t="shared" si="7"/>
        <v>0</v>
      </c>
      <c r="S22" s="390">
        <f t="shared" si="7"/>
        <v>0</v>
      </c>
      <c r="T22" s="390">
        <f t="shared" si="7"/>
        <v>0</v>
      </c>
      <c r="U22" s="390">
        <f t="shared" si="7"/>
        <v>0</v>
      </c>
      <c r="V22" s="390">
        <f t="shared" si="7"/>
        <v>0</v>
      </c>
      <c r="W22" s="390">
        <f t="shared" si="7"/>
        <v>0</v>
      </c>
      <c r="X22" s="390">
        <f t="shared" si="7"/>
        <v>0</v>
      </c>
      <c r="Y22" s="385"/>
      <c r="Z22" s="385"/>
      <c r="AB22" s="385"/>
      <c r="AC22" s="385"/>
    </row>
    <row r="23" spans="3:29" s="379" customFormat="1" ht="15">
      <c r="C23" s="379" t="s">
        <v>296</v>
      </c>
      <c r="H23" s="382"/>
      <c r="J23" s="392">
        <f aca="true" t="shared" si="8" ref="J23:X23">SUM(J18:J22)</f>
        <v>0</v>
      </c>
      <c r="K23" s="392">
        <f t="shared" si="8"/>
        <v>0</v>
      </c>
      <c r="L23" s="392">
        <f t="shared" si="8"/>
        <v>0</v>
      </c>
      <c r="M23" s="392">
        <f t="shared" si="8"/>
        <v>0</v>
      </c>
      <c r="N23" s="392">
        <f t="shared" si="8"/>
        <v>0</v>
      </c>
      <c r="O23" s="392">
        <f t="shared" si="8"/>
        <v>0</v>
      </c>
      <c r="P23" s="392">
        <f t="shared" si="8"/>
        <v>0</v>
      </c>
      <c r="Q23" s="392">
        <f t="shared" si="8"/>
        <v>0</v>
      </c>
      <c r="R23" s="392">
        <f t="shared" si="8"/>
        <v>0</v>
      </c>
      <c r="S23" s="392">
        <f t="shared" si="8"/>
        <v>0</v>
      </c>
      <c r="T23" s="392">
        <f t="shared" si="8"/>
        <v>0</v>
      </c>
      <c r="U23" s="392">
        <f t="shared" si="8"/>
        <v>0</v>
      </c>
      <c r="V23" s="392">
        <f t="shared" si="8"/>
        <v>0</v>
      </c>
      <c r="W23" s="392">
        <f t="shared" si="8"/>
        <v>0</v>
      </c>
      <c r="X23" s="392">
        <f t="shared" si="8"/>
        <v>0</v>
      </c>
      <c r="Y23" s="393"/>
      <c r="Z23" s="393"/>
      <c r="AA23" s="381"/>
      <c r="AB23" s="393"/>
      <c r="AC23" s="393"/>
    </row>
    <row r="24" spans="8:29" s="379" customFormat="1" ht="15">
      <c r="H24" s="382"/>
      <c r="J24" s="392"/>
      <c r="K24" s="392"/>
      <c r="L24" s="392"/>
      <c r="M24" s="392"/>
      <c r="N24" s="392"/>
      <c r="O24" s="392"/>
      <c r="P24" s="392"/>
      <c r="Q24" s="392"/>
      <c r="R24" s="392"/>
      <c r="S24" s="392"/>
      <c r="T24" s="392"/>
      <c r="U24" s="392"/>
      <c r="V24" s="392"/>
      <c r="W24" s="392"/>
      <c r="X24" s="392"/>
      <c r="Y24" s="393"/>
      <c r="Z24" s="393"/>
      <c r="AB24" s="393"/>
      <c r="AC24" s="393"/>
    </row>
    <row r="25" spans="2:29" ht="15">
      <c r="B25" s="381" t="s">
        <v>297</v>
      </c>
      <c r="J25" s="385"/>
      <c r="K25" s="385"/>
      <c r="L25" s="385"/>
      <c r="M25" s="385"/>
      <c r="N25" s="385"/>
      <c r="O25" s="385"/>
      <c r="P25" s="385"/>
      <c r="Q25" s="385"/>
      <c r="R25" s="385"/>
      <c r="S25" s="385"/>
      <c r="T25" s="385"/>
      <c r="U25" s="385"/>
      <c r="V25" s="385"/>
      <c r="W25" s="385"/>
      <c r="X25" s="385"/>
      <c r="Y25" s="385"/>
      <c r="Z25" s="385"/>
      <c r="AA25" s="379"/>
      <c r="AB25" s="385"/>
      <c r="AC25" s="385"/>
    </row>
    <row r="26" spans="3:29" ht="15">
      <c r="C26" s="381" t="s">
        <v>298</v>
      </c>
      <c r="H26" s="394"/>
      <c r="J26" s="386"/>
      <c r="K26" s="386"/>
      <c r="L26" s="386"/>
      <c r="M26" s="386"/>
      <c r="N26" s="386"/>
      <c r="O26" s="386"/>
      <c r="P26" s="386"/>
      <c r="Q26" s="386"/>
      <c r="R26" s="386"/>
      <c r="S26" s="386"/>
      <c r="T26" s="386"/>
      <c r="U26" s="386"/>
      <c r="V26" s="386"/>
      <c r="W26" s="386"/>
      <c r="X26" s="386"/>
      <c r="Y26" s="385"/>
      <c r="Z26" s="385"/>
      <c r="AB26" s="385"/>
      <c r="AC26" s="385"/>
    </row>
    <row r="27" spans="3:29" ht="15">
      <c r="C27" s="381" t="s">
        <v>299</v>
      </c>
      <c r="H27" s="394"/>
      <c r="J27" s="386"/>
      <c r="K27" s="386"/>
      <c r="L27" s="386"/>
      <c r="M27" s="386"/>
      <c r="N27" s="386"/>
      <c r="O27" s="386"/>
      <c r="P27" s="386"/>
      <c r="Q27" s="386"/>
      <c r="R27" s="386"/>
      <c r="S27" s="386"/>
      <c r="T27" s="386"/>
      <c r="U27" s="386"/>
      <c r="V27" s="386"/>
      <c r="W27" s="386"/>
      <c r="X27" s="386"/>
      <c r="Y27" s="385"/>
      <c r="Z27" s="385"/>
      <c r="AB27" s="385"/>
      <c r="AC27" s="385"/>
    </row>
    <row r="28" spans="3:29" ht="15">
      <c r="C28" s="388" t="s">
        <v>291</v>
      </c>
      <c r="D28" s="388"/>
      <c r="E28" s="740"/>
      <c r="F28" s="741"/>
      <c r="G28" s="388"/>
      <c r="H28" s="395"/>
      <c r="I28" s="388"/>
      <c r="J28" s="389"/>
      <c r="K28" s="389"/>
      <c r="L28" s="389"/>
      <c r="M28" s="389"/>
      <c r="N28" s="389"/>
      <c r="O28" s="389"/>
      <c r="P28" s="389"/>
      <c r="Q28" s="389"/>
      <c r="R28" s="389"/>
      <c r="S28" s="389"/>
      <c r="T28" s="389"/>
      <c r="U28" s="389"/>
      <c r="V28" s="389"/>
      <c r="W28" s="389"/>
      <c r="X28" s="389"/>
      <c r="Y28" s="385"/>
      <c r="Z28" s="385"/>
      <c r="AB28" s="385"/>
      <c r="AC28" s="385"/>
    </row>
    <row r="29" spans="3:29" ht="15">
      <c r="C29" s="381" t="s">
        <v>292</v>
      </c>
      <c r="J29" s="396">
        <f aca="true" t="shared" si="9" ref="J29:X29">SUM(J26:J28)</f>
        <v>0</v>
      </c>
      <c r="K29" s="387">
        <f t="shared" si="9"/>
        <v>0</v>
      </c>
      <c r="L29" s="387">
        <f t="shared" si="9"/>
        <v>0</v>
      </c>
      <c r="M29" s="387">
        <f t="shared" si="9"/>
        <v>0</v>
      </c>
      <c r="N29" s="387">
        <f t="shared" si="9"/>
        <v>0</v>
      </c>
      <c r="O29" s="387">
        <f t="shared" si="9"/>
        <v>0</v>
      </c>
      <c r="P29" s="387">
        <f t="shared" si="9"/>
        <v>0</v>
      </c>
      <c r="Q29" s="387">
        <f t="shared" si="9"/>
        <v>0</v>
      </c>
      <c r="R29" s="387">
        <f t="shared" si="9"/>
        <v>0</v>
      </c>
      <c r="S29" s="387">
        <f t="shared" si="9"/>
        <v>0</v>
      </c>
      <c r="T29" s="387">
        <f t="shared" si="9"/>
        <v>0</v>
      </c>
      <c r="U29" s="387">
        <f t="shared" si="9"/>
        <v>0</v>
      </c>
      <c r="V29" s="387">
        <f t="shared" si="9"/>
        <v>0</v>
      </c>
      <c r="W29" s="387">
        <f t="shared" si="9"/>
        <v>0</v>
      </c>
      <c r="X29" s="387">
        <f t="shared" si="9"/>
        <v>0</v>
      </c>
      <c r="Y29" s="385"/>
      <c r="Z29" s="385"/>
      <c r="AB29" s="385"/>
      <c r="AC29" s="385"/>
    </row>
    <row r="30" spans="3:29" ht="15">
      <c r="C30" s="388" t="s">
        <v>293</v>
      </c>
      <c r="D30" s="388"/>
      <c r="E30" s="388"/>
      <c r="F30" s="443">
        <v>0.05</v>
      </c>
      <c r="G30" s="388"/>
      <c r="H30" s="391"/>
      <c r="I30" s="388"/>
      <c r="J30" s="390">
        <f aca="true" t="shared" si="10" ref="J30:X30">-ROUND($F30*J29,0)</f>
        <v>0</v>
      </c>
      <c r="K30" s="390">
        <f t="shared" si="10"/>
        <v>0</v>
      </c>
      <c r="L30" s="390">
        <f t="shared" si="10"/>
        <v>0</v>
      </c>
      <c r="M30" s="390">
        <f t="shared" si="10"/>
        <v>0</v>
      </c>
      <c r="N30" s="390">
        <f t="shared" si="10"/>
        <v>0</v>
      </c>
      <c r="O30" s="390">
        <f t="shared" si="10"/>
        <v>0</v>
      </c>
      <c r="P30" s="390">
        <f t="shared" si="10"/>
        <v>0</v>
      </c>
      <c r="Q30" s="390">
        <f t="shared" si="10"/>
        <v>0</v>
      </c>
      <c r="R30" s="390">
        <f t="shared" si="10"/>
        <v>0</v>
      </c>
      <c r="S30" s="390">
        <f t="shared" si="10"/>
        <v>0</v>
      </c>
      <c r="T30" s="390">
        <f t="shared" si="10"/>
        <v>0</v>
      </c>
      <c r="U30" s="390">
        <f t="shared" si="10"/>
        <v>0</v>
      </c>
      <c r="V30" s="390">
        <f t="shared" si="10"/>
        <v>0</v>
      </c>
      <c r="W30" s="390">
        <f t="shared" si="10"/>
        <v>0</v>
      </c>
      <c r="X30" s="390">
        <f t="shared" si="10"/>
        <v>0</v>
      </c>
      <c r="Y30" s="385"/>
      <c r="Z30" s="385"/>
      <c r="AB30" s="385"/>
      <c r="AC30" s="385"/>
    </row>
    <row r="31" spans="3:29" s="379" customFormat="1" ht="15">
      <c r="C31" s="379" t="s">
        <v>296</v>
      </c>
      <c r="H31" s="382"/>
      <c r="J31" s="392">
        <f aca="true" t="shared" si="11" ref="J31:X31">SUM(J29:J30)</f>
        <v>0</v>
      </c>
      <c r="K31" s="392">
        <f t="shared" si="11"/>
        <v>0</v>
      </c>
      <c r="L31" s="392">
        <f t="shared" si="11"/>
        <v>0</v>
      </c>
      <c r="M31" s="392">
        <f t="shared" si="11"/>
        <v>0</v>
      </c>
      <c r="N31" s="392">
        <f t="shared" si="11"/>
        <v>0</v>
      </c>
      <c r="O31" s="392">
        <f t="shared" si="11"/>
        <v>0</v>
      </c>
      <c r="P31" s="392">
        <f t="shared" si="11"/>
        <v>0</v>
      </c>
      <c r="Q31" s="392">
        <f t="shared" si="11"/>
        <v>0</v>
      </c>
      <c r="R31" s="392">
        <f t="shared" si="11"/>
        <v>0</v>
      </c>
      <c r="S31" s="392">
        <f t="shared" si="11"/>
        <v>0</v>
      </c>
      <c r="T31" s="392">
        <f t="shared" si="11"/>
        <v>0</v>
      </c>
      <c r="U31" s="392">
        <f t="shared" si="11"/>
        <v>0</v>
      </c>
      <c r="V31" s="392">
        <f t="shared" si="11"/>
        <v>0</v>
      </c>
      <c r="W31" s="392">
        <f t="shared" si="11"/>
        <v>0</v>
      </c>
      <c r="X31" s="392">
        <f t="shared" si="11"/>
        <v>0</v>
      </c>
      <c r="Y31" s="393"/>
      <c r="Z31" s="393"/>
      <c r="AA31" s="381"/>
      <c r="AB31" s="393"/>
      <c r="AC31" s="393"/>
    </row>
    <row r="32" spans="8:29" s="379" customFormat="1" ht="15">
      <c r="H32" s="382"/>
      <c r="J32" s="392"/>
      <c r="K32" s="392"/>
      <c r="L32" s="392"/>
      <c r="M32" s="392"/>
      <c r="N32" s="392"/>
      <c r="O32" s="392"/>
      <c r="P32" s="392"/>
      <c r="Q32" s="392"/>
      <c r="R32" s="392"/>
      <c r="S32" s="392"/>
      <c r="T32" s="392"/>
      <c r="U32" s="392"/>
      <c r="V32" s="392"/>
      <c r="W32" s="392"/>
      <c r="X32" s="392"/>
      <c r="Y32" s="393"/>
      <c r="Z32" s="393"/>
      <c r="AB32" s="393"/>
      <c r="AC32" s="393"/>
    </row>
    <row r="33" spans="2:29" ht="18.75" customHeight="1">
      <c r="B33" s="381" t="s">
        <v>300</v>
      </c>
      <c r="J33" s="385"/>
      <c r="K33" s="385"/>
      <c r="L33" s="385"/>
      <c r="M33" s="385"/>
      <c r="N33" s="385"/>
      <c r="O33" s="385"/>
      <c r="P33" s="385"/>
      <c r="Q33" s="385"/>
      <c r="R33" s="385"/>
      <c r="S33" s="385"/>
      <c r="T33" s="385"/>
      <c r="U33" s="385"/>
      <c r="V33" s="385"/>
      <c r="W33" s="385"/>
      <c r="X33" s="385"/>
      <c r="Y33" s="385"/>
      <c r="Z33" s="385"/>
      <c r="AA33" s="379"/>
      <c r="AB33" s="385"/>
      <c r="AC33" s="385"/>
    </row>
    <row r="34" spans="3:29" ht="15">
      <c r="C34" s="381" t="s">
        <v>287</v>
      </c>
      <c r="H34" s="440">
        <v>0.02</v>
      </c>
      <c r="J34" s="386"/>
      <c r="K34" s="387">
        <f aca="true" t="shared" si="12" ref="K34:X34">INT((1+$H34)*J34)</f>
        <v>0</v>
      </c>
      <c r="L34" s="387">
        <f t="shared" si="12"/>
        <v>0</v>
      </c>
      <c r="M34" s="387">
        <f t="shared" si="12"/>
        <v>0</v>
      </c>
      <c r="N34" s="387">
        <f t="shared" si="12"/>
        <v>0</v>
      </c>
      <c r="O34" s="387">
        <f t="shared" si="12"/>
        <v>0</v>
      </c>
      <c r="P34" s="387">
        <f t="shared" si="12"/>
        <v>0</v>
      </c>
      <c r="Q34" s="387">
        <f t="shared" si="12"/>
        <v>0</v>
      </c>
      <c r="R34" s="387">
        <f t="shared" si="12"/>
        <v>0</v>
      </c>
      <c r="S34" s="387">
        <f t="shared" si="12"/>
        <v>0</v>
      </c>
      <c r="T34" s="387">
        <f t="shared" si="12"/>
        <v>0</v>
      </c>
      <c r="U34" s="387">
        <f t="shared" si="12"/>
        <v>0</v>
      </c>
      <c r="V34" s="387">
        <f t="shared" si="12"/>
        <v>0</v>
      </c>
      <c r="W34" s="387">
        <f t="shared" si="12"/>
        <v>0</v>
      </c>
      <c r="X34" s="387">
        <f t="shared" si="12"/>
        <v>0</v>
      </c>
      <c r="Y34" s="385"/>
      <c r="Z34" s="385"/>
      <c r="AB34" s="385"/>
      <c r="AC34" s="385"/>
    </row>
    <row r="35" spans="3:29" ht="15">
      <c r="C35" s="381" t="s">
        <v>289</v>
      </c>
      <c r="H35" s="440">
        <v>0.01</v>
      </c>
      <c r="J35" s="386"/>
      <c r="K35" s="387">
        <f aca="true" t="shared" si="13" ref="K35:X35">INT((1+$H35)*J35)</f>
        <v>0</v>
      </c>
      <c r="L35" s="387">
        <f t="shared" si="13"/>
        <v>0</v>
      </c>
      <c r="M35" s="387">
        <f t="shared" si="13"/>
        <v>0</v>
      </c>
      <c r="N35" s="387">
        <f t="shared" si="13"/>
        <v>0</v>
      </c>
      <c r="O35" s="387">
        <f t="shared" si="13"/>
        <v>0</v>
      </c>
      <c r="P35" s="387">
        <f t="shared" si="13"/>
        <v>0</v>
      </c>
      <c r="Q35" s="387">
        <f t="shared" si="13"/>
        <v>0</v>
      </c>
      <c r="R35" s="387">
        <f t="shared" si="13"/>
        <v>0</v>
      </c>
      <c r="S35" s="387">
        <f t="shared" si="13"/>
        <v>0</v>
      </c>
      <c r="T35" s="387">
        <f t="shared" si="13"/>
        <v>0</v>
      </c>
      <c r="U35" s="387">
        <f t="shared" si="13"/>
        <v>0</v>
      </c>
      <c r="V35" s="387">
        <f t="shared" si="13"/>
        <v>0</v>
      </c>
      <c r="W35" s="387">
        <f t="shared" si="13"/>
        <v>0</v>
      </c>
      <c r="X35" s="387">
        <f t="shared" si="13"/>
        <v>0</v>
      </c>
      <c r="Y35" s="385"/>
      <c r="Z35" s="385"/>
      <c r="AA35" s="387">
        <f>INT((1-F41-F42)*J34)</f>
        <v>0</v>
      </c>
      <c r="AB35" s="385"/>
      <c r="AC35" s="385"/>
    </row>
    <row r="36" spans="3:29" ht="15">
      <c r="C36" s="381" t="s">
        <v>290</v>
      </c>
      <c r="H36" s="440">
        <v>0.01</v>
      </c>
      <c r="J36" s="386"/>
      <c r="K36" s="387">
        <f aca="true" t="shared" si="14" ref="K36:X36">INT((1+$H36)*J36)</f>
        <v>0</v>
      </c>
      <c r="L36" s="387">
        <f t="shared" si="14"/>
        <v>0</v>
      </c>
      <c r="M36" s="387">
        <f t="shared" si="14"/>
        <v>0</v>
      </c>
      <c r="N36" s="387">
        <f t="shared" si="14"/>
        <v>0</v>
      </c>
      <c r="O36" s="387">
        <f t="shared" si="14"/>
        <v>0</v>
      </c>
      <c r="P36" s="387">
        <f t="shared" si="14"/>
        <v>0</v>
      </c>
      <c r="Q36" s="387">
        <f t="shared" si="14"/>
        <v>0</v>
      </c>
      <c r="R36" s="387">
        <f t="shared" si="14"/>
        <v>0</v>
      </c>
      <c r="S36" s="387">
        <f t="shared" si="14"/>
        <v>0</v>
      </c>
      <c r="T36" s="387">
        <f t="shared" si="14"/>
        <v>0</v>
      </c>
      <c r="U36" s="387">
        <f t="shared" si="14"/>
        <v>0</v>
      </c>
      <c r="V36" s="387">
        <f t="shared" si="14"/>
        <v>0</v>
      </c>
      <c r="W36" s="387">
        <f t="shared" si="14"/>
        <v>0</v>
      </c>
      <c r="X36" s="387">
        <f t="shared" si="14"/>
        <v>0</v>
      </c>
      <c r="Y36" s="385"/>
      <c r="Z36" s="385"/>
      <c r="AB36" s="385"/>
      <c r="AC36" s="385"/>
    </row>
    <row r="37" spans="3:29" ht="15">
      <c r="C37" s="388" t="s">
        <v>291</v>
      </c>
      <c r="D37" s="388"/>
      <c r="E37" s="740"/>
      <c r="F37" s="741"/>
      <c r="G37" s="388"/>
      <c r="H37" s="441">
        <v>0.01</v>
      </c>
      <c r="I37" s="388"/>
      <c r="J37" s="389"/>
      <c r="K37" s="390">
        <f aca="true" t="shared" si="15" ref="K37:X37">INT((1+$H37)*J37)</f>
        <v>0</v>
      </c>
      <c r="L37" s="390">
        <f t="shared" si="15"/>
        <v>0</v>
      </c>
      <c r="M37" s="390">
        <f t="shared" si="15"/>
        <v>0</v>
      </c>
      <c r="N37" s="390">
        <f t="shared" si="15"/>
        <v>0</v>
      </c>
      <c r="O37" s="390">
        <f t="shared" si="15"/>
        <v>0</v>
      </c>
      <c r="P37" s="390">
        <f t="shared" si="15"/>
        <v>0</v>
      </c>
      <c r="Q37" s="390">
        <f t="shared" si="15"/>
        <v>0</v>
      </c>
      <c r="R37" s="390">
        <f t="shared" si="15"/>
        <v>0</v>
      </c>
      <c r="S37" s="390">
        <f t="shared" si="15"/>
        <v>0</v>
      </c>
      <c r="T37" s="390">
        <f t="shared" si="15"/>
        <v>0</v>
      </c>
      <c r="U37" s="390">
        <f t="shared" si="15"/>
        <v>0</v>
      </c>
      <c r="V37" s="390">
        <f t="shared" si="15"/>
        <v>0</v>
      </c>
      <c r="W37" s="390">
        <f t="shared" si="15"/>
        <v>0</v>
      </c>
      <c r="X37" s="390">
        <f t="shared" si="15"/>
        <v>0</v>
      </c>
      <c r="Y37" s="385"/>
      <c r="Z37" s="385"/>
      <c r="AB37" s="385"/>
      <c r="AC37" s="385"/>
    </row>
    <row r="38" spans="3:29" ht="15">
      <c r="C38" s="381" t="s">
        <v>292</v>
      </c>
      <c r="J38" s="387">
        <f aca="true" t="shared" si="16" ref="J38:X38">SUM(J34:J37)</f>
        <v>0</v>
      </c>
      <c r="K38" s="387">
        <f t="shared" si="16"/>
        <v>0</v>
      </c>
      <c r="L38" s="387">
        <f t="shared" si="16"/>
        <v>0</v>
      </c>
      <c r="M38" s="387">
        <f t="shared" si="16"/>
        <v>0</v>
      </c>
      <c r="N38" s="387">
        <f t="shared" si="16"/>
        <v>0</v>
      </c>
      <c r="O38" s="387">
        <f t="shared" si="16"/>
        <v>0</v>
      </c>
      <c r="P38" s="387">
        <f t="shared" si="16"/>
        <v>0</v>
      </c>
      <c r="Q38" s="387">
        <f t="shared" si="16"/>
        <v>0</v>
      </c>
      <c r="R38" s="387">
        <f t="shared" si="16"/>
        <v>0</v>
      </c>
      <c r="S38" s="387">
        <f t="shared" si="16"/>
        <v>0</v>
      </c>
      <c r="T38" s="387">
        <f t="shared" si="16"/>
        <v>0</v>
      </c>
      <c r="U38" s="387">
        <f t="shared" si="16"/>
        <v>0</v>
      </c>
      <c r="V38" s="387">
        <f t="shared" si="16"/>
        <v>0</v>
      </c>
      <c r="W38" s="387">
        <f t="shared" si="16"/>
        <v>0</v>
      </c>
      <c r="X38" s="387">
        <f t="shared" si="16"/>
        <v>0</v>
      </c>
      <c r="Y38" s="385"/>
      <c r="Z38" s="385"/>
      <c r="AB38" s="385"/>
      <c r="AC38" s="385"/>
    </row>
    <row r="39" spans="10:29" ht="15">
      <c r="J39" s="387"/>
      <c r="K39" s="387"/>
      <c r="L39" s="387"/>
      <c r="M39" s="387"/>
      <c r="N39" s="387"/>
      <c r="O39" s="387"/>
      <c r="P39" s="387"/>
      <c r="Q39" s="387"/>
      <c r="R39" s="387"/>
      <c r="S39" s="387"/>
      <c r="T39" s="387"/>
      <c r="U39" s="387"/>
      <c r="V39" s="387"/>
      <c r="W39" s="387"/>
      <c r="X39" s="387"/>
      <c r="Y39" s="385"/>
      <c r="Z39" s="385"/>
      <c r="AB39" s="385"/>
      <c r="AC39" s="385"/>
    </row>
    <row r="40" spans="3:29" ht="15">
      <c r="C40" s="381" t="s">
        <v>293</v>
      </c>
      <c r="J40" s="387"/>
      <c r="K40" s="387"/>
      <c r="L40" s="387"/>
      <c r="M40" s="387"/>
      <c r="N40" s="387"/>
      <c r="O40" s="387"/>
      <c r="P40" s="387"/>
      <c r="Q40" s="387"/>
      <c r="R40" s="387"/>
      <c r="S40" s="387"/>
      <c r="T40" s="387"/>
      <c r="U40" s="387"/>
      <c r="V40" s="387"/>
      <c r="W40" s="387"/>
      <c r="X40" s="387"/>
      <c r="Y40" s="385"/>
      <c r="Z40" s="385"/>
      <c r="AB40" s="385"/>
      <c r="AC40" s="385"/>
    </row>
    <row r="41" spans="4:29" ht="15">
      <c r="D41" s="381" t="s">
        <v>294</v>
      </c>
      <c r="F41" s="442">
        <v>0.09</v>
      </c>
      <c r="J41" s="387">
        <f aca="true" t="shared" si="17" ref="J41:X41">-ROUND($F41*J38,0)</f>
        <v>0</v>
      </c>
      <c r="K41" s="387">
        <f t="shared" si="17"/>
        <v>0</v>
      </c>
      <c r="L41" s="387">
        <f t="shared" si="17"/>
        <v>0</v>
      </c>
      <c r="M41" s="387">
        <f t="shared" si="17"/>
        <v>0</v>
      </c>
      <c r="N41" s="387">
        <f t="shared" si="17"/>
        <v>0</v>
      </c>
      <c r="O41" s="387">
        <f t="shared" si="17"/>
        <v>0</v>
      </c>
      <c r="P41" s="387">
        <f t="shared" si="17"/>
        <v>0</v>
      </c>
      <c r="Q41" s="387">
        <f t="shared" si="17"/>
        <v>0</v>
      </c>
      <c r="R41" s="387">
        <f t="shared" si="17"/>
        <v>0</v>
      </c>
      <c r="S41" s="387">
        <f t="shared" si="17"/>
        <v>0</v>
      </c>
      <c r="T41" s="387">
        <f t="shared" si="17"/>
        <v>0</v>
      </c>
      <c r="U41" s="387">
        <f t="shared" si="17"/>
        <v>0</v>
      </c>
      <c r="V41" s="387">
        <f t="shared" si="17"/>
        <v>0</v>
      </c>
      <c r="W41" s="387">
        <f t="shared" si="17"/>
        <v>0</v>
      </c>
      <c r="X41" s="387">
        <f t="shared" si="17"/>
        <v>0</v>
      </c>
      <c r="Y41" s="385"/>
      <c r="Z41" s="385"/>
      <c r="AA41" s="385"/>
      <c r="AB41" s="385"/>
      <c r="AC41" s="385"/>
    </row>
    <row r="42" spans="3:29" ht="15">
      <c r="C42" s="388"/>
      <c r="D42" s="388" t="s">
        <v>295</v>
      </c>
      <c r="E42" s="388"/>
      <c r="F42" s="443">
        <v>0.01</v>
      </c>
      <c r="G42" s="388"/>
      <c r="H42" s="391"/>
      <c r="I42" s="388"/>
      <c r="J42" s="390">
        <f aca="true" t="shared" si="18" ref="J42:X42">-ROUND($F42*J38,0)</f>
        <v>0</v>
      </c>
      <c r="K42" s="390">
        <f t="shared" si="18"/>
        <v>0</v>
      </c>
      <c r="L42" s="390">
        <f t="shared" si="18"/>
        <v>0</v>
      </c>
      <c r="M42" s="390">
        <f t="shared" si="18"/>
        <v>0</v>
      </c>
      <c r="N42" s="390">
        <f t="shared" si="18"/>
        <v>0</v>
      </c>
      <c r="O42" s="390">
        <f t="shared" si="18"/>
        <v>0</v>
      </c>
      <c r="P42" s="390">
        <f t="shared" si="18"/>
        <v>0</v>
      </c>
      <c r="Q42" s="390">
        <f t="shared" si="18"/>
        <v>0</v>
      </c>
      <c r="R42" s="390">
        <f t="shared" si="18"/>
        <v>0</v>
      </c>
      <c r="S42" s="390">
        <f t="shared" si="18"/>
        <v>0</v>
      </c>
      <c r="T42" s="390">
        <f t="shared" si="18"/>
        <v>0</v>
      </c>
      <c r="U42" s="390">
        <f t="shared" si="18"/>
        <v>0</v>
      </c>
      <c r="V42" s="390">
        <f t="shared" si="18"/>
        <v>0</v>
      </c>
      <c r="W42" s="390">
        <f t="shared" si="18"/>
        <v>0</v>
      </c>
      <c r="X42" s="390">
        <f t="shared" si="18"/>
        <v>0</v>
      </c>
      <c r="Y42" s="385"/>
      <c r="Z42" s="385"/>
      <c r="AA42" s="385"/>
      <c r="AB42" s="385"/>
      <c r="AC42" s="385"/>
    </row>
    <row r="43" spans="3:29" s="379" customFormat="1" ht="15">
      <c r="C43" s="379" t="s">
        <v>296</v>
      </c>
      <c r="H43" s="382"/>
      <c r="J43" s="392">
        <f aca="true" t="shared" si="19" ref="J43:X43">SUM(J38:J42)</f>
        <v>0</v>
      </c>
      <c r="K43" s="392">
        <f t="shared" si="19"/>
        <v>0</v>
      </c>
      <c r="L43" s="392">
        <f t="shared" si="19"/>
        <v>0</v>
      </c>
      <c r="M43" s="392">
        <f t="shared" si="19"/>
        <v>0</v>
      </c>
      <c r="N43" s="392">
        <f t="shared" si="19"/>
        <v>0</v>
      </c>
      <c r="O43" s="392">
        <f t="shared" si="19"/>
        <v>0</v>
      </c>
      <c r="P43" s="392">
        <f t="shared" si="19"/>
        <v>0</v>
      </c>
      <c r="Q43" s="392">
        <f t="shared" si="19"/>
        <v>0</v>
      </c>
      <c r="R43" s="392">
        <f t="shared" si="19"/>
        <v>0</v>
      </c>
      <c r="S43" s="392">
        <f t="shared" si="19"/>
        <v>0</v>
      </c>
      <c r="T43" s="392">
        <f t="shared" si="19"/>
        <v>0</v>
      </c>
      <c r="U43" s="392">
        <f t="shared" si="19"/>
        <v>0</v>
      </c>
      <c r="V43" s="392">
        <f t="shared" si="19"/>
        <v>0</v>
      </c>
      <c r="W43" s="392">
        <f t="shared" si="19"/>
        <v>0</v>
      </c>
      <c r="X43" s="392">
        <f t="shared" si="19"/>
        <v>0</v>
      </c>
      <c r="Y43" s="393"/>
      <c r="Z43" s="393"/>
      <c r="AA43" s="393"/>
      <c r="AB43" s="393"/>
      <c r="AC43" s="393"/>
    </row>
    <row r="44" spans="10:29" ht="15">
      <c r="J44" s="385"/>
      <c r="K44" s="385"/>
      <c r="L44" s="385"/>
      <c r="M44" s="385"/>
      <c r="N44" s="385"/>
      <c r="O44" s="385"/>
      <c r="P44" s="385"/>
      <c r="Q44" s="385"/>
      <c r="R44" s="385"/>
      <c r="S44" s="385"/>
      <c r="T44" s="385"/>
      <c r="U44" s="385"/>
      <c r="V44" s="385"/>
      <c r="W44" s="385"/>
      <c r="X44" s="385"/>
      <c r="Y44" s="385"/>
      <c r="Z44" s="385"/>
      <c r="AA44" s="385"/>
      <c r="AB44" s="385"/>
      <c r="AC44" s="385"/>
    </row>
    <row r="45" spans="2:29" ht="15">
      <c r="B45" s="381" t="s">
        <v>301</v>
      </c>
      <c r="J45" s="385"/>
      <c r="K45" s="385"/>
      <c r="L45" s="385"/>
      <c r="M45" s="385"/>
      <c r="N45" s="385"/>
      <c r="O45" s="385"/>
      <c r="P45" s="385"/>
      <c r="Q45" s="385"/>
      <c r="R45" s="385"/>
      <c r="S45" s="385"/>
      <c r="T45" s="385"/>
      <c r="U45" s="385"/>
      <c r="V45" s="385"/>
      <c r="W45" s="385"/>
      <c r="X45" s="385"/>
      <c r="Y45" s="385"/>
      <c r="Z45" s="385"/>
      <c r="AA45" s="385"/>
      <c r="AB45" s="385"/>
      <c r="AC45" s="385"/>
    </row>
    <row r="46" spans="3:29" ht="15">
      <c r="C46" s="381" t="s">
        <v>287</v>
      </c>
      <c r="H46" s="440">
        <v>0.02</v>
      </c>
      <c r="J46" s="445"/>
      <c r="K46" s="387">
        <f aca="true" t="shared" si="20" ref="K46:X46">INT((1+$H46)*J46)</f>
        <v>0</v>
      </c>
      <c r="L46" s="387">
        <f t="shared" si="20"/>
        <v>0</v>
      </c>
      <c r="M46" s="387">
        <f t="shared" si="20"/>
        <v>0</v>
      </c>
      <c r="N46" s="387">
        <f t="shared" si="20"/>
        <v>0</v>
      </c>
      <c r="O46" s="387">
        <f t="shared" si="20"/>
        <v>0</v>
      </c>
      <c r="P46" s="387">
        <f t="shared" si="20"/>
        <v>0</v>
      </c>
      <c r="Q46" s="387">
        <f t="shared" si="20"/>
        <v>0</v>
      </c>
      <c r="R46" s="387">
        <f t="shared" si="20"/>
        <v>0</v>
      </c>
      <c r="S46" s="387">
        <f t="shared" si="20"/>
        <v>0</v>
      </c>
      <c r="T46" s="387">
        <f t="shared" si="20"/>
        <v>0</v>
      </c>
      <c r="U46" s="387">
        <f t="shared" si="20"/>
        <v>0</v>
      </c>
      <c r="V46" s="387">
        <f t="shared" si="20"/>
        <v>0</v>
      </c>
      <c r="W46" s="387">
        <f t="shared" si="20"/>
        <v>0</v>
      </c>
      <c r="X46" s="387">
        <f t="shared" si="20"/>
        <v>0</v>
      </c>
      <c r="Y46" s="385"/>
      <c r="Z46" s="385"/>
      <c r="AA46" s="385"/>
      <c r="AB46" s="385"/>
      <c r="AC46" s="385"/>
    </row>
    <row r="47" spans="3:29" ht="15">
      <c r="C47" s="381" t="s">
        <v>290</v>
      </c>
      <c r="H47" s="440">
        <v>0.01</v>
      </c>
      <c r="J47" s="386"/>
      <c r="K47" s="387">
        <f aca="true" t="shared" si="21" ref="K47:X47">INT((1+$H47)*J47)</f>
        <v>0</v>
      </c>
      <c r="L47" s="387">
        <f t="shared" si="21"/>
        <v>0</v>
      </c>
      <c r="M47" s="387">
        <f t="shared" si="21"/>
        <v>0</v>
      </c>
      <c r="N47" s="387">
        <f t="shared" si="21"/>
        <v>0</v>
      </c>
      <c r="O47" s="387">
        <f t="shared" si="21"/>
        <v>0</v>
      </c>
      <c r="P47" s="387">
        <f t="shared" si="21"/>
        <v>0</v>
      </c>
      <c r="Q47" s="387">
        <f t="shared" si="21"/>
        <v>0</v>
      </c>
      <c r="R47" s="387">
        <f t="shared" si="21"/>
        <v>0</v>
      </c>
      <c r="S47" s="387">
        <f t="shared" si="21"/>
        <v>0</v>
      </c>
      <c r="T47" s="387">
        <f t="shared" si="21"/>
        <v>0</v>
      </c>
      <c r="U47" s="387">
        <f t="shared" si="21"/>
        <v>0</v>
      </c>
      <c r="V47" s="387">
        <f t="shared" si="21"/>
        <v>0</v>
      </c>
      <c r="W47" s="387">
        <f t="shared" si="21"/>
        <v>0</v>
      </c>
      <c r="X47" s="387">
        <f t="shared" si="21"/>
        <v>0</v>
      </c>
      <c r="Y47" s="385"/>
      <c r="Z47" s="385"/>
      <c r="AA47" s="385"/>
      <c r="AB47" s="385"/>
      <c r="AC47" s="385"/>
    </row>
    <row r="48" spans="3:29" ht="15">
      <c r="C48" s="381" t="s">
        <v>302</v>
      </c>
      <c r="E48" s="739"/>
      <c r="F48" s="739"/>
      <c r="H48" s="440">
        <v>0.01</v>
      </c>
      <c r="J48" s="386"/>
      <c r="K48" s="387">
        <f aca="true" t="shared" si="22" ref="K48:X48">INT((1+$H48)*J48)</f>
        <v>0</v>
      </c>
      <c r="L48" s="387">
        <f t="shared" si="22"/>
        <v>0</v>
      </c>
      <c r="M48" s="387">
        <f t="shared" si="22"/>
        <v>0</v>
      </c>
      <c r="N48" s="387">
        <f t="shared" si="22"/>
        <v>0</v>
      </c>
      <c r="O48" s="387">
        <f t="shared" si="22"/>
        <v>0</v>
      </c>
      <c r="P48" s="387">
        <f t="shared" si="22"/>
        <v>0</v>
      </c>
      <c r="Q48" s="387">
        <f t="shared" si="22"/>
        <v>0</v>
      </c>
      <c r="R48" s="387">
        <f t="shared" si="22"/>
        <v>0</v>
      </c>
      <c r="S48" s="387">
        <f t="shared" si="22"/>
        <v>0</v>
      </c>
      <c r="T48" s="387">
        <f t="shared" si="22"/>
        <v>0</v>
      </c>
      <c r="U48" s="387">
        <f t="shared" si="22"/>
        <v>0</v>
      </c>
      <c r="V48" s="387">
        <f t="shared" si="22"/>
        <v>0</v>
      </c>
      <c r="W48" s="387">
        <f t="shared" si="22"/>
        <v>0</v>
      </c>
      <c r="X48" s="387">
        <f t="shared" si="22"/>
        <v>0</v>
      </c>
      <c r="Y48" s="385"/>
      <c r="Z48" s="385"/>
      <c r="AA48" s="385"/>
      <c r="AB48" s="385"/>
      <c r="AC48" s="385"/>
    </row>
    <row r="49" spans="3:29" ht="15">
      <c r="C49" s="388" t="s">
        <v>291</v>
      </c>
      <c r="D49" s="388"/>
      <c r="E49" s="740"/>
      <c r="F49" s="741"/>
      <c r="G49" s="388"/>
      <c r="H49" s="441">
        <v>0.01</v>
      </c>
      <c r="I49" s="388"/>
      <c r="J49" s="389"/>
      <c r="K49" s="390">
        <f aca="true" t="shared" si="23" ref="K49:X49">INT((1+$H49)*J49)</f>
        <v>0</v>
      </c>
      <c r="L49" s="390">
        <f t="shared" si="23"/>
        <v>0</v>
      </c>
      <c r="M49" s="390">
        <f t="shared" si="23"/>
        <v>0</v>
      </c>
      <c r="N49" s="390">
        <f t="shared" si="23"/>
        <v>0</v>
      </c>
      <c r="O49" s="390">
        <f t="shared" si="23"/>
        <v>0</v>
      </c>
      <c r="P49" s="390">
        <f t="shared" si="23"/>
        <v>0</v>
      </c>
      <c r="Q49" s="390">
        <f t="shared" si="23"/>
        <v>0</v>
      </c>
      <c r="R49" s="390">
        <f t="shared" si="23"/>
        <v>0</v>
      </c>
      <c r="S49" s="390">
        <f t="shared" si="23"/>
        <v>0</v>
      </c>
      <c r="T49" s="390">
        <f t="shared" si="23"/>
        <v>0</v>
      </c>
      <c r="U49" s="390">
        <f t="shared" si="23"/>
        <v>0</v>
      </c>
      <c r="V49" s="390">
        <f t="shared" si="23"/>
        <v>0</v>
      </c>
      <c r="W49" s="390">
        <f t="shared" si="23"/>
        <v>0</v>
      </c>
      <c r="X49" s="390">
        <f t="shared" si="23"/>
        <v>0</v>
      </c>
      <c r="Y49" s="385"/>
      <c r="Z49" s="385"/>
      <c r="AA49" s="385"/>
      <c r="AB49" s="385"/>
      <c r="AC49" s="385"/>
    </row>
    <row r="50" spans="3:29" ht="15">
      <c r="C50" s="381" t="s">
        <v>292</v>
      </c>
      <c r="J50" s="387">
        <f aca="true" t="shared" si="24" ref="J50:X50">SUM(J46:J49)</f>
        <v>0</v>
      </c>
      <c r="K50" s="387">
        <f t="shared" si="24"/>
        <v>0</v>
      </c>
      <c r="L50" s="387">
        <f t="shared" si="24"/>
        <v>0</v>
      </c>
      <c r="M50" s="387">
        <f t="shared" si="24"/>
        <v>0</v>
      </c>
      <c r="N50" s="387">
        <f t="shared" si="24"/>
        <v>0</v>
      </c>
      <c r="O50" s="387">
        <f t="shared" si="24"/>
        <v>0</v>
      </c>
      <c r="P50" s="387">
        <f t="shared" si="24"/>
        <v>0</v>
      </c>
      <c r="Q50" s="387">
        <f t="shared" si="24"/>
        <v>0</v>
      </c>
      <c r="R50" s="387">
        <f t="shared" si="24"/>
        <v>0</v>
      </c>
      <c r="S50" s="387">
        <f t="shared" si="24"/>
        <v>0</v>
      </c>
      <c r="T50" s="387">
        <f t="shared" si="24"/>
        <v>0</v>
      </c>
      <c r="U50" s="387">
        <f t="shared" si="24"/>
        <v>0</v>
      </c>
      <c r="V50" s="387">
        <f t="shared" si="24"/>
        <v>0</v>
      </c>
      <c r="W50" s="387">
        <f t="shared" si="24"/>
        <v>0</v>
      </c>
      <c r="X50" s="387">
        <f t="shared" si="24"/>
        <v>0</v>
      </c>
      <c r="Y50" s="385"/>
      <c r="Z50" s="385"/>
      <c r="AA50" s="385"/>
      <c r="AB50" s="385"/>
      <c r="AC50" s="385"/>
    </row>
    <row r="51" spans="10:29" ht="15">
      <c r="J51" s="387"/>
      <c r="K51" s="387"/>
      <c r="L51" s="387"/>
      <c r="M51" s="387"/>
      <c r="N51" s="387"/>
      <c r="O51" s="387"/>
      <c r="P51" s="387"/>
      <c r="Q51" s="387"/>
      <c r="R51" s="387"/>
      <c r="S51" s="387"/>
      <c r="T51" s="387"/>
      <c r="U51" s="387"/>
      <c r="V51" s="387"/>
      <c r="W51" s="387"/>
      <c r="X51" s="387"/>
      <c r="Y51" s="385"/>
      <c r="Z51" s="385"/>
      <c r="AA51" s="385"/>
      <c r="AB51" s="385"/>
      <c r="AC51" s="385"/>
    </row>
    <row r="52" spans="3:29" ht="15">
      <c r="C52" s="381" t="s">
        <v>293</v>
      </c>
      <c r="J52" s="387"/>
      <c r="K52" s="387"/>
      <c r="L52" s="387"/>
      <c r="M52" s="387"/>
      <c r="N52" s="387"/>
      <c r="O52" s="387"/>
      <c r="P52" s="387"/>
      <c r="Q52" s="387"/>
      <c r="R52" s="387"/>
      <c r="S52" s="387"/>
      <c r="T52" s="387"/>
      <c r="U52" s="387"/>
      <c r="V52" s="387"/>
      <c r="W52" s="387"/>
      <c r="X52" s="387"/>
      <c r="Y52" s="385"/>
      <c r="Z52" s="385"/>
      <c r="AA52" s="385"/>
      <c r="AB52" s="385"/>
      <c r="AC52" s="385"/>
    </row>
    <row r="53" spans="4:29" ht="15">
      <c r="D53" s="381" t="s">
        <v>294</v>
      </c>
      <c r="F53" s="442">
        <v>0.09</v>
      </c>
      <c r="J53" s="387">
        <f aca="true" t="shared" si="25" ref="J53:X53">-ROUND($F53*J50,0)</f>
        <v>0</v>
      </c>
      <c r="K53" s="387">
        <f t="shared" si="25"/>
        <v>0</v>
      </c>
      <c r="L53" s="387">
        <f t="shared" si="25"/>
        <v>0</v>
      </c>
      <c r="M53" s="387">
        <f t="shared" si="25"/>
        <v>0</v>
      </c>
      <c r="N53" s="387">
        <f t="shared" si="25"/>
        <v>0</v>
      </c>
      <c r="O53" s="387">
        <f t="shared" si="25"/>
        <v>0</v>
      </c>
      <c r="P53" s="387">
        <f t="shared" si="25"/>
        <v>0</v>
      </c>
      <c r="Q53" s="387">
        <f t="shared" si="25"/>
        <v>0</v>
      </c>
      <c r="R53" s="387">
        <f t="shared" si="25"/>
        <v>0</v>
      </c>
      <c r="S53" s="387">
        <f t="shared" si="25"/>
        <v>0</v>
      </c>
      <c r="T53" s="387">
        <f t="shared" si="25"/>
        <v>0</v>
      </c>
      <c r="U53" s="387">
        <f t="shared" si="25"/>
        <v>0</v>
      </c>
      <c r="V53" s="387">
        <f t="shared" si="25"/>
        <v>0</v>
      </c>
      <c r="W53" s="387">
        <f t="shared" si="25"/>
        <v>0</v>
      </c>
      <c r="X53" s="387">
        <f t="shared" si="25"/>
        <v>0</v>
      </c>
      <c r="Y53" s="385"/>
      <c r="Z53" s="385"/>
      <c r="AA53" s="385"/>
      <c r="AB53" s="385"/>
      <c r="AC53" s="385"/>
    </row>
    <row r="54" spans="3:29" ht="15">
      <c r="C54" s="388"/>
      <c r="D54" s="388" t="s">
        <v>295</v>
      </c>
      <c r="E54" s="388"/>
      <c r="F54" s="443">
        <v>0.01</v>
      </c>
      <c r="G54" s="388"/>
      <c r="H54" s="391"/>
      <c r="I54" s="388"/>
      <c r="J54" s="390">
        <f aca="true" t="shared" si="26" ref="J54:X54">-ROUND($F54*J50,0)</f>
        <v>0</v>
      </c>
      <c r="K54" s="390">
        <f t="shared" si="26"/>
        <v>0</v>
      </c>
      <c r="L54" s="390">
        <f t="shared" si="26"/>
        <v>0</v>
      </c>
      <c r="M54" s="390">
        <f t="shared" si="26"/>
        <v>0</v>
      </c>
      <c r="N54" s="390">
        <f t="shared" si="26"/>
        <v>0</v>
      </c>
      <c r="O54" s="390">
        <f t="shared" si="26"/>
        <v>0</v>
      </c>
      <c r="P54" s="390">
        <f t="shared" si="26"/>
        <v>0</v>
      </c>
      <c r="Q54" s="390">
        <f t="shared" si="26"/>
        <v>0</v>
      </c>
      <c r="R54" s="390">
        <f t="shared" si="26"/>
        <v>0</v>
      </c>
      <c r="S54" s="390">
        <f t="shared" si="26"/>
        <v>0</v>
      </c>
      <c r="T54" s="390">
        <f t="shared" si="26"/>
        <v>0</v>
      </c>
      <c r="U54" s="390">
        <f t="shared" si="26"/>
        <v>0</v>
      </c>
      <c r="V54" s="390">
        <f t="shared" si="26"/>
        <v>0</v>
      </c>
      <c r="W54" s="390">
        <f t="shared" si="26"/>
        <v>0</v>
      </c>
      <c r="X54" s="390">
        <f t="shared" si="26"/>
        <v>0</v>
      </c>
      <c r="Y54" s="385"/>
      <c r="Z54" s="385"/>
      <c r="AA54" s="385"/>
      <c r="AB54" s="385"/>
      <c r="AC54" s="385"/>
    </row>
    <row r="55" spans="3:29" s="379" customFormat="1" ht="15">
      <c r="C55" s="379" t="s">
        <v>296</v>
      </c>
      <c r="H55" s="382"/>
      <c r="J55" s="392">
        <f aca="true" t="shared" si="27" ref="J55:X55">SUM(J50:J54)</f>
        <v>0</v>
      </c>
      <c r="K55" s="392">
        <f t="shared" si="27"/>
        <v>0</v>
      </c>
      <c r="L55" s="392">
        <f t="shared" si="27"/>
        <v>0</v>
      </c>
      <c r="M55" s="392">
        <f t="shared" si="27"/>
        <v>0</v>
      </c>
      <c r="N55" s="392">
        <f t="shared" si="27"/>
        <v>0</v>
      </c>
      <c r="O55" s="392">
        <f t="shared" si="27"/>
        <v>0</v>
      </c>
      <c r="P55" s="392">
        <f t="shared" si="27"/>
        <v>0</v>
      </c>
      <c r="Q55" s="392">
        <f t="shared" si="27"/>
        <v>0</v>
      </c>
      <c r="R55" s="392">
        <f t="shared" si="27"/>
        <v>0</v>
      </c>
      <c r="S55" s="392">
        <f t="shared" si="27"/>
        <v>0</v>
      </c>
      <c r="T55" s="392">
        <f t="shared" si="27"/>
        <v>0</v>
      </c>
      <c r="U55" s="392">
        <f t="shared" si="27"/>
        <v>0</v>
      </c>
      <c r="V55" s="392">
        <f t="shared" si="27"/>
        <v>0</v>
      </c>
      <c r="W55" s="392">
        <f t="shared" si="27"/>
        <v>0</v>
      </c>
      <c r="X55" s="392">
        <f t="shared" si="27"/>
        <v>0</v>
      </c>
      <c r="Y55" s="393"/>
      <c r="Z55" s="393"/>
      <c r="AA55" s="393"/>
      <c r="AB55" s="393"/>
      <c r="AC55" s="393"/>
    </row>
    <row r="56" spans="2:24" ht="15.75" thickBot="1">
      <c r="B56" s="397"/>
      <c r="C56" s="397"/>
      <c r="D56" s="397"/>
      <c r="E56" s="397"/>
      <c r="F56" s="397"/>
      <c r="G56" s="397"/>
      <c r="H56" s="398"/>
      <c r="I56" s="397"/>
      <c r="J56" s="397"/>
      <c r="K56" s="397"/>
      <c r="L56" s="397"/>
      <c r="M56" s="397"/>
      <c r="N56" s="397"/>
      <c r="O56" s="397"/>
      <c r="P56" s="397"/>
      <c r="Q56" s="397"/>
      <c r="R56" s="397"/>
      <c r="S56" s="397"/>
      <c r="T56" s="397"/>
      <c r="U56" s="397"/>
      <c r="V56" s="397"/>
      <c r="W56" s="397"/>
      <c r="X56" s="397"/>
    </row>
    <row r="57" spans="2:24" ht="15.75" thickTop="1">
      <c r="B57" s="399"/>
      <c r="C57" s="399"/>
      <c r="D57" s="399"/>
      <c r="E57" s="399"/>
      <c r="F57" s="399"/>
      <c r="G57" s="399"/>
      <c r="H57" s="400"/>
      <c r="I57" s="399"/>
      <c r="J57" s="399"/>
      <c r="K57" s="399"/>
      <c r="L57" s="399"/>
      <c r="M57" s="399"/>
      <c r="N57" s="399"/>
      <c r="O57" s="399"/>
      <c r="P57" s="399"/>
      <c r="Q57" s="399"/>
      <c r="R57" s="399"/>
      <c r="S57" s="399"/>
      <c r="T57" s="399"/>
      <c r="U57" s="399"/>
      <c r="V57" s="399"/>
      <c r="W57" s="399"/>
      <c r="X57" s="399"/>
    </row>
    <row r="58" spans="2:24" ht="15">
      <c r="B58" s="379" t="s">
        <v>303</v>
      </c>
      <c r="C58" s="379"/>
      <c r="D58" s="379"/>
      <c r="E58" s="379"/>
      <c r="F58" s="379"/>
      <c r="G58" s="379"/>
      <c r="H58" s="382"/>
      <c r="I58" s="379"/>
      <c r="J58" s="392">
        <f aca="true" t="shared" si="28" ref="J58:X58">+J55+J43+J31+J23</f>
        <v>0</v>
      </c>
      <c r="K58" s="392">
        <f t="shared" si="28"/>
        <v>0</v>
      </c>
      <c r="L58" s="392">
        <f t="shared" si="28"/>
        <v>0</v>
      </c>
      <c r="M58" s="392">
        <f t="shared" si="28"/>
        <v>0</v>
      </c>
      <c r="N58" s="392">
        <f t="shared" si="28"/>
        <v>0</v>
      </c>
      <c r="O58" s="392">
        <f t="shared" si="28"/>
        <v>0</v>
      </c>
      <c r="P58" s="392">
        <f t="shared" si="28"/>
        <v>0</v>
      </c>
      <c r="Q58" s="392">
        <f t="shared" si="28"/>
        <v>0</v>
      </c>
      <c r="R58" s="392">
        <f t="shared" si="28"/>
        <v>0</v>
      </c>
      <c r="S58" s="392">
        <f t="shared" si="28"/>
        <v>0</v>
      </c>
      <c r="T58" s="392">
        <f t="shared" si="28"/>
        <v>0</v>
      </c>
      <c r="U58" s="392">
        <f t="shared" si="28"/>
        <v>0</v>
      </c>
      <c r="V58" s="392">
        <f t="shared" si="28"/>
        <v>0</v>
      </c>
      <c r="W58" s="392">
        <f t="shared" si="28"/>
        <v>0</v>
      </c>
      <c r="X58" s="392">
        <f t="shared" si="28"/>
        <v>0</v>
      </c>
    </row>
  </sheetData>
  <sheetProtection/>
  <mergeCells count="8">
    <mergeCell ref="E48:F48"/>
    <mergeCell ref="E49:F49"/>
    <mergeCell ref="A5:E5"/>
    <mergeCell ref="A6:E6"/>
    <mergeCell ref="A7:E7"/>
    <mergeCell ref="E17:F17"/>
    <mergeCell ref="E28:F28"/>
    <mergeCell ref="E37:F37"/>
  </mergeCells>
  <printOptions/>
  <pageMargins left="0.5" right="0.5" top="0.5" bottom="0.25" header="0.25" footer="0.5"/>
  <pageSetup fitToHeight="1" fitToWidth="1" horizontalDpi="600" verticalDpi="600" orientation="landscape" paperSize="5" scale="58" r:id="rId1"/>
</worksheet>
</file>

<file path=xl/worksheets/sheet11.xml><?xml version="1.0" encoding="utf-8"?>
<worksheet xmlns="http://schemas.openxmlformats.org/spreadsheetml/2006/main" xmlns:r="http://schemas.openxmlformats.org/officeDocument/2006/relationships">
  <sheetPr codeName="Sheet12">
    <pageSetUpPr fitToPage="1"/>
  </sheetPr>
  <dimension ref="A1:FB64"/>
  <sheetViews>
    <sheetView showGridLines="0" zoomScale="75" zoomScaleNormal="75" zoomScalePageLayoutView="0" workbookViewId="0" topLeftCell="A1">
      <selection activeCell="J2" sqref="J2"/>
    </sheetView>
  </sheetViews>
  <sheetFormatPr defaultColWidth="7.10546875" defaultRowHeight="15"/>
  <cols>
    <col min="1" max="4" width="3.6640625" style="405" customWidth="1"/>
    <col min="5" max="5" width="7.10546875" style="405" customWidth="1"/>
    <col min="6" max="6" width="10.77734375" style="405" customWidth="1"/>
    <col min="7" max="7" width="10.3359375" style="405" customWidth="1"/>
    <col min="8" max="8" width="10.3359375" style="406" customWidth="1"/>
    <col min="9" max="9" width="2.21484375" style="406" customWidth="1"/>
    <col min="10" max="10" width="10.3359375" style="381" customWidth="1"/>
    <col min="11" max="11" width="11.21484375" style="381" customWidth="1"/>
    <col min="12" max="12" width="11.5546875" style="381" customWidth="1"/>
    <col min="13" max="24" width="10.3359375" style="381" customWidth="1"/>
    <col min="25" max="26" width="12.21484375" style="185" customWidth="1"/>
    <col min="27" max="52" width="12.21484375" style="381" customWidth="1"/>
    <col min="53" max="56" width="12.21484375" style="405" customWidth="1"/>
    <col min="57" max="16384" width="7.10546875" style="405" customWidth="1"/>
  </cols>
  <sheetData>
    <row r="1" spans="1:26" s="381" customFormat="1" ht="15">
      <c r="A1" s="379" t="s">
        <v>278</v>
      </c>
      <c r="B1" s="379"/>
      <c r="C1" s="379"/>
      <c r="D1" s="379"/>
      <c r="E1" s="379"/>
      <c r="F1" s="379"/>
      <c r="G1" s="379"/>
      <c r="H1" s="380"/>
      <c r="I1" s="380"/>
      <c r="J1" s="379" t="s">
        <v>406</v>
      </c>
      <c r="Y1" s="185"/>
      <c r="Z1" s="185"/>
    </row>
    <row r="2" spans="2:26" s="381" customFormat="1" ht="15">
      <c r="B2" s="379"/>
      <c r="C2" s="379"/>
      <c r="D2" s="379"/>
      <c r="E2" s="379"/>
      <c r="F2" s="379"/>
      <c r="G2" s="379"/>
      <c r="H2" s="382"/>
      <c r="I2" s="382"/>
      <c r="J2" s="379"/>
      <c r="K2" s="379"/>
      <c r="Y2" s="185"/>
      <c r="Z2" s="185"/>
    </row>
    <row r="3" spans="1:26" s="381" customFormat="1" ht="17.25">
      <c r="A3" s="401" t="s">
        <v>64</v>
      </c>
      <c r="H3" s="380"/>
      <c r="I3" s="380"/>
      <c r="Y3" s="185"/>
      <c r="Z3" s="185"/>
    </row>
    <row r="4" spans="1:26" s="381" customFormat="1" ht="17.25">
      <c r="A4" s="401"/>
      <c r="H4" s="380"/>
      <c r="I4" s="380"/>
      <c r="Y4" s="185"/>
      <c r="Z4" s="185"/>
    </row>
    <row r="5" spans="1:26" s="381" customFormat="1" ht="17.25">
      <c r="A5" s="742">
        <f>+Breakdown!C5</f>
        <v>0</v>
      </c>
      <c r="B5" s="743"/>
      <c r="C5" s="743"/>
      <c r="D5" s="743"/>
      <c r="E5" s="743"/>
      <c r="H5" s="380"/>
      <c r="I5" s="380"/>
      <c r="K5" s="402" t="s">
        <v>304</v>
      </c>
      <c r="L5" s="403"/>
      <c r="Y5" s="185"/>
      <c r="Z5" s="185"/>
    </row>
    <row r="6" spans="1:26" s="381" customFormat="1" ht="17.25">
      <c r="A6" s="742">
        <f>+Breakdown!C6</f>
        <v>0</v>
      </c>
      <c r="B6" s="743"/>
      <c r="C6" s="743"/>
      <c r="D6" s="743"/>
      <c r="E6" s="743"/>
      <c r="H6" s="380"/>
      <c r="I6" s="380"/>
      <c r="K6" s="402" t="s">
        <v>305</v>
      </c>
      <c r="L6" s="404"/>
      <c r="Y6" s="185"/>
      <c r="Z6" s="185"/>
    </row>
    <row r="7" spans="1:26" s="381" customFormat="1" ht="17.25">
      <c r="A7" s="742">
        <f>+Breakdown!C7</f>
        <v>0</v>
      </c>
      <c r="B7" s="743"/>
      <c r="C7" s="743"/>
      <c r="D7" s="743"/>
      <c r="E7" s="743"/>
      <c r="F7" s="185"/>
      <c r="H7" s="380"/>
      <c r="I7" s="380"/>
      <c r="K7" s="402" t="s">
        <v>306</v>
      </c>
      <c r="L7" s="404"/>
      <c r="Y7" s="185"/>
      <c r="Z7" s="185"/>
    </row>
    <row r="9" spans="11:24" ht="15">
      <c r="K9" s="383"/>
      <c r="L9" s="383"/>
      <c r="M9" s="383"/>
      <c r="N9" s="383"/>
      <c r="O9" s="383"/>
      <c r="P9" s="383"/>
      <c r="Q9" s="383"/>
      <c r="R9" s="383"/>
      <c r="S9" s="383"/>
      <c r="T9" s="383"/>
      <c r="U9" s="383"/>
      <c r="V9" s="383"/>
      <c r="W9" s="383"/>
      <c r="X9" s="383"/>
    </row>
    <row r="10" spans="7:52" s="407" customFormat="1" ht="15">
      <c r="G10" s="408" t="s">
        <v>280</v>
      </c>
      <c r="H10" s="409" t="s">
        <v>281</v>
      </c>
      <c r="I10" s="409"/>
      <c r="J10" s="189" t="s">
        <v>282</v>
      </c>
      <c r="K10" s="189" t="s">
        <v>282</v>
      </c>
      <c r="L10" s="189" t="s">
        <v>282</v>
      </c>
      <c r="M10" s="189" t="s">
        <v>282</v>
      </c>
      <c r="N10" s="189" t="s">
        <v>282</v>
      </c>
      <c r="O10" s="189" t="s">
        <v>282</v>
      </c>
      <c r="P10" s="189" t="s">
        <v>282</v>
      </c>
      <c r="Q10" s="189" t="s">
        <v>282</v>
      </c>
      <c r="R10" s="189" t="s">
        <v>282</v>
      </c>
      <c r="S10" s="189" t="s">
        <v>282</v>
      </c>
      <c r="T10" s="189" t="s">
        <v>282</v>
      </c>
      <c r="U10" s="189" t="s">
        <v>282</v>
      </c>
      <c r="V10" s="189" t="s">
        <v>282</v>
      </c>
      <c r="W10" s="189" t="s">
        <v>282</v>
      </c>
      <c r="X10" s="189" t="s">
        <v>282</v>
      </c>
      <c r="Y10" s="185"/>
      <c r="Z10" s="185"/>
      <c r="AA10" s="379"/>
      <c r="AB10" s="379"/>
      <c r="AC10" s="379"/>
      <c r="AD10" s="379"/>
      <c r="AE10" s="379"/>
      <c r="AF10" s="379"/>
      <c r="AG10" s="379"/>
      <c r="AH10" s="379"/>
      <c r="AI10" s="379"/>
      <c r="AJ10" s="379"/>
      <c r="AK10" s="379"/>
      <c r="AL10" s="379"/>
      <c r="AM10" s="379"/>
      <c r="AN10" s="379"/>
      <c r="AO10" s="379"/>
      <c r="AP10" s="379"/>
      <c r="AQ10" s="379"/>
      <c r="AR10" s="379"/>
      <c r="AS10" s="379"/>
      <c r="AT10" s="379"/>
      <c r="AU10" s="379"/>
      <c r="AV10" s="379"/>
      <c r="AW10" s="379"/>
      <c r="AX10" s="379"/>
      <c r="AY10" s="379"/>
      <c r="AZ10" s="379"/>
    </row>
    <row r="11" spans="7:52" s="407" customFormat="1" ht="15">
      <c r="G11" s="408" t="s">
        <v>283</v>
      </c>
      <c r="H11" s="409" t="s">
        <v>284</v>
      </c>
      <c r="I11" s="409"/>
      <c r="J11" s="189">
        <v>1</v>
      </c>
      <c r="K11" s="189">
        <f aca="true" t="shared" si="0" ref="K11:X11">+J11+1</f>
        <v>2</v>
      </c>
      <c r="L11" s="189">
        <f t="shared" si="0"/>
        <v>3</v>
      </c>
      <c r="M11" s="189">
        <f t="shared" si="0"/>
        <v>4</v>
      </c>
      <c r="N11" s="189">
        <f t="shared" si="0"/>
        <v>5</v>
      </c>
      <c r="O11" s="189">
        <f t="shared" si="0"/>
        <v>6</v>
      </c>
      <c r="P11" s="189">
        <f t="shared" si="0"/>
        <v>7</v>
      </c>
      <c r="Q11" s="189">
        <f t="shared" si="0"/>
        <v>8</v>
      </c>
      <c r="R11" s="189">
        <f t="shared" si="0"/>
        <v>9</v>
      </c>
      <c r="S11" s="189">
        <f t="shared" si="0"/>
        <v>10</v>
      </c>
      <c r="T11" s="189">
        <f t="shared" si="0"/>
        <v>11</v>
      </c>
      <c r="U11" s="189">
        <f t="shared" si="0"/>
        <v>12</v>
      </c>
      <c r="V11" s="189">
        <f t="shared" si="0"/>
        <v>13</v>
      </c>
      <c r="W11" s="189">
        <f t="shared" si="0"/>
        <v>14</v>
      </c>
      <c r="X11" s="189">
        <f t="shared" si="0"/>
        <v>15</v>
      </c>
      <c r="Y11" s="185"/>
      <c r="Z11" s="185"/>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row>
    <row r="14" spans="1:24" ht="15">
      <c r="A14" s="379" t="s">
        <v>303</v>
      </c>
      <c r="C14" s="379"/>
      <c r="D14" s="379"/>
      <c r="E14" s="379"/>
      <c r="F14" s="379"/>
      <c r="G14" s="379"/>
      <c r="H14" s="382"/>
      <c r="I14" s="382"/>
      <c r="J14" s="392">
        <f>+'OPER INCOME'!J58</f>
        <v>0</v>
      </c>
      <c r="K14" s="392">
        <f>+'OPER INCOME'!K58</f>
        <v>0</v>
      </c>
      <c r="L14" s="392">
        <f>+'OPER INCOME'!L58</f>
        <v>0</v>
      </c>
      <c r="M14" s="392">
        <f>+'OPER INCOME'!M58</f>
        <v>0</v>
      </c>
      <c r="N14" s="392">
        <f>+'OPER INCOME'!N58</f>
        <v>0</v>
      </c>
      <c r="O14" s="392">
        <f>+'OPER INCOME'!O58</f>
        <v>0</v>
      </c>
      <c r="P14" s="392">
        <f>+'OPER INCOME'!P58</f>
        <v>0</v>
      </c>
      <c r="Q14" s="392">
        <f>+'OPER INCOME'!Q58</f>
        <v>0</v>
      </c>
      <c r="R14" s="392">
        <f>+'OPER INCOME'!R58</f>
        <v>0</v>
      </c>
      <c r="S14" s="392">
        <f>+'OPER INCOME'!S58</f>
        <v>0</v>
      </c>
      <c r="T14" s="392">
        <f>+'OPER INCOME'!T58</f>
        <v>0</v>
      </c>
      <c r="U14" s="392">
        <f>+'OPER INCOME'!U58</f>
        <v>0</v>
      </c>
      <c r="V14" s="392">
        <f>+'OPER INCOME'!V58</f>
        <v>0</v>
      </c>
      <c r="W14" s="392">
        <f>+'OPER INCOME'!W58</f>
        <v>0</v>
      </c>
      <c r="X14" s="392">
        <f>+'OPER INCOME'!X58</f>
        <v>0</v>
      </c>
    </row>
    <row r="17" spans="1:9" ht="15">
      <c r="A17" s="379" t="s">
        <v>63</v>
      </c>
      <c r="I17" s="410"/>
    </row>
    <row r="18" ht="15">
      <c r="I18" s="410"/>
    </row>
    <row r="19" spans="2:114" ht="15">
      <c r="B19" s="405" t="s">
        <v>307</v>
      </c>
      <c r="G19" s="411">
        <f>IF(OR(EligBasisLimits!$C$16=0,EligBasisLimits!$C$16=""),"",J19/EligBasisLimits!$C$16)</f>
      </c>
      <c r="H19" s="449">
        <v>0.03</v>
      </c>
      <c r="I19" s="412"/>
      <c r="J19" s="447"/>
      <c r="K19" s="413">
        <f aca="true" t="shared" si="1" ref="K19:X19">INT(J19*(1+$H19))</f>
        <v>0</v>
      </c>
      <c r="L19" s="413">
        <f t="shared" si="1"/>
        <v>0</v>
      </c>
      <c r="M19" s="413">
        <f t="shared" si="1"/>
        <v>0</v>
      </c>
      <c r="N19" s="413">
        <f t="shared" si="1"/>
        <v>0</v>
      </c>
      <c r="O19" s="413">
        <f t="shared" si="1"/>
        <v>0</v>
      </c>
      <c r="P19" s="413">
        <f t="shared" si="1"/>
        <v>0</v>
      </c>
      <c r="Q19" s="413">
        <f t="shared" si="1"/>
        <v>0</v>
      </c>
      <c r="R19" s="413">
        <f t="shared" si="1"/>
        <v>0</v>
      </c>
      <c r="S19" s="413">
        <f t="shared" si="1"/>
        <v>0</v>
      </c>
      <c r="T19" s="413">
        <f t="shared" si="1"/>
        <v>0</v>
      </c>
      <c r="U19" s="413">
        <f t="shared" si="1"/>
        <v>0</v>
      </c>
      <c r="V19" s="413">
        <f t="shared" si="1"/>
        <v>0</v>
      </c>
      <c r="W19" s="413">
        <f t="shared" si="1"/>
        <v>0</v>
      </c>
      <c r="X19" s="413">
        <f t="shared" si="1"/>
        <v>0</v>
      </c>
      <c r="BA19" s="381"/>
      <c r="BB19" s="381"/>
      <c r="BC19" s="381"/>
      <c r="BE19" s="381"/>
      <c r="BF19" s="381"/>
      <c r="BG19" s="381"/>
      <c r="BH19" s="381"/>
      <c r="BI19" s="381"/>
      <c r="BJ19" s="381"/>
      <c r="BK19" s="381"/>
      <c r="BL19" s="381"/>
      <c r="BM19" s="381"/>
      <c r="BN19" s="381"/>
      <c r="BO19" s="381"/>
      <c r="BP19" s="381"/>
      <c r="BQ19" s="381"/>
      <c r="BR19" s="381"/>
      <c r="BS19" s="381"/>
      <c r="BT19" s="381"/>
      <c r="BU19" s="381"/>
      <c r="BV19" s="381"/>
      <c r="BW19" s="381"/>
      <c r="BX19" s="381"/>
      <c r="BY19" s="381"/>
      <c r="BZ19" s="381"/>
      <c r="CA19" s="381"/>
      <c r="CB19" s="381"/>
      <c r="CC19" s="381"/>
      <c r="CD19" s="381"/>
      <c r="CE19" s="381"/>
      <c r="CF19" s="381"/>
      <c r="CG19" s="381"/>
      <c r="CH19" s="381"/>
      <c r="CI19" s="381"/>
      <c r="CJ19" s="381"/>
      <c r="CK19" s="381"/>
      <c r="CL19" s="381"/>
      <c r="CM19" s="381"/>
      <c r="CN19" s="381"/>
      <c r="CO19" s="381"/>
      <c r="CP19" s="381"/>
      <c r="CQ19" s="381"/>
      <c r="CR19" s="381"/>
      <c r="CS19" s="381"/>
      <c r="CT19" s="381"/>
      <c r="CU19" s="381"/>
      <c r="CV19" s="381"/>
      <c r="CW19" s="381"/>
      <c r="CX19" s="381"/>
      <c r="CY19" s="381"/>
      <c r="CZ19" s="381"/>
      <c r="DA19" s="381"/>
      <c r="DB19" s="381"/>
      <c r="DC19" s="381"/>
      <c r="DD19" s="381"/>
      <c r="DE19" s="381"/>
      <c r="DF19" s="381"/>
      <c r="DG19" s="381"/>
      <c r="DH19" s="381"/>
      <c r="DI19" s="381"/>
      <c r="DJ19" s="381"/>
    </row>
    <row r="20" spans="2:114" ht="15">
      <c r="B20" s="405" t="s">
        <v>308</v>
      </c>
      <c r="G20" s="411">
        <f>IF(OR(EligBasisLimits!$C$16=0,EligBasisLimits!$C$16=""),"",J20/EligBasisLimits!$C$16)</f>
      </c>
      <c r="H20" s="449">
        <v>0.03</v>
      </c>
      <c r="I20" s="412"/>
      <c r="J20" s="447"/>
      <c r="K20" s="413">
        <f aca="true" t="shared" si="2" ref="K20:X20">INT(J20*(1+$H20))</f>
        <v>0</v>
      </c>
      <c r="L20" s="413">
        <f t="shared" si="2"/>
        <v>0</v>
      </c>
      <c r="M20" s="413">
        <f t="shared" si="2"/>
        <v>0</v>
      </c>
      <c r="N20" s="413">
        <f t="shared" si="2"/>
        <v>0</v>
      </c>
      <c r="O20" s="413">
        <f t="shared" si="2"/>
        <v>0</v>
      </c>
      <c r="P20" s="413">
        <f t="shared" si="2"/>
        <v>0</v>
      </c>
      <c r="Q20" s="413">
        <f t="shared" si="2"/>
        <v>0</v>
      </c>
      <c r="R20" s="413">
        <f t="shared" si="2"/>
        <v>0</v>
      </c>
      <c r="S20" s="413">
        <f t="shared" si="2"/>
        <v>0</v>
      </c>
      <c r="T20" s="413">
        <f t="shared" si="2"/>
        <v>0</v>
      </c>
      <c r="U20" s="413">
        <f t="shared" si="2"/>
        <v>0</v>
      </c>
      <c r="V20" s="413">
        <f t="shared" si="2"/>
        <v>0</v>
      </c>
      <c r="W20" s="413">
        <f t="shared" si="2"/>
        <v>0</v>
      </c>
      <c r="X20" s="413">
        <f t="shared" si="2"/>
        <v>0</v>
      </c>
      <c r="BA20" s="381"/>
      <c r="BB20" s="381"/>
      <c r="BC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381"/>
      <c r="CB20" s="381"/>
      <c r="CC20" s="381"/>
      <c r="CD20" s="381"/>
      <c r="CE20" s="381"/>
      <c r="CF20" s="381"/>
      <c r="CG20" s="381"/>
      <c r="CH20" s="381"/>
      <c r="CI20" s="381"/>
      <c r="CJ20" s="381"/>
      <c r="CK20" s="381"/>
      <c r="CL20" s="381"/>
      <c r="CM20" s="381"/>
      <c r="CN20" s="381"/>
      <c r="CO20" s="381"/>
      <c r="CP20" s="381"/>
      <c r="CQ20" s="381"/>
      <c r="CR20" s="381"/>
      <c r="CS20" s="381"/>
      <c r="CT20" s="381"/>
      <c r="CU20" s="381"/>
      <c r="CV20" s="381"/>
      <c r="CW20" s="381"/>
      <c r="CX20" s="381"/>
      <c r="CY20" s="381"/>
      <c r="CZ20" s="381"/>
      <c r="DA20" s="381"/>
      <c r="DB20" s="381"/>
      <c r="DC20" s="381"/>
      <c r="DD20" s="381"/>
      <c r="DE20" s="381"/>
      <c r="DF20" s="381"/>
      <c r="DG20" s="381"/>
      <c r="DH20" s="381"/>
      <c r="DI20" s="381"/>
      <c r="DJ20" s="381"/>
    </row>
    <row r="21" spans="2:114" ht="15">
      <c r="B21" s="405" t="s">
        <v>309</v>
      </c>
      <c r="G21" s="411">
        <f>IF(OR(EligBasisLimits!$C$16=0,EligBasisLimits!$C$16=""),"",J21/EligBasisLimits!$C$16)</f>
      </c>
      <c r="H21" s="449">
        <v>0.03</v>
      </c>
      <c r="I21" s="412"/>
      <c r="J21" s="447"/>
      <c r="K21" s="413">
        <f aca="true" t="shared" si="3" ref="K21:X21">INT(J21*(1+$H21))</f>
        <v>0</v>
      </c>
      <c r="L21" s="413">
        <f t="shared" si="3"/>
        <v>0</v>
      </c>
      <c r="M21" s="413">
        <f t="shared" si="3"/>
        <v>0</v>
      </c>
      <c r="N21" s="413">
        <f t="shared" si="3"/>
        <v>0</v>
      </c>
      <c r="O21" s="413">
        <f t="shared" si="3"/>
        <v>0</v>
      </c>
      <c r="P21" s="413">
        <f t="shared" si="3"/>
        <v>0</v>
      </c>
      <c r="Q21" s="413">
        <f t="shared" si="3"/>
        <v>0</v>
      </c>
      <c r="R21" s="413">
        <f t="shared" si="3"/>
        <v>0</v>
      </c>
      <c r="S21" s="413">
        <f t="shared" si="3"/>
        <v>0</v>
      </c>
      <c r="T21" s="413">
        <f t="shared" si="3"/>
        <v>0</v>
      </c>
      <c r="U21" s="413">
        <f t="shared" si="3"/>
        <v>0</v>
      </c>
      <c r="V21" s="413">
        <f t="shared" si="3"/>
        <v>0</v>
      </c>
      <c r="W21" s="413">
        <f t="shared" si="3"/>
        <v>0</v>
      </c>
      <c r="X21" s="413">
        <f t="shared" si="3"/>
        <v>0</v>
      </c>
      <c r="BA21" s="381"/>
      <c r="BB21" s="381"/>
      <c r="BC21" s="381"/>
      <c r="BE21" s="381"/>
      <c r="BF21" s="381"/>
      <c r="BG21" s="381"/>
      <c r="BH21" s="381"/>
      <c r="BI21" s="381"/>
      <c r="BJ21" s="381"/>
      <c r="BK21" s="381"/>
      <c r="BL21" s="381"/>
      <c r="BM21" s="381"/>
      <c r="BN21" s="381"/>
      <c r="BO21" s="381"/>
      <c r="BP21" s="381"/>
      <c r="BQ21" s="381"/>
      <c r="BR21" s="381"/>
      <c r="BS21" s="381"/>
      <c r="BT21" s="381"/>
      <c r="BU21" s="381"/>
      <c r="BV21" s="381"/>
      <c r="BW21" s="381"/>
      <c r="BX21" s="381"/>
      <c r="BY21" s="381"/>
      <c r="BZ21" s="381"/>
      <c r="CA21" s="381"/>
      <c r="CB21" s="381"/>
      <c r="CC21" s="381"/>
      <c r="CD21" s="381"/>
      <c r="CE21" s="381"/>
      <c r="CF21" s="381"/>
      <c r="CG21" s="381"/>
      <c r="CH21" s="381"/>
      <c r="CI21" s="381"/>
      <c r="CJ21" s="381"/>
      <c r="CK21" s="381"/>
      <c r="CL21" s="381"/>
      <c r="CM21" s="381"/>
      <c r="CN21" s="381"/>
      <c r="CO21" s="381"/>
      <c r="CP21" s="381"/>
      <c r="CQ21" s="381"/>
      <c r="CR21" s="381"/>
      <c r="CS21" s="381"/>
      <c r="CT21" s="381"/>
      <c r="CU21" s="381"/>
      <c r="CV21" s="381"/>
      <c r="CW21" s="381"/>
      <c r="CX21" s="381"/>
      <c r="CY21" s="381"/>
      <c r="CZ21" s="381"/>
      <c r="DA21" s="381"/>
      <c r="DB21" s="381"/>
      <c r="DC21" s="381"/>
      <c r="DD21" s="381"/>
      <c r="DE21" s="381"/>
      <c r="DF21" s="381"/>
      <c r="DG21" s="381"/>
      <c r="DH21" s="381"/>
      <c r="DI21" s="381"/>
      <c r="DJ21" s="381"/>
    </row>
    <row r="22" spans="2:114" ht="15">
      <c r="B22" s="405" t="s">
        <v>3</v>
      </c>
      <c r="G22" s="411">
        <f>IF(OR(EligBasisLimits!$C$16=0,EligBasisLimits!$C$16=""),"",J22/EligBasisLimits!$C$16)</f>
      </c>
      <c r="H22" s="449">
        <v>0.03</v>
      </c>
      <c r="I22" s="412"/>
      <c r="J22" s="447"/>
      <c r="K22" s="413">
        <f aca="true" t="shared" si="4" ref="K22:X22">INT(J22*(1+$H22))</f>
        <v>0</v>
      </c>
      <c r="L22" s="413">
        <f t="shared" si="4"/>
        <v>0</v>
      </c>
      <c r="M22" s="413">
        <f t="shared" si="4"/>
        <v>0</v>
      </c>
      <c r="N22" s="413">
        <f t="shared" si="4"/>
        <v>0</v>
      </c>
      <c r="O22" s="413">
        <f t="shared" si="4"/>
        <v>0</v>
      </c>
      <c r="P22" s="413">
        <f t="shared" si="4"/>
        <v>0</v>
      </c>
      <c r="Q22" s="413">
        <f t="shared" si="4"/>
        <v>0</v>
      </c>
      <c r="R22" s="413">
        <f t="shared" si="4"/>
        <v>0</v>
      </c>
      <c r="S22" s="413">
        <f t="shared" si="4"/>
        <v>0</v>
      </c>
      <c r="T22" s="413">
        <f t="shared" si="4"/>
        <v>0</v>
      </c>
      <c r="U22" s="413">
        <f t="shared" si="4"/>
        <v>0</v>
      </c>
      <c r="V22" s="413">
        <f t="shared" si="4"/>
        <v>0</v>
      </c>
      <c r="W22" s="413">
        <f t="shared" si="4"/>
        <v>0</v>
      </c>
      <c r="X22" s="413">
        <f t="shared" si="4"/>
        <v>0</v>
      </c>
      <c r="BA22" s="381"/>
      <c r="BB22" s="381"/>
      <c r="BC22" s="381"/>
      <c r="BE22" s="381"/>
      <c r="BF22" s="381"/>
      <c r="BG22" s="381"/>
      <c r="BH22" s="381"/>
      <c r="BI22" s="381"/>
      <c r="BJ22" s="381"/>
      <c r="BK22" s="381"/>
      <c r="BL22" s="381"/>
      <c r="BM22" s="381"/>
      <c r="BN22" s="381"/>
      <c r="BO22" s="381"/>
      <c r="BP22" s="381"/>
      <c r="BQ22" s="381"/>
      <c r="BR22" s="381"/>
      <c r="BS22" s="381"/>
      <c r="BT22" s="381"/>
      <c r="BU22" s="381"/>
      <c r="BV22" s="381"/>
      <c r="BW22" s="381"/>
      <c r="BX22" s="381"/>
      <c r="BY22" s="381"/>
      <c r="BZ22" s="381"/>
      <c r="CA22" s="381"/>
      <c r="CB22" s="381"/>
      <c r="CC22" s="381"/>
      <c r="CD22" s="381"/>
      <c r="CE22" s="381"/>
      <c r="CF22" s="381"/>
      <c r="CG22" s="381"/>
      <c r="CH22" s="381"/>
      <c r="CI22" s="381"/>
      <c r="CJ22" s="381"/>
      <c r="CK22" s="381"/>
      <c r="CL22" s="381"/>
      <c r="CM22" s="381"/>
      <c r="CN22" s="381"/>
      <c r="CO22" s="381"/>
      <c r="CP22" s="381"/>
      <c r="CQ22" s="381"/>
      <c r="CR22" s="381"/>
      <c r="CS22" s="381"/>
      <c r="CT22" s="381"/>
      <c r="CU22" s="381"/>
      <c r="CV22" s="381"/>
      <c r="CW22" s="381"/>
      <c r="CX22" s="381"/>
      <c r="CY22" s="381"/>
      <c r="CZ22" s="381"/>
      <c r="DA22" s="381"/>
      <c r="DB22" s="381"/>
      <c r="DC22" s="381"/>
      <c r="DD22" s="381"/>
      <c r="DE22" s="381"/>
      <c r="DF22" s="381"/>
      <c r="DG22" s="381"/>
      <c r="DH22" s="381"/>
      <c r="DI22" s="381"/>
      <c r="DJ22" s="381"/>
    </row>
    <row r="23" spans="2:114" ht="15">
      <c r="B23" s="414" t="s">
        <v>310</v>
      </c>
      <c r="C23" s="414"/>
      <c r="D23" s="414"/>
      <c r="E23" s="414"/>
      <c r="F23" s="414"/>
      <c r="G23" s="415">
        <f>IF(OR(EligBasisLimits!$C$16=0,EligBasisLimits!$C$16=""),"",J23/EligBasisLimits!$C$16)</f>
      </c>
      <c r="H23" s="450">
        <v>0.03</v>
      </c>
      <c r="I23" s="416"/>
      <c r="J23" s="448"/>
      <c r="K23" s="417">
        <f aca="true" t="shared" si="5" ref="K23:X23">INT(J23*(1+$H23))</f>
        <v>0</v>
      </c>
      <c r="L23" s="417">
        <f t="shared" si="5"/>
        <v>0</v>
      </c>
      <c r="M23" s="417">
        <f t="shared" si="5"/>
        <v>0</v>
      </c>
      <c r="N23" s="417">
        <f t="shared" si="5"/>
        <v>0</v>
      </c>
      <c r="O23" s="417">
        <f t="shared" si="5"/>
        <v>0</v>
      </c>
      <c r="P23" s="417">
        <f t="shared" si="5"/>
        <v>0</v>
      </c>
      <c r="Q23" s="417">
        <f t="shared" si="5"/>
        <v>0</v>
      </c>
      <c r="R23" s="417">
        <f t="shared" si="5"/>
        <v>0</v>
      </c>
      <c r="S23" s="417">
        <f t="shared" si="5"/>
        <v>0</v>
      </c>
      <c r="T23" s="417">
        <f t="shared" si="5"/>
        <v>0</v>
      </c>
      <c r="U23" s="417">
        <f t="shared" si="5"/>
        <v>0</v>
      </c>
      <c r="V23" s="417">
        <f t="shared" si="5"/>
        <v>0</v>
      </c>
      <c r="W23" s="417">
        <f t="shared" si="5"/>
        <v>0</v>
      </c>
      <c r="X23" s="417">
        <f t="shared" si="5"/>
        <v>0</v>
      </c>
      <c r="BA23" s="381"/>
      <c r="BB23" s="381"/>
      <c r="BC23" s="381"/>
      <c r="BE23" s="381"/>
      <c r="BF23" s="381"/>
      <c r="BG23" s="381"/>
      <c r="BH23" s="381"/>
      <c r="BI23" s="381"/>
      <c r="BJ23" s="381"/>
      <c r="BK23" s="381"/>
      <c r="BL23" s="381"/>
      <c r="BM23" s="381"/>
      <c r="BN23" s="381"/>
      <c r="BO23" s="381"/>
      <c r="BP23" s="381"/>
      <c r="BQ23" s="381"/>
      <c r="BR23" s="381"/>
      <c r="BS23" s="381"/>
      <c r="BT23" s="381"/>
      <c r="BU23" s="381"/>
      <c r="BV23" s="381"/>
      <c r="BW23" s="381"/>
      <c r="BX23" s="381"/>
      <c r="BY23" s="381"/>
      <c r="BZ23" s="381"/>
      <c r="CA23" s="381"/>
      <c r="CB23" s="381"/>
      <c r="CC23" s="381"/>
      <c r="CD23" s="381"/>
      <c r="CE23" s="381"/>
      <c r="CF23" s="381"/>
      <c r="CG23" s="381"/>
      <c r="CH23" s="381"/>
      <c r="CI23" s="381"/>
      <c r="CJ23" s="381"/>
      <c r="CK23" s="381"/>
      <c r="CL23" s="381"/>
      <c r="CM23" s="381"/>
      <c r="CN23" s="381"/>
      <c r="CO23" s="381"/>
      <c r="CP23" s="381"/>
      <c r="CQ23" s="381"/>
      <c r="CR23" s="381"/>
      <c r="CS23" s="381"/>
      <c r="CT23" s="381"/>
      <c r="CU23" s="381"/>
      <c r="CV23" s="381"/>
      <c r="CW23" s="381"/>
      <c r="CX23" s="381"/>
      <c r="CY23" s="381"/>
      <c r="CZ23" s="381"/>
      <c r="DA23" s="381"/>
      <c r="DB23" s="381"/>
      <c r="DC23" s="381"/>
      <c r="DD23" s="381"/>
      <c r="DE23" s="381"/>
      <c r="DF23" s="381"/>
      <c r="DG23" s="381"/>
      <c r="DH23" s="381"/>
      <c r="DI23" s="381"/>
      <c r="DJ23" s="381"/>
    </row>
    <row r="24" spans="2:26" s="379" customFormat="1" ht="15">
      <c r="B24" s="379" t="s">
        <v>292</v>
      </c>
      <c r="G24" s="411">
        <f>IF(OR(EligBasisLimits!$C$16=0,EligBasisLimits!$C$16=""),"",J24/EligBasisLimits!$C$16)</f>
      </c>
      <c r="H24" s="384"/>
      <c r="I24" s="418"/>
      <c r="J24" s="392">
        <f>SUM(J19:J23)</f>
        <v>0</v>
      </c>
      <c r="K24" s="392">
        <f aca="true" t="shared" si="6" ref="K24:X24">SUM(K16:K23)</f>
        <v>0</v>
      </c>
      <c r="L24" s="392">
        <f t="shared" si="6"/>
        <v>0</v>
      </c>
      <c r="M24" s="392">
        <f t="shared" si="6"/>
        <v>0</v>
      </c>
      <c r="N24" s="392">
        <f t="shared" si="6"/>
        <v>0</v>
      </c>
      <c r="O24" s="392">
        <f t="shared" si="6"/>
        <v>0</v>
      </c>
      <c r="P24" s="392">
        <f t="shared" si="6"/>
        <v>0</v>
      </c>
      <c r="Q24" s="392">
        <f t="shared" si="6"/>
        <v>0</v>
      </c>
      <c r="R24" s="392">
        <f t="shared" si="6"/>
        <v>0</v>
      </c>
      <c r="S24" s="392">
        <f t="shared" si="6"/>
        <v>0</v>
      </c>
      <c r="T24" s="392">
        <f t="shared" si="6"/>
        <v>0</v>
      </c>
      <c r="U24" s="392">
        <f t="shared" si="6"/>
        <v>0</v>
      </c>
      <c r="V24" s="392">
        <f t="shared" si="6"/>
        <v>0</v>
      </c>
      <c r="W24" s="392">
        <f t="shared" si="6"/>
        <v>0</v>
      </c>
      <c r="X24" s="392">
        <f t="shared" si="6"/>
        <v>0</v>
      </c>
      <c r="Y24" s="185"/>
      <c r="Z24" s="185"/>
    </row>
    <row r="25" spans="8:114" ht="15">
      <c r="H25" s="384"/>
      <c r="I25" s="418"/>
      <c r="BA25" s="381"/>
      <c r="BB25" s="381"/>
      <c r="BC25" s="381"/>
      <c r="BE25" s="381"/>
      <c r="BF25" s="381"/>
      <c r="BG25" s="381"/>
      <c r="BH25" s="381"/>
      <c r="BI25" s="381"/>
      <c r="BJ25" s="381"/>
      <c r="BK25" s="381"/>
      <c r="BL25" s="381"/>
      <c r="BM25" s="381"/>
      <c r="BN25" s="381"/>
      <c r="BO25" s="381"/>
      <c r="BP25" s="381"/>
      <c r="BQ25" s="381"/>
      <c r="BR25" s="381"/>
      <c r="BS25" s="381"/>
      <c r="BT25" s="381"/>
      <c r="BU25" s="381"/>
      <c r="BV25" s="381"/>
      <c r="BW25" s="381"/>
      <c r="BX25" s="381"/>
      <c r="BY25" s="381"/>
      <c r="BZ25" s="381"/>
      <c r="CA25" s="381"/>
      <c r="CB25" s="381"/>
      <c r="CC25" s="381"/>
      <c r="CD25" s="381"/>
      <c r="CE25" s="381"/>
      <c r="CF25" s="381"/>
      <c r="CG25" s="381"/>
      <c r="CH25" s="381"/>
      <c r="CI25" s="381"/>
      <c r="CJ25" s="381"/>
      <c r="CK25" s="381"/>
      <c r="CL25" s="381"/>
      <c r="CM25" s="381"/>
      <c r="CN25" s="381"/>
      <c r="CO25" s="381"/>
      <c r="CP25" s="381"/>
      <c r="CQ25" s="381"/>
      <c r="CR25" s="381"/>
      <c r="CS25" s="381"/>
      <c r="CT25" s="381"/>
      <c r="CU25" s="381"/>
      <c r="CV25" s="381"/>
      <c r="CW25" s="381"/>
      <c r="CX25" s="381"/>
      <c r="CY25" s="381"/>
      <c r="CZ25" s="381"/>
      <c r="DA25" s="381"/>
      <c r="DB25" s="381"/>
      <c r="DC25" s="381"/>
      <c r="DD25" s="381"/>
      <c r="DE25" s="381"/>
      <c r="DF25" s="381"/>
      <c r="DG25" s="381"/>
      <c r="DH25" s="381"/>
      <c r="DI25" s="381"/>
      <c r="DJ25" s="381"/>
    </row>
    <row r="26" spans="2:114" ht="15">
      <c r="B26" s="405" t="s">
        <v>311</v>
      </c>
      <c r="G26" s="411">
        <f>IF(OR(EligBasisLimits!$C$16=0,EligBasisLimits!$C$16=""),"",J26/EligBasisLimits!$C$16)</f>
      </c>
      <c r="H26" s="449">
        <v>0.03</v>
      </c>
      <c r="I26" s="412"/>
      <c r="J26" s="451"/>
      <c r="K26" s="413">
        <f aca="true" t="shared" si="7" ref="K26:X26">INT(J26*(1+$H26))</f>
        <v>0</v>
      </c>
      <c r="L26" s="413">
        <f t="shared" si="7"/>
        <v>0</v>
      </c>
      <c r="M26" s="413">
        <f t="shared" si="7"/>
        <v>0</v>
      </c>
      <c r="N26" s="413">
        <f t="shared" si="7"/>
        <v>0</v>
      </c>
      <c r="O26" s="413">
        <f t="shared" si="7"/>
        <v>0</v>
      </c>
      <c r="P26" s="413">
        <f t="shared" si="7"/>
        <v>0</v>
      </c>
      <c r="Q26" s="413">
        <f t="shared" si="7"/>
        <v>0</v>
      </c>
      <c r="R26" s="413">
        <f t="shared" si="7"/>
        <v>0</v>
      </c>
      <c r="S26" s="413">
        <f t="shared" si="7"/>
        <v>0</v>
      </c>
      <c r="T26" s="413">
        <f t="shared" si="7"/>
        <v>0</v>
      </c>
      <c r="U26" s="413">
        <f t="shared" si="7"/>
        <v>0</v>
      </c>
      <c r="V26" s="413">
        <f t="shared" si="7"/>
        <v>0</v>
      </c>
      <c r="W26" s="413">
        <f t="shared" si="7"/>
        <v>0</v>
      </c>
      <c r="X26" s="413">
        <f t="shared" si="7"/>
        <v>0</v>
      </c>
      <c r="BA26" s="381"/>
      <c r="BB26" s="381"/>
      <c r="BC26" s="381"/>
      <c r="BE26" s="381"/>
      <c r="BF26" s="381"/>
      <c r="BG26" s="381"/>
      <c r="BH26" s="381"/>
      <c r="BI26" s="381"/>
      <c r="BJ26" s="381"/>
      <c r="BK26" s="381"/>
      <c r="BL26" s="381"/>
      <c r="BM26" s="381"/>
      <c r="BN26" s="381"/>
      <c r="BO26" s="381"/>
      <c r="BP26" s="381"/>
      <c r="BQ26" s="381"/>
      <c r="BR26" s="381"/>
      <c r="BS26" s="381"/>
      <c r="BT26" s="381"/>
      <c r="BU26" s="381"/>
      <c r="BV26" s="381"/>
      <c r="BW26" s="381"/>
      <c r="BX26" s="381"/>
      <c r="BY26" s="381"/>
      <c r="BZ26" s="381"/>
      <c r="CA26" s="381"/>
      <c r="CB26" s="381"/>
      <c r="CC26" s="381"/>
      <c r="CD26" s="381"/>
      <c r="CE26" s="381"/>
      <c r="CF26" s="381"/>
      <c r="CG26" s="381"/>
      <c r="CH26" s="381"/>
      <c r="CI26" s="381"/>
      <c r="CJ26" s="381"/>
      <c r="CK26" s="381"/>
      <c r="CL26" s="381"/>
      <c r="CM26" s="381"/>
      <c r="CN26" s="381"/>
      <c r="CO26" s="381"/>
      <c r="CP26" s="381"/>
      <c r="CQ26" s="381"/>
      <c r="CR26" s="381"/>
      <c r="CS26" s="381"/>
      <c r="CT26" s="381"/>
      <c r="CU26" s="381"/>
      <c r="CV26" s="381"/>
      <c r="CW26" s="381"/>
      <c r="CX26" s="381"/>
      <c r="CY26" s="381"/>
      <c r="CZ26" s="381"/>
      <c r="DA26" s="381"/>
      <c r="DB26" s="381"/>
      <c r="DC26" s="381"/>
      <c r="DD26" s="381"/>
      <c r="DE26" s="381"/>
      <c r="DF26" s="381"/>
      <c r="DG26" s="381"/>
      <c r="DH26" s="381"/>
      <c r="DI26" s="381"/>
      <c r="DJ26" s="381"/>
    </row>
    <row r="27" spans="2:114" ht="15">
      <c r="B27" s="405" t="s">
        <v>312</v>
      </c>
      <c r="G27" s="420">
        <f>IF(('OPER INCOME'!$AA$15+'OPER INCOME'!$AA$35)=0,"",+K27/('OPER INCOME'!$AA$15+'OPER INCOME'!$AA$35))</f>
      </c>
      <c r="H27" s="383" t="s">
        <v>288</v>
      </c>
      <c r="I27" s="383"/>
      <c r="J27" s="451"/>
      <c r="K27" s="413">
        <f>INT(+J27*(1+'OPER INCOME'!$H$14))</f>
        <v>0</v>
      </c>
      <c r="L27" s="413">
        <f>INT(+K27*(1+'OPER INCOME'!$H$14))</f>
        <v>0</v>
      </c>
      <c r="M27" s="413">
        <f>INT(+L27*(1+'OPER INCOME'!$H$14))</f>
        <v>0</v>
      </c>
      <c r="N27" s="413">
        <f>INT(+M27*(1+'OPER INCOME'!$H$14))</f>
        <v>0</v>
      </c>
      <c r="O27" s="413">
        <f>INT(+N27*(1+'OPER INCOME'!$H$14))</f>
        <v>0</v>
      </c>
      <c r="P27" s="413">
        <f>INT(+O27*(1+'OPER INCOME'!$H$14))</f>
        <v>0</v>
      </c>
      <c r="Q27" s="413">
        <f>INT(+P27*(1+'OPER INCOME'!$H$14))</f>
        <v>0</v>
      </c>
      <c r="R27" s="413">
        <f>INT(+Q27*(1+'OPER INCOME'!$H$14))</f>
        <v>0</v>
      </c>
      <c r="S27" s="413">
        <f>INT(+R27*(1+'OPER INCOME'!$H$14))</f>
        <v>0</v>
      </c>
      <c r="T27" s="413">
        <f>INT(+S27*(1+'OPER INCOME'!$H$14))</f>
        <v>0</v>
      </c>
      <c r="U27" s="413">
        <f>INT(+T27*(1+'OPER INCOME'!$H$14))</f>
        <v>0</v>
      </c>
      <c r="V27" s="413">
        <f>INT(+U27*(1+'OPER INCOME'!$H$14))</f>
        <v>0</v>
      </c>
      <c r="W27" s="413">
        <f>INT(+V27*(1+'OPER INCOME'!$H$14))</f>
        <v>0</v>
      </c>
      <c r="X27" s="413">
        <f>INT(+W27*(1+'OPER INCOME'!$H$14))</f>
        <v>0</v>
      </c>
      <c r="BA27" s="381"/>
      <c r="BB27" s="381"/>
      <c r="BC27" s="381"/>
      <c r="BE27" s="381"/>
      <c r="BF27" s="381"/>
      <c r="BG27" s="381"/>
      <c r="BH27" s="381"/>
      <c r="BI27" s="381"/>
      <c r="BJ27" s="381"/>
      <c r="BK27" s="381"/>
      <c r="BL27" s="381"/>
      <c r="BM27" s="381"/>
      <c r="BN27" s="381"/>
      <c r="BO27" s="381"/>
      <c r="BP27" s="381"/>
      <c r="BQ27" s="381"/>
      <c r="BR27" s="381"/>
      <c r="BS27" s="381"/>
      <c r="BT27" s="381"/>
      <c r="BU27" s="381"/>
      <c r="BV27" s="381"/>
      <c r="BW27" s="381"/>
      <c r="BX27" s="381"/>
      <c r="BY27" s="381"/>
      <c r="BZ27" s="381"/>
      <c r="CA27" s="381"/>
      <c r="CB27" s="381"/>
      <c r="CC27" s="381"/>
      <c r="CD27" s="381"/>
      <c r="CE27" s="381"/>
      <c r="CF27" s="381"/>
      <c r="CG27" s="381"/>
      <c r="CH27" s="381"/>
      <c r="CI27" s="381"/>
      <c r="CJ27" s="381"/>
      <c r="CK27" s="381"/>
      <c r="CL27" s="381"/>
      <c r="CM27" s="381"/>
      <c r="CN27" s="381"/>
      <c r="CO27" s="381"/>
      <c r="CP27" s="381"/>
      <c r="CQ27" s="381"/>
      <c r="CR27" s="381"/>
      <c r="CS27" s="381"/>
      <c r="CT27" s="381"/>
      <c r="CU27" s="381"/>
      <c r="CV27" s="381"/>
      <c r="CW27" s="381"/>
      <c r="CX27" s="381"/>
      <c r="CY27" s="381"/>
      <c r="CZ27" s="381"/>
      <c r="DA27" s="381"/>
      <c r="DB27" s="381"/>
      <c r="DC27" s="381"/>
      <c r="DD27" s="381"/>
      <c r="DE27" s="381"/>
      <c r="DF27" s="381"/>
      <c r="DG27" s="381"/>
      <c r="DH27" s="381"/>
      <c r="DI27" s="381"/>
      <c r="DJ27" s="381"/>
    </row>
    <row r="28" spans="2:114" ht="15">
      <c r="B28" s="405" t="s">
        <v>313</v>
      </c>
      <c r="G28" s="420">
        <f>IF(('OPER INCOME'!$AA$15+'OPER INCOME'!$AA$35)=0,"",+K28/('OPER INCOME'!$AA$15+'OPER INCOME'!$AA$35))</f>
      </c>
      <c r="H28" s="383" t="s">
        <v>288</v>
      </c>
      <c r="I28" s="383"/>
      <c r="J28" s="451"/>
      <c r="K28" s="413">
        <f>INT(+J28*(1+'OPER INCOME'!$H$14))</f>
        <v>0</v>
      </c>
      <c r="L28" s="413">
        <f>INT(+K28*(1+'OPER INCOME'!$H$14))</f>
        <v>0</v>
      </c>
      <c r="M28" s="413">
        <f>INT(+L28*(1+'OPER INCOME'!$H$14))</f>
        <v>0</v>
      </c>
      <c r="N28" s="413">
        <f>INT(+M28*(1+'OPER INCOME'!$H$14))</f>
        <v>0</v>
      </c>
      <c r="O28" s="413">
        <f>INT(+N28*(1+'OPER INCOME'!$H$14))</f>
        <v>0</v>
      </c>
      <c r="P28" s="413">
        <f>INT(+O28*(1+'OPER INCOME'!$H$14))</f>
        <v>0</v>
      </c>
      <c r="Q28" s="413">
        <f>INT(+P28*(1+'OPER INCOME'!$H$14))</f>
        <v>0</v>
      </c>
      <c r="R28" s="413">
        <f>INT(+Q28*(1+'OPER INCOME'!$H$14))</f>
        <v>0</v>
      </c>
      <c r="S28" s="413">
        <f>INT(+R28*(1+'OPER INCOME'!$H$14))</f>
        <v>0</v>
      </c>
      <c r="T28" s="413">
        <f>INT(+S28*(1+'OPER INCOME'!$H$14))</f>
        <v>0</v>
      </c>
      <c r="U28" s="413">
        <f>INT(+T28*(1+'OPER INCOME'!$H$14))</f>
        <v>0</v>
      </c>
      <c r="V28" s="413">
        <f>INT(+U28*(1+'OPER INCOME'!$H$14))</f>
        <v>0</v>
      </c>
      <c r="W28" s="413">
        <f>INT(+V28*(1+'OPER INCOME'!$H$14))</f>
        <v>0</v>
      </c>
      <c r="X28" s="413">
        <f>INT(+W28*(1+'OPER INCOME'!$H$14))</f>
        <v>0</v>
      </c>
      <c r="BA28" s="381"/>
      <c r="BB28" s="381"/>
      <c r="BC28" s="381"/>
      <c r="BE28" s="381"/>
      <c r="BF28" s="381"/>
      <c r="BG28" s="381"/>
      <c r="BH28" s="381"/>
      <c r="BI28" s="381"/>
      <c r="BJ28" s="381"/>
      <c r="BK28" s="381"/>
      <c r="BL28" s="381"/>
      <c r="BM28" s="381"/>
      <c r="BN28" s="381"/>
      <c r="BO28" s="381"/>
      <c r="BP28" s="381"/>
      <c r="BQ28" s="381"/>
      <c r="BR28" s="381"/>
      <c r="BS28" s="381"/>
      <c r="BT28" s="381"/>
      <c r="BU28" s="381"/>
      <c r="BV28" s="381"/>
      <c r="BW28" s="381"/>
      <c r="BX28" s="381"/>
      <c r="BY28" s="381"/>
      <c r="BZ28" s="381"/>
      <c r="CA28" s="381"/>
      <c r="CB28" s="381"/>
      <c r="CC28" s="381"/>
      <c r="CD28" s="381"/>
      <c r="CE28" s="381"/>
      <c r="CF28" s="381"/>
      <c r="CG28" s="381"/>
      <c r="CH28" s="381"/>
      <c r="CI28" s="381"/>
      <c r="CJ28" s="381"/>
      <c r="CK28" s="381"/>
      <c r="CL28" s="381"/>
      <c r="CM28" s="381"/>
      <c r="CN28" s="381"/>
      <c r="CO28" s="381"/>
      <c r="CP28" s="381"/>
      <c r="CQ28" s="381"/>
      <c r="CR28" s="381"/>
      <c r="CS28" s="381"/>
      <c r="CT28" s="381"/>
      <c r="CU28" s="381"/>
      <c r="CV28" s="381"/>
      <c r="CW28" s="381"/>
      <c r="CX28" s="381"/>
      <c r="CY28" s="381"/>
      <c r="CZ28" s="381"/>
      <c r="DA28" s="381"/>
      <c r="DB28" s="381"/>
      <c r="DC28" s="381"/>
      <c r="DD28" s="381"/>
      <c r="DE28" s="381"/>
      <c r="DF28" s="381"/>
      <c r="DG28" s="381"/>
      <c r="DH28" s="381"/>
      <c r="DI28" s="381"/>
      <c r="DJ28" s="381"/>
    </row>
    <row r="29" spans="2:114" ht="15">
      <c r="B29" s="405" t="s">
        <v>314</v>
      </c>
      <c r="G29" s="411">
        <f>IF(OR(EligBasisLimits!$C$16=0,EligBasisLimits!$C$16=""),"",J29/EligBasisLimits!$C$16)</f>
      </c>
      <c r="H29" s="449">
        <v>0.03</v>
      </c>
      <c r="I29" s="452"/>
      <c r="J29" s="451"/>
      <c r="K29" s="413">
        <f aca="true" t="shared" si="8" ref="K29:X29">INT(J29*(1+$H29))</f>
        <v>0</v>
      </c>
      <c r="L29" s="413">
        <f t="shared" si="8"/>
        <v>0</v>
      </c>
      <c r="M29" s="413">
        <f t="shared" si="8"/>
        <v>0</v>
      </c>
      <c r="N29" s="413">
        <f t="shared" si="8"/>
        <v>0</v>
      </c>
      <c r="O29" s="413">
        <f t="shared" si="8"/>
        <v>0</v>
      </c>
      <c r="P29" s="413">
        <f t="shared" si="8"/>
        <v>0</v>
      </c>
      <c r="Q29" s="413">
        <f t="shared" si="8"/>
        <v>0</v>
      </c>
      <c r="R29" s="413">
        <f t="shared" si="8"/>
        <v>0</v>
      </c>
      <c r="S29" s="413">
        <f t="shared" si="8"/>
        <v>0</v>
      </c>
      <c r="T29" s="413">
        <f t="shared" si="8"/>
        <v>0</v>
      </c>
      <c r="U29" s="413">
        <f t="shared" si="8"/>
        <v>0</v>
      </c>
      <c r="V29" s="413">
        <f t="shared" si="8"/>
        <v>0</v>
      </c>
      <c r="W29" s="413">
        <f t="shared" si="8"/>
        <v>0</v>
      </c>
      <c r="X29" s="413">
        <f t="shared" si="8"/>
        <v>0</v>
      </c>
      <c r="BA29" s="381"/>
      <c r="BB29" s="381"/>
      <c r="BC29" s="381"/>
      <c r="BE29" s="381"/>
      <c r="BF29" s="381"/>
      <c r="BG29" s="381"/>
      <c r="BH29" s="381"/>
      <c r="BI29" s="381"/>
      <c r="BJ29" s="381"/>
      <c r="BK29" s="381"/>
      <c r="BL29" s="381"/>
      <c r="BM29" s="381"/>
      <c r="BN29" s="381"/>
      <c r="BO29" s="381"/>
      <c r="BP29" s="381"/>
      <c r="BQ29" s="381"/>
      <c r="BR29" s="381"/>
      <c r="BS29" s="381"/>
      <c r="BT29" s="381"/>
      <c r="BU29" s="381"/>
      <c r="BV29" s="381"/>
      <c r="BW29" s="381"/>
      <c r="BX29" s="381"/>
      <c r="BY29" s="381"/>
      <c r="BZ29" s="381"/>
      <c r="CA29" s="381"/>
      <c r="CB29" s="381"/>
      <c r="CC29" s="381"/>
      <c r="CD29" s="381"/>
      <c r="CE29" s="381"/>
      <c r="CF29" s="381"/>
      <c r="CG29" s="381"/>
      <c r="CH29" s="381"/>
      <c r="CI29" s="381"/>
      <c r="CJ29" s="381"/>
      <c r="CK29" s="381"/>
      <c r="CL29" s="381"/>
      <c r="CM29" s="381"/>
      <c r="CN29" s="381"/>
      <c r="CO29" s="381"/>
      <c r="CP29" s="381"/>
      <c r="CQ29" s="381"/>
      <c r="CR29" s="381"/>
      <c r="CS29" s="381"/>
      <c r="CT29" s="381"/>
      <c r="CU29" s="381"/>
      <c r="CV29" s="381"/>
      <c r="CW29" s="381"/>
      <c r="CX29" s="381"/>
      <c r="CY29" s="381"/>
      <c r="CZ29" s="381"/>
      <c r="DA29" s="381"/>
      <c r="DB29" s="381"/>
      <c r="DC29" s="381"/>
      <c r="DD29" s="381"/>
      <c r="DE29" s="381"/>
      <c r="DF29" s="381"/>
      <c r="DG29" s="381"/>
      <c r="DH29" s="381"/>
      <c r="DI29" s="381"/>
      <c r="DJ29" s="381"/>
    </row>
    <row r="30" spans="2:114" ht="15">
      <c r="B30" s="405" t="s">
        <v>315</v>
      </c>
      <c r="G30" s="411">
        <f>IF(OR(EligBasisLimits!$C$16=0,EligBasisLimits!$C$16=""),"",J30/EligBasisLimits!$C$16)</f>
      </c>
      <c r="H30" s="449">
        <v>0.03</v>
      </c>
      <c r="I30" s="452"/>
      <c r="J30" s="451"/>
      <c r="K30" s="413">
        <f aca="true" t="shared" si="9" ref="K30:X30">INT(J30*(1+$H30))</f>
        <v>0</v>
      </c>
      <c r="L30" s="413">
        <f t="shared" si="9"/>
        <v>0</v>
      </c>
      <c r="M30" s="413">
        <f t="shared" si="9"/>
        <v>0</v>
      </c>
      <c r="N30" s="413">
        <f t="shared" si="9"/>
        <v>0</v>
      </c>
      <c r="O30" s="413">
        <f t="shared" si="9"/>
        <v>0</v>
      </c>
      <c r="P30" s="413">
        <f t="shared" si="9"/>
        <v>0</v>
      </c>
      <c r="Q30" s="413">
        <f t="shared" si="9"/>
        <v>0</v>
      </c>
      <c r="R30" s="413">
        <f t="shared" si="9"/>
        <v>0</v>
      </c>
      <c r="S30" s="413">
        <f t="shared" si="9"/>
        <v>0</v>
      </c>
      <c r="T30" s="413">
        <f t="shared" si="9"/>
        <v>0</v>
      </c>
      <c r="U30" s="413">
        <f t="shared" si="9"/>
        <v>0</v>
      </c>
      <c r="V30" s="413">
        <f t="shared" si="9"/>
        <v>0</v>
      </c>
      <c r="W30" s="413">
        <f t="shared" si="9"/>
        <v>0</v>
      </c>
      <c r="X30" s="413">
        <f t="shared" si="9"/>
        <v>0</v>
      </c>
      <c r="BA30" s="381"/>
      <c r="BB30" s="381"/>
      <c r="BC30" s="381"/>
      <c r="BE30" s="381"/>
      <c r="BF30" s="381"/>
      <c r="BG30" s="381"/>
      <c r="BH30" s="381"/>
      <c r="BI30" s="381"/>
      <c r="BJ30" s="381"/>
      <c r="BK30" s="381"/>
      <c r="BL30" s="381"/>
      <c r="BM30" s="381"/>
      <c r="BN30" s="381"/>
      <c r="BO30" s="381"/>
      <c r="BP30" s="381"/>
      <c r="BQ30" s="381"/>
      <c r="BR30" s="381"/>
      <c r="BS30" s="381"/>
      <c r="BT30" s="381"/>
      <c r="BU30" s="381"/>
      <c r="BV30" s="381"/>
      <c r="BW30" s="381"/>
      <c r="BX30" s="381"/>
      <c r="BY30" s="381"/>
      <c r="BZ30" s="381"/>
      <c r="CA30" s="381"/>
      <c r="CB30" s="381"/>
      <c r="CC30" s="381"/>
      <c r="CD30" s="381"/>
      <c r="CE30" s="381"/>
      <c r="CF30" s="381"/>
      <c r="CG30" s="381"/>
      <c r="CH30" s="381"/>
      <c r="CI30" s="381"/>
      <c r="CJ30" s="381"/>
      <c r="CK30" s="381"/>
      <c r="CL30" s="381"/>
      <c r="CM30" s="381"/>
      <c r="CN30" s="381"/>
      <c r="CO30" s="381"/>
      <c r="CP30" s="381"/>
      <c r="CQ30" s="381"/>
      <c r="CR30" s="381"/>
      <c r="CS30" s="381"/>
      <c r="CT30" s="381"/>
      <c r="CU30" s="381"/>
      <c r="CV30" s="381"/>
      <c r="CW30" s="381"/>
      <c r="CX30" s="381"/>
      <c r="CY30" s="381"/>
      <c r="CZ30" s="381"/>
      <c r="DA30" s="381"/>
      <c r="DB30" s="381"/>
      <c r="DC30" s="381"/>
      <c r="DD30" s="381"/>
      <c r="DE30" s="381"/>
      <c r="DF30" s="381"/>
      <c r="DG30" s="381"/>
      <c r="DH30" s="381"/>
      <c r="DI30" s="381"/>
      <c r="DJ30" s="381"/>
    </row>
    <row r="31" spans="2:114" ht="17.25">
      <c r="B31" s="405" t="s">
        <v>302</v>
      </c>
      <c r="E31" s="421"/>
      <c r="F31" s="421"/>
      <c r="G31" s="411">
        <f>IF(OR(EligBasisLimits!$C$16=0,EligBasisLimits!$C$16=""),"",J31/EligBasisLimits!$C$16)</f>
      </c>
      <c r="H31" s="449">
        <v>0.03</v>
      </c>
      <c r="I31" s="412"/>
      <c r="J31" s="419"/>
      <c r="K31" s="413">
        <f aca="true" t="shared" si="10" ref="K31:X31">INT(J31*(1+$H31))</f>
        <v>0</v>
      </c>
      <c r="L31" s="413">
        <f t="shared" si="10"/>
        <v>0</v>
      </c>
      <c r="M31" s="413">
        <f t="shared" si="10"/>
        <v>0</v>
      </c>
      <c r="N31" s="413">
        <f t="shared" si="10"/>
        <v>0</v>
      </c>
      <c r="O31" s="413">
        <f t="shared" si="10"/>
        <v>0</v>
      </c>
      <c r="P31" s="413">
        <f t="shared" si="10"/>
        <v>0</v>
      </c>
      <c r="Q31" s="413">
        <f t="shared" si="10"/>
        <v>0</v>
      </c>
      <c r="R31" s="413">
        <f t="shared" si="10"/>
        <v>0</v>
      </c>
      <c r="S31" s="413">
        <f t="shared" si="10"/>
        <v>0</v>
      </c>
      <c r="T31" s="413">
        <f t="shared" si="10"/>
        <v>0</v>
      </c>
      <c r="U31" s="413">
        <f t="shared" si="10"/>
        <v>0</v>
      </c>
      <c r="V31" s="413">
        <f t="shared" si="10"/>
        <v>0</v>
      </c>
      <c r="W31" s="413">
        <f t="shared" si="10"/>
        <v>0</v>
      </c>
      <c r="X31" s="413">
        <f t="shared" si="10"/>
        <v>0</v>
      </c>
      <c r="BA31" s="381"/>
      <c r="BB31" s="381"/>
      <c r="BC31" s="381"/>
      <c r="BE31" s="381"/>
      <c r="BF31" s="381"/>
      <c r="BG31" s="381"/>
      <c r="BH31" s="381"/>
      <c r="BI31" s="381"/>
      <c r="BJ31" s="381"/>
      <c r="BK31" s="381"/>
      <c r="BL31" s="381"/>
      <c r="BM31" s="381"/>
      <c r="BN31" s="381"/>
      <c r="BO31" s="381"/>
      <c r="BP31" s="381"/>
      <c r="BQ31" s="381"/>
      <c r="BR31" s="381"/>
      <c r="BS31" s="381"/>
      <c r="BT31" s="381"/>
      <c r="BU31" s="381"/>
      <c r="BV31" s="381"/>
      <c r="BW31" s="381"/>
      <c r="BX31" s="381"/>
      <c r="BY31" s="381"/>
      <c r="BZ31" s="381"/>
      <c r="CA31" s="381"/>
      <c r="CB31" s="381"/>
      <c r="CC31" s="381"/>
      <c r="CD31" s="381"/>
      <c r="CE31" s="381"/>
      <c r="CF31" s="381"/>
      <c r="CG31" s="381"/>
      <c r="CH31" s="381"/>
      <c r="CI31" s="381"/>
      <c r="CJ31" s="381"/>
      <c r="CK31" s="381"/>
      <c r="CL31" s="381"/>
      <c r="CM31" s="381"/>
      <c r="CN31" s="381"/>
      <c r="CO31" s="381"/>
      <c r="CP31" s="381"/>
      <c r="CQ31" s="381"/>
      <c r="CR31" s="381"/>
      <c r="CS31" s="381"/>
      <c r="CT31" s="381"/>
      <c r="CU31" s="381"/>
      <c r="CV31" s="381"/>
      <c r="CW31" s="381"/>
      <c r="CX31" s="381"/>
      <c r="CY31" s="381"/>
      <c r="CZ31" s="381"/>
      <c r="DA31" s="381"/>
      <c r="DB31" s="381"/>
      <c r="DC31" s="381"/>
      <c r="DD31" s="381"/>
      <c r="DE31" s="381"/>
      <c r="DF31" s="381"/>
      <c r="DG31" s="381"/>
      <c r="DH31" s="381"/>
      <c r="DI31" s="381"/>
      <c r="DJ31" s="381"/>
    </row>
    <row r="32" spans="2:114" ht="17.25">
      <c r="B32" s="405" t="s">
        <v>302</v>
      </c>
      <c r="E32" s="421"/>
      <c r="F32" s="421"/>
      <c r="G32" s="411">
        <f>IF(OR(EligBasisLimits!$C$16=0,EligBasisLimits!$C$16=""),"",J32/EligBasisLimits!$C$16)</f>
      </c>
      <c r="H32" s="449">
        <v>0.03</v>
      </c>
      <c r="I32" s="412"/>
      <c r="J32" s="419"/>
      <c r="K32" s="413">
        <f aca="true" t="shared" si="11" ref="K32:X32">INT(J32*(1+$H32))</f>
        <v>0</v>
      </c>
      <c r="L32" s="413">
        <f t="shared" si="11"/>
        <v>0</v>
      </c>
      <c r="M32" s="413">
        <f t="shared" si="11"/>
        <v>0</v>
      </c>
      <c r="N32" s="413">
        <f t="shared" si="11"/>
        <v>0</v>
      </c>
      <c r="O32" s="413">
        <f t="shared" si="11"/>
        <v>0</v>
      </c>
      <c r="P32" s="413">
        <f t="shared" si="11"/>
        <v>0</v>
      </c>
      <c r="Q32" s="413">
        <f t="shared" si="11"/>
        <v>0</v>
      </c>
      <c r="R32" s="413">
        <f t="shared" si="11"/>
        <v>0</v>
      </c>
      <c r="S32" s="413">
        <f t="shared" si="11"/>
        <v>0</v>
      </c>
      <c r="T32" s="413">
        <f t="shared" si="11"/>
        <v>0</v>
      </c>
      <c r="U32" s="413">
        <f t="shared" si="11"/>
        <v>0</v>
      </c>
      <c r="V32" s="413">
        <f t="shared" si="11"/>
        <v>0</v>
      </c>
      <c r="W32" s="413">
        <f t="shared" si="11"/>
        <v>0</v>
      </c>
      <c r="X32" s="413">
        <f t="shared" si="11"/>
        <v>0</v>
      </c>
      <c r="BA32" s="381"/>
      <c r="BB32" s="381"/>
      <c r="BC32" s="381"/>
      <c r="BE32" s="381"/>
      <c r="BF32" s="381"/>
      <c r="BG32" s="381"/>
      <c r="BH32" s="381"/>
      <c r="BI32" s="381"/>
      <c r="BJ32" s="381"/>
      <c r="BK32" s="381"/>
      <c r="BL32" s="381"/>
      <c r="BM32" s="381"/>
      <c r="BN32" s="381"/>
      <c r="BO32" s="381"/>
      <c r="BP32" s="381"/>
      <c r="BQ32" s="381"/>
      <c r="BR32" s="381"/>
      <c r="BS32" s="381"/>
      <c r="BT32" s="381"/>
      <c r="BU32" s="381"/>
      <c r="BV32" s="381"/>
      <c r="BW32" s="381"/>
      <c r="BX32" s="381"/>
      <c r="BY32" s="381"/>
      <c r="BZ32" s="381"/>
      <c r="CA32" s="381"/>
      <c r="CB32" s="381"/>
      <c r="CC32" s="381"/>
      <c r="CD32" s="381"/>
      <c r="CE32" s="381"/>
      <c r="CF32" s="381"/>
      <c r="CG32" s="381"/>
      <c r="CH32" s="381"/>
      <c r="CI32" s="381"/>
      <c r="CJ32" s="381"/>
      <c r="CK32" s="381"/>
      <c r="CL32" s="381"/>
      <c r="CM32" s="381"/>
      <c r="CN32" s="381"/>
      <c r="CO32" s="381"/>
      <c r="CP32" s="381"/>
      <c r="CQ32" s="381"/>
      <c r="CR32" s="381"/>
      <c r="CS32" s="381"/>
      <c r="CT32" s="381"/>
      <c r="CU32" s="381"/>
      <c r="CV32" s="381"/>
      <c r="CW32" s="381"/>
      <c r="CX32" s="381"/>
      <c r="CY32" s="381"/>
      <c r="CZ32" s="381"/>
      <c r="DA32" s="381"/>
      <c r="DB32" s="381"/>
      <c r="DC32" s="381"/>
      <c r="DD32" s="381"/>
      <c r="DE32" s="381"/>
      <c r="DF32" s="381"/>
      <c r="DG32" s="381"/>
      <c r="DH32" s="381"/>
      <c r="DI32" s="381"/>
      <c r="DJ32" s="381"/>
    </row>
    <row r="33" spans="2:158" ht="17.25">
      <c r="B33" s="414" t="s">
        <v>302</v>
      </c>
      <c r="C33" s="414"/>
      <c r="D33" s="414"/>
      <c r="E33" s="422"/>
      <c r="F33" s="422"/>
      <c r="G33" s="415">
        <f>IF(OR(EligBasisLimits!$C$16=0,EligBasisLimits!$C$16=""),"",J33/EligBasisLimits!$C$16)</f>
      </c>
      <c r="H33" s="450">
        <v>0.03</v>
      </c>
      <c r="I33" s="416"/>
      <c r="J33" s="423"/>
      <c r="K33" s="417">
        <f aca="true" t="shared" si="12" ref="K33:X33">INT(J33*(1+$H33))</f>
        <v>0</v>
      </c>
      <c r="L33" s="417">
        <f t="shared" si="12"/>
        <v>0</v>
      </c>
      <c r="M33" s="417">
        <f t="shared" si="12"/>
        <v>0</v>
      </c>
      <c r="N33" s="417">
        <f t="shared" si="12"/>
        <v>0</v>
      </c>
      <c r="O33" s="417">
        <f t="shared" si="12"/>
        <v>0</v>
      </c>
      <c r="P33" s="417">
        <f t="shared" si="12"/>
        <v>0</v>
      </c>
      <c r="Q33" s="417">
        <f t="shared" si="12"/>
        <v>0</v>
      </c>
      <c r="R33" s="417">
        <f t="shared" si="12"/>
        <v>0</v>
      </c>
      <c r="S33" s="417">
        <f t="shared" si="12"/>
        <v>0</v>
      </c>
      <c r="T33" s="417">
        <f t="shared" si="12"/>
        <v>0</v>
      </c>
      <c r="U33" s="417">
        <f t="shared" si="12"/>
        <v>0</v>
      </c>
      <c r="V33" s="417">
        <f t="shared" si="12"/>
        <v>0</v>
      </c>
      <c r="W33" s="417">
        <f t="shared" si="12"/>
        <v>0</v>
      </c>
      <c r="X33" s="417">
        <f t="shared" si="12"/>
        <v>0</v>
      </c>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C33" s="185"/>
      <c r="CD33" s="185"/>
      <c r="CE33" s="185"/>
      <c r="CF33" s="185"/>
      <c r="CG33" s="185"/>
      <c r="CH33" s="185"/>
      <c r="CI33" s="185"/>
      <c r="CJ33" s="185"/>
      <c r="CK33" s="185"/>
      <c r="CL33" s="185"/>
      <c r="CM33" s="185"/>
      <c r="CN33" s="185"/>
      <c r="CO33" s="185"/>
      <c r="CP33" s="185"/>
      <c r="CQ33" s="185"/>
      <c r="CR33" s="185"/>
      <c r="CS33" s="185"/>
      <c r="CT33" s="185"/>
      <c r="CU33" s="185"/>
      <c r="CV33" s="185"/>
      <c r="CW33" s="185"/>
      <c r="CX33" s="185"/>
      <c r="CY33" s="185"/>
      <c r="CZ33" s="185"/>
      <c r="DA33" s="185"/>
      <c r="DB33" s="185"/>
      <c r="DC33" s="185"/>
      <c r="DD33" s="185"/>
      <c r="DE33" s="185"/>
      <c r="DF33" s="185"/>
      <c r="DG33" s="185"/>
      <c r="DH33" s="185"/>
      <c r="DI33" s="185"/>
      <c r="DJ33" s="185"/>
      <c r="DK33" s="185"/>
      <c r="DL33" s="185"/>
      <c r="DM33" s="185"/>
      <c r="DN33" s="185"/>
      <c r="DO33" s="185"/>
      <c r="DP33" s="185"/>
      <c r="DQ33" s="185"/>
      <c r="DR33" s="185"/>
      <c r="DS33" s="185"/>
      <c r="DT33" s="185"/>
      <c r="DU33" s="185"/>
      <c r="DV33" s="185"/>
      <c r="DW33" s="185"/>
      <c r="DX33" s="185"/>
      <c r="DY33" s="185"/>
      <c r="DZ33" s="185"/>
      <c r="EA33" s="185"/>
      <c r="EB33" s="185"/>
      <c r="EC33" s="185"/>
      <c r="ED33" s="185"/>
      <c r="EE33" s="185"/>
      <c r="EF33" s="185"/>
      <c r="EG33" s="185"/>
      <c r="EH33" s="185"/>
      <c r="EI33" s="185"/>
      <c r="EJ33" s="185"/>
      <c r="EK33" s="185"/>
      <c r="EL33" s="185"/>
      <c r="EM33" s="185"/>
      <c r="EN33" s="185"/>
      <c r="EO33" s="185"/>
      <c r="EP33" s="185"/>
      <c r="EQ33" s="185"/>
      <c r="ER33" s="185"/>
      <c r="ES33" s="185"/>
      <c r="ET33" s="185"/>
      <c r="EU33" s="185"/>
      <c r="EV33" s="185"/>
      <c r="EW33" s="185"/>
      <c r="EX33" s="185"/>
      <c r="EY33" s="185"/>
      <c r="EZ33" s="185"/>
      <c r="FA33" s="185"/>
      <c r="FB33" s="185"/>
    </row>
    <row r="34" spans="8:158" s="379" customFormat="1" ht="18" customHeight="1">
      <c r="H34" s="382"/>
      <c r="I34" s="382"/>
      <c r="J34" s="392"/>
      <c r="K34" s="392"/>
      <c r="L34" s="392"/>
      <c r="M34" s="392"/>
      <c r="N34" s="392"/>
      <c r="O34" s="392"/>
      <c r="P34" s="392"/>
      <c r="Q34" s="392"/>
      <c r="R34" s="392"/>
      <c r="S34" s="392"/>
      <c r="T34" s="392"/>
      <c r="U34" s="392"/>
      <c r="V34" s="392"/>
      <c r="W34" s="392"/>
      <c r="X34" s="392"/>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5"/>
      <c r="BQ34" s="185"/>
      <c r="BR34" s="185"/>
      <c r="BS34" s="185"/>
      <c r="BT34" s="185"/>
      <c r="BU34" s="185"/>
      <c r="BV34" s="185"/>
      <c r="BW34" s="185"/>
      <c r="BX34" s="185"/>
      <c r="BY34" s="185"/>
      <c r="BZ34" s="185"/>
      <c r="CA34" s="185"/>
      <c r="CB34" s="185"/>
      <c r="CC34" s="185"/>
      <c r="CD34" s="185"/>
      <c r="CE34" s="185"/>
      <c r="CF34" s="185"/>
      <c r="CG34" s="185"/>
      <c r="CH34" s="185"/>
      <c r="CI34" s="185"/>
      <c r="CJ34" s="185"/>
      <c r="CK34" s="185"/>
      <c r="CL34" s="185"/>
      <c r="CM34" s="185"/>
      <c r="CN34" s="185"/>
      <c r="CO34" s="185"/>
      <c r="CP34" s="185"/>
      <c r="CQ34" s="185"/>
      <c r="CR34" s="185"/>
      <c r="CS34" s="185"/>
      <c r="CT34" s="185"/>
      <c r="CU34" s="185"/>
      <c r="CV34" s="185"/>
      <c r="CW34" s="185"/>
      <c r="CX34" s="185"/>
      <c r="CY34" s="185"/>
      <c r="CZ34" s="185"/>
      <c r="DA34" s="185"/>
      <c r="DB34" s="185"/>
      <c r="DC34" s="185"/>
      <c r="DD34" s="185"/>
      <c r="DE34" s="185"/>
      <c r="DF34" s="185"/>
      <c r="DG34" s="185"/>
      <c r="DH34" s="185"/>
      <c r="DI34" s="185"/>
      <c r="DJ34" s="185"/>
      <c r="DK34" s="185"/>
      <c r="DL34" s="185"/>
      <c r="DM34" s="185"/>
      <c r="DN34" s="185"/>
      <c r="DO34" s="185"/>
      <c r="DP34" s="185"/>
      <c r="DQ34" s="185"/>
      <c r="DR34" s="185"/>
      <c r="DS34" s="185"/>
      <c r="DT34" s="185"/>
      <c r="DU34" s="185"/>
      <c r="DV34" s="185"/>
      <c r="DW34" s="185"/>
      <c r="DX34" s="185"/>
      <c r="DY34" s="185"/>
      <c r="DZ34" s="185"/>
      <c r="EA34" s="185"/>
      <c r="EB34" s="185"/>
      <c r="EC34" s="185"/>
      <c r="ED34" s="185"/>
      <c r="EE34" s="185"/>
      <c r="EF34" s="185"/>
      <c r="EG34" s="185"/>
      <c r="EH34" s="185"/>
      <c r="EI34" s="185"/>
      <c r="EJ34" s="185"/>
      <c r="EK34" s="185"/>
      <c r="EL34" s="185"/>
      <c r="EM34" s="185"/>
      <c r="EN34" s="185"/>
      <c r="EO34" s="185"/>
      <c r="EP34" s="185"/>
      <c r="EQ34" s="185"/>
      <c r="ER34" s="185"/>
      <c r="ES34" s="185"/>
      <c r="ET34" s="185"/>
      <c r="EU34" s="185"/>
      <c r="EV34" s="185"/>
      <c r="EW34" s="185"/>
      <c r="EX34" s="185"/>
      <c r="EY34" s="185"/>
      <c r="EZ34" s="185"/>
      <c r="FA34" s="185"/>
      <c r="FB34" s="185"/>
    </row>
    <row r="35" spans="8:158" s="424" customFormat="1" ht="15.75" thickBot="1">
      <c r="H35" s="398"/>
      <c r="I35" s="398"/>
      <c r="J35" s="397"/>
      <c r="K35" s="397"/>
      <c r="L35" s="397"/>
      <c r="M35" s="397"/>
      <c r="N35" s="397"/>
      <c r="O35" s="397"/>
      <c r="P35" s="397"/>
      <c r="Q35" s="397"/>
      <c r="R35" s="397"/>
      <c r="S35" s="397"/>
      <c r="T35" s="397"/>
      <c r="U35" s="397"/>
      <c r="V35" s="397"/>
      <c r="W35" s="397"/>
      <c r="X35" s="397"/>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5"/>
      <c r="BQ35" s="185"/>
      <c r="BR35" s="185"/>
      <c r="BS35" s="185"/>
      <c r="BT35" s="185"/>
      <c r="BU35" s="185"/>
      <c r="BV35" s="185"/>
      <c r="BW35" s="185"/>
      <c r="BX35" s="185"/>
      <c r="BY35" s="185"/>
      <c r="BZ35" s="185"/>
      <c r="CA35" s="185"/>
      <c r="CB35" s="185"/>
      <c r="CC35" s="185"/>
      <c r="CD35" s="185"/>
      <c r="CE35" s="185"/>
      <c r="CF35" s="185"/>
      <c r="CG35" s="185"/>
      <c r="CH35" s="185"/>
      <c r="CI35" s="185"/>
      <c r="CJ35" s="185"/>
      <c r="CK35" s="185"/>
      <c r="CL35" s="185"/>
      <c r="CM35" s="185"/>
      <c r="CN35" s="185"/>
      <c r="CO35" s="185"/>
      <c r="CP35" s="185"/>
      <c r="CQ35" s="185"/>
      <c r="CR35" s="185"/>
      <c r="CS35" s="185"/>
      <c r="CT35" s="185"/>
      <c r="CU35" s="185"/>
      <c r="CV35" s="185"/>
      <c r="CW35" s="185"/>
      <c r="CX35" s="185"/>
      <c r="CY35" s="185"/>
      <c r="CZ35" s="185"/>
      <c r="DA35" s="185"/>
      <c r="DB35" s="185"/>
      <c r="DC35" s="185"/>
      <c r="DD35" s="185"/>
      <c r="DE35" s="185"/>
      <c r="DF35" s="185"/>
      <c r="DG35" s="185"/>
      <c r="DH35" s="185"/>
      <c r="DI35" s="185"/>
      <c r="DJ35" s="185"/>
      <c r="DK35" s="185"/>
      <c r="DL35" s="185"/>
      <c r="DM35" s="185"/>
      <c r="DN35" s="185"/>
      <c r="DO35" s="185"/>
      <c r="DP35" s="185"/>
      <c r="DQ35" s="185"/>
      <c r="DR35" s="185"/>
      <c r="DS35" s="185"/>
      <c r="DT35" s="185"/>
      <c r="DU35" s="185"/>
      <c r="DV35" s="185"/>
      <c r="DW35" s="185"/>
      <c r="DX35" s="185"/>
      <c r="DY35" s="185"/>
      <c r="DZ35" s="185"/>
      <c r="EA35" s="185"/>
      <c r="EB35" s="185"/>
      <c r="EC35" s="185"/>
      <c r="ED35" s="185"/>
      <c r="EE35" s="185"/>
      <c r="EF35" s="185"/>
      <c r="EG35" s="185"/>
      <c r="EH35" s="185"/>
      <c r="EI35" s="185"/>
      <c r="EJ35" s="185"/>
      <c r="EK35" s="185"/>
      <c r="EL35" s="185"/>
      <c r="EM35" s="185"/>
      <c r="EN35" s="185"/>
      <c r="EO35" s="185"/>
      <c r="EP35" s="185"/>
      <c r="EQ35" s="185"/>
      <c r="ER35" s="185"/>
      <c r="ES35" s="185"/>
      <c r="ET35" s="185"/>
      <c r="EU35" s="185"/>
      <c r="EV35" s="185"/>
      <c r="EW35" s="185"/>
      <c r="EX35" s="185"/>
      <c r="EY35" s="185"/>
      <c r="EZ35" s="185"/>
      <c r="FA35" s="185"/>
      <c r="FB35" s="185"/>
    </row>
    <row r="36" spans="2:158" s="379" customFormat="1" ht="15.75" thickTop="1">
      <c r="B36" s="379" t="s">
        <v>316</v>
      </c>
      <c r="G36" s="425">
        <f>IF(OR(EligBasisLimits!$C$16=0,EligBasisLimits!$C$16=""),"",J36/EligBasisLimits!$C$16)</f>
      </c>
      <c r="H36" s="382"/>
      <c r="I36" s="382"/>
      <c r="J36" s="392">
        <f aca="true" t="shared" si="13" ref="J36:X36">SUM(J24:J33)</f>
        <v>0</v>
      </c>
      <c r="K36" s="392">
        <f t="shared" si="13"/>
        <v>0</v>
      </c>
      <c r="L36" s="392">
        <f t="shared" si="13"/>
        <v>0</v>
      </c>
      <c r="M36" s="392">
        <f t="shared" si="13"/>
        <v>0</v>
      </c>
      <c r="N36" s="392">
        <f t="shared" si="13"/>
        <v>0</v>
      </c>
      <c r="O36" s="392">
        <f t="shared" si="13"/>
        <v>0</v>
      </c>
      <c r="P36" s="392">
        <f t="shared" si="13"/>
        <v>0</v>
      </c>
      <c r="Q36" s="392">
        <f t="shared" si="13"/>
        <v>0</v>
      </c>
      <c r="R36" s="392">
        <f t="shared" si="13"/>
        <v>0</v>
      </c>
      <c r="S36" s="392">
        <f t="shared" si="13"/>
        <v>0</v>
      </c>
      <c r="T36" s="392">
        <f t="shared" si="13"/>
        <v>0</v>
      </c>
      <c r="U36" s="392">
        <f t="shared" si="13"/>
        <v>0</v>
      </c>
      <c r="V36" s="392">
        <f t="shared" si="13"/>
        <v>0</v>
      </c>
      <c r="W36" s="392">
        <f t="shared" si="13"/>
        <v>0</v>
      </c>
      <c r="X36" s="392">
        <f t="shared" si="13"/>
        <v>0</v>
      </c>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c r="BS36" s="185"/>
      <c r="BT36" s="185"/>
      <c r="BU36" s="185"/>
      <c r="BV36" s="185"/>
      <c r="BW36" s="185"/>
      <c r="BX36" s="185"/>
      <c r="BY36" s="185"/>
      <c r="BZ36" s="185"/>
      <c r="CA36" s="185"/>
      <c r="CB36" s="185"/>
      <c r="CC36" s="185"/>
      <c r="CD36" s="185"/>
      <c r="CE36" s="185"/>
      <c r="CF36" s="185"/>
      <c r="CG36" s="185"/>
      <c r="CH36" s="185"/>
      <c r="CI36" s="185"/>
      <c r="CJ36" s="185"/>
      <c r="CK36" s="185"/>
      <c r="CL36" s="185"/>
      <c r="CM36" s="185"/>
      <c r="CN36" s="185"/>
      <c r="CO36" s="185"/>
      <c r="CP36" s="185"/>
      <c r="CQ36" s="185"/>
      <c r="CR36" s="185"/>
      <c r="CS36" s="185"/>
      <c r="CT36" s="185"/>
      <c r="CU36" s="185"/>
      <c r="CV36" s="185"/>
      <c r="CW36" s="185"/>
      <c r="CX36" s="185"/>
      <c r="CY36" s="185"/>
      <c r="CZ36" s="185"/>
      <c r="DA36" s="185"/>
      <c r="DB36" s="185"/>
      <c r="DC36" s="185"/>
      <c r="DD36" s="185"/>
      <c r="DE36" s="185"/>
      <c r="DF36" s="185"/>
      <c r="DG36" s="185"/>
      <c r="DH36" s="185"/>
      <c r="DI36" s="185"/>
      <c r="DJ36" s="185"/>
      <c r="DK36" s="185"/>
      <c r="DL36" s="185"/>
      <c r="DM36" s="185"/>
      <c r="DN36" s="185"/>
      <c r="DO36" s="185"/>
      <c r="DP36" s="185"/>
      <c r="DQ36" s="185"/>
      <c r="DR36" s="185"/>
      <c r="DS36" s="185"/>
      <c r="DT36" s="185"/>
      <c r="DU36" s="185"/>
      <c r="DV36" s="185"/>
      <c r="DW36" s="185"/>
      <c r="DX36" s="185"/>
      <c r="DY36" s="185"/>
      <c r="DZ36" s="185"/>
      <c r="EA36" s="185"/>
      <c r="EB36" s="185"/>
      <c r="EC36" s="185"/>
      <c r="ED36" s="185"/>
      <c r="EE36" s="185"/>
      <c r="EF36" s="185"/>
      <c r="EG36" s="185"/>
      <c r="EH36" s="185"/>
      <c r="EI36" s="185"/>
      <c r="EJ36" s="185"/>
      <c r="EK36" s="185"/>
      <c r="EL36" s="185"/>
      <c r="EM36" s="185"/>
      <c r="EN36" s="185"/>
      <c r="EO36" s="185"/>
      <c r="EP36" s="185"/>
      <c r="EQ36" s="185"/>
      <c r="ER36" s="185"/>
      <c r="ES36" s="185"/>
      <c r="ET36" s="185"/>
      <c r="EU36" s="185"/>
      <c r="EV36" s="185"/>
      <c r="EW36" s="185"/>
      <c r="EX36" s="185"/>
      <c r="EY36" s="185"/>
      <c r="EZ36" s="185"/>
      <c r="FA36" s="185"/>
      <c r="FB36" s="185"/>
    </row>
    <row r="37" spans="8:158" s="424" customFormat="1" ht="15.75" thickBot="1">
      <c r="H37" s="398"/>
      <c r="I37" s="398"/>
      <c r="J37" s="397"/>
      <c r="K37" s="397"/>
      <c r="L37" s="397"/>
      <c r="M37" s="397"/>
      <c r="N37" s="397"/>
      <c r="O37" s="397"/>
      <c r="P37" s="397"/>
      <c r="Q37" s="397"/>
      <c r="R37" s="397"/>
      <c r="S37" s="397"/>
      <c r="T37" s="397"/>
      <c r="U37" s="397"/>
      <c r="V37" s="397"/>
      <c r="W37" s="397"/>
      <c r="X37" s="397"/>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185"/>
      <c r="AZ37" s="185"/>
      <c r="BA37" s="185"/>
      <c r="BB37" s="185"/>
      <c r="BC37" s="185"/>
      <c r="BD37" s="185"/>
      <c r="BE37" s="185"/>
      <c r="BF37" s="185"/>
      <c r="BG37" s="185"/>
      <c r="BH37" s="185"/>
      <c r="BI37" s="185"/>
      <c r="BJ37" s="185"/>
      <c r="BK37" s="185"/>
      <c r="BL37" s="185"/>
      <c r="BM37" s="185"/>
      <c r="BN37" s="185"/>
      <c r="BO37" s="185"/>
      <c r="BP37" s="185"/>
      <c r="BQ37" s="185"/>
      <c r="BR37" s="185"/>
      <c r="BS37" s="185"/>
      <c r="BT37" s="185"/>
      <c r="BU37" s="185"/>
      <c r="BV37" s="185"/>
      <c r="BW37" s="185"/>
      <c r="BX37" s="185"/>
      <c r="BY37" s="185"/>
      <c r="BZ37" s="185"/>
      <c r="CA37" s="185"/>
      <c r="CB37" s="185"/>
      <c r="CC37" s="185"/>
      <c r="CD37" s="185"/>
      <c r="CE37" s="185"/>
      <c r="CF37" s="185"/>
      <c r="CG37" s="185"/>
      <c r="CH37" s="185"/>
      <c r="CI37" s="185"/>
      <c r="CJ37" s="185"/>
      <c r="CK37" s="185"/>
      <c r="CL37" s="185"/>
      <c r="CM37" s="185"/>
      <c r="CN37" s="185"/>
      <c r="CO37" s="185"/>
      <c r="CP37" s="185"/>
      <c r="CQ37" s="185"/>
      <c r="CR37" s="185"/>
      <c r="CS37" s="185"/>
      <c r="CT37" s="185"/>
      <c r="CU37" s="185"/>
      <c r="CV37" s="185"/>
      <c r="CW37" s="185"/>
      <c r="CX37" s="185"/>
      <c r="CY37" s="185"/>
      <c r="CZ37" s="185"/>
      <c r="DA37" s="185"/>
      <c r="DB37" s="185"/>
      <c r="DC37" s="185"/>
      <c r="DD37" s="185"/>
      <c r="DE37" s="185"/>
      <c r="DF37" s="185"/>
      <c r="DG37" s="185"/>
      <c r="DH37" s="185"/>
      <c r="DI37" s="185"/>
      <c r="DJ37" s="185"/>
      <c r="DK37" s="185"/>
      <c r="DL37" s="185"/>
      <c r="DM37" s="185"/>
      <c r="DN37" s="185"/>
      <c r="DO37" s="185"/>
      <c r="DP37" s="185"/>
      <c r="DQ37" s="185"/>
      <c r="DR37" s="185"/>
      <c r="DS37" s="185"/>
      <c r="DT37" s="185"/>
      <c r="DU37" s="185"/>
      <c r="DV37" s="185"/>
      <c r="DW37" s="185"/>
      <c r="DX37" s="185"/>
      <c r="DY37" s="185"/>
      <c r="DZ37" s="185"/>
      <c r="EA37" s="185"/>
      <c r="EB37" s="185"/>
      <c r="EC37" s="185"/>
      <c r="ED37" s="185"/>
      <c r="EE37" s="185"/>
      <c r="EF37" s="185"/>
      <c r="EG37" s="185"/>
      <c r="EH37" s="185"/>
      <c r="EI37" s="185"/>
      <c r="EJ37" s="185"/>
      <c r="EK37" s="185"/>
      <c r="EL37" s="185"/>
      <c r="EM37" s="185"/>
      <c r="EN37" s="185"/>
      <c r="EO37" s="185"/>
      <c r="EP37" s="185"/>
      <c r="EQ37" s="185"/>
      <c r="ER37" s="185"/>
      <c r="ES37" s="185"/>
      <c r="ET37" s="185"/>
      <c r="EU37" s="185"/>
      <c r="EV37" s="185"/>
      <c r="EW37" s="185"/>
      <c r="EX37" s="185"/>
      <c r="EY37" s="185"/>
      <c r="EZ37" s="185"/>
      <c r="FA37" s="185"/>
      <c r="FB37" s="185"/>
    </row>
    <row r="38" spans="1:158" s="381" customFormat="1" ht="15.75" thickTop="1">
      <c r="A38" s="379" t="s">
        <v>64</v>
      </c>
      <c r="H38" s="380"/>
      <c r="I38" s="380"/>
      <c r="J38" s="392">
        <f aca="true" t="shared" si="14" ref="J38:X38">+J14-J36</f>
        <v>0</v>
      </c>
      <c r="K38" s="392">
        <f t="shared" si="14"/>
        <v>0</v>
      </c>
      <c r="L38" s="392">
        <f t="shared" si="14"/>
        <v>0</v>
      </c>
      <c r="M38" s="392">
        <f t="shared" si="14"/>
        <v>0</v>
      </c>
      <c r="N38" s="392">
        <f t="shared" si="14"/>
        <v>0</v>
      </c>
      <c r="O38" s="392">
        <f t="shared" si="14"/>
        <v>0</v>
      </c>
      <c r="P38" s="392">
        <f t="shared" si="14"/>
        <v>0</v>
      </c>
      <c r="Q38" s="392">
        <f t="shared" si="14"/>
        <v>0</v>
      </c>
      <c r="R38" s="392">
        <f t="shared" si="14"/>
        <v>0</v>
      </c>
      <c r="S38" s="392">
        <f t="shared" si="14"/>
        <v>0</v>
      </c>
      <c r="T38" s="392">
        <f t="shared" si="14"/>
        <v>0</v>
      </c>
      <c r="U38" s="392">
        <f t="shared" si="14"/>
        <v>0</v>
      </c>
      <c r="V38" s="392">
        <f t="shared" si="14"/>
        <v>0</v>
      </c>
      <c r="W38" s="392">
        <f t="shared" si="14"/>
        <v>0</v>
      </c>
      <c r="X38" s="392">
        <f t="shared" si="14"/>
        <v>0</v>
      </c>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185"/>
      <c r="BI38" s="185"/>
      <c r="BJ38" s="185"/>
      <c r="BK38" s="185"/>
      <c r="BL38" s="185"/>
      <c r="BM38" s="185"/>
      <c r="BN38" s="185"/>
      <c r="BO38" s="185"/>
      <c r="BP38" s="185"/>
      <c r="BQ38" s="185"/>
      <c r="BR38" s="185"/>
      <c r="BS38" s="185"/>
      <c r="BT38" s="185"/>
      <c r="BU38" s="185"/>
      <c r="BV38" s="185"/>
      <c r="BW38" s="185"/>
      <c r="BX38" s="185"/>
      <c r="BY38" s="185"/>
      <c r="BZ38" s="185"/>
      <c r="CA38" s="185"/>
      <c r="CB38" s="185"/>
      <c r="CC38" s="185"/>
      <c r="CD38" s="185"/>
      <c r="CE38" s="185"/>
      <c r="CF38" s="185"/>
      <c r="CG38" s="185"/>
      <c r="CH38" s="185"/>
      <c r="CI38" s="185"/>
      <c r="CJ38" s="185"/>
      <c r="CK38" s="185"/>
      <c r="CL38" s="185"/>
      <c r="CM38" s="185"/>
      <c r="CN38" s="185"/>
      <c r="CO38" s="185"/>
      <c r="CP38" s="185"/>
      <c r="CQ38" s="185"/>
      <c r="CR38" s="185"/>
      <c r="CS38" s="185"/>
      <c r="CT38" s="185"/>
      <c r="CU38" s="185"/>
      <c r="CV38" s="185"/>
      <c r="CW38" s="185"/>
      <c r="CX38" s="185"/>
      <c r="CY38" s="185"/>
      <c r="CZ38" s="185"/>
      <c r="DA38" s="185"/>
      <c r="DB38" s="185"/>
      <c r="DC38" s="185"/>
      <c r="DD38" s="185"/>
      <c r="DE38" s="185"/>
      <c r="DF38" s="185"/>
      <c r="DG38" s="185"/>
      <c r="DH38" s="185"/>
      <c r="DI38" s="185"/>
      <c r="DJ38" s="185"/>
      <c r="DK38" s="185"/>
      <c r="DL38" s="185"/>
      <c r="DM38" s="185"/>
      <c r="DN38" s="185"/>
      <c r="DO38" s="185"/>
      <c r="DP38" s="185"/>
      <c r="DQ38" s="185"/>
      <c r="DR38" s="185"/>
      <c r="DS38" s="185"/>
      <c r="DT38" s="185"/>
      <c r="DU38" s="185"/>
      <c r="DV38" s="185"/>
      <c r="DW38" s="185"/>
      <c r="DX38" s="185"/>
      <c r="DY38" s="185"/>
      <c r="DZ38" s="185"/>
      <c r="EA38" s="185"/>
      <c r="EB38" s="185"/>
      <c r="EC38" s="185"/>
      <c r="ED38" s="185"/>
      <c r="EE38" s="185"/>
      <c r="EF38" s="185"/>
      <c r="EG38" s="185"/>
      <c r="EH38" s="185"/>
      <c r="EI38" s="185"/>
      <c r="EJ38" s="185"/>
      <c r="EK38" s="185"/>
      <c r="EL38" s="185"/>
      <c r="EM38" s="185"/>
      <c r="EN38" s="185"/>
      <c r="EO38" s="185"/>
      <c r="EP38" s="185"/>
      <c r="EQ38" s="185"/>
      <c r="ER38" s="185"/>
      <c r="ES38" s="185"/>
      <c r="ET38" s="185"/>
      <c r="EU38" s="185"/>
      <c r="EV38" s="185"/>
      <c r="EW38" s="185"/>
      <c r="EX38" s="185"/>
      <c r="EY38" s="185"/>
      <c r="EZ38" s="185"/>
      <c r="FA38" s="185"/>
      <c r="FB38" s="185"/>
    </row>
    <row r="39" spans="27:158" ht="1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5"/>
      <c r="BX39" s="185"/>
      <c r="BY39" s="185"/>
      <c r="BZ39" s="185"/>
      <c r="CA39" s="185"/>
      <c r="CB39" s="185"/>
      <c r="CC39" s="185"/>
      <c r="CD39" s="185"/>
      <c r="CE39" s="185"/>
      <c r="CF39" s="185"/>
      <c r="CG39" s="185"/>
      <c r="CH39" s="185"/>
      <c r="CI39" s="185"/>
      <c r="CJ39" s="185"/>
      <c r="CK39" s="185"/>
      <c r="CL39" s="185"/>
      <c r="CM39" s="185"/>
      <c r="CN39" s="185"/>
      <c r="CO39" s="185"/>
      <c r="CP39" s="185"/>
      <c r="CQ39" s="185"/>
      <c r="CR39" s="185"/>
      <c r="CS39" s="185"/>
      <c r="CT39" s="185"/>
      <c r="CU39" s="185"/>
      <c r="CV39" s="185"/>
      <c r="CW39" s="185"/>
      <c r="CX39" s="185"/>
      <c r="CY39" s="185"/>
      <c r="CZ39" s="185"/>
      <c r="DA39" s="185"/>
      <c r="DB39" s="185"/>
      <c r="DC39" s="185"/>
      <c r="DD39" s="185"/>
      <c r="DE39" s="185"/>
      <c r="DF39" s="185"/>
      <c r="DG39" s="185"/>
      <c r="DH39" s="185"/>
      <c r="DI39" s="185"/>
      <c r="DJ39" s="185"/>
      <c r="DK39" s="185"/>
      <c r="DL39" s="185"/>
      <c r="DM39" s="185"/>
      <c r="DN39" s="185"/>
      <c r="DO39" s="185"/>
      <c r="DP39" s="185"/>
      <c r="DQ39" s="185"/>
      <c r="DR39" s="185"/>
      <c r="DS39" s="185"/>
      <c r="DT39" s="185"/>
      <c r="DU39" s="185"/>
      <c r="DV39" s="185"/>
      <c r="DW39" s="185"/>
      <c r="DX39" s="185"/>
      <c r="DY39" s="185"/>
      <c r="DZ39" s="185"/>
      <c r="EA39" s="185"/>
      <c r="EB39" s="185"/>
      <c r="EC39" s="185"/>
      <c r="ED39" s="185"/>
      <c r="EE39" s="185"/>
      <c r="EF39" s="185"/>
      <c r="EG39" s="185"/>
      <c r="EH39" s="185"/>
      <c r="EI39" s="185"/>
      <c r="EJ39" s="185"/>
      <c r="EK39" s="185"/>
      <c r="EL39" s="185"/>
      <c r="EM39" s="185"/>
      <c r="EN39" s="185"/>
      <c r="EO39" s="185"/>
      <c r="EP39" s="185"/>
      <c r="EQ39" s="185"/>
      <c r="ER39" s="185"/>
      <c r="ES39" s="185"/>
      <c r="ET39" s="185"/>
      <c r="EU39" s="185"/>
      <c r="EV39" s="185"/>
      <c r="EW39" s="185"/>
      <c r="EX39" s="185"/>
      <c r="EY39" s="185"/>
      <c r="EZ39" s="185"/>
      <c r="FA39" s="185"/>
      <c r="FB39" s="185"/>
    </row>
    <row r="40" spans="1:158" ht="15">
      <c r="A40" s="379" t="s">
        <v>65</v>
      </c>
      <c r="AA40" s="185"/>
      <c r="AB40" s="185"/>
      <c r="AC40" s="185"/>
      <c r="AD40" s="185"/>
      <c r="AE40" s="185"/>
      <c r="AF40" s="185"/>
      <c r="AG40" s="185"/>
      <c r="AH40" s="185"/>
      <c r="AI40" s="185"/>
      <c r="AJ40" s="185"/>
      <c r="AK40" s="185"/>
      <c r="AL40" s="185"/>
      <c r="AM40" s="185"/>
      <c r="AN40" s="185"/>
      <c r="AO40" s="185"/>
      <c r="AP40" s="185"/>
      <c r="AQ40" s="185"/>
      <c r="AR40" s="185"/>
      <c r="AS40" s="185"/>
      <c r="AT40" s="185"/>
      <c r="AU40" s="185"/>
      <c r="AV40" s="185"/>
      <c r="AW40" s="185"/>
      <c r="AX40" s="185"/>
      <c r="AY40" s="185"/>
      <c r="AZ40" s="185"/>
      <c r="BA40" s="185"/>
      <c r="BB40" s="185"/>
      <c r="BC40" s="185"/>
      <c r="BD40" s="185"/>
      <c r="BE40" s="185"/>
      <c r="BF40" s="185"/>
      <c r="BG40" s="185"/>
      <c r="BH40" s="185"/>
      <c r="BI40" s="185"/>
      <c r="BJ40" s="185"/>
      <c r="BK40" s="185"/>
      <c r="BL40" s="185"/>
      <c r="BM40" s="185"/>
      <c r="BN40" s="185"/>
      <c r="BO40" s="185"/>
      <c r="BP40" s="185"/>
      <c r="BQ40" s="185"/>
      <c r="BR40" s="185"/>
      <c r="BS40" s="185"/>
      <c r="BT40" s="185"/>
      <c r="BU40" s="185"/>
      <c r="BV40" s="185"/>
      <c r="BW40" s="185"/>
      <c r="BX40" s="185"/>
      <c r="BY40" s="185"/>
      <c r="BZ40" s="185"/>
      <c r="CA40" s="185"/>
      <c r="CB40" s="185"/>
      <c r="CC40" s="185"/>
      <c r="CD40" s="185"/>
      <c r="CE40" s="185"/>
      <c r="CF40" s="185"/>
      <c r="CG40" s="185"/>
      <c r="CH40" s="185"/>
      <c r="CI40" s="185"/>
      <c r="CJ40" s="185"/>
      <c r="CK40" s="185"/>
      <c r="CL40" s="185"/>
      <c r="CM40" s="185"/>
      <c r="CN40" s="185"/>
      <c r="CO40" s="185"/>
      <c r="CP40" s="185"/>
      <c r="CQ40" s="185"/>
      <c r="CR40" s="185"/>
      <c r="CS40" s="185"/>
      <c r="CT40" s="185"/>
      <c r="CU40" s="185"/>
      <c r="CV40" s="185"/>
      <c r="CW40" s="185"/>
      <c r="CX40" s="185"/>
      <c r="CY40" s="185"/>
      <c r="CZ40" s="185"/>
      <c r="DA40" s="185"/>
      <c r="DB40" s="185"/>
      <c r="DC40" s="185"/>
      <c r="DD40" s="185"/>
      <c r="DE40" s="185"/>
      <c r="DF40" s="185"/>
      <c r="DG40" s="185"/>
      <c r="DH40" s="185"/>
      <c r="DI40" s="185"/>
      <c r="DJ40" s="185"/>
      <c r="DK40" s="185"/>
      <c r="DL40" s="185"/>
      <c r="DM40" s="185"/>
      <c r="DN40" s="185"/>
      <c r="DO40" s="185"/>
      <c r="DP40" s="185"/>
      <c r="DQ40" s="185"/>
      <c r="DR40" s="185"/>
      <c r="DS40" s="185"/>
      <c r="DT40" s="185"/>
      <c r="DU40" s="185"/>
      <c r="DV40" s="185"/>
      <c r="DW40" s="185"/>
      <c r="DX40" s="185"/>
      <c r="DY40" s="185"/>
      <c r="DZ40" s="185"/>
      <c r="EA40" s="185"/>
      <c r="EB40" s="185"/>
      <c r="EC40" s="185"/>
      <c r="ED40" s="185"/>
      <c r="EE40" s="185"/>
      <c r="EF40" s="185"/>
      <c r="EG40" s="185"/>
      <c r="EH40" s="185"/>
      <c r="EI40" s="185"/>
      <c r="EJ40" s="185"/>
      <c r="EK40" s="185"/>
      <c r="EL40" s="185"/>
      <c r="EM40" s="185"/>
      <c r="EN40" s="185"/>
      <c r="EO40" s="185"/>
      <c r="EP40" s="185"/>
      <c r="EQ40" s="185"/>
      <c r="ER40" s="185"/>
      <c r="ES40" s="185"/>
      <c r="ET40" s="185"/>
      <c r="EU40" s="185"/>
      <c r="EV40" s="185"/>
      <c r="EW40" s="185"/>
      <c r="EX40" s="185"/>
      <c r="EY40" s="185"/>
      <c r="EZ40" s="185"/>
      <c r="FA40" s="185"/>
      <c r="FB40" s="185"/>
    </row>
    <row r="41" spans="2:158" s="407" customFormat="1" ht="15">
      <c r="B41" s="407" t="s">
        <v>317</v>
      </c>
      <c r="G41" s="426"/>
      <c r="H41" s="427"/>
      <c r="I41" s="427"/>
      <c r="J41" s="413">
        <f>IF(OR(Breakdown!H86=0,Breakdown!H86=""),0,-ROUND(PMT(Breakdown!D86/12,Breakdown!F86*12,Breakdown!H86)*12,0))</f>
        <v>0</v>
      </c>
      <c r="K41" s="413">
        <f>IF(K11&lt;Breakdown!$F$86,NOI!J41,0)</f>
        <v>0</v>
      </c>
      <c r="L41" s="413">
        <f>IF(L11&lt;Breakdown!$F$86,NOI!K41,0)</f>
        <v>0</v>
      </c>
      <c r="M41" s="413">
        <f>IF(M11&lt;Breakdown!$F$86,NOI!L41,0)</f>
        <v>0</v>
      </c>
      <c r="N41" s="413">
        <f>IF(N11&lt;Breakdown!$F$86,NOI!M41,0)</f>
        <v>0</v>
      </c>
      <c r="O41" s="413">
        <f>IF(O11&lt;Breakdown!$F$86,NOI!N41,0)</f>
        <v>0</v>
      </c>
      <c r="P41" s="413">
        <f>IF(P11&lt;Breakdown!$F$86,NOI!O41,0)</f>
        <v>0</v>
      </c>
      <c r="Q41" s="413">
        <f>IF(Q11&lt;Breakdown!$F$86,NOI!P41,0)</f>
        <v>0</v>
      </c>
      <c r="R41" s="413">
        <f>IF(R11&lt;Breakdown!$F$86,NOI!Q41,0)</f>
        <v>0</v>
      </c>
      <c r="S41" s="413">
        <f>IF(S11&lt;Breakdown!$F$86,NOI!R41,0)</f>
        <v>0</v>
      </c>
      <c r="T41" s="413">
        <f>IF(T11&lt;Breakdown!$F$86,NOI!S41,0)</f>
        <v>0</v>
      </c>
      <c r="U41" s="413">
        <f>IF(U11&lt;Breakdown!$F$86,NOI!T41,0)</f>
        <v>0</v>
      </c>
      <c r="V41" s="413">
        <f>IF(V11&lt;Breakdown!$F$86,NOI!U41,0)</f>
        <v>0</v>
      </c>
      <c r="W41" s="413">
        <f>IF(W11&lt;Breakdown!$F$86,NOI!V41,0)</f>
        <v>0</v>
      </c>
      <c r="X41" s="413">
        <f>IF(X11&lt;Breakdown!$F$86,NOI!W41,0)</f>
        <v>0</v>
      </c>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5"/>
      <c r="AY41" s="185"/>
      <c r="AZ41" s="185"/>
      <c r="BA41" s="185"/>
      <c r="BB41" s="185"/>
      <c r="BC41" s="185"/>
      <c r="BD41" s="185"/>
      <c r="BE41" s="185"/>
      <c r="BF41" s="185"/>
      <c r="BG41" s="185"/>
      <c r="BH41" s="185"/>
      <c r="BI41" s="185"/>
      <c r="BJ41" s="185"/>
      <c r="BK41" s="185"/>
      <c r="BL41" s="185"/>
      <c r="BM41" s="185"/>
      <c r="BN41" s="185"/>
      <c r="BO41" s="185"/>
      <c r="BP41" s="185"/>
      <c r="BQ41" s="185"/>
      <c r="BR41" s="185"/>
      <c r="BS41" s="185"/>
      <c r="BT41" s="185"/>
      <c r="BU41" s="185"/>
      <c r="BV41" s="185"/>
      <c r="BW41" s="185"/>
      <c r="BX41" s="185"/>
      <c r="BY41" s="185"/>
      <c r="BZ41" s="185"/>
      <c r="CA41" s="185"/>
      <c r="CB41" s="185"/>
      <c r="CC41" s="185"/>
      <c r="CD41" s="185"/>
      <c r="CE41" s="185"/>
      <c r="CF41" s="185"/>
      <c r="CG41" s="185"/>
      <c r="CH41" s="185"/>
      <c r="CI41" s="185"/>
      <c r="CJ41" s="185"/>
      <c r="CK41" s="185"/>
      <c r="CL41" s="185"/>
      <c r="CM41" s="185"/>
      <c r="CN41" s="185"/>
      <c r="CO41" s="185"/>
      <c r="CP41" s="185"/>
      <c r="CQ41" s="185"/>
      <c r="CR41" s="185"/>
      <c r="CS41" s="185"/>
      <c r="CT41" s="185"/>
      <c r="CU41" s="185"/>
      <c r="CV41" s="185"/>
      <c r="CW41" s="185"/>
      <c r="CX41" s="185"/>
      <c r="CY41" s="185"/>
      <c r="CZ41" s="185"/>
      <c r="DA41" s="185"/>
      <c r="DB41" s="185"/>
      <c r="DC41" s="185"/>
      <c r="DD41" s="185"/>
      <c r="DE41" s="185"/>
      <c r="DF41" s="185"/>
      <c r="DG41" s="185"/>
      <c r="DH41" s="185"/>
      <c r="DI41" s="185"/>
      <c r="DJ41" s="185"/>
      <c r="DK41" s="185"/>
      <c r="DL41" s="185"/>
      <c r="DM41" s="185"/>
      <c r="DN41" s="185"/>
      <c r="DO41" s="185"/>
      <c r="DP41" s="185"/>
      <c r="DQ41" s="185"/>
      <c r="DR41" s="185"/>
      <c r="DS41" s="185"/>
      <c r="DT41" s="185"/>
      <c r="DU41" s="185"/>
      <c r="DV41" s="185"/>
      <c r="DW41" s="185"/>
      <c r="DX41" s="185"/>
      <c r="DY41" s="185"/>
      <c r="DZ41" s="185"/>
      <c r="EA41" s="185"/>
      <c r="EB41" s="185"/>
      <c r="EC41" s="185"/>
      <c r="ED41" s="185"/>
      <c r="EE41" s="185"/>
      <c r="EF41" s="185"/>
      <c r="EG41" s="185"/>
      <c r="EH41" s="185"/>
      <c r="EI41" s="185"/>
      <c r="EJ41" s="185"/>
      <c r="EK41" s="185"/>
      <c r="EL41" s="185"/>
      <c r="EM41" s="185"/>
      <c r="EN41" s="185"/>
      <c r="EO41" s="185"/>
      <c r="EP41" s="185"/>
      <c r="EQ41" s="185"/>
      <c r="ER41" s="185"/>
      <c r="ES41" s="185"/>
      <c r="ET41" s="185"/>
      <c r="EU41" s="185"/>
      <c r="EV41" s="185"/>
      <c r="EW41" s="185"/>
      <c r="EX41" s="185"/>
      <c r="EY41" s="185"/>
      <c r="EZ41" s="185"/>
      <c r="FA41" s="185"/>
      <c r="FB41" s="185"/>
    </row>
    <row r="42" spans="2:158" s="407" customFormat="1" ht="15">
      <c r="B42" s="407" t="s">
        <v>318</v>
      </c>
      <c r="G42" s="428"/>
      <c r="H42" s="429" t="s">
        <v>319</v>
      </c>
      <c r="I42" s="429"/>
      <c r="J42" s="413"/>
      <c r="K42" s="413">
        <f aca="true" t="shared" si="15" ref="K42:X42">IF(K41&gt;0,J42,0)</f>
        <v>0</v>
      </c>
      <c r="L42" s="413">
        <f t="shared" si="15"/>
        <v>0</v>
      </c>
      <c r="M42" s="413">
        <f t="shared" si="15"/>
        <v>0</v>
      </c>
      <c r="N42" s="413">
        <f t="shared" si="15"/>
        <v>0</v>
      </c>
      <c r="O42" s="413">
        <f t="shared" si="15"/>
        <v>0</v>
      </c>
      <c r="P42" s="413">
        <f t="shared" si="15"/>
        <v>0</v>
      </c>
      <c r="Q42" s="413">
        <f t="shared" si="15"/>
        <v>0</v>
      </c>
      <c r="R42" s="413">
        <f t="shared" si="15"/>
        <v>0</v>
      </c>
      <c r="S42" s="413">
        <f t="shared" si="15"/>
        <v>0</v>
      </c>
      <c r="T42" s="413">
        <f t="shared" si="15"/>
        <v>0</v>
      </c>
      <c r="U42" s="413">
        <f t="shared" si="15"/>
        <v>0</v>
      </c>
      <c r="V42" s="413">
        <f t="shared" si="15"/>
        <v>0</v>
      </c>
      <c r="W42" s="413">
        <f t="shared" si="15"/>
        <v>0</v>
      </c>
      <c r="X42" s="413">
        <f t="shared" si="15"/>
        <v>0</v>
      </c>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c r="CD42" s="185"/>
      <c r="CE42" s="185"/>
      <c r="CF42" s="185"/>
      <c r="CG42" s="185"/>
      <c r="CH42" s="185"/>
      <c r="CI42" s="185"/>
      <c r="CJ42" s="185"/>
      <c r="CK42" s="185"/>
      <c r="CL42" s="185"/>
      <c r="CM42" s="185"/>
      <c r="CN42" s="185"/>
      <c r="CO42" s="185"/>
      <c r="CP42" s="185"/>
      <c r="CQ42" s="185"/>
      <c r="CR42" s="185"/>
      <c r="CS42" s="185"/>
      <c r="CT42" s="185"/>
      <c r="CU42" s="185"/>
      <c r="CV42" s="185"/>
      <c r="CW42" s="185"/>
      <c r="CX42" s="185"/>
      <c r="CY42" s="185"/>
      <c r="CZ42" s="185"/>
      <c r="DA42" s="185"/>
      <c r="DB42" s="185"/>
      <c r="DC42" s="185"/>
      <c r="DD42" s="185"/>
      <c r="DE42" s="185"/>
      <c r="DF42" s="185"/>
      <c r="DG42" s="185"/>
      <c r="DH42" s="185"/>
      <c r="DI42" s="185"/>
      <c r="DJ42" s="185"/>
      <c r="DK42" s="185"/>
      <c r="DL42" s="185"/>
      <c r="DM42" s="185"/>
      <c r="DN42" s="185"/>
      <c r="DO42" s="185"/>
      <c r="DP42" s="185"/>
      <c r="DQ42" s="185"/>
      <c r="DR42" s="185"/>
      <c r="DS42" s="185"/>
      <c r="DT42" s="185"/>
      <c r="DU42" s="185"/>
      <c r="DV42" s="185"/>
      <c r="DW42" s="185"/>
      <c r="DX42" s="185"/>
      <c r="DY42" s="185"/>
      <c r="DZ42" s="185"/>
      <c r="EA42" s="185"/>
      <c r="EB42" s="185"/>
      <c r="EC42" s="185"/>
      <c r="ED42" s="185"/>
      <c r="EE42" s="185"/>
      <c r="EF42" s="185"/>
      <c r="EG42" s="185"/>
      <c r="EH42" s="185"/>
      <c r="EI42" s="185"/>
      <c r="EJ42" s="185"/>
      <c r="EK42" s="185"/>
      <c r="EL42" s="185"/>
      <c r="EM42" s="185"/>
      <c r="EN42" s="185"/>
      <c r="EO42" s="185"/>
      <c r="EP42" s="185"/>
      <c r="EQ42" s="185"/>
      <c r="ER42" s="185"/>
      <c r="ES42" s="185"/>
      <c r="ET42" s="185"/>
      <c r="EU42" s="185"/>
      <c r="EV42" s="185"/>
      <c r="EW42" s="185"/>
      <c r="EX42" s="185"/>
      <c r="EY42" s="185"/>
      <c r="EZ42" s="185"/>
      <c r="FA42" s="185"/>
      <c r="FB42" s="185"/>
    </row>
    <row r="43" spans="27:158" ht="1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c r="CV43" s="185"/>
      <c r="CW43" s="185"/>
      <c r="CX43" s="185"/>
      <c r="CY43" s="185"/>
      <c r="CZ43" s="185"/>
      <c r="DA43" s="185"/>
      <c r="DB43" s="185"/>
      <c r="DC43" s="185"/>
      <c r="DD43" s="185"/>
      <c r="DE43" s="185"/>
      <c r="DF43" s="185"/>
      <c r="DG43" s="185"/>
      <c r="DH43" s="185"/>
      <c r="DI43" s="185"/>
      <c r="DJ43" s="185"/>
      <c r="DK43" s="185"/>
      <c r="DL43" s="185"/>
      <c r="DM43" s="185"/>
      <c r="DN43" s="185"/>
      <c r="DO43" s="185"/>
      <c r="DP43" s="185"/>
      <c r="DQ43" s="185"/>
      <c r="DR43" s="185"/>
      <c r="DS43" s="185"/>
      <c r="DT43" s="185"/>
      <c r="DU43" s="185"/>
      <c r="DV43" s="185"/>
      <c r="DW43" s="185"/>
      <c r="DX43" s="185"/>
      <c r="DY43" s="185"/>
      <c r="DZ43" s="185"/>
      <c r="EA43" s="185"/>
      <c r="EB43" s="185"/>
      <c r="EC43" s="185"/>
      <c r="ED43" s="185"/>
      <c r="EE43" s="185"/>
      <c r="EF43" s="185"/>
      <c r="EG43" s="185"/>
      <c r="EH43" s="185"/>
      <c r="EI43" s="185"/>
      <c r="EJ43" s="185"/>
      <c r="EK43" s="185"/>
      <c r="EL43" s="185"/>
      <c r="EM43" s="185"/>
      <c r="EN43" s="185"/>
      <c r="EO43" s="185"/>
      <c r="EP43" s="185"/>
      <c r="EQ43" s="185"/>
      <c r="ER43" s="185"/>
      <c r="ES43" s="185"/>
      <c r="ET43" s="185"/>
      <c r="EU43" s="185"/>
      <c r="EV43" s="185"/>
      <c r="EW43" s="185"/>
      <c r="EX43" s="185"/>
      <c r="EY43" s="185"/>
      <c r="EZ43" s="185"/>
      <c r="FA43" s="185"/>
      <c r="FB43" s="185"/>
    </row>
    <row r="44" spans="2:158" ht="15">
      <c r="B44" s="405" t="s">
        <v>320</v>
      </c>
      <c r="J44" s="419"/>
      <c r="K44" s="419"/>
      <c r="L44" s="419"/>
      <c r="M44" s="419"/>
      <c r="N44" s="419"/>
      <c r="O44" s="419"/>
      <c r="P44" s="419"/>
      <c r="Q44" s="419"/>
      <c r="R44" s="419"/>
      <c r="S44" s="419"/>
      <c r="T44" s="419"/>
      <c r="U44" s="419"/>
      <c r="V44" s="419"/>
      <c r="W44" s="419"/>
      <c r="X44" s="419"/>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85"/>
      <c r="BR44" s="185"/>
      <c r="BS44" s="185"/>
      <c r="BT44" s="185"/>
      <c r="BU44" s="185"/>
      <c r="BV44" s="185"/>
      <c r="BW44" s="185"/>
      <c r="BX44" s="185"/>
      <c r="BY44" s="185"/>
      <c r="BZ44" s="185"/>
      <c r="CA44" s="185"/>
      <c r="CB44" s="185"/>
      <c r="CC44" s="185"/>
      <c r="CD44" s="185"/>
      <c r="CE44" s="185"/>
      <c r="CF44" s="185"/>
      <c r="CG44" s="185"/>
      <c r="CH44" s="185"/>
      <c r="CI44" s="185"/>
      <c r="CJ44" s="185"/>
      <c r="CK44" s="185"/>
      <c r="CL44" s="185"/>
      <c r="CM44" s="185"/>
      <c r="CN44" s="185"/>
      <c r="CO44" s="185"/>
      <c r="CP44" s="185"/>
      <c r="CQ44" s="185"/>
      <c r="CR44" s="185"/>
      <c r="CS44" s="185"/>
      <c r="CT44" s="185"/>
      <c r="CU44" s="185"/>
      <c r="CV44" s="185"/>
      <c r="CW44" s="185"/>
      <c r="CX44" s="185"/>
      <c r="CY44" s="185"/>
      <c r="CZ44" s="185"/>
      <c r="DA44" s="185"/>
      <c r="DB44" s="185"/>
      <c r="DC44" s="185"/>
      <c r="DD44" s="185"/>
      <c r="DE44" s="185"/>
      <c r="DF44" s="185"/>
      <c r="DG44" s="185"/>
      <c r="DH44" s="185"/>
      <c r="DI44" s="185"/>
      <c r="DJ44" s="185"/>
      <c r="DK44" s="185"/>
      <c r="DL44" s="185"/>
      <c r="DM44" s="185"/>
      <c r="DN44" s="185"/>
      <c r="DO44" s="185"/>
      <c r="DP44" s="185"/>
      <c r="DQ44" s="185"/>
      <c r="DR44" s="185"/>
      <c r="DS44" s="185"/>
      <c r="DT44" s="185"/>
      <c r="DU44" s="185"/>
      <c r="DV44" s="185"/>
      <c r="DW44" s="185"/>
      <c r="DX44" s="185"/>
      <c r="DY44" s="185"/>
      <c r="DZ44" s="185"/>
      <c r="EA44" s="185"/>
      <c r="EB44" s="185"/>
      <c r="EC44" s="185"/>
      <c r="ED44" s="185"/>
      <c r="EE44" s="185"/>
      <c r="EF44" s="185"/>
      <c r="EG44" s="185"/>
      <c r="EH44" s="185"/>
      <c r="EI44" s="185"/>
      <c r="EJ44" s="185"/>
      <c r="EK44" s="185"/>
      <c r="EL44" s="185"/>
      <c r="EM44" s="185"/>
      <c r="EN44" s="185"/>
      <c r="EO44" s="185"/>
      <c r="EP44" s="185"/>
      <c r="EQ44" s="185"/>
      <c r="ER44" s="185"/>
      <c r="ES44" s="185"/>
      <c r="ET44" s="185"/>
      <c r="EU44" s="185"/>
      <c r="EV44" s="185"/>
      <c r="EW44" s="185"/>
      <c r="EX44" s="185"/>
      <c r="EY44" s="185"/>
      <c r="EZ44" s="185"/>
      <c r="FA44" s="185"/>
      <c r="FB44" s="185"/>
    </row>
    <row r="45" spans="8:158" s="424" customFormat="1" ht="15.75" thickBot="1">
      <c r="H45" s="398"/>
      <c r="I45" s="398"/>
      <c r="J45" s="397"/>
      <c r="K45" s="397"/>
      <c r="L45" s="397"/>
      <c r="M45" s="397"/>
      <c r="N45" s="397"/>
      <c r="O45" s="397"/>
      <c r="P45" s="397"/>
      <c r="Q45" s="397"/>
      <c r="R45" s="397"/>
      <c r="S45" s="397"/>
      <c r="T45" s="397"/>
      <c r="U45" s="397"/>
      <c r="V45" s="397"/>
      <c r="W45" s="397"/>
      <c r="X45" s="397"/>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c r="DP45" s="185"/>
      <c r="DQ45" s="185"/>
      <c r="DR45" s="185"/>
      <c r="DS45" s="185"/>
      <c r="DT45" s="185"/>
      <c r="DU45" s="185"/>
      <c r="DV45" s="185"/>
      <c r="DW45" s="185"/>
      <c r="DX45" s="185"/>
      <c r="DY45" s="185"/>
      <c r="DZ45" s="185"/>
      <c r="EA45" s="185"/>
      <c r="EB45" s="185"/>
      <c r="EC45" s="185"/>
      <c r="ED45" s="185"/>
      <c r="EE45" s="185"/>
      <c r="EF45" s="185"/>
      <c r="EG45" s="185"/>
      <c r="EH45" s="185"/>
      <c r="EI45" s="185"/>
      <c r="EJ45" s="185"/>
      <c r="EK45" s="185"/>
      <c r="EL45" s="185"/>
      <c r="EM45" s="185"/>
      <c r="EN45" s="185"/>
      <c r="EO45" s="185"/>
      <c r="EP45" s="185"/>
      <c r="EQ45" s="185"/>
      <c r="ER45" s="185"/>
      <c r="ES45" s="185"/>
      <c r="ET45" s="185"/>
      <c r="EU45" s="185"/>
      <c r="EV45" s="185"/>
      <c r="EW45" s="185"/>
      <c r="EX45" s="185"/>
      <c r="EY45" s="185"/>
      <c r="EZ45" s="185"/>
      <c r="FA45" s="185"/>
      <c r="FB45" s="185"/>
    </row>
    <row r="46" spans="1:158" s="379" customFormat="1" ht="15.75" thickTop="1">
      <c r="A46" s="379" t="s">
        <v>321</v>
      </c>
      <c r="H46" s="382"/>
      <c r="I46" s="382"/>
      <c r="J46" s="392">
        <f aca="true" t="shared" si="16" ref="J46:X46">+J38-SUM(J41:J44)</f>
        <v>0</v>
      </c>
      <c r="K46" s="392">
        <f t="shared" si="16"/>
        <v>0</v>
      </c>
      <c r="L46" s="392">
        <f t="shared" si="16"/>
        <v>0</v>
      </c>
      <c r="M46" s="392">
        <f t="shared" si="16"/>
        <v>0</v>
      </c>
      <c r="N46" s="392">
        <f t="shared" si="16"/>
        <v>0</v>
      </c>
      <c r="O46" s="392">
        <f t="shared" si="16"/>
        <v>0</v>
      </c>
      <c r="P46" s="392">
        <f t="shared" si="16"/>
        <v>0</v>
      </c>
      <c r="Q46" s="392">
        <f t="shared" si="16"/>
        <v>0</v>
      </c>
      <c r="R46" s="392">
        <f t="shared" si="16"/>
        <v>0</v>
      </c>
      <c r="S46" s="392">
        <f t="shared" si="16"/>
        <v>0</v>
      </c>
      <c r="T46" s="392">
        <f t="shared" si="16"/>
        <v>0</v>
      </c>
      <c r="U46" s="392">
        <f t="shared" si="16"/>
        <v>0</v>
      </c>
      <c r="V46" s="392">
        <f t="shared" si="16"/>
        <v>0</v>
      </c>
      <c r="W46" s="392">
        <f t="shared" si="16"/>
        <v>0</v>
      </c>
      <c r="X46" s="392">
        <f t="shared" si="16"/>
        <v>0</v>
      </c>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c r="DJ46" s="185"/>
      <c r="DK46" s="185"/>
      <c r="DL46" s="185"/>
      <c r="DM46" s="185"/>
      <c r="DN46" s="185"/>
      <c r="DO46" s="185"/>
      <c r="DP46" s="185"/>
      <c r="DQ46" s="185"/>
      <c r="DR46" s="185"/>
      <c r="DS46" s="185"/>
      <c r="DT46" s="185"/>
      <c r="DU46" s="185"/>
      <c r="DV46" s="185"/>
      <c r="DW46" s="185"/>
      <c r="DX46" s="185"/>
      <c r="DY46" s="185"/>
      <c r="DZ46" s="185"/>
      <c r="EA46" s="185"/>
      <c r="EB46" s="185"/>
      <c r="EC46" s="185"/>
      <c r="ED46" s="185"/>
      <c r="EE46" s="185"/>
      <c r="EF46" s="185"/>
      <c r="EG46" s="185"/>
      <c r="EH46" s="185"/>
      <c r="EI46" s="185"/>
      <c r="EJ46" s="185"/>
      <c r="EK46" s="185"/>
      <c r="EL46" s="185"/>
      <c r="EM46" s="185"/>
      <c r="EN46" s="185"/>
      <c r="EO46" s="185"/>
      <c r="EP46" s="185"/>
      <c r="EQ46" s="185"/>
      <c r="ER46" s="185"/>
      <c r="ES46" s="185"/>
      <c r="ET46" s="185"/>
      <c r="EU46" s="185"/>
      <c r="EV46" s="185"/>
      <c r="EW46" s="185"/>
      <c r="EX46" s="185"/>
      <c r="EY46" s="185"/>
      <c r="EZ46" s="185"/>
      <c r="FA46" s="185"/>
      <c r="FB46" s="185"/>
    </row>
    <row r="47" spans="27:158" ht="1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c r="DJ47" s="185"/>
      <c r="DK47" s="185"/>
      <c r="DL47" s="185"/>
      <c r="DM47" s="185"/>
      <c r="DN47" s="185"/>
      <c r="DO47" s="185"/>
      <c r="DP47" s="185"/>
      <c r="DQ47" s="185"/>
      <c r="DR47" s="185"/>
      <c r="DS47" s="185"/>
      <c r="DT47" s="185"/>
      <c r="DU47" s="185"/>
      <c r="DV47" s="185"/>
      <c r="DW47" s="185"/>
      <c r="DX47" s="185"/>
      <c r="DY47" s="185"/>
      <c r="DZ47" s="185"/>
      <c r="EA47" s="185"/>
      <c r="EB47" s="185"/>
      <c r="EC47" s="185"/>
      <c r="ED47" s="185"/>
      <c r="EE47" s="185"/>
      <c r="EF47" s="185"/>
      <c r="EG47" s="185"/>
      <c r="EH47" s="185"/>
      <c r="EI47" s="185"/>
      <c r="EJ47" s="185"/>
      <c r="EK47" s="185"/>
      <c r="EL47" s="185"/>
      <c r="EM47" s="185"/>
      <c r="EN47" s="185"/>
      <c r="EO47" s="185"/>
      <c r="EP47" s="185"/>
      <c r="EQ47" s="185"/>
      <c r="ER47" s="185"/>
      <c r="ES47" s="185"/>
      <c r="ET47" s="185"/>
      <c r="EU47" s="185"/>
      <c r="EV47" s="185"/>
      <c r="EW47" s="185"/>
      <c r="EX47" s="185"/>
      <c r="EY47" s="185"/>
      <c r="EZ47" s="185"/>
      <c r="FA47" s="185"/>
      <c r="FB47" s="185"/>
    </row>
    <row r="48" spans="2:158" s="493" customFormat="1" ht="15">
      <c r="B48" s="493" t="s">
        <v>351</v>
      </c>
      <c r="H48" s="494"/>
      <c r="I48" s="494"/>
      <c r="J48" s="495" t="str">
        <f>+IF(J46&lt;1,"N/A",J46*0.5)</f>
        <v>N/A</v>
      </c>
      <c r="K48" s="495" t="str">
        <f aca="true" t="shared" si="17" ref="K48:X48">+IF(K46&lt;1,"N/A",K46*0.5)</f>
        <v>N/A</v>
      </c>
      <c r="L48" s="495" t="str">
        <f t="shared" si="17"/>
        <v>N/A</v>
      </c>
      <c r="M48" s="495" t="str">
        <f t="shared" si="17"/>
        <v>N/A</v>
      </c>
      <c r="N48" s="495" t="str">
        <f t="shared" si="17"/>
        <v>N/A</v>
      </c>
      <c r="O48" s="495" t="str">
        <f t="shared" si="17"/>
        <v>N/A</v>
      </c>
      <c r="P48" s="495" t="str">
        <f t="shared" si="17"/>
        <v>N/A</v>
      </c>
      <c r="Q48" s="495" t="str">
        <f t="shared" si="17"/>
        <v>N/A</v>
      </c>
      <c r="R48" s="495" t="str">
        <f t="shared" si="17"/>
        <v>N/A</v>
      </c>
      <c r="S48" s="495" t="str">
        <f t="shared" si="17"/>
        <v>N/A</v>
      </c>
      <c r="T48" s="495" t="str">
        <f t="shared" si="17"/>
        <v>N/A</v>
      </c>
      <c r="U48" s="495" t="str">
        <f t="shared" si="17"/>
        <v>N/A</v>
      </c>
      <c r="V48" s="495" t="str">
        <f t="shared" si="17"/>
        <v>N/A</v>
      </c>
      <c r="W48" s="495" t="str">
        <f t="shared" si="17"/>
        <v>N/A</v>
      </c>
      <c r="X48" s="495" t="str">
        <f t="shared" si="17"/>
        <v>N/A</v>
      </c>
      <c r="Y48" s="496"/>
      <c r="Z48" s="496"/>
      <c r="AA48" s="496"/>
      <c r="AB48" s="496"/>
      <c r="AC48" s="496"/>
      <c r="AD48" s="496"/>
      <c r="AE48" s="496"/>
      <c r="AF48" s="496"/>
      <c r="AG48" s="496"/>
      <c r="AH48" s="496"/>
      <c r="AI48" s="496"/>
      <c r="AJ48" s="496"/>
      <c r="AK48" s="496"/>
      <c r="AL48" s="496"/>
      <c r="AM48" s="496"/>
      <c r="AN48" s="496"/>
      <c r="AO48" s="496"/>
      <c r="AP48" s="496"/>
      <c r="AQ48" s="496"/>
      <c r="AR48" s="496"/>
      <c r="AS48" s="496"/>
      <c r="AT48" s="496"/>
      <c r="AU48" s="496"/>
      <c r="AV48" s="496"/>
      <c r="AW48" s="496"/>
      <c r="AX48" s="496"/>
      <c r="AY48" s="496"/>
      <c r="AZ48" s="496"/>
      <c r="BA48" s="496"/>
      <c r="BB48" s="496"/>
      <c r="BC48" s="496"/>
      <c r="BD48" s="496"/>
      <c r="BE48" s="496"/>
      <c r="BF48" s="496"/>
      <c r="BG48" s="496"/>
      <c r="BH48" s="496"/>
      <c r="BI48" s="496"/>
      <c r="BJ48" s="496"/>
      <c r="BK48" s="496"/>
      <c r="BL48" s="496"/>
      <c r="BM48" s="496"/>
      <c r="BN48" s="496"/>
      <c r="BO48" s="496"/>
      <c r="BP48" s="496"/>
      <c r="BQ48" s="496"/>
      <c r="BR48" s="496"/>
      <c r="BS48" s="496"/>
      <c r="BT48" s="496"/>
      <c r="BU48" s="496"/>
      <c r="BV48" s="496"/>
      <c r="BW48" s="496"/>
      <c r="BX48" s="496"/>
      <c r="BY48" s="496"/>
      <c r="BZ48" s="496"/>
      <c r="CA48" s="496"/>
      <c r="CB48" s="496"/>
      <c r="CC48" s="496"/>
      <c r="CD48" s="496"/>
      <c r="CE48" s="496"/>
      <c r="CF48" s="496"/>
      <c r="CG48" s="496"/>
      <c r="CH48" s="496"/>
      <c r="CI48" s="496"/>
      <c r="CJ48" s="496"/>
      <c r="CK48" s="496"/>
      <c r="CL48" s="496"/>
      <c r="CM48" s="496"/>
      <c r="CN48" s="496"/>
      <c r="CO48" s="496"/>
      <c r="CP48" s="496"/>
      <c r="CQ48" s="496"/>
      <c r="CR48" s="496"/>
      <c r="CS48" s="496"/>
      <c r="CT48" s="496"/>
      <c r="CU48" s="496"/>
      <c r="CV48" s="496"/>
      <c r="CW48" s="496"/>
      <c r="CX48" s="496"/>
      <c r="CY48" s="496"/>
      <c r="CZ48" s="496"/>
      <c r="DA48" s="496"/>
      <c r="DB48" s="496"/>
      <c r="DC48" s="496"/>
      <c r="DD48" s="496"/>
      <c r="DE48" s="496"/>
      <c r="DF48" s="496"/>
      <c r="DG48" s="496"/>
      <c r="DH48" s="496"/>
      <c r="DI48" s="496"/>
      <c r="DJ48" s="496"/>
      <c r="DK48" s="496"/>
      <c r="DL48" s="496"/>
      <c r="DM48" s="496"/>
      <c r="DN48" s="496"/>
      <c r="DO48" s="496"/>
      <c r="DP48" s="496"/>
      <c r="DQ48" s="496"/>
      <c r="DR48" s="496"/>
      <c r="DS48" s="496"/>
      <c r="DT48" s="496"/>
      <c r="DU48" s="496"/>
      <c r="DV48" s="496"/>
      <c r="DW48" s="496"/>
      <c r="DX48" s="496"/>
      <c r="DY48" s="496"/>
      <c r="DZ48" s="496"/>
      <c r="EA48" s="496"/>
      <c r="EB48" s="496"/>
      <c r="EC48" s="496"/>
      <c r="ED48" s="496"/>
      <c r="EE48" s="496"/>
      <c r="EF48" s="496"/>
      <c r="EG48" s="496"/>
      <c r="EH48" s="496"/>
      <c r="EI48" s="496"/>
      <c r="EJ48" s="496"/>
      <c r="EK48" s="496"/>
      <c r="EL48" s="496"/>
      <c r="EM48" s="496"/>
      <c r="EN48" s="496"/>
      <c r="EO48" s="496"/>
      <c r="EP48" s="496"/>
      <c r="EQ48" s="496"/>
      <c r="ER48" s="496"/>
      <c r="ES48" s="496"/>
      <c r="ET48" s="496"/>
      <c r="EU48" s="496"/>
      <c r="EV48" s="496"/>
      <c r="EW48" s="496"/>
      <c r="EX48" s="496"/>
      <c r="EY48" s="496"/>
      <c r="EZ48" s="496"/>
      <c r="FA48" s="496"/>
      <c r="FB48" s="496"/>
    </row>
    <row r="49" spans="27:158" ht="1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c r="BR49" s="185"/>
      <c r="BS49" s="185"/>
      <c r="BT49" s="185"/>
      <c r="BU49" s="185"/>
      <c r="BV49" s="185"/>
      <c r="BW49" s="185"/>
      <c r="BX49" s="185"/>
      <c r="BY49" s="185"/>
      <c r="BZ49" s="185"/>
      <c r="CA49" s="185"/>
      <c r="CB49" s="185"/>
      <c r="CC49" s="185"/>
      <c r="CD49" s="185"/>
      <c r="CE49" s="185"/>
      <c r="CF49" s="185"/>
      <c r="CG49" s="185"/>
      <c r="CH49" s="185"/>
      <c r="CI49" s="185"/>
      <c r="CJ49" s="185"/>
      <c r="CK49" s="185"/>
      <c r="CL49" s="185"/>
      <c r="CM49" s="185"/>
      <c r="CN49" s="185"/>
      <c r="CO49" s="185"/>
      <c r="CP49" s="185"/>
      <c r="CQ49" s="185"/>
      <c r="CR49" s="185"/>
      <c r="CS49" s="185"/>
      <c r="CT49" s="185"/>
      <c r="CU49" s="185"/>
      <c r="CV49" s="185"/>
      <c r="CW49" s="185"/>
      <c r="CX49" s="185"/>
      <c r="CY49" s="185"/>
      <c r="CZ49" s="185"/>
      <c r="DA49" s="185"/>
      <c r="DB49" s="185"/>
      <c r="DC49" s="185"/>
      <c r="DD49" s="185"/>
      <c r="DE49" s="185"/>
      <c r="DF49" s="185"/>
      <c r="DG49" s="185"/>
      <c r="DH49" s="185"/>
      <c r="DI49" s="185"/>
      <c r="DJ49" s="185"/>
      <c r="DK49" s="185"/>
      <c r="DL49" s="185"/>
      <c r="DM49" s="185"/>
      <c r="DN49" s="185"/>
      <c r="DO49" s="185"/>
      <c r="DP49" s="185"/>
      <c r="DQ49" s="185"/>
      <c r="DR49" s="185"/>
      <c r="DS49" s="185"/>
      <c r="DT49" s="185"/>
      <c r="DU49" s="185"/>
      <c r="DV49" s="185"/>
      <c r="DW49" s="185"/>
      <c r="DX49" s="185"/>
      <c r="DY49" s="185"/>
      <c r="DZ49" s="185"/>
      <c r="EA49" s="185"/>
      <c r="EB49" s="185"/>
      <c r="EC49" s="185"/>
      <c r="ED49" s="185"/>
      <c r="EE49" s="185"/>
      <c r="EF49" s="185"/>
      <c r="EG49" s="185"/>
      <c r="EH49" s="185"/>
      <c r="EI49" s="185"/>
      <c r="EJ49" s="185"/>
      <c r="EK49" s="185"/>
      <c r="EL49" s="185"/>
      <c r="EM49" s="185"/>
      <c r="EN49" s="185"/>
      <c r="EO49" s="185"/>
      <c r="EP49" s="185"/>
      <c r="EQ49" s="185"/>
      <c r="ER49" s="185"/>
      <c r="ES49" s="185"/>
      <c r="ET49" s="185"/>
      <c r="EU49" s="185"/>
      <c r="EV49" s="185"/>
      <c r="EW49" s="185"/>
      <c r="EX49" s="185"/>
      <c r="EY49" s="185"/>
      <c r="EZ49" s="185"/>
      <c r="FA49" s="185"/>
      <c r="FB49" s="185"/>
    </row>
    <row r="50" spans="1:158" ht="15">
      <c r="A50" s="379" t="s">
        <v>322</v>
      </c>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5"/>
      <c r="BR50" s="185"/>
      <c r="BS50" s="185"/>
      <c r="BT50" s="185"/>
      <c r="BU50" s="185"/>
      <c r="BV50" s="185"/>
      <c r="BW50" s="185"/>
      <c r="BX50" s="185"/>
      <c r="BY50" s="185"/>
      <c r="BZ50" s="185"/>
      <c r="CA50" s="185"/>
      <c r="CB50" s="185"/>
      <c r="CC50" s="185"/>
      <c r="CD50" s="185"/>
      <c r="CE50" s="185"/>
      <c r="CF50" s="185"/>
      <c r="CG50" s="185"/>
      <c r="CH50" s="185"/>
      <c r="CI50" s="185"/>
      <c r="CJ50" s="185"/>
      <c r="CK50" s="185"/>
      <c r="CL50" s="185"/>
      <c r="CM50" s="185"/>
      <c r="CN50" s="185"/>
      <c r="CO50" s="185"/>
      <c r="CP50" s="185"/>
      <c r="CQ50" s="185"/>
      <c r="CR50" s="185"/>
      <c r="CS50" s="185"/>
      <c r="CT50" s="185"/>
      <c r="CU50" s="185"/>
      <c r="CV50" s="185"/>
      <c r="CW50" s="185"/>
      <c r="CX50" s="185"/>
      <c r="CY50" s="185"/>
      <c r="CZ50" s="185"/>
      <c r="DA50" s="185"/>
      <c r="DB50" s="185"/>
      <c r="DC50" s="185"/>
      <c r="DD50" s="185"/>
      <c r="DE50" s="185"/>
      <c r="DF50" s="185"/>
      <c r="DG50" s="185"/>
      <c r="DH50" s="185"/>
      <c r="DI50" s="185"/>
      <c r="DJ50" s="185"/>
      <c r="DK50" s="185"/>
      <c r="DL50" s="185"/>
      <c r="DM50" s="185"/>
      <c r="DN50" s="185"/>
      <c r="DO50" s="185"/>
      <c r="DP50" s="185"/>
      <c r="DQ50" s="185"/>
      <c r="DR50" s="185"/>
      <c r="DS50" s="185"/>
      <c r="DT50" s="185"/>
      <c r="DU50" s="185"/>
      <c r="DV50" s="185"/>
      <c r="DW50" s="185"/>
      <c r="DX50" s="185"/>
      <c r="DY50" s="185"/>
      <c r="DZ50" s="185"/>
      <c r="EA50" s="185"/>
      <c r="EB50" s="185"/>
      <c r="EC50" s="185"/>
      <c r="ED50" s="185"/>
      <c r="EE50" s="185"/>
      <c r="EF50" s="185"/>
      <c r="EG50" s="185"/>
      <c r="EH50" s="185"/>
      <c r="EI50" s="185"/>
      <c r="EJ50" s="185"/>
      <c r="EK50" s="185"/>
      <c r="EL50" s="185"/>
      <c r="EM50" s="185"/>
      <c r="EN50" s="185"/>
      <c r="EO50" s="185"/>
      <c r="EP50" s="185"/>
      <c r="EQ50" s="185"/>
      <c r="ER50" s="185"/>
      <c r="ES50" s="185"/>
      <c r="ET50" s="185"/>
      <c r="EU50" s="185"/>
      <c r="EV50" s="185"/>
      <c r="EW50" s="185"/>
      <c r="EX50" s="185"/>
      <c r="EY50" s="185"/>
      <c r="EZ50" s="185"/>
      <c r="FA50" s="185"/>
      <c r="FB50" s="185"/>
    </row>
    <row r="51" spans="2:158" ht="15">
      <c r="B51" s="405" t="s">
        <v>323</v>
      </c>
      <c r="J51" s="430">
        <f aca="true" t="shared" si="18" ref="J51:X51">ROUND(IF(OR(J41=0,J41="",J38=0),0,+J38/(J41+J42)),2)</f>
        <v>0</v>
      </c>
      <c r="K51" s="430">
        <f t="shared" si="18"/>
        <v>0</v>
      </c>
      <c r="L51" s="430">
        <f t="shared" si="18"/>
        <v>0</v>
      </c>
      <c r="M51" s="430">
        <f t="shared" si="18"/>
        <v>0</v>
      </c>
      <c r="N51" s="430">
        <f t="shared" si="18"/>
        <v>0</v>
      </c>
      <c r="O51" s="430">
        <f t="shared" si="18"/>
        <v>0</v>
      </c>
      <c r="P51" s="430">
        <f t="shared" si="18"/>
        <v>0</v>
      </c>
      <c r="Q51" s="430">
        <f t="shared" si="18"/>
        <v>0</v>
      </c>
      <c r="R51" s="430">
        <f t="shared" si="18"/>
        <v>0</v>
      </c>
      <c r="S51" s="430">
        <f t="shared" si="18"/>
        <v>0</v>
      </c>
      <c r="T51" s="430">
        <f t="shared" si="18"/>
        <v>0</v>
      </c>
      <c r="U51" s="430">
        <f t="shared" si="18"/>
        <v>0</v>
      </c>
      <c r="V51" s="430">
        <f t="shared" si="18"/>
        <v>0</v>
      </c>
      <c r="W51" s="430">
        <f t="shared" si="18"/>
        <v>0</v>
      </c>
      <c r="X51" s="430">
        <f t="shared" si="18"/>
        <v>0</v>
      </c>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5"/>
      <c r="BR51" s="185"/>
      <c r="BS51" s="185"/>
      <c r="BT51" s="185"/>
      <c r="BU51" s="185"/>
      <c r="BV51" s="185"/>
      <c r="BW51" s="185"/>
      <c r="BX51" s="185"/>
      <c r="BY51" s="185"/>
      <c r="BZ51" s="185"/>
      <c r="CA51" s="185"/>
      <c r="CB51" s="185"/>
      <c r="CC51" s="185"/>
      <c r="CD51" s="185"/>
      <c r="CE51" s="185"/>
      <c r="CF51" s="185"/>
      <c r="CG51" s="185"/>
      <c r="CH51" s="185"/>
      <c r="CI51" s="185"/>
      <c r="CJ51" s="185"/>
      <c r="CK51" s="185"/>
      <c r="CL51" s="185"/>
      <c r="CM51" s="185"/>
      <c r="CN51" s="185"/>
      <c r="CO51" s="185"/>
      <c r="CP51" s="185"/>
      <c r="CQ51" s="185"/>
      <c r="CR51" s="185"/>
      <c r="CS51" s="185"/>
      <c r="CT51" s="185"/>
      <c r="CU51" s="185"/>
      <c r="CV51" s="185"/>
      <c r="CW51" s="185"/>
      <c r="CX51" s="185"/>
      <c r="CY51" s="185"/>
      <c r="CZ51" s="185"/>
      <c r="DA51" s="185"/>
      <c r="DB51" s="185"/>
      <c r="DC51" s="185"/>
      <c r="DD51" s="185"/>
      <c r="DE51" s="185"/>
      <c r="DF51" s="185"/>
      <c r="DG51" s="185"/>
      <c r="DH51" s="185"/>
      <c r="DI51" s="185"/>
      <c r="DJ51" s="185"/>
      <c r="DK51" s="185"/>
      <c r="DL51" s="185"/>
      <c r="DM51" s="185"/>
      <c r="DN51" s="185"/>
      <c r="DO51" s="185"/>
      <c r="DP51" s="185"/>
      <c r="DQ51" s="185"/>
      <c r="DR51" s="185"/>
      <c r="DS51" s="185"/>
      <c r="DT51" s="185"/>
      <c r="DU51" s="185"/>
      <c r="DV51" s="185"/>
      <c r="DW51" s="185"/>
      <c r="DX51" s="185"/>
      <c r="DY51" s="185"/>
      <c r="DZ51" s="185"/>
      <c r="EA51" s="185"/>
      <c r="EB51" s="185"/>
      <c r="EC51" s="185"/>
      <c r="ED51" s="185"/>
      <c r="EE51" s="185"/>
      <c r="EF51" s="185"/>
      <c r="EG51" s="185"/>
      <c r="EH51" s="185"/>
      <c r="EI51" s="185"/>
      <c r="EJ51" s="185"/>
      <c r="EK51" s="185"/>
      <c r="EL51" s="185"/>
      <c r="EM51" s="185"/>
      <c r="EN51" s="185"/>
      <c r="EO51" s="185"/>
      <c r="EP51" s="185"/>
      <c r="EQ51" s="185"/>
      <c r="ER51" s="185"/>
      <c r="ES51" s="185"/>
      <c r="ET51" s="185"/>
      <c r="EU51" s="185"/>
      <c r="EV51" s="185"/>
      <c r="EW51" s="185"/>
      <c r="EX51" s="185"/>
      <c r="EY51" s="185"/>
      <c r="EZ51" s="185"/>
      <c r="FA51" s="185"/>
      <c r="FB51" s="185"/>
    </row>
    <row r="52" spans="2:158" ht="15">
      <c r="B52" s="405" t="s">
        <v>324</v>
      </c>
      <c r="J52" s="381">
        <f aca="true" t="shared" si="19" ref="J52:X52">ROUND(IF(J14=0,0,J36/J14),2)</f>
        <v>0</v>
      </c>
      <c r="K52" s="381">
        <f t="shared" si="19"/>
        <v>0</v>
      </c>
      <c r="L52" s="381">
        <f t="shared" si="19"/>
        <v>0</v>
      </c>
      <c r="M52" s="381">
        <f t="shared" si="19"/>
        <v>0</v>
      </c>
      <c r="N52" s="381">
        <f t="shared" si="19"/>
        <v>0</v>
      </c>
      <c r="O52" s="381">
        <f t="shared" si="19"/>
        <v>0</v>
      </c>
      <c r="P52" s="381">
        <f t="shared" si="19"/>
        <v>0</v>
      </c>
      <c r="Q52" s="381">
        <f t="shared" si="19"/>
        <v>0</v>
      </c>
      <c r="R52" s="381">
        <f t="shared" si="19"/>
        <v>0</v>
      </c>
      <c r="S52" s="381">
        <f t="shared" si="19"/>
        <v>0</v>
      </c>
      <c r="T52" s="381">
        <f t="shared" si="19"/>
        <v>0</v>
      </c>
      <c r="U52" s="381">
        <f t="shared" si="19"/>
        <v>0</v>
      </c>
      <c r="V52" s="381">
        <f t="shared" si="19"/>
        <v>0</v>
      </c>
      <c r="W52" s="381">
        <f t="shared" si="19"/>
        <v>0</v>
      </c>
      <c r="X52" s="381">
        <f t="shared" si="19"/>
        <v>0</v>
      </c>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185"/>
      <c r="BX52" s="185"/>
      <c r="BY52" s="185"/>
      <c r="BZ52" s="185"/>
      <c r="CA52" s="185"/>
      <c r="CB52" s="185"/>
      <c r="CC52" s="185"/>
      <c r="CD52" s="185"/>
      <c r="CE52" s="185"/>
      <c r="CF52" s="185"/>
      <c r="CG52" s="185"/>
      <c r="CH52" s="185"/>
      <c r="CI52" s="185"/>
      <c r="CJ52" s="185"/>
      <c r="CK52" s="185"/>
      <c r="CL52" s="185"/>
      <c r="CM52" s="185"/>
      <c r="CN52" s="185"/>
      <c r="CO52" s="185"/>
      <c r="CP52" s="185"/>
      <c r="CQ52" s="185"/>
      <c r="CR52" s="185"/>
      <c r="CS52" s="185"/>
      <c r="CT52" s="185"/>
      <c r="CU52" s="185"/>
      <c r="CV52" s="185"/>
      <c r="CW52" s="185"/>
      <c r="CX52" s="185"/>
      <c r="CY52" s="185"/>
      <c r="CZ52" s="185"/>
      <c r="DA52" s="185"/>
      <c r="DB52" s="185"/>
      <c r="DC52" s="185"/>
      <c r="DD52" s="185"/>
      <c r="DE52" s="185"/>
      <c r="DF52" s="185"/>
      <c r="DG52" s="185"/>
      <c r="DH52" s="185"/>
      <c r="DI52" s="185"/>
      <c r="DJ52" s="185"/>
      <c r="DK52" s="185"/>
      <c r="DL52" s="185"/>
      <c r="DM52" s="185"/>
      <c r="DN52" s="185"/>
      <c r="DO52" s="185"/>
      <c r="DP52" s="185"/>
      <c r="DQ52" s="185"/>
      <c r="DR52" s="185"/>
      <c r="DS52" s="185"/>
      <c r="DT52" s="185"/>
      <c r="DU52" s="185"/>
      <c r="DV52" s="185"/>
      <c r="DW52" s="185"/>
      <c r="DX52" s="185"/>
      <c r="DY52" s="185"/>
      <c r="DZ52" s="185"/>
      <c r="EA52" s="185"/>
      <c r="EB52" s="185"/>
      <c r="EC52" s="185"/>
      <c r="ED52" s="185"/>
      <c r="EE52" s="185"/>
      <c r="EF52" s="185"/>
      <c r="EG52" s="185"/>
      <c r="EH52" s="185"/>
      <c r="EI52" s="185"/>
      <c r="EJ52" s="185"/>
      <c r="EK52" s="185"/>
      <c r="EL52" s="185"/>
      <c r="EM52" s="185"/>
      <c r="EN52" s="185"/>
      <c r="EO52" s="185"/>
      <c r="EP52" s="185"/>
      <c r="EQ52" s="185"/>
      <c r="ER52" s="185"/>
      <c r="ES52" s="185"/>
      <c r="ET52" s="185"/>
      <c r="EU52" s="185"/>
      <c r="EV52" s="185"/>
      <c r="EW52" s="185"/>
      <c r="EX52" s="185"/>
      <c r="EY52" s="185"/>
      <c r="EZ52" s="185"/>
      <c r="FA52" s="185"/>
      <c r="FB52" s="185"/>
    </row>
    <row r="53" spans="27:158" ht="1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5"/>
      <c r="BR53" s="185"/>
      <c r="BS53" s="185"/>
      <c r="BT53" s="185"/>
      <c r="BU53" s="185"/>
      <c r="BV53" s="185"/>
      <c r="BW53" s="185"/>
      <c r="BX53" s="185"/>
      <c r="BY53" s="185"/>
      <c r="BZ53" s="185"/>
      <c r="CA53" s="185"/>
      <c r="CB53" s="185"/>
      <c r="CC53" s="185"/>
      <c r="CD53" s="185"/>
      <c r="CE53" s="185"/>
      <c r="CF53" s="185"/>
      <c r="CG53" s="185"/>
      <c r="CH53" s="185"/>
      <c r="CI53" s="185"/>
      <c r="CJ53" s="185"/>
      <c r="CK53" s="185"/>
      <c r="CL53" s="185"/>
      <c r="CM53" s="185"/>
      <c r="CN53" s="185"/>
      <c r="CO53" s="185"/>
      <c r="CP53" s="185"/>
      <c r="CQ53" s="185"/>
      <c r="CR53" s="185"/>
      <c r="CS53" s="185"/>
      <c r="CT53" s="185"/>
      <c r="CU53" s="185"/>
      <c r="CV53" s="185"/>
      <c r="CW53" s="185"/>
      <c r="CX53" s="185"/>
      <c r="CY53" s="185"/>
      <c r="CZ53" s="185"/>
      <c r="DA53" s="185"/>
      <c r="DB53" s="185"/>
      <c r="DC53" s="185"/>
      <c r="DD53" s="185"/>
      <c r="DE53" s="185"/>
      <c r="DF53" s="185"/>
      <c r="DG53" s="185"/>
      <c r="DH53" s="185"/>
      <c r="DI53" s="185"/>
      <c r="DJ53" s="185"/>
      <c r="DK53" s="185"/>
      <c r="DL53" s="185"/>
      <c r="DM53" s="185"/>
      <c r="DN53" s="185"/>
      <c r="DO53" s="185"/>
      <c r="DP53" s="185"/>
      <c r="DQ53" s="185"/>
      <c r="DR53" s="185"/>
      <c r="DS53" s="185"/>
      <c r="DT53" s="185"/>
      <c r="DU53" s="185"/>
      <c r="DV53" s="185"/>
      <c r="DW53" s="185"/>
      <c r="DX53" s="185"/>
      <c r="DY53" s="185"/>
      <c r="DZ53" s="185"/>
      <c r="EA53" s="185"/>
      <c r="EB53" s="185"/>
      <c r="EC53" s="185"/>
      <c r="ED53" s="185"/>
      <c r="EE53" s="185"/>
      <c r="EF53" s="185"/>
      <c r="EG53" s="185"/>
      <c r="EH53" s="185"/>
      <c r="EI53" s="185"/>
      <c r="EJ53" s="185"/>
      <c r="EK53" s="185"/>
      <c r="EL53" s="185"/>
      <c r="EM53" s="185"/>
      <c r="EN53" s="185"/>
      <c r="EO53" s="185"/>
      <c r="EP53" s="185"/>
      <c r="EQ53" s="185"/>
      <c r="ER53" s="185"/>
      <c r="ES53" s="185"/>
      <c r="ET53" s="185"/>
      <c r="EU53" s="185"/>
      <c r="EV53" s="185"/>
      <c r="EW53" s="185"/>
      <c r="EX53" s="185"/>
      <c r="EY53" s="185"/>
      <c r="EZ53" s="185"/>
      <c r="FA53" s="185"/>
      <c r="FB53" s="185"/>
    </row>
    <row r="54" spans="1:158" ht="15">
      <c r="A54" s="379" t="s">
        <v>325</v>
      </c>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c r="BW54" s="185"/>
      <c r="BX54" s="185"/>
      <c r="BY54" s="185"/>
      <c r="BZ54" s="185"/>
      <c r="CA54" s="185"/>
      <c r="CB54" s="185"/>
      <c r="CC54" s="185"/>
      <c r="CD54" s="185"/>
      <c r="CE54" s="185"/>
      <c r="CF54" s="185"/>
      <c r="CG54" s="185"/>
      <c r="CH54" s="185"/>
      <c r="CI54" s="185"/>
      <c r="CJ54" s="185"/>
      <c r="CK54" s="185"/>
      <c r="CL54" s="185"/>
      <c r="CM54" s="185"/>
      <c r="CN54" s="185"/>
      <c r="CO54" s="185"/>
      <c r="CP54" s="185"/>
      <c r="CQ54" s="185"/>
      <c r="CR54" s="185"/>
      <c r="CS54" s="185"/>
      <c r="CT54" s="185"/>
      <c r="CU54" s="185"/>
      <c r="CV54" s="185"/>
      <c r="CW54" s="185"/>
      <c r="CX54" s="185"/>
      <c r="CY54" s="185"/>
      <c r="CZ54" s="185"/>
      <c r="DA54" s="185"/>
      <c r="DB54" s="185"/>
      <c r="DC54" s="185"/>
      <c r="DD54" s="185"/>
      <c r="DE54" s="185"/>
      <c r="DF54" s="185"/>
      <c r="DG54" s="185"/>
      <c r="DH54" s="185"/>
      <c r="DI54" s="185"/>
      <c r="DJ54" s="185"/>
      <c r="DK54" s="185"/>
      <c r="DL54" s="185"/>
      <c r="DM54" s="185"/>
      <c r="DN54" s="185"/>
      <c r="DO54" s="185"/>
      <c r="DP54" s="185"/>
      <c r="DQ54" s="185"/>
      <c r="DR54" s="185"/>
      <c r="DS54" s="185"/>
      <c r="DT54" s="185"/>
      <c r="DU54" s="185"/>
      <c r="DV54" s="185"/>
      <c r="DW54" s="185"/>
      <c r="DX54" s="185"/>
      <c r="DY54" s="185"/>
      <c r="DZ54" s="185"/>
      <c r="EA54" s="185"/>
      <c r="EB54" s="185"/>
      <c r="EC54" s="185"/>
      <c r="ED54" s="185"/>
      <c r="EE54" s="185"/>
      <c r="EF54" s="185"/>
      <c r="EG54" s="185"/>
      <c r="EH54" s="185"/>
      <c r="EI54" s="185"/>
      <c r="EJ54" s="185"/>
      <c r="EK54" s="185"/>
      <c r="EL54" s="185"/>
      <c r="EM54" s="185"/>
      <c r="EN54" s="185"/>
      <c r="EO54" s="185"/>
      <c r="EP54" s="185"/>
      <c r="EQ54" s="185"/>
      <c r="ER54" s="185"/>
      <c r="ES54" s="185"/>
      <c r="ET54" s="185"/>
      <c r="EU54" s="185"/>
      <c r="EV54" s="185"/>
      <c r="EW54" s="185"/>
      <c r="EX54" s="185"/>
      <c r="EY54" s="185"/>
      <c r="EZ54" s="185"/>
      <c r="FA54" s="185"/>
      <c r="FB54" s="185"/>
    </row>
    <row r="55" spans="2:158" ht="15">
      <c r="B55" s="405" t="s">
        <v>326</v>
      </c>
      <c r="H55" s="431"/>
      <c r="I55" s="185" t="str">
        <f>IF(OR(H55="",H55=0),"%","")</f>
        <v>%</v>
      </c>
      <c r="J55" s="413">
        <f>(INT($H$55*H57))</f>
        <v>0</v>
      </c>
      <c r="K55" s="413">
        <f aca="true" t="shared" si="20" ref="K55:X55">(INT($H$55*J57))</f>
        <v>0</v>
      </c>
      <c r="L55" s="413">
        <f t="shared" si="20"/>
        <v>0</v>
      </c>
      <c r="M55" s="413">
        <f t="shared" si="20"/>
        <v>0</v>
      </c>
      <c r="N55" s="413">
        <f t="shared" si="20"/>
        <v>0</v>
      </c>
      <c r="O55" s="413">
        <f t="shared" si="20"/>
        <v>0</v>
      </c>
      <c r="P55" s="413">
        <f t="shared" si="20"/>
        <v>0</v>
      </c>
      <c r="Q55" s="413">
        <f t="shared" si="20"/>
        <v>0</v>
      </c>
      <c r="R55" s="413">
        <f t="shared" si="20"/>
        <v>0</v>
      </c>
      <c r="S55" s="413">
        <f t="shared" si="20"/>
        <v>0</v>
      </c>
      <c r="T55" s="413">
        <f t="shared" si="20"/>
        <v>0</v>
      </c>
      <c r="U55" s="413">
        <f t="shared" si="20"/>
        <v>0</v>
      </c>
      <c r="V55" s="413">
        <f t="shared" si="20"/>
        <v>0</v>
      </c>
      <c r="W55" s="413">
        <f t="shared" si="20"/>
        <v>0</v>
      </c>
      <c r="X55" s="413">
        <f t="shared" si="20"/>
        <v>0</v>
      </c>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5"/>
      <c r="BS55" s="185"/>
      <c r="BT55" s="185"/>
      <c r="BU55" s="185"/>
      <c r="BV55" s="185"/>
      <c r="BW55" s="185"/>
      <c r="BX55" s="185"/>
      <c r="BY55" s="185"/>
      <c r="BZ55" s="185"/>
      <c r="CA55" s="185"/>
      <c r="CB55" s="185"/>
      <c r="CC55" s="185"/>
      <c r="CD55" s="185"/>
      <c r="CE55" s="185"/>
      <c r="CF55" s="185"/>
      <c r="CG55" s="185"/>
      <c r="CH55" s="185"/>
      <c r="CI55" s="185"/>
      <c r="CJ55" s="185"/>
      <c r="CK55" s="185"/>
      <c r="CL55" s="185"/>
      <c r="CM55" s="185"/>
      <c r="CN55" s="185"/>
      <c r="CO55" s="185"/>
      <c r="CP55" s="185"/>
      <c r="CQ55" s="185"/>
      <c r="CR55" s="185"/>
      <c r="CS55" s="185"/>
      <c r="CT55" s="185"/>
      <c r="CU55" s="185"/>
      <c r="CV55" s="185"/>
      <c r="CW55" s="185"/>
      <c r="CX55" s="185"/>
      <c r="CY55" s="185"/>
      <c r="CZ55" s="185"/>
      <c r="DA55" s="185"/>
      <c r="DB55" s="185"/>
      <c r="DC55" s="185"/>
      <c r="DD55" s="185"/>
      <c r="DE55" s="185"/>
      <c r="DF55" s="185"/>
      <c r="DG55" s="185"/>
      <c r="DH55" s="185"/>
      <c r="DI55" s="185"/>
      <c r="DJ55" s="185"/>
      <c r="DK55" s="185"/>
      <c r="DL55" s="185"/>
      <c r="DM55" s="185"/>
      <c r="DN55" s="185"/>
      <c r="DO55" s="185"/>
      <c r="DP55" s="185"/>
      <c r="DQ55" s="185"/>
      <c r="DR55" s="185"/>
      <c r="DS55" s="185"/>
      <c r="DT55" s="185"/>
      <c r="DU55" s="185"/>
      <c r="DV55" s="185"/>
      <c r="DW55" s="185"/>
      <c r="DX55" s="185"/>
      <c r="DY55" s="185"/>
      <c r="DZ55" s="185"/>
      <c r="EA55" s="185"/>
      <c r="EB55" s="185"/>
      <c r="EC55" s="185"/>
      <c r="ED55" s="185"/>
      <c r="EE55" s="185"/>
      <c r="EF55" s="185"/>
      <c r="EG55" s="185"/>
      <c r="EH55" s="185"/>
      <c r="EI55" s="185"/>
      <c r="EJ55" s="185"/>
      <c r="EK55" s="185"/>
      <c r="EL55" s="185"/>
      <c r="EM55" s="185"/>
      <c r="EN55" s="185"/>
      <c r="EO55" s="185"/>
      <c r="EP55" s="185"/>
      <c r="EQ55" s="185"/>
      <c r="ER55" s="185"/>
      <c r="ES55" s="185"/>
      <c r="ET55" s="185"/>
      <c r="EU55" s="185"/>
      <c r="EV55" s="185"/>
      <c r="EW55" s="185"/>
      <c r="EX55" s="185"/>
      <c r="EY55" s="185"/>
      <c r="EZ55" s="185"/>
      <c r="FA55" s="185"/>
      <c r="FB55" s="185"/>
    </row>
    <row r="56" spans="2:158" ht="15">
      <c r="B56" s="405" t="s">
        <v>327</v>
      </c>
      <c r="J56" s="413">
        <f aca="true" t="shared" si="21" ref="J56:X56">IF(J46&lt;0,-J46,0)</f>
        <v>0</v>
      </c>
      <c r="K56" s="413">
        <f t="shared" si="21"/>
        <v>0</v>
      </c>
      <c r="L56" s="413">
        <f t="shared" si="21"/>
        <v>0</v>
      </c>
      <c r="M56" s="413">
        <f t="shared" si="21"/>
        <v>0</v>
      </c>
      <c r="N56" s="413">
        <f t="shared" si="21"/>
        <v>0</v>
      </c>
      <c r="O56" s="413">
        <f t="shared" si="21"/>
        <v>0</v>
      </c>
      <c r="P56" s="413">
        <f t="shared" si="21"/>
        <v>0</v>
      </c>
      <c r="Q56" s="413">
        <f t="shared" si="21"/>
        <v>0</v>
      </c>
      <c r="R56" s="413">
        <f t="shared" si="21"/>
        <v>0</v>
      </c>
      <c r="S56" s="413">
        <f t="shared" si="21"/>
        <v>0</v>
      </c>
      <c r="T56" s="413">
        <f t="shared" si="21"/>
        <v>0</v>
      </c>
      <c r="U56" s="413">
        <f t="shared" si="21"/>
        <v>0</v>
      </c>
      <c r="V56" s="413">
        <f t="shared" si="21"/>
        <v>0</v>
      </c>
      <c r="W56" s="413">
        <f t="shared" si="21"/>
        <v>0</v>
      </c>
      <c r="X56" s="413">
        <f t="shared" si="21"/>
        <v>0</v>
      </c>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5"/>
      <c r="BR56" s="185"/>
      <c r="BS56" s="185"/>
      <c r="BT56" s="185"/>
      <c r="BU56" s="185"/>
      <c r="BV56" s="185"/>
      <c r="BW56" s="185"/>
      <c r="BX56" s="185"/>
      <c r="BY56" s="185"/>
      <c r="BZ56" s="185"/>
      <c r="CA56" s="185"/>
      <c r="CB56" s="185"/>
      <c r="CC56" s="185"/>
      <c r="CD56" s="185"/>
      <c r="CE56" s="185"/>
      <c r="CF56" s="185"/>
      <c r="CG56" s="185"/>
      <c r="CH56" s="185"/>
      <c r="CI56" s="185"/>
      <c r="CJ56" s="185"/>
      <c r="CK56" s="185"/>
      <c r="CL56" s="185"/>
      <c r="CM56" s="185"/>
      <c r="CN56" s="185"/>
      <c r="CO56" s="185"/>
      <c r="CP56" s="185"/>
      <c r="CQ56" s="185"/>
      <c r="CR56" s="185"/>
      <c r="CS56" s="185"/>
      <c r="CT56" s="185"/>
      <c r="CU56" s="185"/>
      <c r="CV56" s="185"/>
      <c r="CW56" s="185"/>
      <c r="CX56" s="185"/>
      <c r="CY56" s="185"/>
      <c r="CZ56" s="185"/>
      <c r="DA56" s="185"/>
      <c r="DB56" s="185"/>
      <c r="DC56" s="185"/>
      <c r="DD56" s="185"/>
      <c r="DE56" s="185"/>
      <c r="DF56" s="185"/>
      <c r="DG56" s="185"/>
      <c r="DH56" s="185"/>
      <c r="DI56" s="185"/>
      <c r="DJ56" s="185"/>
      <c r="DK56" s="185"/>
      <c r="DL56" s="185"/>
      <c r="DM56" s="185"/>
      <c r="DN56" s="185"/>
      <c r="DO56" s="185"/>
      <c r="DP56" s="185"/>
      <c r="DQ56" s="185"/>
      <c r="DR56" s="185"/>
      <c r="DS56" s="185"/>
      <c r="DT56" s="185"/>
      <c r="DU56" s="185"/>
      <c r="DV56" s="185"/>
      <c r="DW56" s="185"/>
      <c r="DX56" s="185"/>
      <c r="DY56" s="185"/>
      <c r="DZ56" s="185"/>
      <c r="EA56" s="185"/>
      <c r="EB56" s="185"/>
      <c r="EC56" s="185"/>
      <c r="ED56" s="185"/>
      <c r="EE56" s="185"/>
      <c r="EF56" s="185"/>
      <c r="EG56" s="185"/>
      <c r="EH56" s="185"/>
      <c r="EI56" s="185"/>
      <c r="EJ56" s="185"/>
      <c r="EK56" s="185"/>
      <c r="EL56" s="185"/>
      <c r="EM56" s="185"/>
      <c r="EN56" s="185"/>
      <c r="EO56" s="185"/>
      <c r="EP56" s="185"/>
      <c r="EQ56" s="185"/>
      <c r="ER56" s="185"/>
      <c r="ES56" s="185"/>
      <c r="ET56" s="185"/>
      <c r="EU56" s="185"/>
      <c r="EV56" s="185"/>
      <c r="EW56" s="185"/>
      <c r="EX56" s="185"/>
      <c r="EY56" s="185"/>
      <c r="EZ56" s="185"/>
      <c r="FA56" s="185"/>
      <c r="FB56" s="185"/>
    </row>
    <row r="57" spans="2:158" ht="15">
      <c r="B57" s="405" t="s">
        <v>328</v>
      </c>
      <c r="G57" s="432">
        <f>IF(H57="","$","")</f>
      </c>
      <c r="H57" s="453">
        <f>+Breakdown!F73</f>
        <v>0</v>
      </c>
      <c r="I57" s="185"/>
      <c r="J57" s="413">
        <f>+H57+J55-J56</f>
        <v>0</v>
      </c>
      <c r="K57" s="413">
        <f aca="true" t="shared" si="22" ref="K57:X57">+J57+K55-K56</f>
        <v>0</v>
      </c>
      <c r="L57" s="413">
        <f t="shared" si="22"/>
        <v>0</v>
      </c>
      <c r="M57" s="413">
        <f t="shared" si="22"/>
        <v>0</v>
      </c>
      <c r="N57" s="413">
        <f t="shared" si="22"/>
        <v>0</v>
      </c>
      <c r="O57" s="413">
        <f t="shared" si="22"/>
        <v>0</v>
      </c>
      <c r="P57" s="413">
        <f t="shared" si="22"/>
        <v>0</v>
      </c>
      <c r="Q57" s="413">
        <f t="shared" si="22"/>
        <v>0</v>
      </c>
      <c r="R57" s="413">
        <f t="shared" si="22"/>
        <v>0</v>
      </c>
      <c r="S57" s="413">
        <f t="shared" si="22"/>
        <v>0</v>
      </c>
      <c r="T57" s="413">
        <f t="shared" si="22"/>
        <v>0</v>
      </c>
      <c r="U57" s="413">
        <f t="shared" si="22"/>
        <v>0</v>
      </c>
      <c r="V57" s="413">
        <f t="shared" si="22"/>
        <v>0</v>
      </c>
      <c r="W57" s="413">
        <f t="shared" si="22"/>
        <v>0</v>
      </c>
      <c r="X57" s="413">
        <f t="shared" si="22"/>
        <v>0</v>
      </c>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185"/>
      <c r="BX57" s="185"/>
      <c r="BY57" s="185"/>
      <c r="BZ57" s="185"/>
      <c r="CA57" s="185"/>
      <c r="CB57" s="185"/>
      <c r="CC57" s="185"/>
      <c r="CD57" s="185"/>
      <c r="CE57" s="185"/>
      <c r="CF57" s="185"/>
      <c r="CG57" s="185"/>
      <c r="CH57" s="185"/>
      <c r="CI57" s="185"/>
      <c r="CJ57" s="185"/>
      <c r="CK57" s="185"/>
      <c r="CL57" s="185"/>
      <c r="CM57" s="185"/>
      <c r="CN57" s="185"/>
      <c r="CO57" s="185"/>
      <c r="CP57" s="185"/>
      <c r="CQ57" s="185"/>
      <c r="CR57" s="185"/>
      <c r="CS57" s="185"/>
      <c r="CT57" s="185"/>
      <c r="CU57" s="185"/>
      <c r="CV57" s="185"/>
      <c r="CW57" s="185"/>
      <c r="CX57" s="185"/>
      <c r="CY57" s="185"/>
      <c r="CZ57" s="185"/>
      <c r="DA57" s="185"/>
      <c r="DB57" s="185"/>
      <c r="DC57" s="185"/>
      <c r="DD57" s="185"/>
      <c r="DE57" s="185"/>
      <c r="DF57" s="185"/>
      <c r="DG57" s="185"/>
      <c r="DH57" s="185"/>
      <c r="DI57" s="185"/>
      <c r="DJ57" s="185"/>
      <c r="DK57" s="185"/>
      <c r="DL57" s="185"/>
      <c r="DM57" s="185"/>
      <c r="DN57" s="185"/>
      <c r="DO57" s="185"/>
      <c r="DP57" s="185"/>
      <c r="DQ57" s="185"/>
      <c r="DR57" s="185"/>
      <c r="DS57" s="185"/>
      <c r="DT57" s="185"/>
      <c r="DU57" s="185"/>
      <c r="DV57" s="185"/>
      <c r="DW57" s="185"/>
      <c r="DX57" s="185"/>
      <c r="DY57" s="185"/>
      <c r="DZ57" s="185"/>
      <c r="EA57" s="185"/>
      <c r="EB57" s="185"/>
      <c r="EC57" s="185"/>
      <c r="ED57" s="185"/>
      <c r="EE57" s="185"/>
      <c r="EF57" s="185"/>
      <c r="EG57" s="185"/>
      <c r="EH57" s="185"/>
      <c r="EI57" s="185"/>
      <c r="EJ57" s="185"/>
      <c r="EK57" s="185"/>
      <c r="EL57" s="185"/>
      <c r="EM57" s="185"/>
      <c r="EN57" s="185"/>
      <c r="EO57" s="185"/>
      <c r="EP57" s="185"/>
      <c r="EQ57" s="185"/>
      <c r="ER57" s="185"/>
      <c r="ES57" s="185"/>
      <c r="ET57" s="185"/>
      <c r="EU57" s="185"/>
      <c r="EV57" s="185"/>
      <c r="EW57" s="185"/>
      <c r="EX57" s="185"/>
      <c r="EY57" s="185"/>
      <c r="EZ57" s="185"/>
      <c r="FA57" s="185"/>
      <c r="FB57" s="185"/>
    </row>
    <row r="58" spans="27:158" ht="1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5"/>
      <c r="BX58" s="185"/>
      <c r="BY58" s="185"/>
      <c r="BZ58" s="185"/>
      <c r="CA58" s="185"/>
      <c r="CB58" s="185"/>
      <c r="CC58" s="185"/>
      <c r="CD58" s="185"/>
      <c r="CE58" s="185"/>
      <c r="CF58" s="185"/>
      <c r="CG58" s="185"/>
      <c r="CH58" s="185"/>
      <c r="CI58" s="185"/>
      <c r="CJ58" s="185"/>
      <c r="CK58" s="185"/>
      <c r="CL58" s="185"/>
      <c r="CM58" s="185"/>
      <c r="CN58" s="185"/>
      <c r="CO58" s="185"/>
      <c r="CP58" s="185"/>
      <c r="CQ58" s="185"/>
      <c r="CR58" s="185"/>
      <c r="CS58" s="185"/>
      <c r="CT58" s="185"/>
      <c r="CU58" s="185"/>
      <c r="CV58" s="185"/>
      <c r="CW58" s="185"/>
      <c r="CX58" s="185"/>
      <c r="CY58" s="185"/>
      <c r="CZ58" s="185"/>
      <c r="DA58" s="185"/>
      <c r="DB58" s="185"/>
      <c r="DC58" s="185"/>
      <c r="DD58" s="185"/>
      <c r="DE58" s="185"/>
      <c r="DF58" s="185"/>
      <c r="DG58" s="185"/>
      <c r="DH58" s="185"/>
      <c r="DI58" s="185"/>
      <c r="DJ58" s="185"/>
      <c r="DK58" s="185"/>
      <c r="DL58" s="185"/>
      <c r="DM58" s="185"/>
      <c r="DN58" s="185"/>
      <c r="DO58" s="185"/>
      <c r="DP58" s="185"/>
      <c r="DQ58" s="185"/>
      <c r="DR58" s="185"/>
      <c r="DS58" s="185"/>
      <c r="DT58" s="185"/>
      <c r="DU58" s="185"/>
      <c r="DV58" s="185"/>
      <c r="DW58" s="185"/>
      <c r="DX58" s="185"/>
      <c r="DY58" s="185"/>
      <c r="DZ58" s="185"/>
      <c r="EA58" s="185"/>
      <c r="EB58" s="185"/>
      <c r="EC58" s="185"/>
      <c r="ED58" s="185"/>
      <c r="EE58" s="185"/>
      <c r="EF58" s="185"/>
      <c r="EG58" s="185"/>
      <c r="EH58" s="185"/>
      <c r="EI58" s="185"/>
      <c r="EJ58" s="185"/>
      <c r="EK58" s="185"/>
      <c r="EL58" s="185"/>
      <c r="EM58" s="185"/>
      <c r="EN58" s="185"/>
      <c r="EO58" s="185"/>
      <c r="EP58" s="185"/>
      <c r="EQ58" s="185"/>
      <c r="ER58" s="185"/>
      <c r="ES58" s="185"/>
      <c r="ET58" s="185"/>
      <c r="EU58" s="185"/>
      <c r="EV58" s="185"/>
      <c r="EW58" s="185"/>
      <c r="EX58" s="185"/>
      <c r="EY58" s="185"/>
      <c r="EZ58" s="185"/>
      <c r="FA58" s="185"/>
      <c r="FB58" s="185"/>
    </row>
    <row r="59" spans="1:158" ht="15.75" thickBot="1">
      <c r="A59" s="381"/>
      <c r="B59" s="381"/>
      <c r="C59" s="381"/>
      <c r="D59" s="381"/>
      <c r="E59" s="381"/>
      <c r="F59" s="381"/>
      <c r="G59" s="380"/>
      <c r="H59" s="381"/>
      <c r="I59" s="381"/>
      <c r="L59" s="399"/>
      <c r="M59" s="399"/>
      <c r="N59" s="399"/>
      <c r="O59" s="433"/>
      <c r="P59" s="433"/>
      <c r="Q59" s="433"/>
      <c r="R59" s="433"/>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185"/>
      <c r="BV59" s="185"/>
      <c r="BW59" s="185"/>
      <c r="BX59" s="185"/>
      <c r="BY59" s="185"/>
      <c r="BZ59" s="185"/>
      <c r="CA59" s="185"/>
      <c r="CB59" s="185"/>
      <c r="CC59" s="185"/>
      <c r="CD59" s="185"/>
      <c r="CE59" s="185"/>
      <c r="CF59" s="185"/>
      <c r="CG59" s="185"/>
      <c r="CH59" s="185"/>
      <c r="CI59" s="185"/>
      <c r="CJ59" s="185"/>
      <c r="CK59" s="185"/>
      <c r="CL59" s="185"/>
      <c r="CM59" s="185"/>
      <c r="CN59" s="185"/>
      <c r="CO59" s="185"/>
      <c r="CP59" s="185"/>
      <c r="CQ59" s="185"/>
      <c r="CR59" s="185"/>
      <c r="CS59" s="185"/>
      <c r="CT59" s="185"/>
      <c r="CU59" s="185"/>
      <c r="CV59" s="185"/>
      <c r="CW59" s="185"/>
      <c r="CX59" s="185"/>
      <c r="CY59" s="185"/>
      <c r="CZ59" s="185"/>
      <c r="DA59" s="185"/>
      <c r="DB59" s="185"/>
      <c r="DC59" s="185"/>
      <c r="DD59" s="185"/>
      <c r="DE59" s="185"/>
      <c r="DF59" s="185"/>
      <c r="DG59" s="185"/>
      <c r="DH59" s="185"/>
      <c r="DI59" s="185"/>
      <c r="DJ59" s="185"/>
      <c r="DK59" s="185"/>
      <c r="DL59" s="185"/>
      <c r="DM59" s="185"/>
      <c r="DN59" s="185"/>
      <c r="DO59" s="185"/>
      <c r="DP59" s="185"/>
      <c r="DQ59" s="185"/>
      <c r="DR59" s="185"/>
      <c r="DS59" s="185"/>
      <c r="DT59" s="185"/>
      <c r="DU59" s="185"/>
      <c r="DV59" s="185"/>
      <c r="DW59" s="185"/>
      <c r="DX59" s="185"/>
      <c r="DY59" s="185"/>
      <c r="DZ59" s="185"/>
      <c r="EA59" s="185"/>
      <c r="EB59" s="185"/>
      <c r="EC59" s="185"/>
      <c r="ED59" s="185"/>
      <c r="EE59" s="185"/>
      <c r="EF59" s="185"/>
      <c r="EG59" s="185"/>
      <c r="EH59" s="185"/>
      <c r="EI59" s="185"/>
      <c r="EJ59" s="185"/>
      <c r="EK59" s="185"/>
      <c r="EL59" s="185"/>
      <c r="EM59" s="185"/>
      <c r="EN59" s="185"/>
      <c r="EO59" s="185"/>
      <c r="EP59" s="185"/>
      <c r="EQ59" s="185"/>
      <c r="ER59" s="185"/>
      <c r="ES59" s="185"/>
      <c r="ET59" s="185"/>
      <c r="EU59" s="185"/>
      <c r="EV59" s="185"/>
      <c r="EW59" s="185"/>
      <c r="EX59" s="185"/>
      <c r="EY59" s="185"/>
      <c r="EZ59" s="185"/>
      <c r="FA59" s="185"/>
      <c r="FB59" s="185"/>
    </row>
    <row r="60" spans="1:158" ht="15">
      <c r="A60" s="381"/>
      <c r="B60" s="381"/>
      <c r="C60" s="381"/>
      <c r="D60" s="381"/>
      <c r="E60" s="381"/>
      <c r="F60" s="381"/>
      <c r="G60" s="380"/>
      <c r="H60" s="381"/>
      <c r="I60" s="381"/>
      <c r="M60" s="434"/>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5"/>
      <c r="BR60" s="185"/>
      <c r="BS60" s="185"/>
      <c r="BT60" s="185"/>
      <c r="BU60" s="185"/>
      <c r="BV60" s="185"/>
      <c r="BW60" s="185"/>
      <c r="BX60" s="185"/>
      <c r="BY60" s="185"/>
      <c r="BZ60" s="185"/>
      <c r="CA60" s="185"/>
      <c r="CB60" s="185"/>
      <c r="CC60" s="185"/>
      <c r="CD60" s="185"/>
      <c r="CE60" s="185"/>
      <c r="CF60" s="185"/>
      <c r="CG60" s="185"/>
      <c r="CH60" s="185"/>
      <c r="CI60" s="185"/>
      <c r="CJ60" s="185"/>
      <c r="CK60" s="185"/>
      <c r="CL60" s="185"/>
      <c r="CM60" s="185"/>
      <c r="CN60" s="185"/>
      <c r="CO60" s="185"/>
      <c r="CP60" s="185"/>
      <c r="CQ60" s="185"/>
      <c r="CR60" s="185"/>
      <c r="CS60" s="185"/>
      <c r="CT60" s="185"/>
      <c r="CU60" s="185"/>
      <c r="CV60" s="185"/>
      <c r="CW60" s="185"/>
      <c r="CX60" s="185"/>
      <c r="CY60" s="185"/>
      <c r="CZ60" s="185"/>
      <c r="DA60" s="185"/>
      <c r="DB60" s="185"/>
      <c r="DC60" s="185"/>
      <c r="DD60" s="185"/>
      <c r="DE60" s="185"/>
      <c r="DF60" s="185"/>
      <c r="DG60" s="185"/>
      <c r="DH60" s="185"/>
      <c r="DI60" s="185"/>
      <c r="DJ60" s="185"/>
      <c r="DK60" s="185"/>
      <c r="DL60" s="185"/>
      <c r="DM60" s="185"/>
      <c r="DN60" s="185"/>
      <c r="DO60" s="185"/>
      <c r="DP60" s="185"/>
      <c r="DQ60" s="185"/>
      <c r="DR60" s="185"/>
      <c r="DS60" s="185"/>
      <c r="DT60" s="185"/>
      <c r="DU60" s="185"/>
      <c r="DV60" s="185"/>
      <c r="DW60" s="185"/>
      <c r="DX60" s="185"/>
      <c r="DY60" s="185"/>
      <c r="DZ60" s="185"/>
      <c r="EA60" s="185"/>
      <c r="EB60" s="185"/>
      <c r="EC60" s="185"/>
      <c r="ED60" s="185"/>
      <c r="EE60" s="185"/>
      <c r="EF60" s="185"/>
      <c r="EG60" s="185"/>
      <c r="EH60" s="185"/>
      <c r="EI60" s="185"/>
      <c r="EJ60" s="185"/>
      <c r="EK60" s="185"/>
      <c r="EL60" s="185"/>
      <c r="EM60" s="185"/>
      <c r="EN60" s="185"/>
      <c r="EO60" s="185"/>
      <c r="EP60" s="185"/>
      <c r="EQ60" s="185"/>
      <c r="ER60" s="185"/>
      <c r="ES60" s="185"/>
      <c r="ET60" s="185"/>
      <c r="EU60" s="185"/>
      <c r="EV60" s="185"/>
      <c r="EW60" s="185"/>
      <c r="EX60" s="185"/>
      <c r="EY60" s="185"/>
      <c r="EZ60" s="185"/>
      <c r="FA60" s="185"/>
      <c r="FB60" s="185"/>
    </row>
    <row r="61" spans="27:158" ht="1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5"/>
      <c r="BR61" s="185"/>
      <c r="BS61" s="185"/>
      <c r="BT61" s="185"/>
      <c r="BU61" s="185"/>
      <c r="BV61" s="185"/>
      <c r="BW61" s="185"/>
      <c r="BX61" s="185"/>
      <c r="BY61" s="185"/>
      <c r="BZ61" s="185"/>
      <c r="CA61" s="185"/>
      <c r="CB61" s="185"/>
      <c r="CC61" s="185"/>
      <c r="CD61" s="185"/>
      <c r="CE61" s="185"/>
      <c r="CF61" s="185"/>
      <c r="CG61" s="185"/>
      <c r="CH61" s="185"/>
      <c r="CI61" s="185"/>
      <c r="CJ61" s="185"/>
      <c r="CK61" s="185"/>
      <c r="CL61" s="185"/>
      <c r="CM61" s="185"/>
      <c r="CN61" s="185"/>
      <c r="CO61" s="185"/>
      <c r="CP61" s="185"/>
      <c r="CQ61" s="185"/>
      <c r="CR61" s="185"/>
      <c r="CS61" s="185"/>
      <c r="CT61" s="185"/>
      <c r="CU61" s="185"/>
      <c r="CV61" s="185"/>
      <c r="CW61" s="185"/>
      <c r="CX61" s="185"/>
      <c r="CY61" s="185"/>
      <c r="CZ61" s="185"/>
      <c r="DA61" s="185"/>
      <c r="DB61" s="185"/>
      <c r="DC61" s="185"/>
      <c r="DD61" s="185"/>
      <c r="DE61" s="185"/>
      <c r="DF61" s="185"/>
      <c r="DG61" s="185"/>
      <c r="DH61" s="185"/>
      <c r="DI61" s="185"/>
      <c r="DJ61" s="185"/>
      <c r="DK61" s="185"/>
      <c r="DL61" s="185"/>
      <c r="DM61" s="185"/>
      <c r="DN61" s="185"/>
      <c r="DO61" s="185"/>
      <c r="DP61" s="185"/>
      <c r="DQ61" s="185"/>
      <c r="DR61" s="185"/>
      <c r="DS61" s="185"/>
      <c r="DT61" s="185"/>
      <c r="DU61" s="185"/>
      <c r="DV61" s="185"/>
      <c r="DW61" s="185"/>
      <c r="DX61" s="185"/>
      <c r="DY61" s="185"/>
      <c r="DZ61" s="185"/>
      <c r="EA61" s="185"/>
      <c r="EB61" s="185"/>
      <c r="EC61" s="185"/>
      <c r="ED61" s="185"/>
      <c r="EE61" s="185"/>
      <c r="EF61" s="185"/>
      <c r="EG61" s="185"/>
      <c r="EH61" s="185"/>
      <c r="EI61" s="185"/>
      <c r="EJ61" s="185"/>
      <c r="EK61" s="185"/>
      <c r="EL61" s="185"/>
      <c r="EM61" s="185"/>
      <c r="EN61" s="185"/>
      <c r="EO61" s="185"/>
      <c r="EP61" s="185"/>
      <c r="EQ61" s="185"/>
      <c r="ER61" s="185"/>
      <c r="ES61" s="185"/>
      <c r="ET61" s="185"/>
      <c r="EU61" s="185"/>
      <c r="EV61" s="185"/>
      <c r="EW61" s="185"/>
      <c r="EX61" s="185"/>
      <c r="EY61" s="185"/>
      <c r="EZ61" s="185"/>
      <c r="FA61" s="185"/>
      <c r="FB61" s="185"/>
    </row>
    <row r="62" spans="27:158" ht="1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c r="CQ62" s="185"/>
      <c r="CR62" s="185"/>
      <c r="CS62" s="185"/>
      <c r="CT62" s="185"/>
      <c r="CU62" s="185"/>
      <c r="CV62" s="185"/>
      <c r="CW62" s="185"/>
      <c r="CX62" s="185"/>
      <c r="CY62" s="185"/>
      <c r="CZ62" s="185"/>
      <c r="DA62" s="185"/>
      <c r="DB62" s="185"/>
      <c r="DC62" s="185"/>
      <c r="DD62" s="185"/>
      <c r="DE62" s="185"/>
      <c r="DF62" s="185"/>
      <c r="DG62" s="185"/>
      <c r="DH62" s="185"/>
      <c r="DI62" s="185"/>
      <c r="DJ62" s="185"/>
      <c r="DK62" s="185"/>
      <c r="DL62" s="185"/>
      <c r="DM62" s="185"/>
      <c r="DN62" s="185"/>
      <c r="DO62" s="185"/>
      <c r="DP62" s="185"/>
      <c r="DQ62" s="185"/>
      <c r="DR62" s="185"/>
      <c r="DS62" s="185"/>
      <c r="DT62" s="185"/>
      <c r="DU62" s="185"/>
      <c r="DV62" s="185"/>
      <c r="DW62" s="185"/>
      <c r="DX62" s="185"/>
      <c r="DY62" s="185"/>
      <c r="DZ62" s="185"/>
      <c r="EA62" s="185"/>
      <c r="EB62" s="185"/>
      <c r="EC62" s="185"/>
      <c r="ED62" s="185"/>
      <c r="EE62" s="185"/>
      <c r="EF62" s="185"/>
      <c r="EG62" s="185"/>
      <c r="EH62" s="185"/>
      <c r="EI62" s="185"/>
      <c r="EJ62" s="185"/>
      <c r="EK62" s="185"/>
      <c r="EL62" s="185"/>
      <c r="EM62" s="185"/>
      <c r="EN62" s="185"/>
      <c r="EO62" s="185"/>
      <c r="EP62" s="185"/>
      <c r="EQ62" s="185"/>
      <c r="ER62" s="185"/>
      <c r="ES62" s="185"/>
      <c r="ET62" s="185"/>
      <c r="EU62" s="185"/>
      <c r="EV62" s="185"/>
      <c r="EW62" s="185"/>
      <c r="EX62" s="185"/>
      <c r="EY62" s="185"/>
      <c r="EZ62" s="185"/>
      <c r="FA62" s="185"/>
      <c r="FB62" s="185"/>
    </row>
    <row r="63" spans="27:158" ht="1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5"/>
      <c r="CV63" s="185"/>
      <c r="CW63" s="185"/>
      <c r="CX63" s="185"/>
      <c r="CY63" s="185"/>
      <c r="CZ63" s="185"/>
      <c r="DA63" s="185"/>
      <c r="DB63" s="185"/>
      <c r="DC63" s="185"/>
      <c r="DD63" s="185"/>
      <c r="DE63" s="185"/>
      <c r="DF63" s="185"/>
      <c r="DG63" s="185"/>
      <c r="DH63" s="185"/>
      <c r="DI63" s="185"/>
      <c r="DJ63" s="185"/>
      <c r="DK63" s="185"/>
      <c r="DL63" s="185"/>
      <c r="DM63" s="185"/>
      <c r="DN63" s="185"/>
      <c r="DO63" s="185"/>
      <c r="DP63" s="185"/>
      <c r="DQ63" s="185"/>
      <c r="DR63" s="185"/>
      <c r="DS63" s="185"/>
      <c r="DT63" s="185"/>
      <c r="DU63" s="185"/>
      <c r="DV63" s="185"/>
      <c r="DW63" s="185"/>
      <c r="DX63" s="185"/>
      <c r="DY63" s="185"/>
      <c r="DZ63" s="185"/>
      <c r="EA63" s="185"/>
      <c r="EB63" s="185"/>
      <c r="EC63" s="185"/>
      <c r="ED63" s="185"/>
      <c r="EE63" s="185"/>
      <c r="EF63" s="185"/>
      <c r="EG63" s="185"/>
      <c r="EH63" s="185"/>
      <c r="EI63" s="185"/>
      <c r="EJ63" s="185"/>
      <c r="EK63" s="185"/>
      <c r="EL63" s="185"/>
      <c r="EM63" s="185"/>
      <c r="EN63" s="185"/>
      <c r="EO63" s="185"/>
      <c r="EP63" s="185"/>
      <c r="EQ63" s="185"/>
      <c r="ER63" s="185"/>
      <c r="ES63" s="185"/>
      <c r="ET63" s="185"/>
      <c r="EU63" s="185"/>
      <c r="EV63" s="185"/>
      <c r="EW63" s="185"/>
      <c r="EX63" s="185"/>
      <c r="EY63" s="185"/>
      <c r="EZ63" s="185"/>
      <c r="FA63" s="185"/>
      <c r="FB63" s="185"/>
    </row>
    <row r="64" spans="27:158" ht="1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185"/>
      <c r="CA64" s="185"/>
      <c r="CB64" s="185"/>
      <c r="CC64" s="185"/>
      <c r="CD64" s="185"/>
      <c r="CE64" s="185"/>
      <c r="CF64" s="185"/>
      <c r="CG64" s="185"/>
      <c r="CH64" s="185"/>
      <c r="CI64" s="185"/>
      <c r="CJ64" s="185"/>
      <c r="CK64" s="185"/>
      <c r="CL64" s="185"/>
      <c r="CM64" s="185"/>
      <c r="CN64" s="185"/>
      <c r="CO64" s="185"/>
      <c r="CP64" s="185"/>
      <c r="CQ64" s="185"/>
      <c r="CR64" s="185"/>
      <c r="CS64" s="185"/>
      <c r="CT64" s="185"/>
      <c r="CU64" s="185"/>
      <c r="CV64" s="185"/>
      <c r="CW64" s="185"/>
      <c r="CX64" s="185"/>
      <c r="CY64" s="185"/>
      <c r="CZ64" s="185"/>
      <c r="DA64" s="185"/>
      <c r="DB64" s="185"/>
      <c r="DC64" s="185"/>
      <c r="DD64" s="185"/>
      <c r="DE64" s="185"/>
      <c r="DF64" s="185"/>
      <c r="DG64" s="185"/>
      <c r="DH64" s="185"/>
      <c r="DI64" s="185"/>
      <c r="DJ64" s="185"/>
      <c r="DK64" s="185"/>
      <c r="DL64" s="185"/>
      <c r="DM64" s="185"/>
      <c r="DN64" s="185"/>
      <c r="DO64" s="185"/>
      <c r="DP64" s="185"/>
      <c r="DQ64" s="185"/>
      <c r="DR64" s="185"/>
      <c r="DS64" s="185"/>
      <c r="DT64" s="185"/>
      <c r="DU64" s="185"/>
      <c r="DV64" s="185"/>
      <c r="DW64" s="185"/>
      <c r="DX64" s="185"/>
      <c r="DY64" s="185"/>
      <c r="DZ64" s="185"/>
      <c r="EA64" s="185"/>
      <c r="EB64" s="185"/>
      <c r="EC64" s="185"/>
      <c r="ED64" s="185"/>
      <c r="EE64" s="185"/>
      <c r="EF64" s="185"/>
      <c r="EG64" s="185"/>
      <c r="EH64" s="185"/>
      <c r="EI64" s="185"/>
      <c r="EJ64" s="185"/>
      <c r="EK64" s="185"/>
      <c r="EL64" s="185"/>
      <c r="EM64" s="185"/>
      <c r="EN64" s="185"/>
      <c r="EO64" s="185"/>
      <c r="EP64" s="185"/>
      <c r="EQ64" s="185"/>
      <c r="ER64" s="185"/>
      <c r="ES64" s="185"/>
      <c r="ET64" s="185"/>
      <c r="EU64" s="185"/>
      <c r="EV64" s="185"/>
      <c r="EW64" s="185"/>
      <c r="EX64" s="185"/>
      <c r="EY64" s="185"/>
      <c r="EZ64" s="185"/>
      <c r="FA64" s="185"/>
      <c r="FB64" s="185"/>
    </row>
  </sheetData>
  <sheetProtection/>
  <mergeCells count="3">
    <mergeCell ref="A5:E5"/>
    <mergeCell ref="A6:E6"/>
    <mergeCell ref="A7:E7"/>
  </mergeCells>
  <printOptions/>
  <pageMargins left="0.75" right="0.75" top="0.5" bottom="0.5" header="0.25" footer="0.5"/>
  <pageSetup fitToHeight="1" fitToWidth="1" horizontalDpi="600" verticalDpi="600" orientation="landscape" paperSize="5" scale="59" r:id="rId1"/>
</worksheet>
</file>

<file path=xl/worksheets/sheet2.xml><?xml version="1.0" encoding="utf-8"?>
<worksheet xmlns="http://schemas.openxmlformats.org/spreadsheetml/2006/main" xmlns:r="http://schemas.openxmlformats.org/officeDocument/2006/relationships">
  <sheetPr codeName="Sheet5"/>
  <dimension ref="A1:A1"/>
  <sheetViews>
    <sheetView showGridLines="0" showRowColHeaders="0" defaultGridColor="0" zoomScalePageLayoutView="0" colorId="58" workbookViewId="0" topLeftCell="A1">
      <selection activeCell="E44" sqref="E44"/>
    </sheetView>
  </sheetViews>
  <sheetFormatPr defaultColWidth="7.10546875" defaultRowHeight="15"/>
  <cols>
    <col min="1" max="3" width="7.10546875" style="3" customWidth="1"/>
    <col min="4" max="4" width="4.3359375" style="3" customWidth="1"/>
    <col min="5" max="16384" width="7.10546875" style="3" customWidth="1"/>
  </cols>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6"/>
  <dimension ref="A1:M71"/>
  <sheetViews>
    <sheetView showGridLines="0" tabSelected="1" zoomScaleSheetLayoutView="100" workbookViewId="0" topLeftCell="A1">
      <selection activeCell="I44" sqref="I44"/>
    </sheetView>
  </sheetViews>
  <sheetFormatPr defaultColWidth="6.21484375" defaultRowHeight="15"/>
  <cols>
    <col min="1" max="1" width="2.4453125" style="478" customWidth="1"/>
    <col min="2" max="2" width="9.5546875" style="478" bestFit="1" customWidth="1"/>
    <col min="3" max="3" width="6.21484375" style="478" customWidth="1"/>
    <col min="4" max="4" width="1.88671875" style="478" customWidth="1"/>
    <col min="5" max="5" width="9.5546875" style="478" bestFit="1" customWidth="1"/>
    <col min="6" max="16384" width="6.21484375" style="478" customWidth="1"/>
  </cols>
  <sheetData>
    <row r="1" spans="1:12" ht="9.75">
      <c r="A1" s="708" t="s">
        <v>339</v>
      </c>
      <c r="B1" s="709"/>
      <c r="C1" s="709"/>
      <c r="D1" s="709"/>
      <c r="E1" s="709"/>
      <c r="F1" s="709"/>
      <c r="G1" s="709"/>
      <c r="H1" s="709"/>
      <c r="I1" s="709"/>
      <c r="J1" s="709"/>
      <c r="K1" s="709"/>
      <c r="L1" s="710"/>
    </row>
    <row r="2" spans="1:12" ht="10.5" thickBot="1">
      <c r="A2" s="711"/>
      <c r="B2" s="712"/>
      <c r="C2" s="712"/>
      <c r="D2" s="712"/>
      <c r="E2" s="712"/>
      <c r="F2" s="712"/>
      <c r="G2" s="712"/>
      <c r="H2" s="712"/>
      <c r="I2" s="712"/>
      <c r="J2" s="712"/>
      <c r="K2" s="712"/>
      <c r="L2" s="713"/>
    </row>
    <row r="3" spans="1:12" ht="9.75">
      <c r="A3" s="571"/>
      <c r="B3" s="571"/>
      <c r="C3" s="571"/>
      <c r="D3" s="571"/>
      <c r="E3" s="571"/>
      <c r="F3" s="571"/>
      <c r="G3" s="571"/>
      <c r="H3" s="571"/>
      <c r="I3" s="571"/>
      <c r="J3" s="571"/>
      <c r="K3" s="571"/>
      <c r="L3" s="571"/>
    </row>
    <row r="4" spans="1:12" ht="9.75">
      <c r="A4" s="571"/>
      <c r="B4" s="571"/>
      <c r="C4" s="571"/>
      <c r="D4" s="571"/>
      <c r="E4" s="571"/>
      <c r="F4" s="571"/>
      <c r="G4" s="571"/>
      <c r="H4" s="571"/>
      <c r="I4" s="571"/>
      <c r="J4" s="571"/>
      <c r="K4" s="571"/>
      <c r="L4" s="571"/>
    </row>
    <row r="5" spans="1:12" ht="9.75">
      <c r="A5" s="571"/>
      <c r="B5" s="571"/>
      <c r="C5" s="571"/>
      <c r="D5" s="571"/>
      <c r="E5" s="571"/>
      <c r="F5" s="571"/>
      <c r="G5" s="571"/>
      <c r="H5" s="571"/>
      <c r="I5" s="571"/>
      <c r="J5" s="571"/>
      <c r="K5" s="571"/>
      <c r="L5" s="571"/>
    </row>
    <row r="8" ht="9.75">
      <c r="A8" s="478" t="s">
        <v>340</v>
      </c>
    </row>
    <row r="10" spans="1:3" ht="9.75">
      <c r="A10" s="478" t="s">
        <v>341</v>
      </c>
      <c r="C10" s="478" t="s">
        <v>342</v>
      </c>
    </row>
    <row r="12" ht="9.75">
      <c r="B12" s="479" t="s">
        <v>343</v>
      </c>
    </row>
    <row r="14" spans="1:3" ht="9.75">
      <c r="A14" s="478" t="s">
        <v>344</v>
      </c>
      <c r="C14" s="478" t="s">
        <v>342</v>
      </c>
    </row>
    <row r="15" ht="9.75">
      <c r="A15" s="478" t="s">
        <v>345</v>
      </c>
    </row>
    <row r="17" ht="10.5" thickBot="1"/>
    <row r="18" spans="1:12" ht="9.75">
      <c r="A18" s="716" t="s">
        <v>360</v>
      </c>
      <c r="B18" s="709"/>
      <c r="C18" s="709"/>
      <c r="D18" s="709"/>
      <c r="E18" s="709"/>
      <c r="F18" s="709"/>
      <c r="G18" s="709"/>
      <c r="H18" s="709"/>
      <c r="I18" s="709"/>
      <c r="J18" s="709"/>
      <c r="K18" s="709"/>
      <c r="L18" s="710"/>
    </row>
    <row r="19" spans="1:12" ht="10.5" thickBot="1">
      <c r="A19" s="711" t="s">
        <v>361</v>
      </c>
      <c r="B19" s="712"/>
      <c r="C19" s="712"/>
      <c r="D19" s="712"/>
      <c r="E19" s="712"/>
      <c r="F19" s="712"/>
      <c r="G19" s="712"/>
      <c r="H19" s="712"/>
      <c r="I19" s="712"/>
      <c r="J19" s="712"/>
      <c r="K19" s="712"/>
      <c r="L19" s="713"/>
    </row>
    <row r="22" ht="9.75">
      <c r="A22" s="478" t="s">
        <v>362</v>
      </c>
    </row>
    <row r="24" ht="10.5" thickBot="1"/>
    <row r="25" spans="1:2" ht="10.5" thickBot="1">
      <c r="A25" s="572"/>
      <c r="B25" s="478" t="s">
        <v>363</v>
      </c>
    </row>
    <row r="28" spans="1:4" ht="9.75">
      <c r="A28" s="478" t="s">
        <v>341</v>
      </c>
      <c r="D28" s="478" t="s">
        <v>342</v>
      </c>
    </row>
    <row r="30" spans="1:4" ht="9.75">
      <c r="A30" s="478" t="s">
        <v>344</v>
      </c>
      <c r="D30" s="478" t="s">
        <v>342</v>
      </c>
    </row>
    <row r="32" ht="10.5" thickBot="1"/>
    <row r="33" spans="1:5" ht="10.5" thickBot="1">
      <c r="A33" s="572"/>
      <c r="B33" s="478" t="s">
        <v>364</v>
      </c>
      <c r="C33" s="573" t="s">
        <v>343</v>
      </c>
      <c r="D33" s="572"/>
      <c r="E33" s="574">
        <v>8609</v>
      </c>
    </row>
    <row r="36" spans="1:4" ht="9.75">
      <c r="A36" s="478" t="s">
        <v>341</v>
      </c>
      <c r="D36" s="478" t="s">
        <v>342</v>
      </c>
    </row>
    <row r="38" spans="1:4" ht="9.75">
      <c r="A38" s="478" t="s">
        <v>344</v>
      </c>
      <c r="D38" s="478" t="s">
        <v>342</v>
      </c>
    </row>
    <row r="39" ht="9.75">
      <c r="A39" s="478" t="s">
        <v>0</v>
      </c>
    </row>
    <row r="40" spans="1:4" ht="9.75">
      <c r="A40" s="478" t="s">
        <v>365</v>
      </c>
      <c r="D40" s="478" t="s">
        <v>342</v>
      </c>
    </row>
    <row r="41" spans="1:13" ht="15">
      <c r="A41"/>
      <c r="B41"/>
      <c r="C41"/>
      <c r="D41"/>
      <c r="E41"/>
      <c r="F41"/>
      <c r="G41"/>
      <c r="M41" s="485"/>
    </row>
    <row r="42" spans="1:13" ht="15">
      <c r="A42"/>
      <c r="B42"/>
      <c r="C42"/>
      <c r="D42"/>
      <c r="E42"/>
      <c r="F42"/>
      <c r="G42"/>
      <c r="M42" s="485"/>
    </row>
    <row r="43" spans="11:13" ht="9.75">
      <c r="K43" s="485"/>
      <c r="L43" s="485"/>
      <c r="M43" s="485"/>
    </row>
    <row r="44" spans="11:13" ht="9.75">
      <c r="K44" s="485"/>
      <c r="L44" s="485"/>
      <c r="M44" s="485"/>
    </row>
    <row r="45" spans="1:13" ht="10.5" thickBot="1">
      <c r="A45" s="478" t="s">
        <v>346</v>
      </c>
      <c r="K45" s="485"/>
      <c r="L45" s="485"/>
      <c r="M45" s="485"/>
    </row>
    <row r="46" spans="2:13" ht="9.75">
      <c r="B46" s="480" t="s">
        <v>337</v>
      </c>
      <c r="C46" s="481"/>
      <c r="D46" s="481"/>
      <c r="E46" s="482">
        <f ca="1">+NOW()</f>
        <v>44686.64036689815</v>
      </c>
      <c r="F46" s="483"/>
      <c r="M46" s="485"/>
    </row>
    <row r="47" spans="2:13" ht="9.75">
      <c r="B47" s="484"/>
      <c r="C47" s="485"/>
      <c r="D47" s="485"/>
      <c r="E47" s="485"/>
      <c r="F47" s="486"/>
      <c r="M47" s="485"/>
    </row>
    <row r="48" spans="2:13" ht="9.75">
      <c r="B48" s="487" t="s">
        <v>347</v>
      </c>
      <c r="C48" s="485"/>
      <c r="D48" s="485"/>
      <c r="E48" s="488">
        <f>+'OPER INCOME'!J58</f>
        <v>0</v>
      </c>
      <c r="F48" s="486"/>
      <c r="M48" s="485"/>
    </row>
    <row r="49" spans="2:13" ht="9.75">
      <c r="B49" s="487" t="s">
        <v>348</v>
      </c>
      <c r="C49" s="485"/>
      <c r="D49" s="485"/>
      <c r="E49" s="488">
        <f>+NOI!J36</f>
        <v>0</v>
      </c>
      <c r="F49" s="486"/>
      <c r="M49" s="485"/>
    </row>
    <row r="50" spans="2:13" ht="9.75">
      <c r="B50" s="484"/>
      <c r="C50" s="485"/>
      <c r="D50" s="485"/>
      <c r="E50" s="485"/>
      <c r="F50" s="486"/>
      <c r="M50" s="485"/>
    </row>
    <row r="51" spans="2:13" ht="9.75">
      <c r="B51" s="484" t="s">
        <v>200</v>
      </c>
      <c r="C51" s="485"/>
      <c r="D51" s="485"/>
      <c r="E51" s="488">
        <f>+Breakdown!L89</f>
        <v>0</v>
      </c>
      <c r="F51" s="486"/>
      <c r="M51" s="485"/>
    </row>
    <row r="52" spans="2:13" ht="9.75">
      <c r="B52" s="714" t="s">
        <v>349</v>
      </c>
      <c r="C52" s="715"/>
      <c r="D52" s="715"/>
      <c r="E52" s="488">
        <f>+Breakdown!H100</f>
      </c>
      <c r="F52" s="486"/>
      <c r="M52" s="485"/>
    </row>
    <row r="53" spans="2:13" ht="10.5" thickBot="1">
      <c r="B53" s="489"/>
      <c r="C53" s="490"/>
      <c r="D53" s="490"/>
      <c r="E53" s="490"/>
      <c r="F53" s="491"/>
      <c r="M53" s="485"/>
    </row>
    <row r="54" ht="9.75">
      <c r="M54" s="485"/>
    </row>
    <row r="55" ht="9.75">
      <c r="M55" s="485"/>
    </row>
    <row r="56" ht="9.75">
      <c r="M56" s="485"/>
    </row>
    <row r="57" ht="9.75">
      <c r="M57" s="485"/>
    </row>
    <row r="58" ht="9.75">
      <c r="M58" s="485"/>
    </row>
    <row r="59" ht="9.75">
      <c r="M59" s="485"/>
    </row>
    <row r="60" ht="9.75">
      <c r="M60" s="485"/>
    </row>
    <row r="61" ht="9.75">
      <c r="M61" s="485"/>
    </row>
    <row r="62" ht="9.75">
      <c r="M62" s="485"/>
    </row>
    <row r="63" ht="9.75">
      <c r="M63" s="485"/>
    </row>
    <row r="64" ht="9.75">
      <c r="M64" s="485"/>
    </row>
    <row r="65" ht="9.75">
      <c r="M65" s="485"/>
    </row>
    <row r="66" ht="9.75">
      <c r="M66" s="485"/>
    </row>
    <row r="67" ht="9.75">
      <c r="M67" s="485"/>
    </row>
    <row r="68" ht="9.75">
      <c r="M68" s="485"/>
    </row>
    <row r="69" ht="9.75">
      <c r="M69" s="485"/>
    </row>
    <row r="70" ht="9.75">
      <c r="M70" s="485"/>
    </row>
    <row r="71" ht="9.75">
      <c r="M71" s="485"/>
    </row>
  </sheetData>
  <sheetProtection/>
  <mergeCells count="4">
    <mergeCell ref="A1:L2"/>
    <mergeCell ref="B52:D52"/>
    <mergeCell ref="A18:L18"/>
    <mergeCell ref="A19:L19"/>
  </mergeCells>
  <printOptions/>
  <pageMargins left="0.75" right="0.75" top="1" bottom="1" header="0.5" footer="0.5"/>
  <pageSetup horizontalDpi="600" verticalDpi="600" orientation="portrait" scale="94"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B1:IV78"/>
  <sheetViews>
    <sheetView showGridLines="0" zoomScale="80" zoomScaleNormal="80" zoomScaleSheetLayoutView="80" workbookViewId="0" topLeftCell="A1">
      <selection activeCell="B9" sqref="B9"/>
    </sheetView>
  </sheetViews>
  <sheetFormatPr defaultColWidth="8.5546875" defaultRowHeight="15"/>
  <cols>
    <col min="1" max="1" width="3.3359375" style="515" customWidth="1"/>
    <col min="2" max="2" width="10.6640625" style="515" customWidth="1"/>
    <col min="3" max="3" width="14.99609375" style="515" customWidth="1"/>
    <col min="4" max="4" width="13.3359375" style="515" customWidth="1"/>
    <col min="5" max="5" width="12.5546875" style="515" customWidth="1"/>
    <col min="6" max="6" width="12.3359375" style="515" customWidth="1"/>
    <col min="7" max="7" width="17.21484375" style="515" customWidth="1"/>
    <col min="8" max="8" width="13.6640625" style="515" customWidth="1"/>
    <col min="9" max="9" width="16.4453125" style="515" customWidth="1"/>
    <col min="10" max="10" width="21.3359375" style="515" customWidth="1"/>
    <col min="11" max="11" width="17.10546875" style="515" customWidth="1"/>
    <col min="12" max="12" width="19.21484375" style="515" customWidth="1"/>
    <col min="13" max="13" width="2.4453125" style="701" customWidth="1"/>
    <col min="14" max="14" width="12.3359375" style="515" customWidth="1"/>
    <col min="15" max="15" width="8.5546875" style="515" customWidth="1"/>
    <col min="16" max="16" width="8.99609375" style="515" bestFit="1" customWidth="1"/>
    <col min="17" max="16384" width="8.5546875" style="515" customWidth="1"/>
  </cols>
  <sheetData>
    <row r="1" spans="2:12" ht="22.5">
      <c r="B1" s="717" t="s">
        <v>6</v>
      </c>
      <c r="C1" s="717"/>
      <c r="D1" s="717"/>
      <c r="E1" s="717"/>
      <c r="F1" s="717"/>
      <c r="G1" s="717"/>
      <c r="H1" s="717"/>
      <c r="I1" s="717"/>
      <c r="J1" s="717"/>
      <c r="K1" s="717"/>
      <c r="L1" s="717"/>
    </row>
    <row r="2" spans="2:12" ht="15" customHeight="1">
      <c r="B2" s="514"/>
      <c r="C2" s="514"/>
      <c r="D2" s="514"/>
      <c r="E2" s="514"/>
      <c r="F2" s="514"/>
      <c r="G2" s="514"/>
      <c r="H2" s="514"/>
      <c r="I2" s="514"/>
      <c r="J2" s="514"/>
      <c r="K2" s="514"/>
      <c r="L2" s="514"/>
    </row>
    <row r="3" spans="2:7" ht="15">
      <c r="B3" s="516" t="s">
        <v>7</v>
      </c>
      <c r="F3" s="517"/>
      <c r="G3" s="517"/>
    </row>
    <row r="4" spans="2:7" ht="15">
      <c r="B4" s="516"/>
      <c r="F4" s="517"/>
      <c r="G4" s="517"/>
    </row>
    <row r="5" spans="2:7" ht="6.75" customHeight="1" thickBot="1">
      <c r="B5" s="517"/>
      <c r="F5" s="517"/>
      <c r="G5" s="517"/>
    </row>
    <row r="6" spans="2:13" ht="11.25" customHeight="1" thickTop="1">
      <c r="B6" s="518" t="s">
        <v>8</v>
      </c>
      <c r="C6" s="519" t="s">
        <v>9</v>
      </c>
      <c r="D6" s="519" t="s">
        <v>10</v>
      </c>
      <c r="E6" s="519" t="s">
        <v>11</v>
      </c>
      <c r="F6" s="519" t="s">
        <v>12</v>
      </c>
      <c r="G6" s="519" t="s">
        <v>13</v>
      </c>
      <c r="H6" s="519" t="s">
        <v>14</v>
      </c>
      <c r="I6" s="519" t="s">
        <v>15</v>
      </c>
      <c r="J6" s="519" t="s">
        <v>16</v>
      </c>
      <c r="K6" s="519" t="s">
        <v>17</v>
      </c>
      <c r="L6" s="519" t="s">
        <v>18</v>
      </c>
      <c r="M6" s="702"/>
    </row>
    <row r="7" spans="2:13" ht="15">
      <c r="B7" s="520"/>
      <c r="C7" s="521"/>
      <c r="D7" s="521"/>
      <c r="E7" s="521"/>
      <c r="F7" s="521"/>
      <c r="G7" s="521"/>
      <c r="H7" s="521" t="s">
        <v>19</v>
      </c>
      <c r="I7" s="521" t="s">
        <v>20</v>
      </c>
      <c r="J7" s="521"/>
      <c r="K7" s="521" t="s">
        <v>21</v>
      </c>
      <c r="L7" s="521" t="s">
        <v>22</v>
      </c>
      <c r="M7" s="702"/>
    </row>
    <row r="8" spans="2:256" ht="15">
      <c r="B8" s="522"/>
      <c r="C8" s="523" t="s">
        <v>23</v>
      </c>
      <c r="D8" s="523" t="s">
        <v>24</v>
      </c>
      <c r="E8" s="523"/>
      <c r="F8" s="523"/>
      <c r="G8" s="523" t="s">
        <v>4</v>
      </c>
      <c r="H8" s="523"/>
      <c r="I8" s="523"/>
      <c r="J8" s="523" t="s">
        <v>25</v>
      </c>
      <c r="K8" s="523" t="s">
        <v>26</v>
      </c>
      <c r="L8" s="524" t="s">
        <v>27</v>
      </c>
      <c r="M8" s="703"/>
      <c r="N8" s="525"/>
      <c r="O8" s="525"/>
      <c r="P8" s="525"/>
      <c r="Q8" s="525"/>
      <c r="R8" s="525"/>
      <c r="S8" s="525"/>
      <c r="T8" s="525"/>
      <c r="U8" s="525"/>
      <c r="V8" s="525"/>
      <c r="W8" s="525"/>
      <c r="X8" s="525"/>
      <c r="Y8" s="525"/>
      <c r="Z8" s="525"/>
      <c r="AA8" s="525"/>
      <c r="AB8" s="525"/>
      <c r="AC8" s="525"/>
      <c r="AD8" s="525"/>
      <c r="AE8" s="525"/>
      <c r="AF8" s="525"/>
      <c r="AG8" s="525"/>
      <c r="AH8" s="525"/>
      <c r="AI8" s="525"/>
      <c r="AJ8" s="525"/>
      <c r="AK8" s="525"/>
      <c r="AL8" s="525"/>
      <c r="AM8" s="525"/>
      <c r="AN8" s="525"/>
      <c r="AO8" s="525"/>
      <c r="AP8" s="525"/>
      <c r="AQ8" s="525"/>
      <c r="AR8" s="525"/>
      <c r="AS8" s="525"/>
      <c r="AT8" s="525"/>
      <c r="AU8" s="525"/>
      <c r="AV8" s="525"/>
      <c r="AW8" s="525"/>
      <c r="AX8" s="525"/>
      <c r="AY8" s="525"/>
      <c r="AZ8" s="525"/>
      <c r="BA8" s="525"/>
      <c r="BB8" s="525"/>
      <c r="BC8" s="525"/>
      <c r="BD8" s="525"/>
      <c r="BE8" s="525"/>
      <c r="BF8" s="525"/>
      <c r="BG8" s="525"/>
      <c r="BH8" s="525"/>
      <c r="BI8" s="525"/>
      <c r="BJ8" s="525"/>
      <c r="BK8" s="525"/>
      <c r="BL8" s="525"/>
      <c r="BM8" s="525"/>
      <c r="BN8" s="525"/>
      <c r="BO8" s="525"/>
      <c r="BP8" s="525"/>
      <c r="BQ8" s="525"/>
      <c r="BR8" s="525"/>
      <c r="BS8" s="525"/>
      <c r="BT8" s="525"/>
      <c r="BU8" s="525"/>
      <c r="BV8" s="525"/>
      <c r="BW8" s="525"/>
      <c r="BX8" s="525"/>
      <c r="BY8" s="525"/>
      <c r="BZ8" s="525"/>
      <c r="CA8" s="525"/>
      <c r="CB8" s="525"/>
      <c r="CC8" s="525"/>
      <c r="CD8" s="525"/>
      <c r="CE8" s="525"/>
      <c r="CF8" s="525"/>
      <c r="CG8" s="525"/>
      <c r="CH8" s="525"/>
      <c r="CI8" s="525"/>
      <c r="CJ8" s="525"/>
      <c r="CK8" s="525"/>
      <c r="CL8" s="525"/>
      <c r="CM8" s="525"/>
      <c r="CN8" s="525"/>
      <c r="CO8" s="525"/>
      <c r="CP8" s="525"/>
      <c r="CQ8" s="525"/>
      <c r="CR8" s="525"/>
      <c r="CS8" s="525"/>
      <c r="CT8" s="525"/>
      <c r="CU8" s="525"/>
      <c r="CV8" s="525"/>
      <c r="CW8" s="525"/>
      <c r="CX8" s="525"/>
      <c r="CY8" s="525"/>
      <c r="CZ8" s="525"/>
      <c r="DA8" s="525"/>
      <c r="DB8" s="525"/>
      <c r="DC8" s="525"/>
      <c r="DD8" s="525"/>
      <c r="DE8" s="525"/>
      <c r="DF8" s="525"/>
      <c r="DG8" s="525"/>
      <c r="DH8" s="525"/>
      <c r="DI8" s="525"/>
      <c r="DJ8" s="525"/>
      <c r="DK8" s="525"/>
      <c r="DL8" s="525"/>
      <c r="DM8" s="525"/>
      <c r="DN8" s="525"/>
      <c r="DO8" s="525"/>
      <c r="DP8" s="525"/>
      <c r="DQ8" s="525"/>
      <c r="DR8" s="525"/>
      <c r="DS8" s="525"/>
      <c r="DT8" s="525"/>
      <c r="DU8" s="525"/>
      <c r="DV8" s="525"/>
      <c r="DW8" s="525"/>
      <c r="DX8" s="525"/>
      <c r="DY8" s="525"/>
      <c r="DZ8" s="525"/>
      <c r="EA8" s="525"/>
      <c r="EB8" s="525"/>
      <c r="EC8" s="525"/>
      <c r="ED8" s="525"/>
      <c r="EE8" s="525"/>
      <c r="EF8" s="525"/>
      <c r="EG8" s="525"/>
      <c r="EH8" s="525"/>
      <c r="EI8" s="525"/>
      <c r="EJ8" s="525"/>
      <c r="EK8" s="525"/>
      <c r="EL8" s="525"/>
      <c r="EM8" s="525"/>
      <c r="EN8" s="525"/>
      <c r="EO8" s="525"/>
      <c r="EP8" s="525"/>
      <c r="EQ8" s="525"/>
      <c r="ER8" s="525"/>
      <c r="ES8" s="525"/>
      <c r="ET8" s="525"/>
      <c r="EU8" s="525"/>
      <c r="EV8" s="525"/>
      <c r="EW8" s="525"/>
      <c r="EX8" s="525"/>
      <c r="EY8" s="525"/>
      <c r="EZ8" s="525"/>
      <c r="FA8" s="525"/>
      <c r="FB8" s="525"/>
      <c r="FC8" s="525"/>
      <c r="FD8" s="525"/>
      <c r="FE8" s="525"/>
      <c r="FF8" s="525"/>
      <c r="FG8" s="525"/>
      <c r="FH8" s="525"/>
      <c r="FI8" s="525"/>
      <c r="FJ8" s="525"/>
      <c r="FK8" s="525"/>
      <c r="FL8" s="525"/>
      <c r="FM8" s="525"/>
      <c r="FN8" s="525"/>
      <c r="FO8" s="525"/>
      <c r="FP8" s="525"/>
      <c r="FQ8" s="525"/>
      <c r="FR8" s="525"/>
      <c r="FS8" s="525"/>
      <c r="FT8" s="525"/>
      <c r="FU8" s="525"/>
      <c r="FV8" s="525"/>
      <c r="FW8" s="525"/>
      <c r="FX8" s="525"/>
      <c r="FY8" s="525"/>
      <c r="FZ8" s="525"/>
      <c r="GA8" s="525"/>
      <c r="GB8" s="525"/>
      <c r="GC8" s="525"/>
      <c r="GD8" s="525"/>
      <c r="GE8" s="525"/>
      <c r="GF8" s="525"/>
      <c r="GG8" s="525"/>
      <c r="GH8" s="525"/>
      <c r="GI8" s="525"/>
      <c r="GJ8" s="525"/>
      <c r="GK8" s="525"/>
      <c r="GL8" s="525"/>
      <c r="GM8" s="525"/>
      <c r="GN8" s="525"/>
      <c r="GO8" s="525"/>
      <c r="GP8" s="525"/>
      <c r="GQ8" s="525"/>
      <c r="GR8" s="525"/>
      <c r="GS8" s="525"/>
      <c r="GT8" s="525"/>
      <c r="GU8" s="525"/>
      <c r="GV8" s="525"/>
      <c r="GW8" s="525"/>
      <c r="GX8" s="525"/>
      <c r="GY8" s="525"/>
      <c r="GZ8" s="525"/>
      <c r="HA8" s="525"/>
      <c r="HB8" s="525"/>
      <c r="HC8" s="525"/>
      <c r="HD8" s="525"/>
      <c r="HE8" s="525"/>
      <c r="HF8" s="525"/>
      <c r="HG8" s="525"/>
      <c r="HH8" s="525"/>
      <c r="HI8" s="525"/>
      <c r="HJ8" s="525"/>
      <c r="HK8" s="525"/>
      <c r="HL8" s="525"/>
      <c r="HM8" s="525"/>
      <c r="HN8" s="525"/>
      <c r="HO8" s="525"/>
      <c r="HP8" s="525"/>
      <c r="HQ8" s="525"/>
      <c r="HR8" s="525"/>
      <c r="HS8" s="525"/>
      <c r="HT8" s="525"/>
      <c r="HU8" s="525"/>
      <c r="HV8" s="525"/>
      <c r="HW8" s="525"/>
      <c r="HX8" s="525"/>
      <c r="HY8" s="525"/>
      <c r="HZ8" s="525"/>
      <c r="IA8" s="525"/>
      <c r="IB8" s="525"/>
      <c r="IC8" s="525"/>
      <c r="ID8" s="525"/>
      <c r="IE8" s="525"/>
      <c r="IF8" s="525"/>
      <c r="IG8" s="525"/>
      <c r="IH8" s="525"/>
      <c r="II8" s="525"/>
      <c r="IJ8" s="525"/>
      <c r="IK8" s="525"/>
      <c r="IL8" s="525"/>
      <c r="IM8" s="525"/>
      <c r="IN8" s="525"/>
      <c r="IO8" s="525"/>
      <c r="IP8" s="525"/>
      <c r="IQ8" s="525"/>
      <c r="IR8" s="525"/>
      <c r="IS8" s="525"/>
      <c r="IT8" s="525"/>
      <c r="IU8" s="525"/>
      <c r="IV8" s="525"/>
    </row>
    <row r="9" spans="2:256" ht="15" thickBot="1">
      <c r="B9" s="520" t="s">
        <v>109</v>
      </c>
      <c r="C9" s="521" t="s">
        <v>214</v>
      </c>
      <c r="D9" s="521" t="s">
        <v>28</v>
      </c>
      <c r="E9" s="521" t="s">
        <v>29</v>
      </c>
      <c r="F9" s="521" t="s">
        <v>100</v>
      </c>
      <c r="G9" s="521" t="s">
        <v>30</v>
      </c>
      <c r="H9" s="521" t="s">
        <v>31</v>
      </c>
      <c r="I9" s="521" t="s">
        <v>32</v>
      </c>
      <c r="J9" s="521" t="s">
        <v>33</v>
      </c>
      <c r="K9" s="521" t="s">
        <v>34</v>
      </c>
      <c r="L9" s="526" t="s">
        <v>35</v>
      </c>
      <c r="M9" s="703"/>
      <c r="N9" s="525"/>
      <c r="O9" s="525"/>
      <c r="P9" s="525"/>
      <c r="Q9" s="525"/>
      <c r="R9" s="525"/>
      <c r="S9" s="525"/>
      <c r="T9" s="525"/>
      <c r="U9" s="525"/>
      <c r="V9" s="525"/>
      <c r="W9" s="525"/>
      <c r="X9" s="525"/>
      <c r="Y9" s="525"/>
      <c r="Z9" s="525"/>
      <c r="AA9" s="525"/>
      <c r="AB9" s="525"/>
      <c r="AC9" s="525"/>
      <c r="AD9" s="525"/>
      <c r="AE9" s="525"/>
      <c r="AF9" s="525"/>
      <c r="AG9" s="525"/>
      <c r="AH9" s="525"/>
      <c r="AI9" s="525"/>
      <c r="AJ9" s="525"/>
      <c r="AK9" s="525"/>
      <c r="AL9" s="525"/>
      <c r="AM9" s="525"/>
      <c r="AN9" s="525"/>
      <c r="AO9" s="525"/>
      <c r="AP9" s="525"/>
      <c r="AQ9" s="525"/>
      <c r="AR9" s="525"/>
      <c r="AS9" s="525"/>
      <c r="AT9" s="525"/>
      <c r="AU9" s="525"/>
      <c r="AV9" s="525"/>
      <c r="AW9" s="525"/>
      <c r="AX9" s="525"/>
      <c r="AY9" s="525"/>
      <c r="AZ9" s="525"/>
      <c r="BA9" s="525"/>
      <c r="BB9" s="525"/>
      <c r="BC9" s="525"/>
      <c r="BD9" s="525"/>
      <c r="BE9" s="525"/>
      <c r="BF9" s="525"/>
      <c r="BG9" s="525"/>
      <c r="BH9" s="525"/>
      <c r="BI9" s="525"/>
      <c r="BJ9" s="525"/>
      <c r="BK9" s="525"/>
      <c r="BL9" s="525"/>
      <c r="BM9" s="525"/>
      <c r="BN9" s="525"/>
      <c r="BO9" s="525"/>
      <c r="BP9" s="525"/>
      <c r="BQ9" s="525"/>
      <c r="BR9" s="525"/>
      <c r="BS9" s="525"/>
      <c r="BT9" s="525"/>
      <c r="BU9" s="525"/>
      <c r="BV9" s="525"/>
      <c r="BW9" s="525"/>
      <c r="BX9" s="525"/>
      <c r="BY9" s="525"/>
      <c r="BZ9" s="525"/>
      <c r="CA9" s="525"/>
      <c r="CB9" s="525"/>
      <c r="CC9" s="525"/>
      <c r="CD9" s="525"/>
      <c r="CE9" s="525"/>
      <c r="CF9" s="525"/>
      <c r="CG9" s="525"/>
      <c r="CH9" s="525"/>
      <c r="CI9" s="525"/>
      <c r="CJ9" s="525"/>
      <c r="CK9" s="525"/>
      <c r="CL9" s="525"/>
      <c r="CM9" s="525"/>
      <c r="CN9" s="525"/>
      <c r="CO9" s="525"/>
      <c r="CP9" s="525"/>
      <c r="CQ9" s="525"/>
      <c r="CR9" s="525"/>
      <c r="CS9" s="525"/>
      <c r="CT9" s="525"/>
      <c r="CU9" s="525"/>
      <c r="CV9" s="525"/>
      <c r="CW9" s="525"/>
      <c r="CX9" s="525"/>
      <c r="CY9" s="525"/>
      <c r="CZ9" s="525"/>
      <c r="DA9" s="525"/>
      <c r="DB9" s="525"/>
      <c r="DC9" s="525"/>
      <c r="DD9" s="525"/>
      <c r="DE9" s="525"/>
      <c r="DF9" s="525"/>
      <c r="DG9" s="525"/>
      <c r="DH9" s="525"/>
      <c r="DI9" s="525"/>
      <c r="DJ9" s="525"/>
      <c r="DK9" s="525"/>
      <c r="DL9" s="525"/>
      <c r="DM9" s="525"/>
      <c r="DN9" s="525"/>
      <c r="DO9" s="525"/>
      <c r="DP9" s="525"/>
      <c r="DQ9" s="525"/>
      <c r="DR9" s="525"/>
      <c r="DS9" s="525"/>
      <c r="DT9" s="525"/>
      <c r="DU9" s="525"/>
      <c r="DV9" s="525"/>
      <c r="DW9" s="525"/>
      <c r="DX9" s="525"/>
      <c r="DY9" s="525"/>
      <c r="DZ9" s="525"/>
      <c r="EA9" s="525"/>
      <c r="EB9" s="525"/>
      <c r="EC9" s="525"/>
      <c r="ED9" s="525"/>
      <c r="EE9" s="525"/>
      <c r="EF9" s="525"/>
      <c r="EG9" s="525"/>
      <c r="EH9" s="525"/>
      <c r="EI9" s="525"/>
      <c r="EJ9" s="525"/>
      <c r="EK9" s="525"/>
      <c r="EL9" s="525"/>
      <c r="EM9" s="525"/>
      <c r="EN9" s="525"/>
      <c r="EO9" s="525"/>
      <c r="EP9" s="525"/>
      <c r="EQ9" s="525"/>
      <c r="ER9" s="525"/>
      <c r="ES9" s="525"/>
      <c r="ET9" s="525"/>
      <c r="EU9" s="525"/>
      <c r="EV9" s="525"/>
      <c r="EW9" s="525"/>
      <c r="EX9" s="525"/>
      <c r="EY9" s="525"/>
      <c r="EZ9" s="525"/>
      <c r="FA9" s="525"/>
      <c r="FB9" s="525"/>
      <c r="FC9" s="525"/>
      <c r="FD9" s="525"/>
      <c r="FE9" s="525"/>
      <c r="FF9" s="525"/>
      <c r="FG9" s="525"/>
      <c r="FH9" s="525"/>
      <c r="FI9" s="525"/>
      <c r="FJ9" s="525"/>
      <c r="FK9" s="525"/>
      <c r="FL9" s="525"/>
      <c r="FM9" s="525"/>
      <c r="FN9" s="525"/>
      <c r="FO9" s="525"/>
      <c r="FP9" s="525"/>
      <c r="FQ9" s="525"/>
      <c r="FR9" s="525"/>
      <c r="FS9" s="525"/>
      <c r="FT9" s="525"/>
      <c r="FU9" s="525"/>
      <c r="FV9" s="525"/>
      <c r="FW9" s="525"/>
      <c r="FX9" s="525"/>
      <c r="FY9" s="525"/>
      <c r="FZ9" s="525"/>
      <c r="GA9" s="525"/>
      <c r="GB9" s="525"/>
      <c r="GC9" s="525"/>
      <c r="GD9" s="525"/>
      <c r="GE9" s="525"/>
      <c r="GF9" s="525"/>
      <c r="GG9" s="525"/>
      <c r="GH9" s="525"/>
      <c r="GI9" s="525"/>
      <c r="GJ9" s="525"/>
      <c r="GK9" s="525"/>
      <c r="GL9" s="525"/>
      <c r="GM9" s="525"/>
      <c r="GN9" s="525"/>
      <c r="GO9" s="525"/>
      <c r="GP9" s="525"/>
      <c r="GQ9" s="525"/>
      <c r="GR9" s="525"/>
      <c r="GS9" s="525"/>
      <c r="GT9" s="525"/>
      <c r="GU9" s="525"/>
      <c r="GV9" s="525"/>
      <c r="GW9" s="525"/>
      <c r="GX9" s="525"/>
      <c r="GY9" s="525"/>
      <c r="GZ9" s="525"/>
      <c r="HA9" s="525"/>
      <c r="HB9" s="525"/>
      <c r="HC9" s="525"/>
      <c r="HD9" s="525"/>
      <c r="HE9" s="525"/>
      <c r="HF9" s="525"/>
      <c r="HG9" s="525"/>
      <c r="HH9" s="525"/>
      <c r="HI9" s="525"/>
      <c r="HJ9" s="525"/>
      <c r="HK9" s="525"/>
      <c r="HL9" s="525"/>
      <c r="HM9" s="525"/>
      <c r="HN9" s="525"/>
      <c r="HO9" s="525"/>
      <c r="HP9" s="525"/>
      <c r="HQ9" s="525"/>
      <c r="HR9" s="525"/>
      <c r="HS9" s="525"/>
      <c r="HT9" s="525"/>
      <c r="HU9" s="525"/>
      <c r="HV9" s="525"/>
      <c r="HW9" s="525"/>
      <c r="HX9" s="525"/>
      <c r="HY9" s="525"/>
      <c r="HZ9" s="525"/>
      <c r="IA9" s="525"/>
      <c r="IB9" s="525"/>
      <c r="IC9" s="525"/>
      <c r="ID9" s="525"/>
      <c r="IE9" s="525"/>
      <c r="IF9" s="525"/>
      <c r="IG9" s="525"/>
      <c r="IH9" s="525"/>
      <c r="II9" s="525"/>
      <c r="IJ9" s="525"/>
      <c r="IK9" s="525"/>
      <c r="IL9" s="525"/>
      <c r="IM9" s="525"/>
      <c r="IN9" s="525"/>
      <c r="IO9" s="525"/>
      <c r="IP9" s="525"/>
      <c r="IQ9" s="525"/>
      <c r="IR9" s="525"/>
      <c r="IS9" s="525"/>
      <c r="IT9" s="525"/>
      <c r="IU9" s="525"/>
      <c r="IV9" s="525"/>
    </row>
    <row r="10" spans="2:16" ht="15.75" customHeight="1" thickBot="1" thickTop="1">
      <c r="B10" s="540"/>
      <c r="C10" s="541"/>
      <c r="D10" s="541"/>
      <c r="E10" s="4"/>
      <c r="F10" s="542"/>
      <c r="G10" s="542"/>
      <c r="H10" s="542">
        <f aca="true" t="shared" si="0" ref="H10:H28">+F10+G10</f>
        <v>0</v>
      </c>
      <c r="I10" s="542">
        <f aca="true" t="shared" si="1" ref="I10:I28">+H10*12</f>
        <v>0</v>
      </c>
      <c r="J10" s="527"/>
      <c r="K10" s="542">
        <f aca="true" t="shared" si="2" ref="K10:K28">+J10*0.3</f>
        <v>0</v>
      </c>
      <c r="L10" s="544">
        <f>_xlfn.IFERROR(+I10/K10,"")</f>
      </c>
      <c r="M10" s="702">
        <f aca="true" t="shared" si="3" ref="M10:M15">_xlfn.IFERROR(L10*B10,"")</f>
      </c>
      <c r="N10" s="592">
        <f>+F10*B10*12</f>
        <v>0</v>
      </c>
      <c r="P10" s="697"/>
    </row>
    <row r="11" spans="2:16" ht="15.75" customHeight="1" thickBot="1" thickTop="1">
      <c r="B11" s="540"/>
      <c r="C11" s="541"/>
      <c r="D11" s="541"/>
      <c r="E11" s="5"/>
      <c r="F11" s="542"/>
      <c r="G11" s="542"/>
      <c r="H11" s="543">
        <f t="shared" si="0"/>
        <v>0</v>
      </c>
      <c r="I11" s="543">
        <f t="shared" si="1"/>
        <v>0</v>
      </c>
      <c r="J11" s="530"/>
      <c r="K11" s="543">
        <f t="shared" si="2"/>
        <v>0</v>
      </c>
      <c r="L11" s="544">
        <f aca="true" t="shared" si="4" ref="L11:L17">_xlfn.IFERROR(+I11/K11,"")</f>
      </c>
      <c r="M11" s="702">
        <f t="shared" si="3"/>
      </c>
      <c r="N11" s="593">
        <f aca="true" t="shared" si="5" ref="N11:N30">+F11*B11*12</f>
        <v>0</v>
      </c>
      <c r="P11" s="697"/>
    </row>
    <row r="12" spans="2:16" ht="15.75" customHeight="1" thickBot="1" thickTop="1">
      <c r="B12" s="540"/>
      <c r="C12" s="541"/>
      <c r="D12" s="541"/>
      <c r="E12" s="5"/>
      <c r="F12" s="542"/>
      <c r="G12" s="542"/>
      <c r="H12" s="543">
        <f t="shared" si="0"/>
        <v>0</v>
      </c>
      <c r="I12" s="543">
        <f t="shared" si="1"/>
        <v>0</v>
      </c>
      <c r="J12" s="530"/>
      <c r="K12" s="543">
        <f t="shared" si="2"/>
        <v>0</v>
      </c>
      <c r="L12" s="544">
        <f t="shared" si="4"/>
      </c>
      <c r="M12" s="702">
        <f t="shared" si="3"/>
      </c>
      <c r="N12" s="593">
        <f t="shared" si="5"/>
        <v>0</v>
      </c>
      <c r="P12" s="697"/>
    </row>
    <row r="13" spans="2:16" ht="15.75" customHeight="1" thickBot="1" thickTop="1">
      <c r="B13" s="540"/>
      <c r="C13" s="541"/>
      <c r="D13" s="541"/>
      <c r="E13" s="5"/>
      <c r="F13" s="542"/>
      <c r="G13" s="542"/>
      <c r="H13" s="543">
        <f t="shared" si="0"/>
        <v>0</v>
      </c>
      <c r="I13" s="543">
        <f t="shared" si="1"/>
        <v>0</v>
      </c>
      <c r="J13" s="530"/>
      <c r="K13" s="543">
        <f t="shared" si="2"/>
        <v>0</v>
      </c>
      <c r="L13" s="544">
        <f t="shared" si="4"/>
      </c>
      <c r="M13" s="702">
        <f t="shared" si="3"/>
      </c>
      <c r="N13" s="593">
        <f t="shared" si="5"/>
        <v>0</v>
      </c>
      <c r="P13" s="697"/>
    </row>
    <row r="14" spans="2:16" ht="15.75" customHeight="1" thickBot="1" thickTop="1">
      <c r="B14" s="540"/>
      <c r="C14" s="541"/>
      <c r="D14" s="541"/>
      <c r="E14" s="529"/>
      <c r="F14" s="542"/>
      <c r="G14" s="542"/>
      <c r="H14" s="543">
        <f t="shared" si="0"/>
        <v>0</v>
      </c>
      <c r="I14" s="543">
        <f t="shared" si="1"/>
        <v>0</v>
      </c>
      <c r="J14" s="530"/>
      <c r="K14" s="543">
        <f t="shared" si="2"/>
        <v>0</v>
      </c>
      <c r="L14" s="544">
        <f t="shared" si="4"/>
      </c>
      <c r="M14" s="702">
        <f t="shared" si="3"/>
      </c>
      <c r="N14" s="593">
        <f t="shared" si="5"/>
        <v>0</v>
      </c>
      <c r="P14" s="697"/>
    </row>
    <row r="15" spans="2:16" ht="15.75" customHeight="1" thickBot="1" thickTop="1">
      <c r="B15" s="540"/>
      <c r="C15" s="541"/>
      <c r="D15" s="541"/>
      <c r="E15" s="529"/>
      <c r="F15" s="542"/>
      <c r="G15" s="542"/>
      <c r="H15" s="543">
        <f t="shared" si="0"/>
        <v>0</v>
      </c>
      <c r="I15" s="543">
        <f t="shared" si="1"/>
        <v>0</v>
      </c>
      <c r="J15" s="530"/>
      <c r="K15" s="543">
        <f t="shared" si="2"/>
        <v>0</v>
      </c>
      <c r="L15" s="544">
        <f t="shared" si="4"/>
      </c>
      <c r="M15" s="702">
        <f t="shared" si="3"/>
      </c>
      <c r="N15" s="593">
        <f t="shared" si="5"/>
        <v>0</v>
      </c>
      <c r="P15" s="697"/>
    </row>
    <row r="16" spans="2:16" ht="15.75" customHeight="1" thickBot="1" thickTop="1">
      <c r="B16" s="540"/>
      <c r="C16" s="541"/>
      <c r="D16" s="541"/>
      <c r="E16" s="529"/>
      <c r="F16" s="542"/>
      <c r="G16" s="542"/>
      <c r="H16" s="543">
        <f t="shared" si="0"/>
        <v>0</v>
      </c>
      <c r="I16" s="543">
        <f t="shared" si="1"/>
        <v>0</v>
      </c>
      <c r="J16" s="530"/>
      <c r="K16" s="543">
        <f t="shared" si="2"/>
        <v>0</v>
      </c>
      <c r="L16" s="544">
        <f t="shared" si="4"/>
      </c>
      <c r="M16" s="702">
        <f>_xlfn.IFERROR(L16*B16,"")</f>
      </c>
      <c r="N16" s="593">
        <f t="shared" si="5"/>
        <v>0</v>
      </c>
      <c r="P16" s="697"/>
    </row>
    <row r="17" spans="2:16" ht="15.75" customHeight="1" thickBot="1" thickTop="1">
      <c r="B17" s="540"/>
      <c r="C17" s="541"/>
      <c r="D17" s="541"/>
      <c r="E17" s="529"/>
      <c r="F17" s="542"/>
      <c r="G17" s="542"/>
      <c r="H17" s="543">
        <f t="shared" si="0"/>
        <v>0</v>
      </c>
      <c r="I17" s="543">
        <f t="shared" si="1"/>
        <v>0</v>
      </c>
      <c r="J17" s="530"/>
      <c r="K17" s="543">
        <f t="shared" si="2"/>
        <v>0</v>
      </c>
      <c r="L17" s="544">
        <f t="shared" si="4"/>
      </c>
      <c r="M17" s="702">
        <f aca="true" t="shared" si="6" ref="M17:M28">_xlfn.IFERROR(L17*B17,"")</f>
      </c>
      <c r="N17" s="593">
        <f t="shared" si="5"/>
        <v>0</v>
      </c>
      <c r="P17" s="697"/>
    </row>
    <row r="18" spans="2:16" ht="15.75" customHeight="1" thickBot="1" thickTop="1">
      <c r="B18" s="540"/>
      <c r="C18" s="541"/>
      <c r="D18" s="541"/>
      <c r="E18" s="529"/>
      <c r="F18" s="542"/>
      <c r="G18" s="542"/>
      <c r="H18" s="543">
        <f t="shared" si="0"/>
        <v>0</v>
      </c>
      <c r="I18" s="543">
        <f t="shared" si="1"/>
        <v>0</v>
      </c>
      <c r="J18" s="530"/>
      <c r="K18" s="543">
        <f t="shared" si="2"/>
        <v>0</v>
      </c>
      <c r="L18" s="544">
        <f aca="true" t="shared" si="7" ref="L18:L27">_xlfn.IFERROR(+I18/K18,"")</f>
      </c>
      <c r="M18" s="702">
        <f t="shared" si="6"/>
      </c>
      <c r="N18" s="593">
        <f t="shared" si="5"/>
        <v>0</v>
      </c>
      <c r="P18" s="697"/>
    </row>
    <row r="19" spans="2:16" ht="15.75" customHeight="1" thickBot="1" thickTop="1">
      <c r="B19" s="540"/>
      <c r="C19" s="541"/>
      <c r="D19" s="541"/>
      <c r="E19" s="529"/>
      <c r="F19" s="542"/>
      <c r="G19" s="542"/>
      <c r="H19" s="543">
        <f t="shared" si="0"/>
        <v>0</v>
      </c>
      <c r="I19" s="543">
        <f t="shared" si="1"/>
        <v>0</v>
      </c>
      <c r="J19" s="530"/>
      <c r="K19" s="543">
        <f t="shared" si="2"/>
        <v>0</v>
      </c>
      <c r="L19" s="544">
        <f t="shared" si="7"/>
      </c>
      <c r="M19" s="702">
        <f t="shared" si="6"/>
      </c>
      <c r="N19" s="593">
        <f t="shared" si="5"/>
        <v>0</v>
      </c>
      <c r="P19" s="697"/>
    </row>
    <row r="20" spans="2:16" ht="15.75" customHeight="1" thickBot="1" thickTop="1">
      <c r="B20" s="540"/>
      <c r="C20" s="541"/>
      <c r="D20" s="541"/>
      <c r="E20" s="529"/>
      <c r="F20" s="542"/>
      <c r="G20" s="542"/>
      <c r="H20" s="543">
        <f t="shared" si="0"/>
        <v>0</v>
      </c>
      <c r="I20" s="543">
        <f t="shared" si="1"/>
        <v>0</v>
      </c>
      <c r="J20" s="530"/>
      <c r="K20" s="543">
        <f t="shared" si="2"/>
        <v>0</v>
      </c>
      <c r="L20" s="544">
        <f t="shared" si="7"/>
      </c>
      <c r="M20" s="702">
        <f t="shared" si="6"/>
      </c>
      <c r="N20" s="593">
        <f t="shared" si="5"/>
        <v>0</v>
      </c>
      <c r="P20" s="697"/>
    </row>
    <row r="21" spans="2:16" ht="15.75" customHeight="1" thickBot="1" thickTop="1">
      <c r="B21" s="540"/>
      <c r="C21" s="541"/>
      <c r="D21" s="541"/>
      <c r="E21" s="529"/>
      <c r="F21" s="542"/>
      <c r="G21" s="542"/>
      <c r="H21" s="543">
        <f t="shared" si="0"/>
        <v>0</v>
      </c>
      <c r="I21" s="543">
        <f t="shared" si="1"/>
        <v>0</v>
      </c>
      <c r="J21" s="530"/>
      <c r="K21" s="543">
        <f t="shared" si="2"/>
        <v>0</v>
      </c>
      <c r="L21" s="544">
        <f t="shared" si="7"/>
      </c>
      <c r="M21" s="702">
        <f t="shared" si="6"/>
      </c>
      <c r="N21" s="593">
        <f t="shared" si="5"/>
        <v>0</v>
      </c>
      <c r="P21" s="697"/>
    </row>
    <row r="22" spans="2:16" ht="15.75" customHeight="1" thickBot="1" thickTop="1">
      <c r="B22" s="540"/>
      <c r="C22" s="541"/>
      <c r="D22" s="541"/>
      <c r="E22" s="529"/>
      <c r="F22" s="542"/>
      <c r="G22" s="542"/>
      <c r="H22" s="543">
        <f t="shared" si="0"/>
        <v>0</v>
      </c>
      <c r="I22" s="543">
        <f t="shared" si="1"/>
        <v>0</v>
      </c>
      <c r="J22" s="530"/>
      <c r="K22" s="543">
        <f t="shared" si="2"/>
        <v>0</v>
      </c>
      <c r="L22" s="544">
        <f t="shared" si="7"/>
      </c>
      <c r="M22" s="702">
        <f t="shared" si="6"/>
      </c>
      <c r="N22" s="593">
        <f t="shared" si="5"/>
        <v>0</v>
      </c>
      <c r="P22" s="697"/>
    </row>
    <row r="23" spans="2:16" ht="15.75" customHeight="1" thickBot="1" thickTop="1">
      <c r="B23" s="540"/>
      <c r="C23" s="541"/>
      <c r="D23" s="541"/>
      <c r="E23" s="529"/>
      <c r="F23" s="542"/>
      <c r="G23" s="542"/>
      <c r="H23" s="543">
        <f t="shared" si="0"/>
        <v>0</v>
      </c>
      <c r="I23" s="543">
        <f t="shared" si="1"/>
        <v>0</v>
      </c>
      <c r="J23" s="530"/>
      <c r="K23" s="543">
        <f t="shared" si="2"/>
        <v>0</v>
      </c>
      <c r="L23" s="544">
        <f t="shared" si="7"/>
      </c>
      <c r="M23" s="702">
        <f t="shared" si="6"/>
      </c>
      <c r="N23" s="593">
        <f t="shared" si="5"/>
        <v>0</v>
      </c>
      <c r="P23" s="697"/>
    </row>
    <row r="24" spans="2:16" ht="15.75" customHeight="1" thickBot="1" thickTop="1">
      <c r="B24" s="540"/>
      <c r="C24" s="541"/>
      <c r="D24" s="541"/>
      <c r="E24" s="529"/>
      <c r="F24" s="542"/>
      <c r="G24" s="542"/>
      <c r="H24" s="543">
        <f t="shared" si="0"/>
        <v>0</v>
      </c>
      <c r="I24" s="543">
        <f t="shared" si="1"/>
        <v>0</v>
      </c>
      <c r="J24" s="530"/>
      <c r="K24" s="543">
        <f t="shared" si="2"/>
        <v>0</v>
      </c>
      <c r="L24" s="544">
        <f t="shared" si="7"/>
      </c>
      <c r="M24" s="702">
        <f t="shared" si="6"/>
      </c>
      <c r="N24" s="593">
        <f t="shared" si="5"/>
        <v>0</v>
      </c>
      <c r="P24" s="697"/>
    </row>
    <row r="25" spans="2:16" ht="15.75" customHeight="1" thickBot="1" thickTop="1">
      <c r="B25" s="540"/>
      <c r="C25" s="541"/>
      <c r="D25" s="541"/>
      <c r="E25" s="529"/>
      <c r="F25" s="542"/>
      <c r="G25" s="542"/>
      <c r="H25" s="543">
        <f t="shared" si="0"/>
        <v>0</v>
      </c>
      <c r="I25" s="543">
        <f t="shared" si="1"/>
        <v>0</v>
      </c>
      <c r="J25" s="530"/>
      <c r="K25" s="543">
        <f t="shared" si="2"/>
        <v>0</v>
      </c>
      <c r="L25" s="544">
        <f t="shared" si="7"/>
      </c>
      <c r="M25" s="702">
        <f t="shared" si="6"/>
      </c>
      <c r="N25" s="593">
        <f t="shared" si="5"/>
        <v>0</v>
      </c>
      <c r="P25" s="697"/>
    </row>
    <row r="26" spans="2:16" ht="15.75" customHeight="1" thickBot="1" thickTop="1">
      <c r="B26" s="540"/>
      <c r="C26" s="541"/>
      <c r="D26" s="541"/>
      <c r="E26" s="529"/>
      <c r="F26" s="542"/>
      <c r="G26" s="542"/>
      <c r="H26" s="543">
        <f t="shared" si="0"/>
        <v>0</v>
      </c>
      <c r="I26" s="543">
        <f t="shared" si="1"/>
        <v>0</v>
      </c>
      <c r="J26" s="530"/>
      <c r="K26" s="543">
        <f t="shared" si="2"/>
        <v>0</v>
      </c>
      <c r="L26" s="544">
        <f t="shared" si="7"/>
      </c>
      <c r="M26" s="702">
        <f t="shared" si="6"/>
      </c>
      <c r="N26" s="593">
        <f t="shared" si="5"/>
        <v>0</v>
      </c>
      <c r="P26" s="697"/>
    </row>
    <row r="27" spans="2:16" ht="15.75" customHeight="1" thickBot="1" thickTop="1">
      <c r="B27" s="540"/>
      <c r="C27" s="541"/>
      <c r="D27" s="541"/>
      <c r="E27" s="529"/>
      <c r="F27" s="542"/>
      <c r="G27" s="542"/>
      <c r="H27" s="543">
        <f t="shared" si="0"/>
        <v>0</v>
      </c>
      <c r="I27" s="543">
        <f t="shared" si="1"/>
        <v>0</v>
      </c>
      <c r="J27" s="530"/>
      <c r="K27" s="543">
        <f t="shared" si="2"/>
        <v>0</v>
      </c>
      <c r="L27" s="544">
        <f t="shared" si="7"/>
      </c>
      <c r="M27" s="702">
        <f t="shared" si="6"/>
      </c>
      <c r="N27" s="593">
        <f t="shared" si="5"/>
        <v>0</v>
      </c>
      <c r="P27" s="697"/>
    </row>
    <row r="28" spans="2:16" ht="15.75" customHeight="1" thickBot="1" thickTop="1">
      <c r="B28" s="540"/>
      <c r="C28" s="541"/>
      <c r="D28" s="541"/>
      <c r="E28" s="529"/>
      <c r="F28" s="542"/>
      <c r="G28" s="542"/>
      <c r="H28" s="543">
        <f t="shared" si="0"/>
        <v>0</v>
      </c>
      <c r="I28" s="543">
        <f t="shared" si="1"/>
        <v>0</v>
      </c>
      <c r="J28" s="530"/>
      <c r="K28" s="543">
        <f t="shared" si="2"/>
        <v>0</v>
      </c>
      <c r="L28" s="544">
        <f>_xlfn.IFERROR(+I28/K28,"")</f>
      </c>
      <c r="M28" s="702">
        <f t="shared" si="6"/>
      </c>
      <c r="N28" s="593">
        <f t="shared" si="5"/>
        <v>0</v>
      </c>
      <c r="P28" s="697"/>
    </row>
    <row r="29" spans="2:16" ht="18.75" customHeight="1" thickTop="1">
      <c r="B29" s="531" t="s">
        <v>36</v>
      </c>
      <c r="C29" s="532"/>
      <c r="D29" s="532"/>
      <c r="E29" s="532"/>
      <c r="F29" s="532"/>
      <c r="G29" s="532"/>
      <c r="H29" s="532"/>
      <c r="I29" s="532"/>
      <c r="J29" s="532"/>
      <c r="K29" s="532"/>
      <c r="L29" s="532"/>
      <c r="M29" s="702"/>
      <c r="N29" s="593"/>
      <c r="P29" s="704"/>
    </row>
    <row r="30" spans="2:14" ht="15.75" customHeight="1" thickBot="1">
      <c r="B30" s="528"/>
      <c r="C30" s="529"/>
      <c r="D30" s="529"/>
      <c r="E30" s="529"/>
      <c r="F30" s="529"/>
      <c r="G30" s="529"/>
      <c r="H30" s="533"/>
      <c r="I30" s="533"/>
      <c r="J30" s="529"/>
      <c r="K30" s="533"/>
      <c r="L30" s="533"/>
      <c r="M30" s="702"/>
      <c r="N30" s="594">
        <f t="shared" si="5"/>
        <v>0</v>
      </c>
    </row>
    <row r="31" spans="2:14" ht="15" thickTop="1">
      <c r="B31" s="534"/>
      <c r="C31" s="534"/>
      <c r="D31" s="534"/>
      <c r="E31" s="534"/>
      <c r="F31" s="534"/>
      <c r="G31" s="534"/>
      <c r="H31" s="534"/>
      <c r="I31" s="534"/>
      <c r="J31" s="534"/>
      <c r="K31" s="534"/>
      <c r="L31" s="534"/>
      <c r="N31" s="592">
        <f>SUM(N10:N30)</f>
        <v>0</v>
      </c>
    </row>
    <row r="32" spans="2:12" ht="15">
      <c r="B32" s="516" t="s">
        <v>37</v>
      </c>
      <c r="C32" s="516" t="s">
        <v>38</v>
      </c>
      <c r="D32" s="525"/>
      <c r="E32" s="525"/>
      <c r="F32" s="525"/>
      <c r="G32" s="525"/>
      <c r="H32" s="525"/>
      <c r="I32" s="525"/>
      <c r="J32" s="525"/>
      <c r="K32" s="525"/>
      <c r="L32" s="525"/>
    </row>
    <row r="33" spans="2:12" ht="3.75" customHeight="1" thickBot="1">
      <c r="B33" s="516"/>
      <c r="C33" s="516"/>
      <c r="D33" s="525"/>
      <c r="E33" s="525"/>
      <c r="F33" s="525"/>
      <c r="G33" s="525"/>
      <c r="H33" s="525"/>
      <c r="I33" s="525"/>
      <c r="J33" s="525"/>
      <c r="K33" s="525"/>
      <c r="L33" s="525"/>
    </row>
    <row r="34" spans="2:12" ht="15">
      <c r="B34" s="516" t="s">
        <v>39</v>
      </c>
      <c r="C34" s="516" t="s">
        <v>40</v>
      </c>
      <c r="D34" s="525"/>
      <c r="E34" s="525"/>
      <c r="F34" s="525"/>
      <c r="G34" s="525"/>
      <c r="H34" s="525"/>
      <c r="I34" s="525"/>
      <c r="J34" s="525"/>
      <c r="K34" s="525"/>
      <c r="L34" s="699" t="s">
        <v>396</v>
      </c>
    </row>
    <row r="35" spans="2:12" ht="3.75" customHeight="1">
      <c r="B35" s="516"/>
      <c r="C35" s="516"/>
      <c r="D35" s="525"/>
      <c r="E35" s="525"/>
      <c r="F35" s="525"/>
      <c r="G35" s="525"/>
      <c r="H35" s="525"/>
      <c r="I35" s="525"/>
      <c r="J35" s="525"/>
      <c r="K35" s="525"/>
      <c r="L35" s="700" t="s">
        <v>397</v>
      </c>
    </row>
    <row r="36" spans="2:12" ht="15" thickBot="1">
      <c r="B36" s="516" t="s">
        <v>41</v>
      </c>
      <c r="C36" s="516" t="s">
        <v>42</v>
      </c>
      <c r="D36" s="525"/>
      <c r="E36" s="525"/>
      <c r="F36" s="525"/>
      <c r="G36" s="525"/>
      <c r="H36" s="525"/>
      <c r="I36" s="525"/>
      <c r="J36" s="525"/>
      <c r="K36" s="525"/>
      <c r="L36" s="698" t="str">
        <f>_xlfn.IFERROR(SUM(M10:M28)/SUM(B10:B28),"%")</f>
        <v>%</v>
      </c>
    </row>
    <row r="37" spans="2:12" ht="3.75" customHeight="1">
      <c r="B37" s="516"/>
      <c r="C37" s="516"/>
      <c r="D37" s="525"/>
      <c r="E37" s="525"/>
      <c r="F37" s="525"/>
      <c r="G37" s="525"/>
      <c r="H37" s="525"/>
      <c r="I37" s="525"/>
      <c r="J37" s="525"/>
      <c r="K37" s="525"/>
      <c r="L37" s="525"/>
    </row>
    <row r="38" spans="2:12" ht="15">
      <c r="B38" s="516" t="s">
        <v>43</v>
      </c>
      <c r="C38" s="516" t="s">
        <v>44</v>
      </c>
      <c r="D38" s="525"/>
      <c r="E38" s="525"/>
      <c r="F38" s="525"/>
      <c r="G38" s="525"/>
      <c r="H38" s="525"/>
      <c r="I38" s="525"/>
      <c r="J38" s="525"/>
      <c r="K38" s="525"/>
      <c r="L38" s="525"/>
    </row>
    <row r="39" spans="2:12" ht="3.75" customHeight="1">
      <c r="B39" s="516"/>
      <c r="C39" s="516"/>
      <c r="D39" s="525"/>
      <c r="E39" s="525"/>
      <c r="F39" s="525"/>
      <c r="G39" s="525"/>
      <c r="H39" s="525"/>
      <c r="I39" s="525"/>
      <c r="J39" s="525"/>
      <c r="K39" s="525"/>
      <c r="L39" s="525"/>
    </row>
    <row r="40" spans="2:12" ht="15">
      <c r="B40" s="516" t="s">
        <v>45</v>
      </c>
      <c r="C40" s="516" t="s">
        <v>46</v>
      </c>
      <c r="D40" s="525"/>
      <c r="E40" s="525"/>
      <c r="F40" s="525"/>
      <c r="G40" s="525"/>
      <c r="H40" s="525"/>
      <c r="I40" s="525"/>
      <c r="J40" s="525"/>
      <c r="K40" s="525"/>
      <c r="L40" s="525"/>
    </row>
    <row r="41" spans="2:12" ht="15">
      <c r="B41" s="525"/>
      <c r="C41" s="516" t="s">
        <v>47</v>
      </c>
      <c r="D41" s="525"/>
      <c r="E41" s="525"/>
      <c r="F41" s="525"/>
      <c r="G41" s="525"/>
      <c r="H41" s="525"/>
      <c r="I41" s="525"/>
      <c r="J41" s="525"/>
      <c r="K41" s="525"/>
      <c r="L41" s="525"/>
    </row>
    <row r="42" spans="2:12" ht="3.75" customHeight="1">
      <c r="B42" s="517"/>
      <c r="C42" s="517"/>
      <c r="D42" s="517"/>
      <c r="E42" s="517"/>
      <c r="F42" s="517"/>
      <c r="G42" s="517"/>
      <c r="H42" s="517"/>
      <c r="I42" s="517"/>
      <c r="J42" s="517"/>
      <c r="K42" s="517"/>
      <c r="L42" s="517"/>
    </row>
    <row r="43" spans="2:12" ht="15">
      <c r="B43" s="516" t="s">
        <v>48</v>
      </c>
      <c r="C43" s="516" t="s">
        <v>49</v>
      </c>
      <c r="D43" s="517"/>
      <c r="E43" s="517"/>
      <c r="F43" s="517"/>
      <c r="G43" s="517"/>
      <c r="H43" s="517"/>
      <c r="I43" s="517"/>
      <c r="J43" s="517"/>
      <c r="K43" s="517"/>
      <c r="L43" s="517"/>
    </row>
    <row r="44" spans="2:12" ht="3.75" customHeight="1">
      <c r="B44" s="517"/>
      <c r="C44" s="517"/>
      <c r="D44" s="517"/>
      <c r="E44" s="517"/>
      <c r="F44" s="517"/>
      <c r="G44" s="517"/>
      <c r="H44" s="517"/>
      <c r="I44" s="517"/>
      <c r="J44" s="517"/>
      <c r="K44" s="517"/>
      <c r="L44" s="517"/>
    </row>
    <row r="45" spans="2:12" ht="15">
      <c r="B45" s="516" t="s">
        <v>50</v>
      </c>
      <c r="C45" s="516" t="s">
        <v>51</v>
      </c>
      <c r="D45" s="517"/>
      <c r="E45" s="517"/>
      <c r="F45" s="517"/>
      <c r="G45" s="517"/>
      <c r="H45" s="517"/>
      <c r="I45" s="517"/>
      <c r="J45" s="517"/>
      <c r="K45" s="517"/>
      <c r="L45" s="517"/>
    </row>
    <row r="46" spans="2:12" ht="3.75" customHeight="1">
      <c r="B46" s="517"/>
      <c r="C46" s="517"/>
      <c r="D46" s="517"/>
      <c r="E46" s="517"/>
      <c r="F46" s="517"/>
      <c r="G46" s="517"/>
      <c r="H46" s="517"/>
      <c r="I46" s="517"/>
      <c r="J46" s="517"/>
      <c r="K46" s="517"/>
      <c r="L46" s="517"/>
    </row>
    <row r="47" spans="2:12" ht="15">
      <c r="B47" s="516" t="s">
        <v>52</v>
      </c>
      <c r="C47" s="516" t="s">
        <v>53</v>
      </c>
      <c r="D47" s="517"/>
      <c r="E47" s="517"/>
      <c r="F47" s="517"/>
      <c r="G47" s="517"/>
      <c r="H47" s="517"/>
      <c r="I47" s="517"/>
      <c r="J47" s="517"/>
      <c r="K47" s="517"/>
      <c r="L47" s="517"/>
    </row>
    <row r="48" spans="2:12" ht="3.75" customHeight="1">
      <c r="B48" s="517"/>
      <c r="C48" s="517"/>
      <c r="D48" s="517"/>
      <c r="E48" s="517"/>
      <c r="F48" s="517"/>
      <c r="G48" s="517"/>
      <c r="H48" s="517"/>
      <c r="I48" s="517"/>
      <c r="J48" s="517"/>
      <c r="K48" s="517"/>
      <c r="L48" s="517"/>
    </row>
    <row r="49" spans="2:12" ht="15">
      <c r="B49" s="516" t="s">
        <v>54</v>
      </c>
      <c r="C49" s="516" t="s">
        <v>55</v>
      </c>
      <c r="D49" s="517"/>
      <c r="E49" s="517"/>
      <c r="F49" s="517"/>
      <c r="G49" s="517"/>
      <c r="H49" s="517"/>
      <c r="I49" s="517"/>
      <c r="J49" s="517"/>
      <c r="K49" s="517"/>
      <c r="L49" s="517"/>
    </row>
    <row r="50" spans="2:12" ht="3.75" customHeight="1">
      <c r="B50" s="517"/>
      <c r="C50" s="517"/>
      <c r="D50" s="517"/>
      <c r="E50" s="517"/>
      <c r="F50" s="517"/>
      <c r="G50" s="517"/>
      <c r="H50" s="517"/>
      <c r="I50" s="517"/>
      <c r="J50" s="517"/>
      <c r="K50" s="517"/>
      <c r="L50" s="517"/>
    </row>
    <row r="51" spans="2:12" ht="15">
      <c r="B51" s="516" t="s">
        <v>56</v>
      </c>
      <c r="C51" s="516" t="s">
        <v>57</v>
      </c>
      <c r="D51" s="517"/>
      <c r="E51" s="517"/>
      <c r="F51" s="517"/>
      <c r="G51" s="517"/>
      <c r="H51" s="517"/>
      <c r="I51" s="517"/>
      <c r="J51" s="517"/>
      <c r="K51" s="517"/>
      <c r="L51" s="517"/>
    </row>
    <row r="52" spans="2:12" ht="3.75" customHeight="1">
      <c r="B52" s="517"/>
      <c r="C52" s="517"/>
      <c r="D52" s="517"/>
      <c r="E52" s="517"/>
      <c r="F52" s="517"/>
      <c r="G52" s="517"/>
      <c r="H52" s="517"/>
      <c r="I52" s="517"/>
      <c r="J52" s="517"/>
      <c r="K52" s="517"/>
      <c r="L52" s="517"/>
    </row>
    <row r="53" spans="2:12" ht="15">
      <c r="B53" s="516" t="s">
        <v>58</v>
      </c>
      <c r="C53" s="516" t="s">
        <v>59</v>
      </c>
      <c r="D53" s="517"/>
      <c r="E53" s="517"/>
      <c r="F53" s="517"/>
      <c r="G53" s="517"/>
      <c r="H53" s="517"/>
      <c r="I53" s="517"/>
      <c r="J53" s="517"/>
      <c r="K53" s="517"/>
      <c r="L53" s="517"/>
    </row>
    <row r="54" spans="2:12" ht="9.75" customHeight="1">
      <c r="B54" s="517"/>
      <c r="C54" s="516"/>
      <c r="D54" s="517"/>
      <c r="E54" s="517"/>
      <c r="F54" s="517"/>
      <c r="G54" s="517"/>
      <c r="H54" s="517"/>
      <c r="I54" s="517"/>
      <c r="J54" s="517"/>
      <c r="K54" s="517"/>
      <c r="L54" s="517"/>
    </row>
    <row r="55" spans="2:12" ht="15">
      <c r="B55" s="517"/>
      <c r="C55" s="516"/>
      <c r="D55" s="517"/>
      <c r="E55" s="517"/>
      <c r="F55" s="517"/>
      <c r="G55" s="517"/>
      <c r="H55" s="517"/>
      <c r="I55" s="517"/>
      <c r="J55" s="517"/>
      <c r="K55" s="517"/>
      <c r="L55" s="517"/>
    </row>
    <row r="56" spans="2:12" ht="15">
      <c r="B56" s="517"/>
      <c r="C56" s="517"/>
      <c r="D56" s="517"/>
      <c r="E56" s="517"/>
      <c r="F56" s="517"/>
      <c r="G56" s="517"/>
      <c r="H56" s="517"/>
      <c r="I56" s="517"/>
      <c r="J56" s="517"/>
      <c r="K56" s="517"/>
      <c r="L56" s="517"/>
    </row>
    <row r="57" spans="2:12" ht="15">
      <c r="B57" s="516" t="s">
        <v>60</v>
      </c>
      <c r="C57" s="517"/>
      <c r="D57" s="517"/>
      <c r="E57" s="517"/>
      <c r="F57" s="517"/>
      <c r="G57" s="517"/>
      <c r="H57" s="517"/>
      <c r="I57" s="517"/>
      <c r="J57" s="517"/>
      <c r="K57" s="517"/>
      <c r="L57" s="517"/>
    </row>
    <row r="58" spans="2:12" ht="15">
      <c r="B58" s="516" t="s">
        <v>61</v>
      </c>
      <c r="C58" s="517"/>
      <c r="D58" s="517"/>
      <c r="E58" s="517"/>
      <c r="F58" s="517"/>
      <c r="G58" s="517"/>
      <c r="H58" s="517"/>
      <c r="I58" s="517"/>
      <c r="J58" s="517"/>
      <c r="K58" s="517"/>
      <c r="L58" s="517"/>
    </row>
    <row r="59" spans="2:12" ht="15">
      <c r="B59" s="516" t="s">
        <v>62</v>
      </c>
      <c r="C59" s="517"/>
      <c r="D59" s="517"/>
      <c r="E59" s="517"/>
      <c r="F59" s="517"/>
      <c r="G59" s="517"/>
      <c r="H59" s="517"/>
      <c r="I59" s="517"/>
      <c r="J59" s="517"/>
      <c r="K59" s="517"/>
      <c r="L59" s="517"/>
    </row>
    <row r="60" spans="2:12" ht="15">
      <c r="B60" s="517"/>
      <c r="C60" s="517"/>
      <c r="D60" s="517"/>
      <c r="E60" s="517"/>
      <c r="F60" s="517"/>
      <c r="G60" s="517"/>
      <c r="H60" s="517"/>
      <c r="I60" s="517"/>
      <c r="J60" s="517"/>
      <c r="K60" s="517"/>
      <c r="L60" s="517"/>
    </row>
    <row r="61" spans="2:12" ht="15">
      <c r="B61" s="517"/>
      <c r="C61" s="517"/>
      <c r="D61" s="517"/>
      <c r="E61" s="517"/>
      <c r="F61" s="517"/>
      <c r="G61" s="517"/>
      <c r="H61" s="517"/>
      <c r="I61" s="517"/>
      <c r="J61" s="517"/>
      <c r="K61" s="517"/>
      <c r="L61" s="517"/>
    </row>
    <row r="62" spans="2:12" ht="15">
      <c r="B62" s="517"/>
      <c r="C62" s="517"/>
      <c r="D62" s="517"/>
      <c r="E62" s="517"/>
      <c r="F62" s="517"/>
      <c r="G62" s="517"/>
      <c r="H62" s="517"/>
      <c r="I62" s="517"/>
      <c r="J62" s="517"/>
      <c r="K62" s="517"/>
      <c r="L62" s="517"/>
    </row>
    <row r="63" spans="2:12" ht="15">
      <c r="B63" s="517"/>
      <c r="C63" s="517"/>
      <c r="D63" s="517"/>
      <c r="E63" s="517"/>
      <c r="F63" s="517"/>
      <c r="G63" s="517"/>
      <c r="H63" s="517"/>
      <c r="I63" s="517"/>
      <c r="J63" s="517"/>
      <c r="K63" s="517"/>
      <c r="L63" s="517"/>
    </row>
    <row r="64" spans="2:12" ht="15">
      <c r="B64" s="517"/>
      <c r="C64" s="517"/>
      <c r="D64" s="517"/>
      <c r="E64" s="517"/>
      <c r="F64" s="517"/>
      <c r="G64" s="517"/>
      <c r="H64" s="517"/>
      <c r="I64" s="517"/>
      <c r="J64" s="517"/>
      <c r="K64" s="517"/>
      <c r="L64" s="517"/>
    </row>
    <row r="65" spans="2:12" ht="15">
      <c r="B65" s="517"/>
      <c r="C65" s="517"/>
      <c r="D65" s="517"/>
      <c r="E65" s="517"/>
      <c r="F65" s="517"/>
      <c r="G65" s="517"/>
      <c r="H65" s="517"/>
      <c r="I65" s="517"/>
      <c r="J65" s="517"/>
      <c r="K65" s="517"/>
      <c r="L65" s="517"/>
    </row>
    <row r="66" spans="2:12" ht="15">
      <c r="B66" s="517"/>
      <c r="C66" s="517"/>
      <c r="D66" s="517"/>
      <c r="E66" s="517"/>
      <c r="F66" s="517"/>
      <c r="G66" s="517"/>
      <c r="H66" s="517"/>
      <c r="I66" s="517"/>
      <c r="J66" s="517"/>
      <c r="K66" s="517"/>
      <c r="L66" s="517"/>
    </row>
    <row r="67" spans="2:12" ht="15">
      <c r="B67" s="517"/>
      <c r="C67" s="517"/>
      <c r="D67" s="517"/>
      <c r="E67" s="517"/>
      <c r="F67" s="517"/>
      <c r="G67" s="517"/>
      <c r="H67" s="517"/>
      <c r="I67" s="517"/>
      <c r="J67" s="517"/>
      <c r="K67" s="517"/>
      <c r="L67" s="517"/>
    </row>
    <row r="68" spans="2:12" ht="15">
      <c r="B68" s="517"/>
      <c r="C68" s="517"/>
      <c r="D68" s="517"/>
      <c r="E68" s="517"/>
      <c r="F68" s="517"/>
      <c r="G68" s="517"/>
      <c r="H68" s="517"/>
      <c r="I68" s="517"/>
      <c r="J68" s="517"/>
      <c r="K68" s="517"/>
      <c r="L68" s="517"/>
    </row>
    <row r="69" spans="2:12" ht="15">
      <c r="B69" s="517"/>
      <c r="C69" s="517"/>
      <c r="D69" s="517"/>
      <c r="E69" s="517"/>
      <c r="F69" s="517"/>
      <c r="G69" s="517"/>
      <c r="H69" s="517"/>
      <c r="I69" s="517"/>
      <c r="J69" s="517"/>
      <c r="K69" s="517"/>
      <c r="L69" s="517"/>
    </row>
    <row r="70" spans="2:12" ht="15">
      <c r="B70" s="517"/>
      <c r="C70" s="517"/>
      <c r="D70" s="517"/>
      <c r="E70" s="517"/>
      <c r="F70" s="517"/>
      <c r="G70" s="517"/>
      <c r="H70" s="517"/>
      <c r="I70" s="517"/>
      <c r="J70" s="517"/>
      <c r="K70" s="517"/>
      <c r="L70" s="517"/>
    </row>
    <row r="71" spans="2:12" ht="15">
      <c r="B71" s="517"/>
      <c r="C71" s="517"/>
      <c r="D71" s="517"/>
      <c r="E71" s="517"/>
      <c r="F71" s="517"/>
      <c r="G71" s="517"/>
      <c r="H71" s="517"/>
      <c r="I71" s="517"/>
      <c r="J71" s="517"/>
      <c r="K71" s="517"/>
      <c r="L71" s="517"/>
    </row>
    <row r="72" spans="2:12" ht="15">
      <c r="B72" s="517"/>
      <c r="C72" s="517"/>
      <c r="D72" s="517"/>
      <c r="E72" s="517"/>
      <c r="F72" s="517"/>
      <c r="G72" s="517"/>
      <c r="H72" s="517"/>
      <c r="I72" s="517"/>
      <c r="J72" s="517"/>
      <c r="K72" s="517"/>
      <c r="L72" s="517"/>
    </row>
    <row r="73" spans="2:12" ht="15">
      <c r="B73" s="517"/>
      <c r="C73" s="517"/>
      <c r="D73" s="517"/>
      <c r="E73" s="517"/>
      <c r="F73" s="517"/>
      <c r="G73" s="517"/>
      <c r="H73" s="517"/>
      <c r="I73" s="517"/>
      <c r="J73" s="517"/>
      <c r="K73" s="517"/>
      <c r="L73" s="517"/>
    </row>
    <row r="74" spans="2:12" ht="15">
      <c r="B74" s="517"/>
      <c r="C74" s="517"/>
      <c r="D74" s="517"/>
      <c r="E74" s="517"/>
      <c r="F74" s="517"/>
      <c r="G74" s="517"/>
      <c r="H74" s="517"/>
      <c r="I74" s="517"/>
      <c r="J74" s="517"/>
      <c r="K74" s="517"/>
      <c r="L74" s="517"/>
    </row>
    <row r="75" spans="2:7" ht="15">
      <c r="B75" s="517"/>
      <c r="F75" s="517"/>
      <c r="G75" s="517"/>
    </row>
    <row r="76" spans="2:7" ht="15">
      <c r="B76" s="517"/>
      <c r="F76" s="517"/>
      <c r="G76" s="517"/>
    </row>
    <row r="77" spans="2:7" ht="15">
      <c r="B77" s="517"/>
      <c r="F77" s="517"/>
      <c r="G77" s="517"/>
    </row>
    <row r="78" ht="15">
      <c r="B78" s="517"/>
    </row>
  </sheetData>
  <sheetProtection/>
  <mergeCells count="1">
    <mergeCell ref="B1:L1"/>
  </mergeCells>
  <printOptions/>
  <pageMargins left="0.25" right="0.25" top="0.75" bottom="0.75" header="0.3" footer="0.3"/>
  <pageSetup fitToHeight="1" fitToWidth="1" horizontalDpi="600" verticalDpi="600" orientation="landscape" scale="64" r:id="rId1"/>
</worksheet>
</file>

<file path=xl/worksheets/sheet5.xml><?xml version="1.0" encoding="utf-8"?>
<worksheet xmlns="http://schemas.openxmlformats.org/spreadsheetml/2006/main" xmlns:r="http://schemas.openxmlformats.org/officeDocument/2006/relationships">
  <sheetPr codeName="Sheet13"/>
  <dimension ref="A1:IV65"/>
  <sheetViews>
    <sheetView showGridLines="0" view="pageBreakPreview" zoomScale="60" zoomScaleNormal="60" zoomScalePageLayoutView="0" workbookViewId="0" topLeftCell="A1">
      <selection activeCell="E4" sqref="E4"/>
    </sheetView>
  </sheetViews>
  <sheetFormatPr defaultColWidth="8.88671875" defaultRowHeight="15"/>
  <cols>
    <col min="1" max="1" width="3.5546875" style="457" customWidth="1"/>
    <col min="2" max="2" width="32.77734375" style="477" customWidth="1"/>
    <col min="3" max="3" width="16.88671875" style="457" customWidth="1"/>
    <col min="4" max="4" width="16.77734375" style="457" customWidth="1"/>
    <col min="5" max="5" width="16.99609375" style="457" customWidth="1"/>
    <col min="6" max="6" width="3.6640625" style="457" customWidth="1"/>
    <col min="7" max="7" width="27.4453125" style="457" customWidth="1"/>
    <col min="8" max="11" width="16.88671875" style="457" customWidth="1"/>
    <col min="12" max="12" width="16.99609375" style="692" customWidth="1"/>
    <col min="13" max="13" width="8.88671875" style="692" customWidth="1"/>
    <col min="14" max="19" width="8.88671875" style="679" customWidth="1"/>
    <col min="20" max="16384" width="8.88671875" style="457" customWidth="1"/>
  </cols>
  <sheetData>
    <row r="1" spans="1:12" ht="12.75">
      <c r="A1" s="6"/>
      <c r="B1" s="456"/>
      <c r="C1" s="6"/>
      <c r="D1" s="6"/>
      <c r="E1" s="6"/>
      <c r="F1" s="6"/>
      <c r="G1" s="6"/>
      <c r="H1" s="6"/>
      <c r="I1" s="6"/>
      <c r="J1" s="6"/>
      <c r="K1" s="6"/>
      <c r="L1" s="691"/>
    </row>
    <row r="2" spans="1:256" ht="33" customHeight="1">
      <c r="A2" s="721" t="s">
        <v>402</v>
      </c>
      <c r="B2" s="721"/>
      <c r="C2" s="721"/>
      <c r="D2" s="721"/>
      <c r="E2" s="721"/>
      <c r="F2" s="721"/>
      <c r="G2" s="721"/>
      <c r="H2" s="721"/>
      <c r="I2" s="721"/>
      <c r="J2" s="669"/>
      <c r="K2" s="669"/>
      <c r="L2" s="693"/>
      <c r="M2" s="694"/>
      <c r="N2" s="680"/>
      <c r="O2" s="680"/>
      <c r="P2" s="680"/>
      <c r="Q2" s="680"/>
      <c r="R2" s="680"/>
      <c r="S2" s="680"/>
      <c r="T2" s="458"/>
      <c r="U2" s="458"/>
      <c r="V2" s="458"/>
      <c r="W2" s="458"/>
      <c r="X2" s="458"/>
      <c r="Y2" s="458"/>
      <c r="Z2" s="458"/>
      <c r="AA2" s="458"/>
      <c r="AB2" s="458"/>
      <c r="AC2" s="458"/>
      <c r="AD2" s="458"/>
      <c r="AE2" s="458"/>
      <c r="AF2" s="458"/>
      <c r="AG2" s="458"/>
      <c r="AH2" s="458"/>
      <c r="AI2" s="458"/>
      <c r="AJ2" s="458"/>
      <c r="AK2" s="458"/>
      <c r="AL2" s="458"/>
      <c r="AM2" s="458"/>
      <c r="AN2" s="458"/>
      <c r="AO2" s="458"/>
      <c r="AP2" s="458"/>
      <c r="AQ2" s="458"/>
      <c r="AR2" s="458"/>
      <c r="AS2" s="458"/>
      <c r="AT2" s="458"/>
      <c r="AU2" s="458"/>
      <c r="AV2" s="458"/>
      <c r="AW2" s="458"/>
      <c r="AX2" s="458"/>
      <c r="AY2" s="458"/>
      <c r="AZ2" s="458"/>
      <c r="BA2" s="458"/>
      <c r="BB2" s="458"/>
      <c r="BC2" s="458"/>
      <c r="BD2" s="458"/>
      <c r="BE2" s="458"/>
      <c r="BF2" s="458"/>
      <c r="BG2" s="458"/>
      <c r="BH2" s="458"/>
      <c r="BI2" s="458"/>
      <c r="BJ2" s="458"/>
      <c r="BK2" s="458"/>
      <c r="BL2" s="458"/>
      <c r="BM2" s="458"/>
      <c r="BN2" s="458"/>
      <c r="BO2" s="458"/>
      <c r="BP2" s="458"/>
      <c r="BQ2" s="458"/>
      <c r="BR2" s="458"/>
      <c r="BS2" s="458"/>
      <c r="BT2" s="458"/>
      <c r="BU2" s="458"/>
      <c r="BV2" s="458"/>
      <c r="BW2" s="458"/>
      <c r="BX2" s="458"/>
      <c r="BY2" s="458"/>
      <c r="BZ2" s="458"/>
      <c r="CA2" s="458"/>
      <c r="CB2" s="458"/>
      <c r="CC2" s="458"/>
      <c r="CD2" s="458"/>
      <c r="CE2" s="458"/>
      <c r="CF2" s="458"/>
      <c r="CG2" s="458"/>
      <c r="CH2" s="458"/>
      <c r="CI2" s="458"/>
      <c r="CJ2" s="458"/>
      <c r="CK2" s="458"/>
      <c r="CL2" s="458"/>
      <c r="CM2" s="458"/>
      <c r="CN2" s="458"/>
      <c r="CO2" s="458"/>
      <c r="CP2" s="458"/>
      <c r="CQ2" s="458"/>
      <c r="CR2" s="458"/>
      <c r="CS2" s="458"/>
      <c r="CT2" s="458"/>
      <c r="CU2" s="458"/>
      <c r="CV2" s="458"/>
      <c r="CW2" s="458"/>
      <c r="CX2" s="458"/>
      <c r="CY2" s="458"/>
      <c r="CZ2" s="458"/>
      <c r="DA2" s="458"/>
      <c r="DB2" s="458"/>
      <c r="DC2" s="458"/>
      <c r="DD2" s="458"/>
      <c r="DE2" s="458"/>
      <c r="DF2" s="458"/>
      <c r="DG2" s="458"/>
      <c r="DH2" s="458"/>
      <c r="DI2" s="458"/>
      <c r="DJ2" s="458"/>
      <c r="DK2" s="458"/>
      <c r="DL2" s="458"/>
      <c r="DM2" s="458"/>
      <c r="DN2" s="458"/>
      <c r="DO2" s="458"/>
      <c r="DP2" s="458"/>
      <c r="DQ2" s="458"/>
      <c r="DR2" s="458"/>
      <c r="DS2" s="458"/>
      <c r="DT2" s="458"/>
      <c r="DU2" s="458"/>
      <c r="DV2" s="458"/>
      <c r="DW2" s="458"/>
      <c r="DX2" s="458"/>
      <c r="DY2" s="458"/>
      <c r="DZ2" s="458"/>
      <c r="EA2" s="458"/>
      <c r="EB2" s="458"/>
      <c r="EC2" s="458"/>
      <c r="ED2" s="458"/>
      <c r="EE2" s="458"/>
      <c r="EF2" s="458"/>
      <c r="EG2" s="458"/>
      <c r="EH2" s="458"/>
      <c r="EI2" s="458"/>
      <c r="EJ2" s="458"/>
      <c r="EK2" s="458"/>
      <c r="EL2" s="458"/>
      <c r="EM2" s="458"/>
      <c r="EN2" s="458"/>
      <c r="EO2" s="458"/>
      <c r="EP2" s="458"/>
      <c r="EQ2" s="458"/>
      <c r="ER2" s="458"/>
      <c r="ES2" s="458"/>
      <c r="ET2" s="458"/>
      <c r="EU2" s="458"/>
      <c r="EV2" s="458"/>
      <c r="EW2" s="458"/>
      <c r="EX2" s="458"/>
      <c r="EY2" s="458"/>
      <c r="EZ2" s="458"/>
      <c r="FA2" s="458"/>
      <c r="FB2" s="458"/>
      <c r="FC2" s="458"/>
      <c r="FD2" s="458"/>
      <c r="FE2" s="458"/>
      <c r="FF2" s="458"/>
      <c r="FG2" s="458"/>
      <c r="FH2" s="458"/>
      <c r="FI2" s="458"/>
      <c r="FJ2" s="458"/>
      <c r="FK2" s="458"/>
      <c r="FL2" s="458"/>
      <c r="FM2" s="458"/>
      <c r="FN2" s="458"/>
      <c r="FO2" s="458"/>
      <c r="FP2" s="458"/>
      <c r="FQ2" s="458"/>
      <c r="FR2" s="458"/>
      <c r="FS2" s="458"/>
      <c r="FT2" s="458"/>
      <c r="FU2" s="458"/>
      <c r="FV2" s="458"/>
      <c r="FW2" s="458"/>
      <c r="FX2" s="458"/>
      <c r="FY2" s="458"/>
      <c r="FZ2" s="458"/>
      <c r="GA2" s="458"/>
      <c r="GB2" s="458"/>
      <c r="GC2" s="458"/>
      <c r="GD2" s="458"/>
      <c r="GE2" s="458"/>
      <c r="GF2" s="458"/>
      <c r="GG2" s="458"/>
      <c r="GH2" s="458"/>
      <c r="GI2" s="458"/>
      <c r="GJ2" s="458"/>
      <c r="GK2" s="458"/>
      <c r="GL2" s="458"/>
      <c r="GM2" s="458"/>
      <c r="GN2" s="458"/>
      <c r="GO2" s="458"/>
      <c r="GP2" s="458"/>
      <c r="GQ2" s="458"/>
      <c r="GR2" s="458"/>
      <c r="GS2" s="458"/>
      <c r="GT2" s="458"/>
      <c r="GU2" s="458"/>
      <c r="GV2" s="458"/>
      <c r="GW2" s="458"/>
      <c r="GX2" s="458"/>
      <c r="GY2" s="458"/>
      <c r="GZ2" s="458"/>
      <c r="HA2" s="458"/>
      <c r="HB2" s="458"/>
      <c r="HC2" s="458"/>
      <c r="HD2" s="458"/>
      <c r="HE2" s="458"/>
      <c r="HF2" s="458"/>
      <c r="HG2" s="458"/>
      <c r="HH2" s="458"/>
      <c r="HI2" s="458"/>
      <c r="HJ2" s="458"/>
      <c r="HK2" s="458"/>
      <c r="HL2" s="458"/>
      <c r="HM2" s="458"/>
      <c r="HN2" s="458"/>
      <c r="HO2" s="458"/>
      <c r="HP2" s="458"/>
      <c r="HQ2" s="458"/>
      <c r="HR2" s="458"/>
      <c r="HS2" s="458"/>
      <c r="HT2" s="458"/>
      <c r="HU2" s="458"/>
      <c r="HV2" s="458"/>
      <c r="HW2" s="458"/>
      <c r="HX2" s="458"/>
      <c r="HY2" s="458"/>
      <c r="HZ2" s="458"/>
      <c r="IA2" s="458"/>
      <c r="IB2" s="458"/>
      <c r="IC2" s="458"/>
      <c r="ID2" s="458"/>
      <c r="IE2" s="458"/>
      <c r="IF2" s="458"/>
      <c r="IG2" s="458"/>
      <c r="IH2" s="458"/>
      <c r="II2" s="458"/>
      <c r="IJ2" s="458"/>
      <c r="IK2" s="458"/>
      <c r="IL2" s="458"/>
      <c r="IM2" s="458"/>
      <c r="IN2" s="458"/>
      <c r="IO2" s="458"/>
      <c r="IP2" s="458"/>
      <c r="IQ2" s="458"/>
      <c r="IR2" s="458"/>
      <c r="IS2" s="458"/>
      <c r="IT2" s="458"/>
      <c r="IU2" s="458"/>
      <c r="IV2" s="458"/>
    </row>
    <row r="3" spans="1:12" ht="33" customHeight="1">
      <c r="A3" s="6"/>
      <c r="B3" s="8"/>
      <c r="C3" s="535"/>
      <c r="D3" s="6"/>
      <c r="E3" s="6"/>
      <c r="F3" s="6"/>
      <c r="G3" s="6"/>
      <c r="H3" s="6"/>
      <c r="I3" s="6"/>
      <c r="J3" s="6"/>
      <c r="K3" s="6"/>
      <c r="L3" s="691"/>
    </row>
    <row r="4" spans="1:12" ht="24.75" customHeight="1" thickBot="1">
      <c r="A4" s="6"/>
      <c r="B4" s="8" t="s">
        <v>101</v>
      </c>
      <c r="C4" s="718"/>
      <c r="D4" s="718"/>
      <c r="E4" s="6"/>
      <c r="F4" s="6"/>
      <c r="G4" s="6"/>
      <c r="H4" s="6"/>
      <c r="I4" s="6"/>
      <c r="J4" s="6"/>
      <c r="K4" s="6"/>
      <c r="L4" s="691"/>
    </row>
    <row r="5" spans="1:12" ht="24.75" customHeight="1" thickBot="1">
      <c r="A5" s="6"/>
      <c r="B5" s="8" t="s">
        <v>102</v>
      </c>
      <c r="C5" s="719"/>
      <c r="D5" s="720"/>
      <c r="E5" s="6"/>
      <c r="F5" s="6"/>
      <c r="G5" s="6"/>
      <c r="H5" s="6"/>
      <c r="I5" s="6"/>
      <c r="J5" s="6"/>
      <c r="K5" s="6"/>
      <c r="L5" s="691"/>
    </row>
    <row r="6" spans="1:12" ht="24.75" customHeight="1" thickBot="1">
      <c r="A6" s="6"/>
      <c r="B6" s="8" t="s">
        <v>103</v>
      </c>
      <c r="C6" s="719"/>
      <c r="D6" s="720"/>
      <c r="E6" s="6"/>
      <c r="F6" s="6"/>
      <c r="G6" s="6"/>
      <c r="H6" s="6"/>
      <c r="I6" s="6"/>
      <c r="J6" s="6"/>
      <c r="K6" s="6"/>
      <c r="L6" s="691"/>
    </row>
    <row r="7" spans="1:12" ht="12.75">
      <c r="A7" s="6"/>
      <c r="B7" s="456"/>
      <c r="C7" s="6"/>
      <c r="D7" s="6"/>
      <c r="E7" s="6"/>
      <c r="F7" s="6"/>
      <c r="G7" s="6"/>
      <c r="H7" s="6"/>
      <c r="I7" s="6"/>
      <c r="J7" s="6"/>
      <c r="K7" s="6"/>
      <c r="L7" s="691"/>
    </row>
    <row r="8" spans="1:12" ht="12.75">
      <c r="A8" s="6"/>
      <c r="B8" s="456"/>
      <c r="C8" s="6"/>
      <c r="D8" s="6"/>
      <c r="E8" s="6"/>
      <c r="F8" s="6"/>
      <c r="G8" s="6"/>
      <c r="H8" s="6"/>
      <c r="I8" s="6"/>
      <c r="J8" s="6"/>
      <c r="K8" s="6"/>
      <c r="L8" s="691"/>
    </row>
    <row r="9" spans="1:12" ht="13.5" thickBot="1">
      <c r="A9" s="6"/>
      <c r="B9" s="456"/>
      <c r="C9" s="6"/>
      <c r="D9" s="6"/>
      <c r="E9" s="6"/>
      <c r="F9" s="6"/>
      <c r="G9" s="6"/>
      <c r="H9" s="6"/>
      <c r="I9" s="6"/>
      <c r="J9" s="6"/>
      <c r="K9" s="6"/>
      <c r="L9" s="691"/>
    </row>
    <row r="10" spans="1:13" ht="24.75" customHeight="1">
      <c r="A10" s="6"/>
      <c r="B10" s="457"/>
      <c r="D10" s="9"/>
      <c r="E10" s="6"/>
      <c r="F10" s="6"/>
      <c r="G10" s="671" t="s">
        <v>387</v>
      </c>
      <c r="H10" s="672"/>
      <c r="I10" s="670"/>
      <c r="J10" s="670"/>
      <c r="K10" s="670"/>
      <c r="L10" s="691">
        <v>1</v>
      </c>
      <c r="M10" s="695">
        <f>H12</f>
        <v>275000</v>
      </c>
    </row>
    <row r="11" spans="1:13" ht="9.75" customHeight="1">
      <c r="A11" s="6"/>
      <c r="B11" s="6"/>
      <c r="C11" s="6"/>
      <c r="D11" s="6"/>
      <c r="E11" s="6"/>
      <c r="F11" s="6"/>
      <c r="G11" s="673"/>
      <c r="H11" s="674"/>
      <c r="I11" s="670"/>
      <c r="J11" s="670"/>
      <c r="K11" s="670"/>
      <c r="L11" s="691">
        <v>2</v>
      </c>
      <c r="M11" s="695">
        <f>H12</f>
        <v>275000</v>
      </c>
    </row>
    <row r="12" spans="1:13" ht="24.75" customHeight="1" thickBot="1">
      <c r="A12" s="6"/>
      <c r="B12" s="16" t="s">
        <v>105</v>
      </c>
      <c r="C12" s="685"/>
      <c r="D12" s="9" t="s">
        <v>106</v>
      </c>
      <c r="E12" s="6"/>
      <c r="F12" s="6"/>
      <c r="G12" s="673" t="s">
        <v>385</v>
      </c>
      <c r="H12" s="675">
        <v>275000</v>
      </c>
      <c r="I12" s="670"/>
      <c r="J12" s="670"/>
      <c r="K12" s="670"/>
      <c r="L12" s="691">
        <v>3</v>
      </c>
      <c r="M12" s="695">
        <f>H12</f>
        <v>275000</v>
      </c>
    </row>
    <row r="13" spans="1:13" ht="9.75" customHeight="1" thickTop="1">
      <c r="A13" s="6"/>
      <c r="B13" s="6"/>
      <c r="C13" s="689"/>
      <c r="D13" s="6"/>
      <c r="E13" s="6"/>
      <c r="F13" s="6"/>
      <c r="G13" s="673"/>
      <c r="H13" s="675"/>
      <c r="I13" s="670"/>
      <c r="J13" s="670"/>
      <c r="K13" s="670"/>
      <c r="L13" s="691">
        <v>4</v>
      </c>
      <c r="M13" s="695">
        <f>H12</f>
        <v>275000</v>
      </c>
    </row>
    <row r="14" spans="1:13" ht="24.75" customHeight="1" thickBot="1">
      <c r="A14" s="6"/>
      <c r="B14" s="16" t="s">
        <v>107</v>
      </c>
      <c r="C14" s="685"/>
      <c r="D14" s="9" t="s">
        <v>106</v>
      </c>
      <c r="E14" s="6"/>
      <c r="F14" s="6"/>
      <c r="G14" s="673" t="s">
        <v>386</v>
      </c>
      <c r="H14" s="675">
        <v>300000</v>
      </c>
      <c r="I14" s="670"/>
      <c r="J14" s="670"/>
      <c r="K14" s="670"/>
      <c r="L14" s="691">
        <v>5</v>
      </c>
      <c r="M14" s="695">
        <f>H14</f>
        <v>300000</v>
      </c>
    </row>
    <row r="15" spans="1:13" ht="9.75" customHeight="1" thickTop="1">
      <c r="A15" s="6"/>
      <c r="B15" s="6"/>
      <c r="C15" s="689"/>
      <c r="D15" s="6"/>
      <c r="E15" s="6"/>
      <c r="F15" s="6"/>
      <c r="G15" s="673"/>
      <c r="H15" s="675"/>
      <c r="I15" s="670"/>
      <c r="J15" s="670"/>
      <c r="K15" s="670"/>
      <c r="L15" s="691">
        <v>6</v>
      </c>
      <c r="M15" s="695">
        <f>H14</f>
        <v>300000</v>
      </c>
    </row>
    <row r="16" spans="1:13" ht="24.75" customHeight="1" thickBot="1">
      <c r="A16" s="6"/>
      <c r="B16" s="16" t="s">
        <v>108</v>
      </c>
      <c r="C16" s="707">
        <f>C32</f>
      </c>
      <c r="D16" s="9"/>
      <c r="E16" s="6"/>
      <c r="F16" s="6"/>
      <c r="G16" s="676" t="s">
        <v>388</v>
      </c>
      <c r="H16" s="677">
        <v>325000</v>
      </c>
      <c r="I16" s="670"/>
      <c r="J16" s="670"/>
      <c r="K16" s="670"/>
      <c r="L16" s="691">
        <v>7</v>
      </c>
      <c r="M16" s="695">
        <f>H16</f>
        <v>325000</v>
      </c>
    </row>
    <row r="17" spans="2:19" s="6" customFormat="1" ht="9.75" customHeight="1" thickTop="1">
      <c r="B17" s="16"/>
      <c r="C17" s="690"/>
      <c r="D17" s="9"/>
      <c r="L17" s="691">
        <v>8</v>
      </c>
      <c r="M17" s="695">
        <f>$H$16</f>
        <v>325000</v>
      </c>
      <c r="N17" s="678"/>
      <c r="O17" s="678"/>
      <c r="P17" s="678"/>
      <c r="Q17" s="678"/>
      <c r="R17" s="678"/>
      <c r="S17" s="678"/>
    </row>
    <row r="18" spans="2:19" s="6" customFormat="1" ht="24.75" customHeight="1" thickBot="1">
      <c r="B18" s="16" t="s">
        <v>384</v>
      </c>
      <c r="C18" s="685"/>
      <c r="D18" s="9"/>
      <c r="L18" s="691">
        <v>9</v>
      </c>
      <c r="M18" s="695">
        <f aca="true" t="shared" si="0" ref="M18:M59">$H$16</f>
        <v>325000</v>
      </c>
      <c r="N18" s="678"/>
      <c r="O18" s="678"/>
      <c r="P18" s="678"/>
      <c r="Q18" s="678"/>
      <c r="R18" s="678"/>
      <c r="S18" s="678"/>
    </row>
    <row r="19" spans="1:13" ht="24.75" customHeight="1" thickTop="1">
      <c r="A19" s="6"/>
      <c r="B19" s="456"/>
      <c r="C19" s="689"/>
      <c r="D19" s="6"/>
      <c r="E19" s="6"/>
      <c r="F19" s="6"/>
      <c r="G19" s="6"/>
      <c r="H19" s="6"/>
      <c r="I19" s="6"/>
      <c r="J19" s="6"/>
      <c r="K19" s="6"/>
      <c r="L19" s="691">
        <v>10</v>
      </c>
      <c r="M19" s="695">
        <f t="shared" si="0"/>
        <v>325000</v>
      </c>
    </row>
    <row r="20" spans="1:13" ht="13.5" thickBot="1">
      <c r="A20" s="6"/>
      <c r="B20" s="456"/>
      <c r="C20" s="6"/>
      <c r="D20" s="6"/>
      <c r="E20" s="6"/>
      <c r="F20" s="6"/>
      <c r="G20" s="6"/>
      <c r="H20" s="6"/>
      <c r="I20" s="6"/>
      <c r="J20" s="6"/>
      <c r="K20" s="6"/>
      <c r="L20" s="691">
        <v>11</v>
      </c>
      <c r="M20" s="695">
        <f t="shared" si="0"/>
        <v>325000</v>
      </c>
    </row>
    <row r="21" spans="1:13" ht="15.75" thickTop="1">
      <c r="A21" s="6"/>
      <c r="B21" s="464"/>
      <c r="C21" s="465"/>
      <c r="D21" s="465"/>
      <c r="E21" s="466"/>
      <c r="F21" s="6"/>
      <c r="G21" s="10" t="s">
        <v>104</v>
      </c>
      <c r="H21" s="11"/>
      <c r="I21" s="12"/>
      <c r="J21" s="14"/>
      <c r="K21" s="14"/>
      <c r="L21" s="691">
        <v>12</v>
      </c>
      <c r="M21" s="695">
        <f t="shared" si="0"/>
        <v>325000</v>
      </c>
    </row>
    <row r="22" spans="1:13" ht="15.75" thickBot="1">
      <c r="A22" s="6"/>
      <c r="B22" s="23"/>
      <c r="C22" s="24"/>
      <c r="D22" s="467"/>
      <c r="E22" s="468"/>
      <c r="F22" s="6"/>
      <c r="G22" s="13"/>
      <c r="H22" s="14"/>
      <c r="I22" s="15"/>
      <c r="J22" s="14"/>
      <c r="K22" s="14"/>
      <c r="L22" s="692">
        <v>13</v>
      </c>
      <c r="M22" s="695">
        <f t="shared" si="0"/>
        <v>325000</v>
      </c>
    </row>
    <row r="23" spans="1:13" ht="15.75" thickTop="1">
      <c r="A23" s="6"/>
      <c r="B23" s="469"/>
      <c r="C23" s="456"/>
      <c r="D23" s="456"/>
      <c r="E23" s="470" t="s">
        <v>109</v>
      </c>
      <c r="F23" s="6"/>
      <c r="G23" s="17" t="s">
        <v>333</v>
      </c>
      <c r="H23" s="14"/>
      <c r="I23" s="18">
        <f>+Breakdown!L25</f>
        <v>0</v>
      </c>
      <c r="J23" s="681"/>
      <c r="K23" s="681"/>
      <c r="L23" s="691">
        <v>14</v>
      </c>
      <c r="M23" s="695">
        <f t="shared" si="0"/>
        <v>325000</v>
      </c>
    </row>
    <row r="24" spans="1:13" ht="15">
      <c r="A24" s="6"/>
      <c r="B24" s="469" t="s">
        <v>97</v>
      </c>
      <c r="C24" s="456" t="s">
        <v>109</v>
      </c>
      <c r="D24" s="456" t="s">
        <v>110</v>
      </c>
      <c r="E24" s="25" t="s">
        <v>111</v>
      </c>
      <c r="F24" s="6"/>
      <c r="G24" s="13"/>
      <c r="H24" s="14"/>
      <c r="I24" s="19"/>
      <c r="J24" s="682"/>
      <c r="K24" s="682"/>
      <c r="L24" s="691">
        <v>15</v>
      </c>
      <c r="M24" s="695">
        <f t="shared" si="0"/>
        <v>325000</v>
      </c>
    </row>
    <row r="25" spans="1:13" ht="15">
      <c r="A25" s="6"/>
      <c r="B25" s="471"/>
      <c r="C25" s="472" t="s">
        <v>112</v>
      </c>
      <c r="D25" s="472" t="s">
        <v>113</v>
      </c>
      <c r="E25" s="473" t="s">
        <v>114</v>
      </c>
      <c r="F25" s="6"/>
      <c r="G25" s="17" t="s">
        <v>358</v>
      </c>
      <c r="H25" s="14"/>
      <c r="I25" s="18">
        <f>+Breakdown!L26</f>
        <v>0</v>
      </c>
      <c r="J25" s="681"/>
      <c r="K25" s="681"/>
      <c r="L25" s="691">
        <f>L24+1</f>
        <v>16</v>
      </c>
      <c r="M25" s="695">
        <f t="shared" si="0"/>
        <v>325000</v>
      </c>
    </row>
    <row r="26" spans="1:13" ht="24.75" customHeight="1">
      <c r="A26" s="6"/>
      <c r="B26" s="474" t="s">
        <v>115</v>
      </c>
      <c r="C26" s="26"/>
      <c r="D26" s="686" t="e">
        <f>IF(OR(C12="Y",C14="Y"),"N/A",(VLOOKUP(C18,L10:M59,2)))</f>
        <v>#N/A</v>
      </c>
      <c r="E26" s="687">
        <f aca="true" t="shared" si="1" ref="E26:E31">_xlfn.IFERROR(+C26*D26,"")</f>
      </c>
      <c r="F26" s="6"/>
      <c r="G26" s="459"/>
      <c r="H26" s="460"/>
      <c r="I26" s="461"/>
      <c r="J26" s="460"/>
      <c r="K26" s="460"/>
      <c r="L26" s="691">
        <f aca="true" t="shared" si="2" ref="L26:L59">L25+1</f>
        <v>17</v>
      </c>
      <c r="M26" s="695">
        <f t="shared" si="0"/>
        <v>325000</v>
      </c>
    </row>
    <row r="27" spans="1:13" ht="24.75" customHeight="1" thickBot="1">
      <c r="A27" s="6"/>
      <c r="B27" s="475" t="s">
        <v>116</v>
      </c>
      <c r="C27" s="26"/>
      <c r="D27" s="686" t="e">
        <f>$D$26</f>
        <v>#N/A</v>
      </c>
      <c r="E27" s="687">
        <f t="shared" si="1"/>
      </c>
      <c r="F27" s="6"/>
      <c r="G27" s="21" t="s">
        <v>98</v>
      </c>
      <c r="H27" s="462"/>
      <c r="I27" s="463">
        <f>+I23+I25</f>
        <v>0</v>
      </c>
      <c r="J27" s="683"/>
      <c r="K27" s="683"/>
      <c r="L27" s="691">
        <f t="shared" si="2"/>
        <v>18</v>
      </c>
      <c r="M27" s="695">
        <f t="shared" si="0"/>
        <v>325000</v>
      </c>
    </row>
    <row r="28" spans="1:13" ht="24.75" customHeight="1" thickTop="1">
      <c r="A28" s="6"/>
      <c r="B28" s="475" t="s">
        <v>117</v>
      </c>
      <c r="C28" s="26"/>
      <c r="D28" s="686" t="e">
        <f>$D$26</f>
        <v>#N/A</v>
      </c>
      <c r="E28" s="687">
        <f t="shared" si="1"/>
      </c>
      <c r="F28" s="6"/>
      <c r="G28" s="565"/>
      <c r="H28" s="565"/>
      <c r="I28" s="562"/>
      <c r="J28" s="562"/>
      <c r="K28" s="562"/>
      <c r="L28" s="691">
        <f t="shared" si="2"/>
        <v>19</v>
      </c>
      <c r="M28" s="695">
        <f t="shared" si="0"/>
        <v>325000</v>
      </c>
    </row>
    <row r="29" spans="1:13" ht="24.75" customHeight="1" thickBot="1">
      <c r="A29" s="6"/>
      <c r="B29" s="475" t="s">
        <v>118</v>
      </c>
      <c r="C29" s="26"/>
      <c r="D29" s="686" t="e">
        <f>$D$26</f>
        <v>#N/A</v>
      </c>
      <c r="E29" s="687">
        <f t="shared" si="1"/>
      </c>
      <c r="F29" s="6"/>
      <c r="G29" s="565"/>
      <c r="H29" s="565"/>
      <c r="I29" s="562"/>
      <c r="J29" s="562"/>
      <c r="K29" s="562"/>
      <c r="L29" s="691">
        <f t="shared" si="2"/>
        <v>20</v>
      </c>
      <c r="M29" s="695">
        <f t="shared" si="0"/>
        <v>325000</v>
      </c>
    </row>
    <row r="30" spans="1:13" ht="24.75" customHeight="1" thickBot="1" thickTop="1">
      <c r="A30" s="6"/>
      <c r="B30" s="475" t="s">
        <v>119</v>
      </c>
      <c r="C30" s="26"/>
      <c r="D30" s="686" t="e">
        <f>$D$26</f>
        <v>#N/A</v>
      </c>
      <c r="E30" s="687">
        <f t="shared" si="1"/>
      </c>
      <c r="F30" s="6"/>
      <c r="G30" s="575" t="s">
        <v>366</v>
      </c>
      <c r="H30" s="576"/>
      <c r="I30" s="591">
        <f>+I27+E32</f>
        <v>0</v>
      </c>
      <c r="J30" s="684"/>
      <c r="K30" s="684"/>
      <c r="L30" s="691">
        <f t="shared" si="2"/>
        <v>21</v>
      </c>
      <c r="M30" s="695">
        <f t="shared" si="0"/>
        <v>325000</v>
      </c>
    </row>
    <row r="31" spans="1:13" ht="24.75" customHeight="1" thickTop="1">
      <c r="A31" s="6"/>
      <c r="B31" s="475" t="s">
        <v>120</v>
      </c>
      <c r="C31" s="26"/>
      <c r="D31" s="686" t="e">
        <f>$D$26</f>
        <v>#N/A</v>
      </c>
      <c r="E31" s="687">
        <f t="shared" si="1"/>
      </c>
      <c r="F31" s="6"/>
      <c r="G31" s="565"/>
      <c r="H31" s="565"/>
      <c r="I31" s="562"/>
      <c r="J31" s="562"/>
      <c r="K31" s="562"/>
      <c r="L31" s="691">
        <f t="shared" si="2"/>
        <v>22</v>
      </c>
      <c r="M31" s="695">
        <f t="shared" si="0"/>
        <v>325000</v>
      </c>
    </row>
    <row r="32" spans="1:13" ht="24.75" customHeight="1" thickBot="1">
      <c r="A32" s="6"/>
      <c r="B32" s="27" t="s">
        <v>121</v>
      </c>
      <c r="C32" s="28">
        <f>IF(SUM(C26:C31)=0,"",SUM(C26:C31))</f>
      </c>
      <c r="D32" s="29"/>
      <c r="E32" s="688">
        <f>SUM(E26:E31)</f>
        <v>0</v>
      </c>
      <c r="F32" s="6"/>
      <c r="G32" s="565"/>
      <c r="H32" s="565"/>
      <c r="I32" s="562"/>
      <c r="J32" s="562"/>
      <c r="K32" s="562"/>
      <c r="L32" s="691">
        <f t="shared" si="2"/>
        <v>23</v>
      </c>
      <c r="M32" s="695">
        <f t="shared" si="0"/>
        <v>325000</v>
      </c>
    </row>
    <row r="33" spans="1:13" ht="13.5" thickTop="1">
      <c r="A33" s="6"/>
      <c r="B33" s="456"/>
      <c r="C33" s="6"/>
      <c r="D33" s="6"/>
      <c r="E33" s="6"/>
      <c r="F33" s="6"/>
      <c r="G33" s="565"/>
      <c r="H33" s="565"/>
      <c r="I33" s="565"/>
      <c r="J33" s="565"/>
      <c r="K33" s="565"/>
      <c r="L33" s="691">
        <f t="shared" si="2"/>
        <v>24</v>
      </c>
      <c r="M33" s="695">
        <f t="shared" si="0"/>
        <v>325000</v>
      </c>
    </row>
    <row r="34" spans="1:13" ht="12.75">
      <c r="A34" s="6"/>
      <c r="B34" s="456"/>
      <c r="C34" s="6"/>
      <c r="D34" s="6"/>
      <c r="E34" s="6"/>
      <c r="F34" s="6"/>
      <c r="G34" s="563"/>
      <c r="H34" s="563"/>
      <c r="I34" s="563"/>
      <c r="J34" s="563"/>
      <c r="K34" s="563"/>
      <c r="L34" s="691">
        <f t="shared" si="2"/>
        <v>25</v>
      </c>
      <c r="M34" s="695">
        <f t="shared" si="0"/>
        <v>325000</v>
      </c>
    </row>
    <row r="35" spans="1:13" ht="12.75">
      <c r="A35" s="6"/>
      <c r="B35" s="476"/>
      <c r="C35" s="6"/>
      <c r="D35" s="6"/>
      <c r="E35" s="6"/>
      <c r="F35" s="6"/>
      <c r="G35" s="563"/>
      <c r="H35" s="563"/>
      <c r="I35" s="563"/>
      <c r="J35" s="563"/>
      <c r="K35" s="563"/>
      <c r="L35" s="691">
        <f t="shared" si="2"/>
        <v>26</v>
      </c>
      <c r="M35" s="695">
        <f t="shared" si="0"/>
        <v>325000</v>
      </c>
    </row>
    <row r="36" spans="1:13" ht="12.75">
      <c r="A36" s="6"/>
      <c r="B36" s="30" t="s">
        <v>124</v>
      </c>
      <c r="C36" s="6"/>
      <c r="D36" s="6"/>
      <c r="E36" s="6"/>
      <c r="F36" s="6"/>
      <c r="L36" s="691">
        <f t="shared" si="2"/>
        <v>27</v>
      </c>
      <c r="M36" s="695">
        <f t="shared" si="0"/>
        <v>325000</v>
      </c>
    </row>
    <row r="37" spans="1:13" ht="12.75">
      <c r="A37" s="6"/>
      <c r="B37" s="30"/>
      <c r="C37" s="6"/>
      <c r="D37" s="6"/>
      <c r="E37" s="6"/>
      <c r="F37" s="6"/>
      <c r="L37" s="691">
        <f t="shared" si="2"/>
        <v>28</v>
      </c>
      <c r="M37" s="695">
        <f t="shared" si="0"/>
        <v>325000</v>
      </c>
    </row>
    <row r="38" spans="1:13" ht="20.25">
      <c r="A38" s="6"/>
      <c r="B38" s="456"/>
      <c r="C38" s="6"/>
      <c r="D38" s="559"/>
      <c r="E38" s="559"/>
      <c r="F38" s="559"/>
      <c r="L38" s="691">
        <f t="shared" si="2"/>
        <v>29</v>
      </c>
      <c r="M38" s="695">
        <f t="shared" si="0"/>
        <v>325000</v>
      </c>
    </row>
    <row r="39" spans="1:13" ht="12.75">
      <c r="A39" s="6"/>
      <c r="B39" s="560"/>
      <c r="C39" s="561"/>
      <c r="D39" s="562"/>
      <c r="E39" s="562"/>
      <c r="F39" s="562"/>
      <c r="L39" s="691">
        <f t="shared" si="2"/>
        <v>30</v>
      </c>
      <c r="M39" s="695">
        <f t="shared" si="0"/>
        <v>325000</v>
      </c>
    </row>
    <row r="40" spans="2:13" ht="24.75" customHeight="1">
      <c r="B40" s="564"/>
      <c r="C40" s="563"/>
      <c r="D40" s="562"/>
      <c r="E40" s="565"/>
      <c r="F40" s="565"/>
      <c r="L40" s="691">
        <f t="shared" si="2"/>
        <v>31</v>
      </c>
      <c r="M40" s="695">
        <f t="shared" si="0"/>
        <v>325000</v>
      </c>
    </row>
    <row r="41" spans="2:13" ht="24.75" customHeight="1">
      <c r="B41" s="564"/>
      <c r="C41" s="563"/>
      <c r="D41" s="562"/>
      <c r="E41" s="565"/>
      <c r="F41" s="565"/>
      <c r="L41" s="691">
        <f t="shared" si="2"/>
        <v>32</v>
      </c>
      <c r="M41" s="695">
        <f t="shared" si="0"/>
        <v>325000</v>
      </c>
    </row>
    <row r="42" spans="2:13" ht="24.75" customHeight="1">
      <c r="B42" s="564"/>
      <c r="C42" s="563"/>
      <c r="D42" s="562"/>
      <c r="E42" s="565"/>
      <c r="F42" s="565"/>
      <c r="L42" s="691">
        <f t="shared" si="2"/>
        <v>33</v>
      </c>
      <c r="M42" s="695">
        <f t="shared" si="0"/>
        <v>325000</v>
      </c>
    </row>
    <row r="43" spans="2:13" ht="24.75" customHeight="1">
      <c r="B43" s="564"/>
      <c r="C43" s="563"/>
      <c r="D43" s="562"/>
      <c r="E43" s="565"/>
      <c r="F43" s="565"/>
      <c r="G43" s="6"/>
      <c r="H43" s="6"/>
      <c r="I43" s="6"/>
      <c r="J43" s="6"/>
      <c r="K43" s="6"/>
      <c r="L43" s="691">
        <f t="shared" si="2"/>
        <v>34</v>
      </c>
      <c r="M43" s="695">
        <f t="shared" si="0"/>
        <v>325000</v>
      </c>
    </row>
    <row r="44" spans="2:13" ht="24.75" customHeight="1">
      <c r="B44" s="564"/>
      <c r="C44" s="563"/>
      <c r="D44" s="562"/>
      <c r="E44" s="565"/>
      <c r="F44" s="565"/>
      <c r="L44" s="691">
        <f t="shared" si="2"/>
        <v>35</v>
      </c>
      <c r="M44" s="695">
        <f t="shared" si="0"/>
        <v>325000</v>
      </c>
    </row>
    <row r="45" spans="2:13" ht="24.75" customHeight="1">
      <c r="B45" s="564"/>
      <c r="C45" s="563"/>
      <c r="D45" s="562"/>
      <c r="E45" s="565"/>
      <c r="F45" s="565"/>
      <c r="L45" s="691">
        <f t="shared" si="2"/>
        <v>36</v>
      </c>
      <c r="M45" s="695">
        <f t="shared" si="0"/>
        <v>325000</v>
      </c>
    </row>
    <row r="46" spans="2:13" ht="24.75" customHeight="1">
      <c r="B46" s="564"/>
      <c r="C46" s="563"/>
      <c r="D46" s="563"/>
      <c r="E46" s="563"/>
      <c r="F46" s="563"/>
      <c r="L46" s="691">
        <f t="shared" si="2"/>
        <v>37</v>
      </c>
      <c r="M46" s="695">
        <f t="shared" si="0"/>
        <v>325000</v>
      </c>
    </row>
    <row r="47" spans="2:13" ht="12.75">
      <c r="B47" s="564"/>
      <c r="C47" s="563"/>
      <c r="D47" s="563"/>
      <c r="E47" s="563"/>
      <c r="F47" s="563"/>
      <c r="L47" s="691">
        <f t="shared" si="2"/>
        <v>38</v>
      </c>
      <c r="M47" s="695">
        <f t="shared" si="0"/>
        <v>325000</v>
      </c>
    </row>
    <row r="48" spans="4:13" ht="20.25">
      <c r="D48" s="558"/>
      <c r="L48" s="691">
        <f t="shared" si="2"/>
        <v>39</v>
      </c>
      <c r="M48" s="695">
        <f t="shared" si="0"/>
        <v>325000</v>
      </c>
    </row>
    <row r="49" spans="4:13" ht="20.25">
      <c r="D49" s="558"/>
      <c r="L49" s="691">
        <f t="shared" si="2"/>
        <v>40</v>
      </c>
      <c r="M49" s="695">
        <f t="shared" si="0"/>
        <v>325000</v>
      </c>
    </row>
    <row r="50" spans="12:13" ht="12.75">
      <c r="L50" s="691">
        <f t="shared" si="2"/>
        <v>41</v>
      </c>
      <c r="M50" s="695">
        <f t="shared" si="0"/>
        <v>325000</v>
      </c>
    </row>
    <row r="51" spans="12:13" ht="12.75">
      <c r="L51" s="691">
        <f t="shared" si="2"/>
        <v>42</v>
      </c>
      <c r="M51" s="695">
        <f t="shared" si="0"/>
        <v>325000</v>
      </c>
    </row>
    <row r="52" spans="12:13" ht="12.75">
      <c r="L52" s="691">
        <f t="shared" si="2"/>
        <v>43</v>
      </c>
      <c r="M52" s="695">
        <f t="shared" si="0"/>
        <v>325000</v>
      </c>
    </row>
    <row r="53" spans="12:13" ht="12.75">
      <c r="L53" s="691">
        <f t="shared" si="2"/>
        <v>44</v>
      </c>
      <c r="M53" s="695">
        <f t="shared" si="0"/>
        <v>325000</v>
      </c>
    </row>
    <row r="54" spans="12:13" ht="12.75">
      <c r="L54" s="691">
        <f t="shared" si="2"/>
        <v>45</v>
      </c>
      <c r="M54" s="695">
        <f t="shared" si="0"/>
        <v>325000</v>
      </c>
    </row>
    <row r="55" spans="1:13" ht="12.75">
      <c r="A55" s="6"/>
      <c r="B55" s="30"/>
      <c r="C55" s="6"/>
      <c r="D55" s="6"/>
      <c r="E55" s="6"/>
      <c r="F55" s="6"/>
      <c r="L55" s="691">
        <f t="shared" si="2"/>
        <v>46</v>
      </c>
      <c r="M55" s="695">
        <f t="shared" si="0"/>
        <v>325000</v>
      </c>
    </row>
    <row r="56" spans="12:13" ht="12.75">
      <c r="L56" s="691">
        <f t="shared" si="2"/>
        <v>47</v>
      </c>
      <c r="M56" s="695">
        <f t="shared" si="0"/>
        <v>325000</v>
      </c>
    </row>
    <row r="57" spans="12:13" ht="12.75">
      <c r="L57" s="691">
        <f t="shared" si="2"/>
        <v>48</v>
      </c>
      <c r="M57" s="695">
        <f t="shared" si="0"/>
        <v>325000</v>
      </c>
    </row>
    <row r="58" spans="12:13" ht="12.75">
      <c r="L58" s="691">
        <f t="shared" si="2"/>
        <v>49</v>
      </c>
      <c r="M58" s="695">
        <f t="shared" si="0"/>
        <v>325000</v>
      </c>
    </row>
    <row r="59" spans="12:13" ht="12.75">
      <c r="L59" s="691">
        <f t="shared" si="2"/>
        <v>50</v>
      </c>
      <c r="M59" s="695">
        <f t="shared" si="0"/>
        <v>325000</v>
      </c>
    </row>
    <row r="60" ht="12.75">
      <c r="L60" s="691"/>
    </row>
    <row r="61" ht="12.75">
      <c r="L61" s="691"/>
    </row>
    <row r="62" ht="12.75">
      <c r="L62" s="691"/>
    </row>
    <row r="63" ht="12.75">
      <c r="L63" s="691"/>
    </row>
    <row r="64" ht="12.75">
      <c r="L64" s="691"/>
    </row>
    <row r="65" ht="12.75">
      <c r="L65" s="691"/>
    </row>
  </sheetData>
  <sheetProtection/>
  <mergeCells count="4">
    <mergeCell ref="C4:D4"/>
    <mergeCell ref="C5:D5"/>
    <mergeCell ref="C6:D6"/>
    <mergeCell ref="A2:I2"/>
  </mergeCells>
  <printOptions/>
  <pageMargins left="0.75" right="0.75" top="1" bottom="1" header="0.5" footer="0.5"/>
  <pageSetup horizontalDpi="600" verticalDpi="600" orientation="landscape" scale="65" r:id="rId1"/>
  <colBreaks count="1" manualBreakCount="1">
    <brk id="12" max="65535" man="1"/>
  </colBreaks>
</worksheet>
</file>

<file path=xl/worksheets/sheet6.xml><?xml version="1.0" encoding="utf-8"?>
<worksheet xmlns="http://schemas.openxmlformats.org/spreadsheetml/2006/main" xmlns:r="http://schemas.openxmlformats.org/officeDocument/2006/relationships">
  <sheetPr codeName="Sheet8">
    <pageSetUpPr fitToPage="1"/>
  </sheetPr>
  <dimension ref="A2:IT138"/>
  <sheetViews>
    <sheetView showGridLines="0" showZeros="0" zoomScale="60" zoomScaleNormal="60" workbookViewId="0" topLeftCell="A1">
      <selection activeCell="P3" sqref="P3"/>
    </sheetView>
  </sheetViews>
  <sheetFormatPr defaultColWidth="7.99609375" defaultRowHeight="15"/>
  <cols>
    <col min="1" max="1" width="2.77734375" style="7" customWidth="1"/>
    <col min="2" max="2" width="25.99609375" style="40" customWidth="1"/>
    <col min="3" max="3" width="22.4453125" style="40" customWidth="1"/>
    <col min="4" max="4" width="12.3359375" style="40" customWidth="1"/>
    <col min="5" max="5" width="1.4375" style="40" customWidth="1"/>
    <col min="6" max="6" width="19.99609375" style="178" customWidth="1"/>
    <col min="7" max="7" width="3.77734375" style="176" customWidth="1"/>
    <col min="8" max="8" width="19.99609375" style="176" customWidth="1"/>
    <col min="9" max="9" width="6.10546875" style="176" customWidth="1"/>
    <col min="10" max="10" width="24.21484375" style="178" customWidth="1"/>
    <col min="11" max="11" width="8.21484375" style="176" customWidth="1"/>
    <col min="12" max="12" width="19.99609375" style="178" customWidth="1"/>
    <col min="13" max="13" width="16.21484375" style="178" customWidth="1"/>
    <col min="14" max="14" width="19.99609375" style="178" customWidth="1"/>
    <col min="15" max="15" width="1.77734375" style="40" customWidth="1"/>
    <col min="16" max="16" width="24.6640625" style="40" customWidth="1"/>
    <col min="17" max="17" width="7.99609375" style="41" hidden="1" customWidth="1"/>
    <col min="18" max="18" width="7.99609375" style="40" customWidth="1"/>
    <col min="19" max="19" width="15.3359375" style="40" customWidth="1"/>
    <col min="20" max="24" width="7.99609375" style="40" customWidth="1"/>
    <col min="25" max="25" width="12.21484375" style="40" customWidth="1"/>
    <col min="26" max="26" width="10.5546875" style="40" customWidth="1"/>
    <col min="27" max="27" width="8.99609375" style="40" customWidth="1"/>
    <col min="28" max="28" width="12.99609375" style="40" customWidth="1"/>
    <col min="29" max="29" width="9.10546875" style="40" customWidth="1"/>
    <col min="30" max="30" width="9.99609375" style="40" customWidth="1"/>
    <col min="31" max="31" width="12.5546875" style="40" customWidth="1"/>
    <col min="32" max="16384" width="7.99609375" style="40" customWidth="1"/>
  </cols>
  <sheetData>
    <row r="2" spans="1:14" ht="24" customHeight="1">
      <c r="A2" s="6"/>
      <c r="B2" s="31" t="s">
        <v>401</v>
      </c>
      <c r="C2" s="32"/>
      <c r="D2" s="33"/>
      <c r="E2" s="33"/>
      <c r="F2" s="34"/>
      <c r="G2" s="35"/>
      <c r="H2" s="36" t="s">
        <v>125</v>
      </c>
      <c r="I2" s="37"/>
      <c r="J2" s="37"/>
      <c r="K2" s="35"/>
      <c r="M2" s="38" t="s">
        <v>338</v>
      </c>
      <c r="N2" s="39"/>
    </row>
    <row r="3" spans="1:14" ht="24" customHeight="1">
      <c r="A3" s="6"/>
      <c r="B3" s="32"/>
      <c r="C3" s="32"/>
      <c r="D3" s="32"/>
      <c r="E3" s="32"/>
      <c r="F3" s="35"/>
      <c r="G3" s="35"/>
      <c r="H3" s="36" t="s">
        <v>126</v>
      </c>
      <c r="I3" s="503"/>
      <c r="J3" s="42"/>
      <c r="K3" s="35"/>
      <c r="L3" s="43"/>
      <c r="M3" s="35"/>
      <c r="N3" s="6"/>
    </row>
    <row r="4" spans="1:14" ht="24" customHeight="1">
      <c r="A4" s="6"/>
      <c r="B4" s="32"/>
      <c r="C4" s="32"/>
      <c r="D4" s="32"/>
      <c r="E4" s="32"/>
      <c r="F4" s="35"/>
      <c r="G4" s="34"/>
      <c r="H4" s="44" t="s">
        <v>127</v>
      </c>
      <c r="I4" s="596"/>
      <c r="J4" s="45" t="s">
        <v>128</v>
      </c>
      <c r="K4" s="35"/>
      <c r="L4" s="38"/>
      <c r="M4" s="35"/>
      <c r="N4" s="35"/>
    </row>
    <row r="5" spans="1:23" ht="24" customHeight="1" thickBot="1">
      <c r="A5" s="6"/>
      <c r="B5" s="46" t="s">
        <v>129</v>
      </c>
      <c r="C5" s="723">
        <f>+EligBasisLimits!C4</f>
        <v>0</v>
      </c>
      <c r="D5" s="724"/>
      <c r="E5" s="47"/>
      <c r="F5" s="6"/>
      <c r="G5" s="35"/>
      <c r="H5" s="44" t="s">
        <v>130</v>
      </c>
      <c r="I5" s="596"/>
      <c r="J5" s="45" t="s">
        <v>128</v>
      </c>
      <c r="K5" s="35"/>
      <c r="L5" s="38"/>
      <c r="M5" s="35"/>
      <c r="N5" s="35"/>
      <c r="Q5" s="48" t="s">
        <v>131</v>
      </c>
      <c r="R5" s="49"/>
      <c r="T5" s="49"/>
      <c r="U5" s="49"/>
      <c r="V5" s="49"/>
      <c r="W5" s="49"/>
    </row>
    <row r="6" spans="1:23" ht="24" customHeight="1" thickBot="1">
      <c r="A6" s="6"/>
      <c r="B6" s="50" t="s">
        <v>102</v>
      </c>
      <c r="C6" s="723">
        <f>+EligBasisLimits!C5</f>
        <v>0</v>
      </c>
      <c r="D6" s="724"/>
      <c r="E6" s="47"/>
      <c r="F6" s="6"/>
      <c r="G6" s="35"/>
      <c r="H6" s="696" t="s">
        <v>394</v>
      </c>
      <c r="I6" s="596"/>
      <c r="J6" s="45" t="s">
        <v>128</v>
      </c>
      <c r="K6" s="35"/>
      <c r="L6" s="38"/>
      <c r="M6" s="35"/>
      <c r="N6" s="35"/>
      <c r="Q6" s="52"/>
      <c r="R6" s="53"/>
      <c r="S6" s="54"/>
      <c r="T6" s="53"/>
      <c r="U6" s="53"/>
      <c r="V6" s="53"/>
      <c r="W6" s="53"/>
    </row>
    <row r="7" spans="1:23" ht="24" customHeight="1" thickBot="1">
      <c r="A7" s="6"/>
      <c r="B7" s="50" t="s">
        <v>103</v>
      </c>
      <c r="C7" s="723">
        <f>+EligBasisLimits!C6</f>
        <v>0</v>
      </c>
      <c r="D7" s="724"/>
      <c r="E7" s="47"/>
      <c r="F7" s="6"/>
      <c r="G7" s="38"/>
      <c r="H7" s="51" t="s">
        <v>132</v>
      </c>
      <c r="I7" s="705"/>
      <c r="J7" s="45" t="s">
        <v>128</v>
      </c>
      <c r="K7" s="35"/>
      <c r="L7" s="38"/>
      <c r="M7" s="35"/>
      <c r="N7" s="35"/>
      <c r="Q7" s="52"/>
      <c r="R7" s="53"/>
      <c r="S7" s="54"/>
      <c r="T7" s="53"/>
      <c r="U7" s="53"/>
      <c r="V7" s="53"/>
      <c r="W7" s="53"/>
    </row>
    <row r="8" spans="1:84" ht="22.5" customHeight="1">
      <c r="A8" s="6"/>
      <c r="B8" s="55"/>
      <c r="C8" s="55"/>
      <c r="D8" s="32"/>
      <c r="E8" s="32"/>
      <c r="F8" s="139"/>
      <c r="G8" s="139"/>
      <c r="H8" s="51" t="s">
        <v>133</v>
      </c>
      <c r="I8" s="569"/>
      <c r="J8" s="45" t="s">
        <v>128</v>
      </c>
      <c r="K8" s="34"/>
      <c r="L8" s="34"/>
      <c r="M8" s="34"/>
      <c r="N8" s="34"/>
      <c r="Q8" s="56"/>
      <c r="R8" s="53"/>
      <c r="S8" s="54"/>
      <c r="T8" s="53"/>
      <c r="U8" s="53"/>
      <c r="V8" s="53"/>
      <c r="W8" s="53"/>
      <c r="BP8" s="54"/>
      <c r="BQ8" s="54"/>
      <c r="BR8" s="54"/>
      <c r="BS8" s="54"/>
      <c r="BT8" s="54"/>
      <c r="BU8" s="54"/>
      <c r="BV8" s="54"/>
      <c r="BW8" s="54"/>
      <c r="BX8" s="54"/>
      <c r="BY8" s="54"/>
      <c r="BZ8" s="54"/>
      <c r="CA8" s="54"/>
      <c r="CB8" s="54"/>
      <c r="CC8" s="54"/>
      <c r="CD8" s="54"/>
      <c r="CE8" s="54"/>
      <c r="CF8" s="54"/>
    </row>
    <row r="9" spans="2:14" s="7" customFormat="1" ht="23.25" customHeight="1">
      <c r="B9" s="6"/>
      <c r="C9" s="6"/>
      <c r="D9" s="6"/>
      <c r="E9" s="6"/>
      <c r="F9" s="6"/>
      <c r="G9" s="6"/>
      <c r="H9" s="57"/>
      <c r="I9" s="6"/>
      <c r="J9" s="6"/>
      <c r="K9" s="6"/>
      <c r="L9" s="6"/>
      <c r="M9" s="6"/>
      <c r="N9" s="6"/>
    </row>
    <row r="10" spans="1:23" ht="18">
      <c r="A10" s="58"/>
      <c r="B10" s="59"/>
      <c r="C10" s="60"/>
      <c r="D10" s="570"/>
      <c r="E10" s="60"/>
      <c r="F10" s="61" t="s">
        <v>134</v>
      </c>
      <c r="G10" s="61"/>
      <c r="H10" s="61" t="s">
        <v>135</v>
      </c>
      <c r="I10" s="61"/>
      <c r="J10" s="61" t="s">
        <v>136</v>
      </c>
      <c r="K10" s="61"/>
      <c r="L10" s="61" t="s">
        <v>137</v>
      </c>
      <c r="M10" s="61"/>
      <c r="N10" s="61" t="s">
        <v>138</v>
      </c>
      <c r="Q10" s="62"/>
      <c r="R10" s="49"/>
      <c r="T10" s="49"/>
      <c r="U10" s="49"/>
      <c r="V10" s="49"/>
      <c r="W10" s="49"/>
    </row>
    <row r="11" spans="1:23" ht="18">
      <c r="A11" s="58"/>
      <c r="B11" s="59"/>
      <c r="C11" s="7"/>
      <c r="D11" s="63"/>
      <c r="E11" s="63"/>
      <c r="F11" s="61" t="s">
        <v>95</v>
      </c>
      <c r="G11" s="61"/>
      <c r="H11" s="61" t="s">
        <v>96</v>
      </c>
      <c r="I11" s="61"/>
      <c r="J11" s="61" t="s">
        <v>96</v>
      </c>
      <c r="K11" s="61"/>
      <c r="L11" s="61" t="s">
        <v>139</v>
      </c>
      <c r="M11" s="61"/>
      <c r="N11" s="61" t="s">
        <v>140</v>
      </c>
      <c r="R11" s="49"/>
      <c r="T11" s="49"/>
      <c r="U11" s="49"/>
      <c r="V11" s="49"/>
      <c r="W11" s="49"/>
    </row>
    <row r="12" spans="1:23" ht="18">
      <c r="A12" s="6"/>
      <c r="B12" s="8" t="s">
        <v>141</v>
      </c>
      <c r="C12" s="32"/>
      <c r="D12" s="55"/>
      <c r="E12" s="55"/>
      <c r="F12" s="34"/>
      <c r="G12" s="34"/>
      <c r="H12" s="34"/>
      <c r="I12" s="34"/>
      <c r="J12" s="34"/>
      <c r="K12" s="34"/>
      <c r="L12" s="32"/>
      <c r="M12" s="34"/>
      <c r="N12" s="35"/>
      <c r="Q12" s="64"/>
      <c r="R12" s="49"/>
      <c r="T12" s="49"/>
      <c r="U12" s="49"/>
      <c r="V12" s="49"/>
      <c r="W12" s="49"/>
    </row>
    <row r="13" spans="1:18" ht="18">
      <c r="A13" s="6"/>
      <c r="B13" s="8" t="s">
        <v>142</v>
      </c>
      <c r="C13" s="32"/>
      <c r="D13" s="55"/>
      <c r="E13" s="55"/>
      <c r="F13" s="435"/>
      <c r="G13" s="66"/>
      <c r="H13" s="67"/>
      <c r="I13" s="66"/>
      <c r="J13" s="67"/>
      <c r="K13" s="68"/>
      <c r="L13" s="69"/>
      <c r="M13" s="66"/>
      <c r="N13" s="67">
        <f>F13</f>
        <v>0</v>
      </c>
      <c r="R13" s="49"/>
    </row>
    <row r="14" spans="1:23" ht="18">
      <c r="A14" s="6"/>
      <c r="B14" s="8" t="s">
        <v>143</v>
      </c>
      <c r="C14" s="70"/>
      <c r="D14" s="55"/>
      <c r="E14" s="55"/>
      <c r="F14" s="435"/>
      <c r="G14" s="66"/>
      <c r="H14" s="67"/>
      <c r="I14" s="66"/>
      <c r="J14" s="67"/>
      <c r="K14" s="68"/>
      <c r="L14" s="71">
        <f>F14-H14-J14-N14</f>
        <v>0</v>
      </c>
      <c r="M14" s="66"/>
      <c r="N14" s="67"/>
      <c r="T14" s="49"/>
      <c r="U14" s="49"/>
      <c r="V14" s="49"/>
      <c r="W14" s="49"/>
    </row>
    <row r="15" spans="1:17" ht="18">
      <c r="A15" s="6"/>
      <c r="B15" s="8" t="s">
        <v>144</v>
      </c>
      <c r="C15" s="436"/>
      <c r="D15" s="72"/>
      <c r="E15" s="72"/>
      <c r="F15" s="435"/>
      <c r="G15" s="66"/>
      <c r="H15" s="67"/>
      <c r="I15" s="66"/>
      <c r="J15" s="67"/>
      <c r="K15" s="68"/>
      <c r="L15" s="71">
        <f>F15-H15-J15-N15</f>
        <v>0</v>
      </c>
      <c r="M15" s="66"/>
      <c r="N15" s="67"/>
      <c r="Q15" s="40"/>
    </row>
    <row r="16" spans="1:14" ht="15">
      <c r="A16" s="6"/>
      <c r="B16" s="32"/>
      <c r="C16" s="32"/>
      <c r="D16" s="32"/>
      <c r="E16" s="32"/>
      <c r="F16" s="73"/>
      <c r="G16" s="66"/>
      <c r="H16" s="66"/>
      <c r="I16" s="66"/>
      <c r="J16" s="66"/>
      <c r="K16" s="74"/>
      <c r="L16" s="75"/>
      <c r="M16" s="66"/>
      <c r="N16" s="76"/>
    </row>
    <row r="17" spans="1:14" ht="18">
      <c r="A17" s="6"/>
      <c r="B17" s="8" t="s">
        <v>145</v>
      </c>
      <c r="C17" s="32"/>
      <c r="D17" s="32"/>
      <c r="E17" s="32"/>
      <c r="F17" s="77"/>
      <c r="G17" s="66"/>
      <c r="H17" s="74"/>
      <c r="I17" s="66"/>
      <c r="J17" s="74"/>
      <c r="K17" s="74"/>
      <c r="L17" s="75"/>
      <c r="M17" s="66"/>
      <c r="N17" s="76"/>
    </row>
    <row r="18" spans="1:23" ht="18">
      <c r="A18" s="6"/>
      <c r="B18" s="8" t="s">
        <v>146</v>
      </c>
      <c r="C18" s="32"/>
      <c r="D18" s="55"/>
      <c r="E18" s="55"/>
      <c r="F18" s="435"/>
      <c r="G18" s="66"/>
      <c r="H18" s="67"/>
      <c r="I18" s="66"/>
      <c r="J18" s="67"/>
      <c r="K18" s="68"/>
      <c r="L18" s="78">
        <f aca="true" t="shared" si="0" ref="L18:L27">F18-H18-J18</f>
        <v>0</v>
      </c>
      <c r="M18" s="66"/>
      <c r="N18" s="76"/>
      <c r="R18" s="49"/>
      <c r="T18" s="49"/>
      <c r="U18" s="49"/>
      <c r="V18" s="49"/>
      <c r="W18" s="49"/>
    </row>
    <row r="19" spans="1:23" ht="18">
      <c r="A19" s="6"/>
      <c r="B19" s="8" t="s">
        <v>147</v>
      </c>
      <c r="C19" s="32"/>
      <c r="D19" s="55"/>
      <c r="E19" s="55"/>
      <c r="F19" s="435"/>
      <c r="G19" s="66"/>
      <c r="H19" s="67">
        <f>F19</f>
        <v>0</v>
      </c>
      <c r="I19" s="66"/>
      <c r="J19" s="67"/>
      <c r="K19" s="68"/>
      <c r="L19" s="78">
        <f t="shared" si="0"/>
        <v>0</v>
      </c>
      <c r="M19" s="66"/>
      <c r="N19" s="76"/>
      <c r="R19" s="49"/>
      <c r="T19" s="49"/>
      <c r="U19" s="49"/>
      <c r="V19" s="49"/>
      <c r="W19" s="49"/>
    </row>
    <row r="20" spans="1:23" ht="18">
      <c r="A20" s="6"/>
      <c r="B20" s="8" t="s">
        <v>399</v>
      </c>
      <c r="C20" s="32"/>
      <c r="D20" s="55"/>
      <c r="E20" s="55"/>
      <c r="F20" s="435"/>
      <c r="G20" s="66"/>
      <c r="H20" s="67"/>
      <c r="I20" s="66"/>
      <c r="J20" s="67"/>
      <c r="K20" s="68"/>
      <c r="L20" s="78">
        <f t="shared" si="0"/>
        <v>0</v>
      </c>
      <c r="M20" s="66"/>
      <c r="N20" s="76"/>
      <c r="R20" s="49"/>
      <c r="T20" s="49"/>
      <c r="U20" s="49"/>
      <c r="V20" s="49"/>
      <c r="W20" s="49"/>
    </row>
    <row r="21" spans="1:23" ht="18">
      <c r="A21" s="6"/>
      <c r="B21" s="8" t="s">
        <v>148</v>
      </c>
      <c r="C21" s="32"/>
      <c r="D21" s="55"/>
      <c r="E21" s="55"/>
      <c r="F21" s="435"/>
      <c r="G21" s="66"/>
      <c r="H21" s="67"/>
      <c r="I21" s="66"/>
      <c r="J21" s="67"/>
      <c r="K21" s="68"/>
      <c r="L21" s="78">
        <f t="shared" si="0"/>
        <v>0</v>
      </c>
      <c r="M21" s="66"/>
      <c r="N21" s="76"/>
      <c r="R21" s="49"/>
      <c r="T21" s="49"/>
      <c r="U21" s="49"/>
      <c r="V21" s="49"/>
      <c r="W21" s="49"/>
    </row>
    <row r="22" spans="1:23" ht="18">
      <c r="A22" s="6"/>
      <c r="B22" s="8" t="s">
        <v>149</v>
      </c>
      <c r="C22" s="32"/>
      <c r="D22" s="55"/>
      <c r="E22" s="55"/>
      <c r="F22" s="435"/>
      <c r="G22" s="66"/>
      <c r="H22" s="67"/>
      <c r="I22" s="66"/>
      <c r="J22" s="67"/>
      <c r="K22" s="68"/>
      <c r="L22" s="78">
        <f t="shared" si="0"/>
        <v>0</v>
      </c>
      <c r="M22" s="66"/>
      <c r="N22" s="76"/>
      <c r="R22" s="49"/>
      <c r="T22" s="49"/>
      <c r="U22" s="49"/>
      <c r="V22" s="49"/>
      <c r="W22" s="49"/>
    </row>
    <row r="23" spans="1:23" ht="18">
      <c r="A23" s="6"/>
      <c r="B23" s="8" t="s">
        <v>150</v>
      </c>
      <c r="C23" s="32"/>
      <c r="D23" s="55"/>
      <c r="E23" s="55"/>
      <c r="F23" s="435"/>
      <c r="G23" s="66"/>
      <c r="H23" s="67"/>
      <c r="I23" s="66"/>
      <c r="J23" s="67"/>
      <c r="K23" s="68"/>
      <c r="L23" s="78">
        <f t="shared" si="0"/>
        <v>0</v>
      </c>
      <c r="M23" s="66"/>
      <c r="N23" s="76"/>
      <c r="R23" s="49"/>
      <c r="T23" s="49"/>
      <c r="U23" s="49"/>
      <c r="V23" s="49"/>
      <c r="W23" s="49"/>
    </row>
    <row r="24" spans="1:23" ht="18">
      <c r="A24" s="6"/>
      <c r="B24" s="8" t="s">
        <v>151</v>
      </c>
      <c r="C24" s="32"/>
      <c r="D24" s="55"/>
      <c r="E24" s="55"/>
      <c r="F24" s="435"/>
      <c r="G24" s="66"/>
      <c r="H24" s="67"/>
      <c r="I24" s="66"/>
      <c r="J24" s="67"/>
      <c r="K24" s="68"/>
      <c r="L24" s="78">
        <f t="shared" si="0"/>
        <v>0</v>
      </c>
      <c r="M24" s="66"/>
      <c r="N24" s="76"/>
      <c r="R24" s="49"/>
      <c r="T24" s="49"/>
      <c r="U24" s="49"/>
      <c r="V24" s="49"/>
      <c r="W24" s="49"/>
    </row>
    <row r="25" spans="1:23" ht="18">
      <c r="A25" s="6"/>
      <c r="B25" s="8" t="s">
        <v>335</v>
      </c>
      <c r="C25" s="32"/>
      <c r="D25" s="55"/>
      <c r="E25" s="55"/>
      <c r="F25" s="435"/>
      <c r="G25" s="66"/>
      <c r="H25" s="67"/>
      <c r="I25" s="66"/>
      <c r="J25" s="67"/>
      <c r="K25" s="68"/>
      <c r="L25" s="78">
        <f t="shared" si="0"/>
        <v>0</v>
      </c>
      <c r="M25" s="66"/>
      <c r="N25" s="76"/>
      <c r="R25" s="49"/>
      <c r="T25" s="49"/>
      <c r="U25" s="49"/>
      <c r="V25" s="49"/>
      <c r="W25" s="49"/>
    </row>
    <row r="26" spans="1:23" ht="18">
      <c r="A26" s="6"/>
      <c r="B26" s="8" t="s">
        <v>336</v>
      </c>
      <c r="C26" s="32"/>
      <c r="D26" s="55"/>
      <c r="E26" s="55"/>
      <c r="F26" s="435"/>
      <c r="G26" s="66"/>
      <c r="H26" s="67"/>
      <c r="I26" s="66"/>
      <c r="J26" s="67"/>
      <c r="K26" s="68"/>
      <c r="L26" s="78">
        <f t="shared" si="0"/>
        <v>0</v>
      </c>
      <c r="M26" s="66"/>
      <c r="N26" s="76"/>
      <c r="R26" s="49"/>
      <c r="T26" s="49"/>
      <c r="U26" s="49"/>
      <c r="V26" s="49"/>
      <c r="W26" s="49"/>
    </row>
    <row r="27" spans="1:23" ht="18">
      <c r="A27" s="6"/>
      <c r="B27" s="548" t="s">
        <v>84</v>
      </c>
      <c r="C27" s="498"/>
      <c r="D27" s="32"/>
      <c r="E27" s="32"/>
      <c r="F27" s="435"/>
      <c r="G27" s="66"/>
      <c r="H27" s="67"/>
      <c r="I27" s="66"/>
      <c r="J27" s="67"/>
      <c r="K27" s="68"/>
      <c r="L27" s="78">
        <f t="shared" si="0"/>
        <v>0</v>
      </c>
      <c r="M27" s="66"/>
      <c r="N27" s="76"/>
      <c r="R27" s="49"/>
      <c r="T27" s="49"/>
      <c r="U27" s="49"/>
      <c r="V27" s="49"/>
      <c r="W27" s="49"/>
    </row>
    <row r="28" spans="1:23" ht="18">
      <c r="A28" s="6"/>
      <c r="B28" s="500" t="s">
        <v>122</v>
      </c>
      <c r="D28" s="32"/>
      <c r="E28" s="32"/>
      <c r="F28" s="537"/>
      <c r="G28" s="66"/>
      <c r="H28" s="67"/>
      <c r="I28" s="66"/>
      <c r="J28" s="67"/>
      <c r="K28" s="68"/>
      <c r="L28" s="78">
        <f>F28-H28-J28</f>
        <v>0</v>
      </c>
      <c r="M28" s="66"/>
      <c r="N28" s="76"/>
      <c r="R28" s="49"/>
      <c r="T28" s="49"/>
      <c r="U28" s="49"/>
      <c r="V28" s="49"/>
      <c r="W28" s="49"/>
    </row>
    <row r="29" spans="1:23" ht="18">
      <c r="A29" s="6"/>
      <c r="B29" s="500" t="s">
        <v>353</v>
      </c>
      <c r="C29" s="504"/>
      <c r="D29" s="32"/>
      <c r="E29" s="32"/>
      <c r="F29" s="590"/>
      <c r="G29" s="66"/>
      <c r="H29" s="67"/>
      <c r="I29" s="66"/>
      <c r="J29" s="67"/>
      <c r="K29" s="68"/>
      <c r="L29" s="78">
        <f>F29-H29-J29</f>
        <v>0</v>
      </c>
      <c r="M29" s="66"/>
      <c r="N29" s="76"/>
      <c r="R29" s="49"/>
      <c r="T29" s="49"/>
      <c r="U29" s="49"/>
      <c r="V29" s="49"/>
      <c r="W29" s="49"/>
    </row>
    <row r="30" spans="1:23" ht="15">
      <c r="A30" s="6"/>
      <c r="B30" s="32"/>
      <c r="C30" s="32"/>
      <c r="D30" s="55"/>
      <c r="E30" s="55"/>
      <c r="F30" s="73"/>
      <c r="G30" s="66"/>
      <c r="H30" s="74"/>
      <c r="I30" s="66"/>
      <c r="J30" s="66"/>
      <c r="K30" s="74"/>
      <c r="L30" s="66"/>
      <c r="M30" s="66"/>
      <c r="N30" s="76"/>
      <c r="Q30" s="79"/>
      <c r="R30" s="80"/>
      <c r="T30" s="80"/>
      <c r="U30" s="80"/>
      <c r="V30" s="80"/>
      <c r="W30" s="80"/>
    </row>
    <row r="31" spans="1:23" ht="18">
      <c r="A31" s="6"/>
      <c r="B31" s="8" t="s">
        <v>152</v>
      </c>
      <c r="C31" s="32"/>
      <c r="D31" s="55"/>
      <c r="E31" s="55"/>
      <c r="F31" s="77"/>
      <c r="G31" s="66"/>
      <c r="H31" s="74"/>
      <c r="I31" s="66"/>
      <c r="J31" s="74"/>
      <c r="K31" s="74"/>
      <c r="L31" s="66"/>
      <c r="M31" s="66"/>
      <c r="N31" s="76"/>
      <c r="Q31" s="79"/>
      <c r="R31" s="81"/>
      <c r="T31" s="81"/>
      <c r="U31" s="81"/>
      <c r="V31" s="81"/>
      <c r="W31" s="81"/>
    </row>
    <row r="32" spans="1:254" ht="18">
      <c r="A32" s="6"/>
      <c r="B32" s="8" t="s">
        <v>153</v>
      </c>
      <c r="C32" s="55"/>
      <c r="D32" s="16"/>
      <c r="E32" s="55"/>
      <c r="F32" s="435"/>
      <c r="G32" s="66"/>
      <c r="H32" s="67"/>
      <c r="I32" s="66"/>
      <c r="J32" s="67"/>
      <c r="K32" s="68"/>
      <c r="L32" s="82">
        <f>F32-H32-J32</f>
        <v>0</v>
      </c>
      <c r="M32" s="66"/>
      <c r="N32" s="76"/>
      <c r="Q32" s="83"/>
      <c r="R32" s="80"/>
      <c r="S32" s="54"/>
      <c r="T32" s="80"/>
      <c r="U32" s="80"/>
      <c r="V32" s="80"/>
      <c r="W32" s="80"/>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row>
    <row r="33" spans="1:23" ht="18">
      <c r="A33" s="6"/>
      <c r="B33" s="8" t="s">
        <v>154</v>
      </c>
      <c r="C33" s="32"/>
      <c r="D33" s="55"/>
      <c r="E33" s="55"/>
      <c r="F33" s="435"/>
      <c r="G33" s="66"/>
      <c r="H33" s="67"/>
      <c r="I33" s="66"/>
      <c r="J33" s="67"/>
      <c r="K33" s="68"/>
      <c r="L33" s="82">
        <f>F33-H33-J33</f>
        <v>0</v>
      </c>
      <c r="M33" s="66"/>
      <c r="N33" s="76"/>
      <c r="R33" s="49"/>
      <c r="T33" s="49"/>
      <c r="U33" s="49"/>
      <c r="V33" s="49"/>
      <c r="W33" s="49"/>
    </row>
    <row r="34" spans="1:23" ht="18">
      <c r="A34" s="6"/>
      <c r="B34" s="8"/>
      <c r="C34" s="32"/>
      <c r="D34" s="55"/>
      <c r="E34" s="55"/>
      <c r="F34" s="84"/>
      <c r="G34" s="85"/>
      <c r="H34" s="85"/>
      <c r="I34" s="85"/>
      <c r="J34" s="85"/>
      <c r="K34" s="85"/>
      <c r="L34" s="86"/>
      <c r="M34" s="66"/>
      <c r="N34" s="76"/>
      <c r="R34" s="49"/>
      <c r="T34" s="49"/>
      <c r="U34" s="49"/>
      <c r="V34" s="49"/>
      <c r="W34" s="49"/>
    </row>
    <row r="35" spans="1:23" ht="18">
      <c r="A35" s="6"/>
      <c r="B35" s="8" t="s">
        <v>155</v>
      </c>
      <c r="C35" s="32"/>
      <c r="D35" s="55"/>
      <c r="E35" s="55"/>
      <c r="F35" s="77"/>
      <c r="G35" s="85"/>
      <c r="H35" s="74"/>
      <c r="I35" s="85"/>
      <c r="J35" s="74"/>
      <c r="K35" s="85"/>
      <c r="L35" s="86"/>
      <c r="M35" s="85"/>
      <c r="N35" s="85"/>
      <c r="Q35" s="64"/>
      <c r="R35" s="49"/>
      <c r="T35" s="49"/>
      <c r="U35" s="49"/>
      <c r="V35" s="49"/>
      <c r="W35" s="49"/>
    </row>
    <row r="36" spans="1:23" ht="18">
      <c r="A36" s="6"/>
      <c r="B36" s="87" t="s">
        <v>156</v>
      </c>
      <c r="C36" s="88"/>
      <c r="D36" s="89">
        <f>IF(SUM(F18:F33)&lt;&gt;0,F36/SUM(F18:F33),"")</f>
      </c>
      <c r="E36" s="55"/>
      <c r="F36" s="435"/>
      <c r="G36" s="66"/>
      <c r="H36" s="67"/>
      <c r="I36" s="66"/>
      <c r="J36" s="67"/>
      <c r="K36" s="68"/>
      <c r="L36" s="82">
        <f>F36-H36-J36</f>
        <v>0</v>
      </c>
      <c r="M36" s="66"/>
      <c r="N36" s="90"/>
      <c r="R36" s="49"/>
      <c r="T36" s="49"/>
      <c r="U36" s="49"/>
      <c r="V36" s="49"/>
      <c r="W36" s="49"/>
    </row>
    <row r="37" spans="1:23" ht="18">
      <c r="A37" s="6"/>
      <c r="B37" s="87" t="s">
        <v>157</v>
      </c>
      <c r="C37" s="88"/>
      <c r="D37" s="89">
        <f>IF(SUM(F40:F61)&lt;&gt;0,F37/SUM(F40:F61),"")</f>
      </c>
      <c r="E37" s="55"/>
      <c r="F37" s="435"/>
      <c r="G37" s="66"/>
      <c r="H37" s="67"/>
      <c r="I37" s="66"/>
      <c r="J37" s="67"/>
      <c r="K37" s="68"/>
      <c r="L37" s="82">
        <f>F37-H37-J37</f>
        <v>0</v>
      </c>
      <c r="M37" s="66"/>
      <c r="N37" s="76"/>
      <c r="Q37" s="64"/>
      <c r="R37" s="49"/>
      <c r="T37" s="49"/>
      <c r="U37" s="49"/>
      <c r="V37" s="49"/>
      <c r="W37" s="49"/>
    </row>
    <row r="38" spans="1:23" ht="15">
      <c r="A38" s="6"/>
      <c r="B38" s="32"/>
      <c r="C38" s="32"/>
      <c r="D38" s="55"/>
      <c r="E38" s="55"/>
      <c r="F38" s="77"/>
      <c r="G38" s="66"/>
      <c r="H38" s="74"/>
      <c r="I38" s="66"/>
      <c r="J38" s="74"/>
      <c r="K38" s="68"/>
      <c r="L38" s="66"/>
      <c r="M38" s="66"/>
      <c r="N38" s="76"/>
      <c r="R38" s="49"/>
      <c r="T38" s="49"/>
      <c r="U38" s="49"/>
      <c r="V38" s="49"/>
      <c r="W38" s="49"/>
    </row>
    <row r="39" spans="1:23" ht="18">
      <c r="A39" s="6"/>
      <c r="B39" s="8" t="s">
        <v>158</v>
      </c>
      <c r="C39" s="32"/>
      <c r="D39" s="55"/>
      <c r="E39" s="55"/>
      <c r="F39" s="77"/>
      <c r="G39" s="66"/>
      <c r="H39" s="74"/>
      <c r="I39" s="66"/>
      <c r="J39" s="74"/>
      <c r="K39" s="68"/>
      <c r="L39" s="66"/>
      <c r="M39" s="66"/>
      <c r="N39" s="76"/>
      <c r="R39" s="49"/>
      <c r="T39" s="49"/>
      <c r="U39" s="49"/>
      <c r="V39" s="49"/>
      <c r="W39" s="49"/>
    </row>
    <row r="40" spans="1:23" ht="18">
      <c r="A40" s="6"/>
      <c r="B40" s="8" t="s">
        <v>159</v>
      </c>
      <c r="C40" s="32"/>
      <c r="D40" s="55"/>
      <c r="E40" s="55"/>
      <c r="F40" s="435"/>
      <c r="G40" s="66"/>
      <c r="H40" s="67"/>
      <c r="I40" s="66"/>
      <c r="J40" s="67"/>
      <c r="K40" s="68"/>
      <c r="L40" s="71">
        <f>F40-H40-J40-N40</f>
        <v>0</v>
      </c>
      <c r="M40" s="66"/>
      <c r="N40" s="67"/>
      <c r="R40" s="49"/>
      <c r="T40" s="49"/>
      <c r="U40" s="49"/>
      <c r="V40" s="49"/>
      <c r="W40" s="49"/>
    </row>
    <row r="41" spans="1:23" ht="18">
      <c r="A41" s="6"/>
      <c r="B41" s="8" t="s">
        <v>160</v>
      </c>
      <c r="C41" s="32"/>
      <c r="D41" s="55"/>
      <c r="E41" s="55"/>
      <c r="F41" s="435"/>
      <c r="G41" s="66"/>
      <c r="H41" s="67"/>
      <c r="I41" s="66"/>
      <c r="J41" s="67"/>
      <c r="K41" s="68"/>
      <c r="L41" s="78">
        <f aca="true" t="shared" si="1" ref="L41:L46">F41-H41-J41</f>
        <v>0</v>
      </c>
      <c r="M41" s="66"/>
      <c r="N41" s="76"/>
      <c r="R41" s="49"/>
      <c r="T41" s="49"/>
      <c r="U41" s="49"/>
      <c r="V41" s="49"/>
      <c r="W41" s="49"/>
    </row>
    <row r="42" spans="1:23" ht="18">
      <c r="A42" s="6"/>
      <c r="B42" s="8" t="s">
        <v>161</v>
      </c>
      <c r="C42" s="32"/>
      <c r="D42" s="55"/>
      <c r="E42" s="55"/>
      <c r="F42" s="435"/>
      <c r="G42" s="66"/>
      <c r="H42" s="67"/>
      <c r="I42" s="66"/>
      <c r="J42" s="67"/>
      <c r="K42" s="68"/>
      <c r="L42" s="78">
        <f t="shared" si="1"/>
        <v>0</v>
      </c>
      <c r="M42" s="66"/>
      <c r="N42" s="76"/>
      <c r="R42" s="49"/>
      <c r="T42" s="49"/>
      <c r="U42" s="49"/>
      <c r="V42" s="49"/>
      <c r="W42" s="49"/>
    </row>
    <row r="43" spans="1:23" ht="18">
      <c r="A43" s="6"/>
      <c r="B43" s="8" t="s">
        <v>162</v>
      </c>
      <c r="C43" s="91"/>
      <c r="D43" s="55"/>
      <c r="E43" s="55"/>
      <c r="F43" s="435"/>
      <c r="G43" s="66"/>
      <c r="H43" s="67"/>
      <c r="I43" s="66"/>
      <c r="J43" s="67"/>
      <c r="K43" s="68"/>
      <c r="L43" s="78">
        <f t="shared" si="1"/>
        <v>0</v>
      </c>
      <c r="M43" s="66"/>
      <c r="N43" s="76"/>
      <c r="R43" s="49"/>
      <c r="T43" s="49"/>
      <c r="U43" s="49"/>
      <c r="V43" s="49"/>
      <c r="W43" s="49"/>
    </row>
    <row r="44" spans="1:23" ht="18">
      <c r="A44" s="6"/>
      <c r="B44" s="8" t="s">
        <v>163</v>
      </c>
      <c r="C44" s="32"/>
      <c r="D44" s="55"/>
      <c r="E44" s="55"/>
      <c r="F44" s="435"/>
      <c r="G44" s="66"/>
      <c r="H44" s="67"/>
      <c r="I44" s="66"/>
      <c r="J44" s="67"/>
      <c r="K44" s="68"/>
      <c r="L44" s="78">
        <f t="shared" si="1"/>
        <v>0</v>
      </c>
      <c r="M44" s="66"/>
      <c r="N44" s="76"/>
      <c r="R44" s="49"/>
      <c r="T44" s="49"/>
      <c r="U44" s="49"/>
      <c r="V44" s="49"/>
      <c r="W44" s="49"/>
    </row>
    <row r="45" spans="1:23" ht="18">
      <c r="A45" s="6"/>
      <c r="B45" s="8" t="s">
        <v>164</v>
      </c>
      <c r="C45" s="32"/>
      <c r="D45" s="55"/>
      <c r="E45" s="55"/>
      <c r="F45" s="435"/>
      <c r="G45" s="66"/>
      <c r="H45" s="67"/>
      <c r="I45" s="66"/>
      <c r="J45" s="67"/>
      <c r="K45" s="68"/>
      <c r="L45" s="78">
        <f t="shared" si="1"/>
        <v>0</v>
      </c>
      <c r="M45" s="66"/>
      <c r="N45" s="76"/>
      <c r="R45" s="49"/>
      <c r="T45" s="49"/>
      <c r="U45" s="49"/>
      <c r="V45" s="49"/>
      <c r="W45" s="49"/>
    </row>
    <row r="46" spans="1:23" ht="18">
      <c r="A46" s="6"/>
      <c r="B46" s="8" t="s">
        <v>165</v>
      </c>
      <c r="C46" s="32"/>
      <c r="D46" s="55"/>
      <c r="E46" s="55"/>
      <c r="F46" s="435"/>
      <c r="G46" s="66"/>
      <c r="H46" s="67"/>
      <c r="I46" s="66"/>
      <c r="J46" s="67"/>
      <c r="K46" s="68"/>
      <c r="L46" s="78">
        <f t="shared" si="1"/>
        <v>0</v>
      </c>
      <c r="M46" s="66"/>
      <c r="N46" s="76"/>
      <c r="R46" s="49"/>
      <c r="T46" s="49"/>
      <c r="U46" s="49"/>
      <c r="V46" s="49"/>
      <c r="W46" s="49"/>
    </row>
    <row r="47" spans="1:23" ht="18">
      <c r="A47" s="6"/>
      <c r="B47" s="8" t="s">
        <v>166</v>
      </c>
      <c r="C47" s="32"/>
      <c r="D47" s="55"/>
      <c r="E47" s="55"/>
      <c r="F47" s="435"/>
      <c r="G47" s="66"/>
      <c r="H47" s="67"/>
      <c r="I47" s="66"/>
      <c r="J47" s="67"/>
      <c r="K47" s="68"/>
      <c r="L47" s="71">
        <f>F47-H47-J47-N47</f>
        <v>0</v>
      </c>
      <c r="M47" s="66"/>
      <c r="N47" s="67"/>
      <c r="Q47" s="64"/>
      <c r="R47" s="49"/>
      <c r="T47" s="49"/>
      <c r="U47" s="49"/>
      <c r="V47" s="49"/>
      <c r="W47" s="49"/>
    </row>
    <row r="48" spans="1:23" ht="18">
      <c r="A48" s="6"/>
      <c r="B48" s="8" t="s">
        <v>167</v>
      </c>
      <c r="C48" s="32"/>
      <c r="D48" s="55"/>
      <c r="E48" s="55"/>
      <c r="F48" s="435"/>
      <c r="G48" s="66"/>
      <c r="H48" s="67"/>
      <c r="I48" s="66"/>
      <c r="J48" s="67"/>
      <c r="K48" s="68"/>
      <c r="L48" s="78">
        <f>F48-H48-J48</f>
        <v>0</v>
      </c>
      <c r="M48" s="66"/>
      <c r="N48" s="92"/>
      <c r="Q48" s="64"/>
      <c r="R48" s="49"/>
      <c r="T48" s="49"/>
      <c r="U48" s="49"/>
      <c r="V48" s="49"/>
      <c r="W48" s="49"/>
    </row>
    <row r="49" spans="1:23" ht="18">
      <c r="A49" s="6"/>
      <c r="B49" s="8" t="s">
        <v>168</v>
      </c>
      <c r="C49" s="32"/>
      <c r="D49" s="55"/>
      <c r="E49" s="55"/>
      <c r="F49" s="435"/>
      <c r="G49" s="66"/>
      <c r="H49" s="67"/>
      <c r="I49" s="66"/>
      <c r="J49" s="67"/>
      <c r="K49" s="68"/>
      <c r="L49" s="71">
        <f>F49-H49-J49-N49</f>
        <v>0</v>
      </c>
      <c r="M49" s="66"/>
      <c r="N49" s="67"/>
      <c r="R49" s="49"/>
      <c r="T49" s="49"/>
      <c r="U49" s="49"/>
      <c r="V49" s="49"/>
      <c r="W49" s="49"/>
    </row>
    <row r="50" spans="1:23" ht="15">
      <c r="A50" s="6"/>
      <c r="B50" s="32"/>
      <c r="C50" s="32"/>
      <c r="D50" s="55"/>
      <c r="E50" s="55"/>
      <c r="F50" s="74"/>
      <c r="G50" s="66"/>
      <c r="H50" s="74"/>
      <c r="I50" s="66"/>
      <c r="J50" s="74"/>
      <c r="K50" s="74"/>
      <c r="L50" s="66"/>
      <c r="M50" s="66"/>
      <c r="N50" s="92"/>
      <c r="Q50" s="79"/>
      <c r="R50" s="80"/>
      <c r="T50" s="80"/>
      <c r="U50" s="80"/>
      <c r="V50" s="80"/>
      <c r="W50" s="80"/>
    </row>
    <row r="51" spans="1:23" ht="18">
      <c r="A51" s="6"/>
      <c r="B51" s="8" t="s">
        <v>169</v>
      </c>
      <c r="C51" s="32"/>
      <c r="D51" s="55"/>
      <c r="E51" s="55"/>
      <c r="F51" s="74"/>
      <c r="G51" s="66"/>
      <c r="H51" s="74"/>
      <c r="I51" s="66"/>
      <c r="J51" s="74"/>
      <c r="K51" s="74"/>
      <c r="L51" s="66"/>
      <c r="M51" s="66"/>
      <c r="N51" s="92"/>
      <c r="Q51" s="93"/>
      <c r="R51" s="80"/>
      <c r="T51" s="80"/>
      <c r="U51" s="80"/>
      <c r="V51" s="80"/>
      <c r="W51" s="80"/>
    </row>
    <row r="52" spans="1:23" ht="18">
      <c r="A52" s="6"/>
      <c r="B52" s="8" t="s">
        <v>170</v>
      </c>
      <c r="C52" s="32"/>
      <c r="D52" s="55"/>
      <c r="E52" s="55"/>
      <c r="F52" s="435"/>
      <c r="G52" s="66"/>
      <c r="H52" s="67"/>
      <c r="I52" s="66"/>
      <c r="J52" s="67"/>
      <c r="K52" s="68"/>
      <c r="L52" s="71">
        <f>F52-H52-J52-N52</f>
        <v>0</v>
      </c>
      <c r="M52" s="66"/>
      <c r="N52" s="67"/>
      <c r="R52" s="49"/>
      <c r="T52" s="49"/>
      <c r="U52" s="49"/>
      <c r="V52" s="49"/>
      <c r="W52" s="49"/>
    </row>
    <row r="53" spans="1:23" ht="18">
      <c r="A53" s="6"/>
      <c r="B53" s="8" t="s">
        <v>171</v>
      </c>
      <c r="C53" s="32"/>
      <c r="D53" s="55"/>
      <c r="E53" s="55"/>
      <c r="F53" s="505"/>
      <c r="G53" s="66"/>
      <c r="H53" s="67"/>
      <c r="I53" s="66"/>
      <c r="J53" s="67"/>
      <c r="K53" s="68"/>
      <c r="L53" s="71">
        <f>F53-H53-J53-N53</f>
        <v>0</v>
      </c>
      <c r="M53" s="66"/>
      <c r="N53" s="67"/>
      <c r="Q53" s="64"/>
      <c r="R53" s="49"/>
      <c r="T53" s="49"/>
      <c r="U53" s="49"/>
      <c r="V53" s="49"/>
      <c r="W53" s="49"/>
    </row>
    <row r="54" spans="1:23" ht="18">
      <c r="A54" s="6"/>
      <c r="B54" s="8" t="s">
        <v>172</v>
      </c>
      <c r="C54" s="91"/>
      <c r="D54" s="55"/>
      <c r="E54" s="55"/>
      <c r="F54" s="435"/>
      <c r="G54" s="66"/>
      <c r="H54" s="67"/>
      <c r="I54" s="66"/>
      <c r="J54" s="67"/>
      <c r="K54" s="68"/>
      <c r="L54" s="71">
        <f>F54-H54-J54-N54</f>
        <v>0</v>
      </c>
      <c r="M54" s="66"/>
      <c r="N54" s="67"/>
      <c r="R54" s="49"/>
      <c r="T54" s="49"/>
      <c r="U54" s="49"/>
      <c r="V54" s="49"/>
      <c r="W54" s="49"/>
    </row>
    <row r="55" spans="1:23" ht="18">
      <c r="A55" s="6"/>
      <c r="B55" s="8" t="s">
        <v>173</v>
      </c>
      <c r="C55" s="32"/>
      <c r="D55" s="55"/>
      <c r="E55" s="55"/>
      <c r="F55" s="435"/>
      <c r="G55" s="66"/>
      <c r="H55" s="67"/>
      <c r="I55" s="66"/>
      <c r="J55" s="67"/>
      <c r="K55" s="68"/>
      <c r="L55" s="71">
        <f>F55-H55-J55-N55</f>
        <v>0</v>
      </c>
      <c r="M55" s="66"/>
      <c r="N55" s="67"/>
      <c r="R55" s="49"/>
      <c r="T55" s="49"/>
      <c r="U55" s="49"/>
      <c r="V55" s="49"/>
      <c r="W55" s="49"/>
    </row>
    <row r="56" spans="1:23" ht="18">
      <c r="A56" s="6"/>
      <c r="B56" s="8" t="s">
        <v>174</v>
      </c>
      <c r="C56" s="32"/>
      <c r="D56" s="55"/>
      <c r="E56" s="55"/>
      <c r="F56" s="435"/>
      <c r="G56" s="66"/>
      <c r="H56" s="67"/>
      <c r="I56" s="66"/>
      <c r="J56" s="67"/>
      <c r="K56" s="68"/>
      <c r="L56" s="71">
        <f>F56-H56-J56-N56</f>
        <v>0</v>
      </c>
      <c r="M56" s="66"/>
      <c r="N56" s="67"/>
      <c r="R56" s="49"/>
      <c r="T56" s="49"/>
      <c r="U56" s="49"/>
      <c r="V56" s="49"/>
      <c r="W56" s="49"/>
    </row>
    <row r="57" spans="1:23" ht="18">
      <c r="A57" s="6"/>
      <c r="B57" s="8" t="s">
        <v>175</v>
      </c>
      <c r="C57" s="32"/>
      <c r="D57" s="55"/>
      <c r="E57" s="55"/>
      <c r="F57" s="435"/>
      <c r="G57" s="66"/>
      <c r="H57" s="67"/>
      <c r="I57" s="66"/>
      <c r="J57" s="67"/>
      <c r="K57" s="68"/>
      <c r="L57" s="78">
        <f>F57-H57-J57</f>
        <v>0</v>
      </c>
      <c r="M57" s="66"/>
      <c r="N57" s="92"/>
      <c r="R57" s="49"/>
      <c r="T57" s="49"/>
      <c r="U57" s="49"/>
      <c r="V57" s="49"/>
      <c r="W57" s="49"/>
    </row>
    <row r="58" spans="1:23" ht="18">
      <c r="A58" s="6"/>
      <c r="B58" s="8" t="s">
        <v>176</v>
      </c>
      <c r="C58" s="32"/>
      <c r="D58" s="55"/>
      <c r="E58" s="55"/>
      <c r="F58" s="65"/>
      <c r="G58" s="66"/>
      <c r="H58" s="67"/>
      <c r="I58" s="66"/>
      <c r="J58" s="67"/>
      <c r="K58" s="68"/>
      <c r="L58" s="78">
        <f>F58-H58-J58</f>
        <v>0</v>
      </c>
      <c r="M58" s="66"/>
      <c r="N58" s="92"/>
      <c r="R58" s="49"/>
      <c r="T58" s="49"/>
      <c r="U58" s="49"/>
      <c r="V58" s="49"/>
      <c r="W58" s="49"/>
    </row>
    <row r="59" spans="1:23" ht="18">
      <c r="A59" s="6"/>
      <c r="B59" s="8" t="s">
        <v>177</v>
      </c>
      <c r="C59" s="32"/>
      <c r="D59" s="55"/>
      <c r="E59" s="55"/>
      <c r="F59" s="435"/>
      <c r="G59" s="66"/>
      <c r="H59" s="538">
        <f>F59</f>
        <v>0</v>
      </c>
      <c r="I59" s="66"/>
      <c r="J59" s="67"/>
      <c r="K59" s="68"/>
      <c r="L59" s="71">
        <f>F59-H59-J59-N59</f>
        <v>0</v>
      </c>
      <c r="M59" s="66"/>
      <c r="N59" s="67"/>
      <c r="R59" s="49"/>
      <c r="T59" s="49"/>
      <c r="U59" s="49"/>
      <c r="V59" s="49"/>
      <c r="W59" s="49"/>
    </row>
    <row r="60" spans="1:23" ht="18">
      <c r="A60" s="6"/>
      <c r="B60" s="566" t="s">
        <v>356</v>
      </c>
      <c r="C60" s="32"/>
      <c r="D60" s="55"/>
      <c r="E60" s="55"/>
      <c r="F60" s="435"/>
      <c r="G60" s="66"/>
      <c r="H60" s="538">
        <f>+F60</f>
        <v>0</v>
      </c>
      <c r="I60" s="66"/>
      <c r="J60" s="67"/>
      <c r="K60" s="68"/>
      <c r="L60" s="71"/>
      <c r="M60" s="66"/>
      <c r="N60" s="67"/>
      <c r="R60" s="49"/>
      <c r="T60" s="49"/>
      <c r="U60" s="49"/>
      <c r="V60" s="49"/>
      <c r="W60" s="49"/>
    </row>
    <row r="61" spans="1:23" ht="18">
      <c r="A61" s="6"/>
      <c r="B61" s="8" t="s">
        <v>367</v>
      </c>
      <c r="C61" s="498"/>
      <c r="D61" s="32"/>
      <c r="E61" s="32"/>
      <c r="F61" s="435"/>
      <c r="G61" s="66"/>
      <c r="H61" s="67"/>
      <c r="I61" s="66"/>
      <c r="J61" s="67"/>
      <c r="K61" s="68"/>
      <c r="L61" s="78">
        <f>F61-H61-J61</f>
        <v>0</v>
      </c>
      <c r="M61" s="66"/>
      <c r="N61" s="76"/>
      <c r="R61" s="49"/>
      <c r="T61" s="49"/>
      <c r="U61" s="49"/>
      <c r="V61" s="49"/>
      <c r="W61" s="49"/>
    </row>
    <row r="62" ht="12.75">
      <c r="A62" s="6"/>
    </row>
    <row r="63" spans="1:23" ht="21" thickBot="1">
      <c r="A63" s="6"/>
      <c r="B63" s="38" t="s">
        <v>178</v>
      </c>
      <c r="C63" s="598"/>
      <c r="D63" s="597"/>
      <c r="E63" s="55"/>
      <c r="F63" s="94">
        <f>SUM(F13:F62)</f>
        <v>0</v>
      </c>
      <c r="G63" s="66"/>
      <c r="H63" s="94">
        <f>SUM(H13:H61)</f>
        <v>0</v>
      </c>
      <c r="I63" s="95"/>
      <c r="J63" s="94">
        <f>SUM(J13:J61)</f>
        <v>0</v>
      </c>
      <c r="K63" s="95"/>
      <c r="L63" s="94">
        <f>SUM(L13:L61)</f>
        <v>0</v>
      </c>
      <c r="M63" s="66"/>
      <c r="N63" s="94">
        <f>SUM(N13:N61)</f>
        <v>0</v>
      </c>
      <c r="R63" s="49"/>
      <c r="T63" s="49"/>
      <c r="U63" s="49"/>
      <c r="V63" s="49"/>
      <c r="W63" s="49"/>
    </row>
    <row r="64" spans="1:23" ht="15.75" thickTop="1">
      <c r="A64" s="6"/>
      <c r="B64" s="32"/>
      <c r="C64" s="32"/>
      <c r="D64" s="55"/>
      <c r="E64" s="55"/>
      <c r="F64" s="74"/>
      <c r="G64" s="66"/>
      <c r="H64" s="66"/>
      <c r="I64" s="66"/>
      <c r="J64" s="66"/>
      <c r="K64" s="74"/>
      <c r="L64" s="66"/>
      <c r="M64" s="66"/>
      <c r="N64" s="66"/>
      <c r="R64" s="49"/>
      <c r="T64" s="49"/>
      <c r="U64" s="49"/>
      <c r="V64" s="49"/>
      <c r="W64" s="49"/>
    </row>
    <row r="65" spans="1:17" ht="18">
      <c r="A65" s="6"/>
      <c r="B65" s="664" t="s">
        <v>371</v>
      </c>
      <c r="C65" s="665"/>
      <c r="D65" s="666">
        <f>IF(F65&gt;0,L65/(F63-F13),"")</f>
      </c>
      <c r="E65" s="55"/>
      <c r="F65" s="96"/>
      <c r="G65" s="68"/>
      <c r="H65" s="96"/>
      <c r="I65" s="97"/>
      <c r="J65" s="96"/>
      <c r="L65" s="71">
        <f>F65-H65-J65</f>
        <v>0</v>
      </c>
      <c r="M65" s="89"/>
      <c r="N65" s="599"/>
      <c r="Q65" s="40"/>
    </row>
    <row r="66" spans="1:17" ht="18">
      <c r="A66" s="6"/>
      <c r="B66" s="664" t="s">
        <v>372</v>
      </c>
      <c r="C66" s="665"/>
      <c r="D66" s="666">
        <f>IF(F13&gt;0,F66/F13,"")</f>
      </c>
      <c r="E66" s="55"/>
      <c r="F66" s="662">
        <f>IF(F13&gt;0,(F13*0.04),0)</f>
        <v>0</v>
      </c>
      <c r="G66" s="68"/>
      <c r="H66" s="595"/>
      <c r="I66" s="97"/>
      <c r="J66" s="595"/>
      <c r="L66" s="71"/>
      <c r="M66" s="89"/>
      <c r="N66" s="663">
        <f>F66</f>
        <v>0</v>
      </c>
      <c r="Q66" s="40"/>
    </row>
    <row r="67" spans="1:23" ht="18">
      <c r="A67" s="6"/>
      <c r="B67" s="8" t="s">
        <v>179</v>
      </c>
      <c r="C67" s="32"/>
      <c r="D67" s="55"/>
      <c r="E67" s="55"/>
      <c r="F67" s="437"/>
      <c r="G67" s="66"/>
      <c r="H67" s="98">
        <f aca="true" t="shared" si="2" ref="H67:H73">F67</f>
        <v>0</v>
      </c>
      <c r="I67" s="66"/>
      <c r="J67" s="99" t="s">
        <v>66</v>
      </c>
      <c r="K67" s="100"/>
      <c r="L67" s="99" t="s">
        <v>66</v>
      </c>
      <c r="M67" s="66"/>
      <c r="N67" s="66"/>
      <c r="R67" s="49"/>
      <c r="T67" s="49"/>
      <c r="U67" s="49"/>
      <c r="V67" s="49"/>
      <c r="W67" s="49"/>
    </row>
    <row r="68" spans="1:22" ht="18">
      <c r="A68" s="6"/>
      <c r="B68" s="8" t="s">
        <v>180</v>
      </c>
      <c r="C68" s="32"/>
      <c r="D68" s="55"/>
      <c r="E68" s="55"/>
      <c r="F68" s="67"/>
      <c r="G68" s="66"/>
      <c r="H68" s="98">
        <f t="shared" si="2"/>
        <v>0</v>
      </c>
      <c r="I68" s="66"/>
      <c r="J68" s="99" t="s">
        <v>66</v>
      </c>
      <c r="K68" s="100"/>
      <c r="L68" s="99" t="s">
        <v>66</v>
      </c>
      <c r="M68" s="66"/>
      <c r="N68" s="66"/>
      <c r="T68" s="54"/>
      <c r="U68" s="54"/>
      <c r="V68" s="54"/>
    </row>
    <row r="69" spans="1:22" ht="18">
      <c r="A69" s="6"/>
      <c r="B69" s="8" t="s">
        <v>181</v>
      </c>
      <c r="C69" s="32"/>
      <c r="D69" s="55"/>
      <c r="E69" s="55"/>
      <c r="F69" s="67"/>
      <c r="G69" s="66"/>
      <c r="H69" s="98">
        <f t="shared" si="2"/>
        <v>0</v>
      </c>
      <c r="I69" s="66"/>
      <c r="J69" s="99" t="s">
        <v>66</v>
      </c>
      <c r="K69" s="100"/>
      <c r="L69" s="99" t="s">
        <v>66</v>
      </c>
      <c r="M69" s="66"/>
      <c r="N69" s="66"/>
      <c r="T69" s="54"/>
      <c r="U69" s="54"/>
      <c r="V69" s="54"/>
    </row>
    <row r="70" spans="1:14" ht="18">
      <c r="A70" s="6"/>
      <c r="B70" s="8" t="s">
        <v>182</v>
      </c>
      <c r="C70" s="32"/>
      <c r="D70" s="55"/>
      <c r="E70" s="55"/>
      <c r="F70" s="437"/>
      <c r="G70" s="66"/>
      <c r="H70" s="98">
        <f t="shared" si="2"/>
        <v>0</v>
      </c>
      <c r="I70" s="66"/>
      <c r="J70" s="99" t="s">
        <v>66</v>
      </c>
      <c r="K70" s="100"/>
      <c r="L70" s="99" t="s">
        <v>66</v>
      </c>
      <c r="M70" s="66"/>
      <c r="N70" s="66"/>
    </row>
    <row r="71" spans="1:252" ht="21">
      <c r="A71" s="6"/>
      <c r="B71" s="8" t="s">
        <v>183</v>
      </c>
      <c r="C71" s="87" t="s">
        <v>184</v>
      </c>
      <c r="D71" s="55"/>
      <c r="E71" s="55"/>
      <c r="F71" s="437"/>
      <c r="G71" s="95"/>
      <c r="H71" s="98">
        <f t="shared" si="2"/>
        <v>0</v>
      </c>
      <c r="I71" s="95"/>
      <c r="J71" s="99" t="s">
        <v>66</v>
      </c>
      <c r="K71" s="101"/>
      <c r="L71" s="99" t="s">
        <v>66</v>
      </c>
      <c r="M71" s="95"/>
      <c r="N71" s="76"/>
      <c r="O71" s="83"/>
      <c r="P71" s="54"/>
      <c r="Q71" s="54"/>
      <c r="R71" s="54"/>
      <c r="S71" s="54"/>
      <c r="T71" s="54"/>
      <c r="U71" s="54"/>
      <c r="V71" s="54"/>
      <c r="W71" s="54"/>
      <c r="X71" s="54"/>
      <c r="Y71" s="54"/>
      <c r="Z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54"/>
      <c r="DT71" s="54"/>
      <c r="DU71" s="54"/>
      <c r="DV71" s="54"/>
      <c r="DW71" s="54"/>
      <c r="DX71" s="54"/>
      <c r="DY71" s="54"/>
      <c r="DZ71" s="54"/>
      <c r="EA71" s="54"/>
      <c r="EB71" s="54"/>
      <c r="EC71" s="54"/>
      <c r="ED71" s="54"/>
      <c r="EE71" s="54"/>
      <c r="EF71" s="54"/>
      <c r="EG71" s="54"/>
      <c r="EH71" s="54"/>
      <c r="EI71" s="54"/>
      <c r="EJ71" s="54"/>
      <c r="EK71" s="54"/>
      <c r="EL71" s="54"/>
      <c r="EM71" s="54"/>
      <c r="EN71" s="54"/>
      <c r="EO71" s="54"/>
      <c r="EP71" s="54"/>
      <c r="EQ71" s="54"/>
      <c r="ER71" s="54"/>
      <c r="ES71" s="54"/>
      <c r="ET71" s="54"/>
      <c r="EU71" s="54"/>
      <c r="EV71" s="54"/>
      <c r="EW71" s="54"/>
      <c r="EX71" s="54"/>
      <c r="EY71" s="54"/>
      <c r="EZ71" s="54"/>
      <c r="FA71" s="54"/>
      <c r="FB71" s="54"/>
      <c r="FC71" s="54"/>
      <c r="FD71" s="54"/>
      <c r="FE71" s="54"/>
      <c r="FF71" s="54"/>
      <c r="FG71" s="54"/>
      <c r="FH71" s="54"/>
      <c r="FI71" s="54"/>
      <c r="FJ71" s="54"/>
      <c r="FK71" s="54"/>
      <c r="FL71" s="54"/>
      <c r="FM71" s="54"/>
      <c r="FN71" s="54"/>
      <c r="FO71" s="54"/>
      <c r="FP71" s="54"/>
      <c r="FQ71" s="54"/>
      <c r="FR71" s="54"/>
      <c r="FS71" s="54"/>
      <c r="FT71" s="54"/>
      <c r="FU71" s="54"/>
      <c r="FV71" s="54"/>
      <c r="FW71" s="54"/>
      <c r="FX71" s="54"/>
      <c r="FY71" s="54"/>
      <c r="FZ71" s="54"/>
      <c r="GA71" s="54"/>
      <c r="GB71" s="54"/>
      <c r="GC71" s="54"/>
      <c r="GD71" s="54"/>
      <c r="GE71" s="54"/>
      <c r="GF71" s="54"/>
      <c r="GG71" s="54"/>
      <c r="GH71" s="54"/>
      <c r="GI71" s="54"/>
      <c r="GJ71" s="54"/>
      <c r="GK71" s="54"/>
      <c r="GL71" s="54"/>
      <c r="GM71" s="54"/>
      <c r="GN71" s="54"/>
      <c r="GO71" s="54"/>
      <c r="GP71" s="54"/>
      <c r="GQ71" s="54"/>
      <c r="GR71" s="54"/>
      <c r="GS71" s="54"/>
      <c r="GT71" s="54"/>
      <c r="GU71" s="54"/>
      <c r="GV71" s="54"/>
      <c r="GW71" s="54"/>
      <c r="GX71" s="54"/>
      <c r="GY71" s="54"/>
      <c r="GZ71" s="54"/>
      <c r="HA71" s="54"/>
      <c r="HB71" s="54"/>
      <c r="HC71" s="54"/>
      <c r="HD71" s="54"/>
      <c r="HE71" s="54"/>
      <c r="HF71" s="54"/>
      <c r="HG71" s="54"/>
      <c r="HH71" s="54"/>
      <c r="HI71" s="54"/>
      <c r="HJ71" s="54"/>
      <c r="HK71" s="54"/>
      <c r="HL71" s="54"/>
      <c r="HM71" s="54"/>
      <c r="HN71" s="54"/>
      <c r="HO71" s="54"/>
      <c r="HP71" s="54"/>
      <c r="HQ71" s="54"/>
      <c r="HR71" s="54"/>
      <c r="HS71" s="54"/>
      <c r="HT71" s="54"/>
      <c r="HU71" s="54"/>
      <c r="HV71" s="54"/>
      <c r="HW71" s="54"/>
      <c r="HX71" s="54"/>
      <c r="HY71" s="54"/>
      <c r="HZ71" s="54"/>
      <c r="IA71" s="54"/>
      <c r="IB71" s="54"/>
      <c r="IC71" s="54"/>
      <c r="ID71" s="54"/>
      <c r="IE71" s="54"/>
      <c r="IF71" s="54"/>
      <c r="IG71" s="54"/>
      <c r="IH71" s="54"/>
      <c r="II71" s="54"/>
      <c r="IJ71" s="54"/>
      <c r="IK71" s="54"/>
      <c r="IL71" s="54"/>
      <c r="IM71" s="54"/>
      <c r="IN71" s="54"/>
      <c r="IO71" s="54"/>
      <c r="IP71" s="54"/>
      <c r="IQ71" s="54"/>
      <c r="IR71" s="54"/>
    </row>
    <row r="72" spans="1:252" ht="21">
      <c r="A72" s="6"/>
      <c r="B72" s="8"/>
      <c r="C72" s="87" t="s">
        <v>99</v>
      </c>
      <c r="D72" s="55"/>
      <c r="E72" s="55"/>
      <c r="F72" s="437"/>
      <c r="G72" s="95"/>
      <c r="H72" s="98">
        <f t="shared" si="2"/>
        <v>0</v>
      </c>
      <c r="I72" s="95"/>
      <c r="J72" s="99" t="s">
        <v>66</v>
      </c>
      <c r="K72" s="101"/>
      <c r="L72" s="99" t="s">
        <v>66</v>
      </c>
      <c r="M72" s="95"/>
      <c r="N72" s="76"/>
      <c r="O72" s="83"/>
      <c r="P72" s="54"/>
      <c r="Q72" s="54"/>
      <c r="R72" s="54"/>
      <c r="S72" s="54"/>
      <c r="T72" s="54"/>
      <c r="U72" s="54"/>
      <c r="V72" s="54"/>
      <c r="W72" s="54"/>
      <c r="X72" s="54"/>
      <c r="Y72" s="54"/>
      <c r="Z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4"/>
      <c r="EC72" s="54"/>
      <c r="ED72" s="54"/>
      <c r="EE72" s="54"/>
      <c r="EF72" s="54"/>
      <c r="EG72" s="54"/>
      <c r="EH72" s="54"/>
      <c r="EI72" s="54"/>
      <c r="EJ72" s="54"/>
      <c r="EK72" s="54"/>
      <c r="EL72" s="54"/>
      <c r="EM72" s="54"/>
      <c r="EN72" s="54"/>
      <c r="EO72" s="54"/>
      <c r="EP72" s="54"/>
      <c r="EQ72" s="54"/>
      <c r="ER72" s="54"/>
      <c r="ES72" s="54"/>
      <c r="ET72" s="54"/>
      <c r="EU72" s="54"/>
      <c r="EV72" s="54"/>
      <c r="EW72" s="54"/>
      <c r="EX72" s="54"/>
      <c r="EY72" s="54"/>
      <c r="EZ72" s="54"/>
      <c r="FA72" s="54"/>
      <c r="FB72" s="54"/>
      <c r="FC72" s="54"/>
      <c r="FD72" s="54"/>
      <c r="FE72" s="54"/>
      <c r="FF72" s="54"/>
      <c r="FG72" s="54"/>
      <c r="FH72" s="54"/>
      <c r="FI72" s="54"/>
      <c r="FJ72" s="54"/>
      <c r="FK72" s="54"/>
      <c r="FL72" s="54"/>
      <c r="FM72" s="54"/>
      <c r="FN72" s="54"/>
      <c r="FO72" s="54"/>
      <c r="FP72" s="54"/>
      <c r="FQ72" s="54"/>
      <c r="FR72" s="54"/>
      <c r="FS72" s="54"/>
      <c r="FT72" s="54"/>
      <c r="FU72" s="54"/>
      <c r="FV72" s="54"/>
      <c r="FW72" s="54"/>
      <c r="FX72" s="54"/>
      <c r="FY72" s="54"/>
      <c r="FZ72" s="54"/>
      <c r="GA72" s="54"/>
      <c r="GB72" s="54"/>
      <c r="GC72" s="54"/>
      <c r="GD72" s="54"/>
      <c r="GE72" s="54"/>
      <c r="GF72" s="54"/>
      <c r="GG72" s="54"/>
      <c r="GH72" s="54"/>
      <c r="GI72" s="54"/>
      <c r="GJ72" s="54"/>
      <c r="GK72" s="54"/>
      <c r="GL72" s="54"/>
      <c r="GM72" s="54"/>
      <c r="GN72" s="54"/>
      <c r="GO72" s="54"/>
      <c r="GP72" s="54"/>
      <c r="GQ72" s="54"/>
      <c r="GR72" s="54"/>
      <c r="GS72" s="54"/>
      <c r="GT72" s="54"/>
      <c r="GU72" s="54"/>
      <c r="GV72" s="54"/>
      <c r="GW72" s="54"/>
      <c r="GX72" s="54"/>
      <c r="GY72" s="54"/>
      <c r="GZ72" s="54"/>
      <c r="HA72" s="54"/>
      <c r="HB72" s="54"/>
      <c r="HC72" s="54"/>
      <c r="HD72" s="54"/>
      <c r="HE72" s="54"/>
      <c r="HF72" s="54"/>
      <c r="HG72" s="54"/>
      <c r="HH72" s="54"/>
      <c r="HI72" s="54"/>
      <c r="HJ72" s="54"/>
      <c r="HK72" s="54"/>
      <c r="HL72" s="54"/>
      <c r="HM72" s="54"/>
      <c r="HN72" s="54"/>
      <c r="HO72" s="54"/>
      <c r="HP72" s="54"/>
      <c r="HQ72" s="54"/>
      <c r="HR72" s="54"/>
      <c r="HS72" s="54"/>
      <c r="HT72" s="54"/>
      <c r="HU72" s="54"/>
      <c r="HV72" s="54"/>
      <c r="HW72" s="54"/>
      <c r="HX72" s="54"/>
      <c r="HY72" s="54"/>
      <c r="HZ72" s="54"/>
      <c r="IA72" s="54"/>
      <c r="IB72" s="54"/>
      <c r="IC72" s="54"/>
      <c r="ID72" s="54"/>
      <c r="IE72" s="54"/>
      <c r="IF72" s="54"/>
      <c r="IG72" s="54"/>
      <c r="IH72" s="54"/>
      <c r="II72" s="54"/>
      <c r="IJ72" s="54"/>
      <c r="IK72" s="54"/>
      <c r="IL72" s="54"/>
      <c r="IM72" s="54"/>
      <c r="IN72" s="54"/>
      <c r="IO72" s="54"/>
      <c r="IP72" s="54"/>
      <c r="IQ72" s="54"/>
      <c r="IR72" s="54"/>
    </row>
    <row r="73" spans="1:17" ht="21">
      <c r="A73" s="6"/>
      <c r="B73" s="8"/>
      <c r="C73" s="87" t="s">
        <v>185</v>
      </c>
      <c r="D73" s="55"/>
      <c r="E73" s="55"/>
      <c r="F73" s="437"/>
      <c r="G73" s="95"/>
      <c r="H73" s="98">
        <f t="shared" si="2"/>
        <v>0</v>
      </c>
      <c r="I73" s="95"/>
      <c r="J73" s="99" t="s">
        <v>66</v>
      </c>
      <c r="K73" s="101"/>
      <c r="L73" s="99" t="s">
        <v>66</v>
      </c>
      <c r="M73" s="95"/>
      <c r="N73" s="76"/>
      <c r="O73" s="41"/>
      <c r="Q73" s="40"/>
    </row>
    <row r="74" spans="1:17" ht="21">
      <c r="A74" s="6"/>
      <c r="B74" s="8"/>
      <c r="C74" s="8" t="s">
        <v>186</v>
      </c>
      <c r="D74" s="55"/>
      <c r="E74" s="55"/>
      <c r="F74" s="437"/>
      <c r="G74" s="95"/>
      <c r="H74" s="98">
        <f>F74</f>
        <v>0</v>
      </c>
      <c r="I74" s="95"/>
      <c r="J74" s="99" t="s">
        <v>66</v>
      </c>
      <c r="K74" s="101"/>
      <c r="L74" s="99" t="s">
        <v>66</v>
      </c>
      <c r="M74" s="95"/>
      <c r="N74" s="76"/>
      <c r="O74" s="41"/>
      <c r="Q74" s="40"/>
    </row>
    <row r="75" spans="1:17" ht="21">
      <c r="A75" s="6"/>
      <c r="B75" s="8"/>
      <c r="C75" s="8" t="s">
        <v>187</v>
      </c>
      <c r="D75" s="55"/>
      <c r="E75" s="55"/>
      <c r="F75" s="437"/>
      <c r="G75" s="95"/>
      <c r="H75" s="98">
        <f>F75</f>
        <v>0</v>
      </c>
      <c r="I75" s="95"/>
      <c r="J75" s="99" t="s">
        <v>66</v>
      </c>
      <c r="K75" s="101"/>
      <c r="L75" s="99" t="s">
        <v>66</v>
      </c>
      <c r="M75" s="95"/>
      <c r="N75" s="76"/>
      <c r="O75" s="41"/>
      <c r="Q75" s="40"/>
    </row>
    <row r="76" spans="1:17" ht="18">
      <c r="A76" s="6"/>
      <c r="B76" s="8"/>
      <c r="C76" s="8" t="s">
        <v>2</v>
      </c>
      <c r="D76" s="547"/>
      <c r="E76" s="508"/>
      <c r="F76" s="567"/>
      <c r="G76" s="510"/>
      <c r="H76" s="98">
        <f>F76</f>
        <v>0</v>
      </c>
      <c r="I76" s="511"/>
      <c r="J76" s="507" t="s">
        <v>66</v>
      </c>
      <c r="K76" s="511"/>
      <c r="L76" s="568" t="s">
        <v>66</v>
      </c>
      <c r="M76" s="512"/>
      <c r="N76" s="66"/>
      <c r="O76" s="76"/>
      <c r="P76" s="54"/>
      <c r="Q76" s="40"/>
    </row>
    <row r="77" spans="1:17" ht="21" thickBot="1">
      <c r="A77" s="6"/>
      <c r="B77" s="38" t="s">
        <v>188</v>
      </c>
      <c r="C77" s="32"/>
      <c r="D77" s="55"/>
      <c r="E77" s="55"/>
      <c r="F77" s="102">
        <f>SUM(F63:F76)</f>
        <v>0</v>
      </c>
      <c r="G77" s="103"/>
      <c r="H77" s="102">
        <f>SUM(H63:H76)</f>
        <v>0</v>
      </c>
      <c r="I77" s="104"/>
      <c r="J77" s="102">
        <f>SUM(J63:J76)</f>
        <v>0</v>
      </c>
      <c r="K77" s="105"/>
      <c r="L77" s="102">
        <f>SUM(L63:L76)</f>
        <v>0</v>
      </c>
      <c r="M77" s="95"/>
      <c r="N77" s="102">
        <f>SUM(N63:N76)</f>
        <v>0</v>
      </c>
      <c r="Q77" s="79"/>
    </row>
    <row r="78" spans="1:17" ht="18" thickTop="1">
      <c r="A78" s="6"/>
      <c r="B78" s="32"/>
      <c r="C78" s="32"/>
      <c r="D78" s="454"/>
      <c r="E78" s="55"/>
      <c r="F78" s="34"/>
      <c r="G78" s="34"/>
      <c r="H78" s="34"/>
      <c r="I78" s="34"/>
      <c r="J78" s="34"/>
      <c r="K78" s="34"/>
      <c r="L78" s="106"/>
      <c r="M78" s="106"/>
      <c r="N78" s="107"/>
      <c r="Q78" s="79"/>
    </row>
    <row r="79" spans="1:17" ht="20.25">
      <c r="A79" s="6"/>
      <c r="B79" s="108"/>
      <c r="C79" s="32"/>
      <c r="D79" s="32"/>
      <c r="E79" s="32"/>
      <c r="F79" s="34"/>
      <c r="G79" s="34"/>
      <c r="H79" s="34"/>
      <c r="I79" s="34"/>
      <c r="J79" s="109" t="s">
        <v>189</v>
      </c>
      <c r="K79" s="34"/>
      <c r="L79" s="110">
        <f>IF(OR(EligBasisLimits!C12="Y",EligBasisLimits!C12="YES",EligBasisLimits!C12="y",EligBasisLimits!C12="yes",EligBasisLimits!C14="YES",EligBasisLimits!C14="Y",EligBasisLimits!C14="y",EligBasisLimits!C14="yes"),"NOT APPLICABLE",EligBasisLimits!I30)</f>
        <v>0</v>
      </c>
      <c r="M79" s="111"/>
      <c r="N79" s="112"/>
      <c r="Q79" s="79"/>
    </row>
    <row r="80" spans="1:17" ht="21" thickBot="1">
      <c r="A80" s="6"/>
      <c r="B80" s="32"/>
      <c r="C80" s="32"/>
      <c r="D80" s="32"/>
      <c r="E80" s="32"/>
      <c r="F80" s="34"/>
      <c r="G80" s="492" t="s">
        <v>350</v>
      </c>
      <c r="H80" s="502">
        <f>+NOI!J51</f>
        <v>0</v>
      </c>
      <c r="I80" s="34"/>
      <c r="J80" s="34"/>
      <c r="K80" s="34"/>
      <c r="L80" s="113"/>
      <c r="M80" s="111"/>
      <c r="N80" s="112"/>
      <c r="Q80" s="79"/>
    </row>
    <row r="81" spans="1:14" ht="21" thickTop="1">
      <c r="A81" s="6"/>
      <c r="B81" s="114"/>
      <c r="C81" s="22"/>
      <c r="D81" s="22"/>
      <c r="E81" s="22"/>
      <c r="F81" s="115"/>
      <c r="G81" s="115"/>
      <c r="H81" s="116"/>
      <c r="I81" s="117"/>
      <c r="J81" s="109" t="s">
        <v>190</v>
      </c>
      <c r="K81" s="34"/>
      <c r="L81" s="118">
        <f>IF(L79="NOT APPLICABLE",L77,MIN(L77,L79))</f>
        <v>0</v>
      </c>
      <c r="M81" s="111"/>
      <c r="N81" s="119"/>
    </row>
    <row r="82" spans="1:17" ht="24">
      <c r="A82" s="6"/>
      <c r="B82" s="120"/>
      <c r="C82" s="121" t="s">
        <v>329</v>
      </c>
      <c r="D82" s="122"/>
      <c r="E82" s="122"/>
      <c r="F82" s="123"/>
      <c r="G82" s="124"/>
      <c r="H82" s="125"/>
      <c r="I82" s="117"/>
      <c r="J82" s="34"/>
      <c r="K82" s="34"/>
      <c r="L82" s="113"/>
      <c r="M82" s="111"/>
      <c r="N82" s="119"/>
      <c r="Q82" s="40"/>
    </row>
    <row r="83" spans="1:17" ht="20.25">
      <c r="A83" s="6"/>
      <c r="B83" s="120"/>
      <c r="C83" s="32"/>
      <c r="D83" s="32"/>
      <c r="E83" s="32"/>
      <c r="F83" s="35"/>
      <c r="G83" s="35"/>
      <c r="H83" s="126"/>
      <c r="I83" s="127" t="s">
        <v>111</v>
      </c>
      <c r="J83" s="109" t="s">
        <v>191</v>
      </c>
      <c r="K83" s="128"/>
      <c r="L83" s="129">
        <f>IF(OR(I4="Y",I5="Y",I6="Y"),130%,100%)</f>
        <v>1</v>
      </c>
      <c r="M83" s="130"/>
      <c r="N83" s="111"/>
      <c r="Q83" s="40"/>
    </row>
    <row r="84" spans="1:17" ht="20.25">
      <c r="A84" s="6"/>
      <c r="B84" s="131" t="s">
        <v>192</v>
      </c>
      <c r="C84" s="32"/>
      <c r="D84" s="132" t="s">
        <v>193</v>
      </c>
      <c r="E84" s="132"/>
      <c r="F84" s="133" t="s">
        <v>194</v>
      </c>
      <c r="G84" s="134"/>
      <c r="H84" s="135" t="s">
        <v>195</v>
      </c>
      <c r="I84" s="117"/>
      <c r="J84" s="34"/>
      <c r="K84" s="128"/>
      <c r="L84" s="113"/>
      <c r="M84" s="111"/>
      <c r="N84" s="136"/>
      <c r="Q84" s="40"/>
    </row>
    <row r="85" spans="1:14" ht="20.25">
      <c r="A85" s="6"/>
      <c r="B85" s="13"/>
      <c r="C85" s="14"/>
      <c r="D85" s="132" t="s">
        <v>196</v>
      </c>
      <c r="E85" s="132"/>
      <c r="F85" s="133"/>
      <c r="G85" s="14"/>
      <c r="H85" s="15"/>
      <c r="I85" s="127" t="s">
        <v>197</v>
      </c>
      <c r="J85" s="109" t="s">
        <v>198</v>
      </c>
      <c r="K85" s="128"/>
      <c r="L85" s="110">
        <f>INT(L81*L83)</f>
        <v>0</v>
      </c>
      <c r="M85" s="111"/>
      <c r="N85" s="119"/>
    </row>
    <row r="86" spans="1:17" ht="20.25">
      <c r="A86" s="6"/>
      <c r="B86" s="725" t="s">
        <v>5</v>
      </c>
      <c r="C86" s="726"/>
      <c r="D86" s="546"/>
      <c r="E86" s="455"/>
      <c r="F86" s="539"/>
      <c r="G86" s="139"/>
      <c r="H86" s="536"/>
      <c r="I86" s="117"/>
      <c r="J86" s="34"/>
      <c r="K86" s="128"/>
      <c r="L86" s="141"/>
      <c r="M86" s="111"/>
      <c r="N86" s="119"/>
      <c r="Q86" s="40"/>
    </row>
    <row r="87" spans="1:14" ht="20.25">
      <c r="A87" s="6"/>
      <c r="B87" s="612"/>
      <c r="C87" s="577"/>
      <c r="D87" s="578"/>
      <c r="E87" s="438"/>
      <c r="F87" s="579"/>
      <c r="G87" s="35"/>
      <c r="H87" s="580"/>
      <c r="I87" s="127" t="s">
        <v>111</v>
      </c>
      <c r="J87" s="109" t="s">
        <v>199</v>
      </c>
      <c r="K87" s="128"/>
      <c r="L87" s="142">
        <v>1</v>
      </c>
      <c r="M87" s="111"/>
      <c r="N87" s="143">
        <f>L87</f>
        <v>1</v>
      </c>
    </row>
    <row r="88" spans="1:14" ht="20.25">
      <c r="A88" s="6"/>
      <c r="B88" s="729"/>
      <c r="C88" s="730"/>
      <c r="D88" s="137"/>
      <c r="E88" s="438"/>
      <c r="F88" s="138"/>
      <c r="G88" s="139"/>
      <c r="H88" s="140"/>
      <c r="I88" s="117"/>
      <c r="J88" s="34"/>
      <c r="K88" s="128"/>
      <c r="L88" s="113"/>
      <c r="M88" s="111"/>
      <c r="N88" s="119"/>
    </row>
    <row r="89" spans="1:14" ht="20.25">
      <c r="A89" s="6"/>
      <c r="B89" s="727"/>
      <c r="C89" s="730"/>
      <c r="D89" s="137"/>
      <c r="E89" s="438"/>
      <c r="F89" s="138"/>
      <c r="G89" s="139"/>
      <c r="H89" s="140"/>
      <c r="I89" s="127" t="s">
        <v>197</v>
      </c>
      <c r="J89" s="109" t="s">
        <v>200</v>
      </c>
      <c r="K89" s="128"/>
      <c r="L89" s="110">
        <f>INT(L85*L87)</f>
        <v>0</v>
      </c>
      <c r="M89" s="111"/>
      <c r="N89" s="110">
        <f>INT(N87*N77)</f>
        <v>0</v>
      </c>
    </row>
    <row r="90" spans="1:17" ht="20.25">
      <c r="A90" s="6"/>
      <c r="B90" s="727" t="s">
        <v>373</v>
      </c>
      <c r="C90" s="728"/>
      <c r="D90" s="137"/>
      <c r="E90" s="438"/>
      <c r="F90" s="138"/>
      <c r="G90" s="139"/>
      <c r="H90" s="600">
        <f>MAX(IF(OR(I8="Y",I7="Y"),F65-((F63-F13)*0.13),F65-((F63-F13)*0.08)),0)</f>
        <v>0</v>
      </c>
      <c r="I90" s="117"/>
      <c r="J90" s="34"/>
      <c r="K90" s="34"/>
      <c r="L90" s="141"/>
      <c r="M90" s="111"/>
      <c r="N90" s="136"/>
      <c r="Q90" s="79"/>
    </row>
    <row r="91" spans="1:17" ht="20.25">
      <c r="A91" s="6"/>
      <c r="B91" s="727" t="s">
        <v>395</v>
      </c>
      <c r="C91" s="728"/>
      <c r="D91" s="137"/>
      <c r="E91" s="438"/>
      <c r="F91" s="138"/>
      <c r="G91" s="35"/>
      <c r="H91" s="600">
        <f>F66/2</f>
        <v>0</v>
      </c>
      <c r="I91" s="127" t="s">
        <v>111</v>
      </c>
      <c r="J91" s="109" t="s">
        <v>201</v>
      </c>
      <c r="K91" s="34"/>
      <c r="L91" s="144">
        <v>0.09</v>
      </c>
      <c r="M91" s="145"/>
      <c r="N91" s="144">
        <v>0.04</v>
      </c>
      <c r="Q91" s="79"/>
    </row>
    <row r="92" spans="1:17" ht="21">
      <c r="A92" s="6"/>
      <c r="B92" s="13"/>
      <c r="C92" s="14"/>
      <c r="D92" s="14"/>
      <c r="E92" s="14"/>
      <c r="F92" s="14"/>
      <c r="G92" s="14"/>
      <c r="H92" s="146"/>
      <c r="I92" s="117"/>
      <c r="J92" s="34"/>
      <c r="K92" s="34"/>
      <c r="L92" s="113"/>
      <c r="M92" s="111"/>
      <c r="N92" s="119"/>
      <c r="Q92" s="79"/>
    </row>
    <row r="93" spans="1:17" ht="21" thickBot="1">
      <c r="A93" s="6"/>
      <c r="B93" s="147" t="s">
        <v>331</v>
      </c>
      <c r="C93" s="91"/>
      <c r="D93" s="14"/>
      <c r="E93" s="14"/>
      <c r="F93" s="14"/>
      <c r="G93" s="14"/>
      <c r="H93" s="148">
        <f>+F77-SUM(H86:H91)</f>
        <v>0</v>
      </c>
      <c r="I93" s="149"/>
      <c r="J93" s="109" t="s">
        <v>202</v>
      </c>
      <c r="K93" s="34"/>
      <c r="L93" s="113"/>
      <c r="M93" s="111"/>
      <c r="N93" s="119"/>
      <c r="Q93" s="79"/>
    </row>
    <row r="94" spans="1:17" ht="21" thickTop="1">
      <c r="A94" s="6"/>
      <c r="B94" s="13"/>
      <c r="C94" s="14"/>
      <c r="D94" s="14"/>
      <c r="E94" s="14"/>
      <c r="F94" s="14"/>
      <c r="G94" s="14"/>
      <c r="H94" s="150"/>
      <c r="I94" s="149" t="s">
        <v>197</v>
      </c>
      <c r="J94" s="109" t="s">
        <v>203</v>
      </c>
      <c r="K94" s="34"/>
      <c r="L94" s="110">
        <f>INT(L89*L91)</f>
        <v>0</v>
      </c>
      <c r="M94" s="111"/>
      <c r="N94" s="110">
        <f>INT(N89*N91)</f>
        <v>0</v>
      </c>
      <c r="Q94" s="79"/>
    </row>
    <row r="95" spans="1:14" ht="20.25">
      <c r="A95" s="6"/>
      <c r="B95" s="131" t="s">
        <v>204</v>
      </c>
      <c r="C95" s="14"/>
      <c r="D95" s="722"/>
      <c r="E95" s="722"/>
      <c r="F95" s="722"/>
      <c r="G95" s="14"/>
      <c r="H95" s="151"/>
      <c r="I95" s="34"/>
      <c r="J95" s="34"/>
      <c r="K95" s="34"/>
      <c r="L95" s="111"/>
      <c r="M95" s="111"/>
      <c r="N95" s="111"/>
    </row>
    <row r="96" spans="1:14" ht="25.5" thickBot="1">
      <c r="A96" s="6"/>
      <c r="B96" s="131" t="s">
        <v>205</v>
      </c>
      <c r="C96" s="14"/>
      <c r="D96" s="152"/>
      <c r="E96" s="153"/>
      <c r="F96" s="154"/>
      <c r="G96" s="155"/>
      <c r="H96" s="150"/>
      <c r="I96" s="34"/>
      <c r="J96" s="156" t="s">
        <v>330</v>
      </c>
      <c r="K96" s="34"/>
      <c r="L96" s="111"/>
      <c r="M96" s="157">
        <f>L94+N94</f>
        <v>0</v>
      </c>
      <c r="N96" s="111"/>
    </row>
    <row r="97" spans="1:84" ht="21" thickTop="1">
      <c r="A97" s="6"/>
      <c r="B97" s="131" t="s">
        <v>206</v>
      </c>
      <c r="C97" s="14"/>
      <c r="D97" s="158"/>
      <c r="E97" s="153"/>
      <c r="F97" s="159"/>
      <c r="G97" s="14"/>
      <c r="H97" s="151"/>
      <c r="I97" s="34"/>
      <c r="J97" s="34"/>
      <c r="K97" s="35"/>
      <c r="L97" s="128"/>
      <c r="M97" s="34"/>
      <c r="N97" s="128"/>
      <c r="Q97" s="83"/>
      <c r="R97" s="54"/>
      <c r="S97" s="54"/>
      <c r="T97" s="54"/>
      <c r="U97" s="54"/>
      <c r="V97" s="54"/>
      <c r="W97" s="54"/>
      <c r="BP97" s="54"/>
      <c r="BQ97" s="54"/>
      <c r="BR97" s="54"/>
      <c r="BS97" s="54"/>
      <c r="BT97" s="54"/>
      <c r="BU97" s="54"/>
      <c r="BV97" s="54"/>
      <c r="BW97" s="54"/>
      <c r="BX97" s="54"/>
      <c r="BY97" s="54"/>
      <c r="BZ97" s="54"/>
      <c r="CA97" s="54"/>
      <c r="CB97" s="54"/>
      <c r="CC97" s="54"/>
      <c r="CD97" s="54"/>
      <c r="CE97" s="54"/>
      <c r="CF97" s="54"/>
    </row>
    <row r="98" spans="1:14" ht="12.75">
      <c r="A98" s="6"/>
      <c r="B98" s="13"/>
      <c r="C98" s="14"/>
      <c r="D98" s="14"/>
      <c r="E98" s="14"/>
      <c r="F98" s="14"/>
      <c r="G98" s="14"/>
      <c r="H98" s="151"/>
      <c r="I98" s="34"/>
      <c r="J98" s="34"/>
      <c r="K98" s="35"/>
      <c r="L98" s="35"/>
      <c r="M98" s="160"/>
      <c r="N98" s="128"/>
    </row>
    <row r="99" spans="1:17" ht="13.5" thickBot="1">
      <c r="A99" s="6"/>
      <c r="B99" s="13"/>
      <c r="C99" s="14"/>
      <c r="D99" s="14"/>
      <c r="E99" s="14"/>
      <c r="F99" s="14"/>
      <c r="G99" s="14"/>
      <c r="H99" s="150"/>
      <c r="I99" s="34"/>
      <c r="J99" s="34"/>
      <c r="K99" s="34"/>
      <c r="L99" s="34"/>
      <c r="M99" s="34"/>
      <c r="N99" s="34"/>
      <c r="Q99" s="40"/>
    </row>
    <row r="100" spans="2:17" ht="25.5" thickBot="1" thickTop="1">
      <c r="B100" s="131" t="s">
        <v>332</v>
      </c>
      <c r="C100" s="91"/>
      <c r="D100" s="14"/>
      <c r="E100" s="14"/>
      <c r="F100" s="14"/>
      <c r="G100" s="14"/>
      <c r="H100" s="161">
        <f>IF(OR(D96=0,D96="",D97=0,D97=""),"",+H93/10/D97/D96)</f>
      </c>
      <c r="I100" s="34"/>
      <c r="J100" s="162" t="str">
        <f>IF(OR(EligBasisLimits!C14="Y",EligBasisLimits!C14="YES",EligBasisLimits!C14="y",EligBasisLimits!C14="yes"),"Aggregate Basis Test","Carryover Test")</f>
        <v>Carryover Test</v>
      </c>
      <c r="K100" s="163"/>
      <c r="L100" s="164">
        <f>IF(J100="Carryover Test",INT(0.101*Carryover!G77),INT(0.501*SUM(Breakdown!F63:F67)))</f>
        <v>0</v>
      </c>
      <c r="M100" s="7"/>
      <c r="N100" s="7"/>
      <c r="Q100" s="40"/>
    </row>
    <row r="101" spans="2:17" ht="21" thickTop="1">
      <c r="B101" s="131"/>
      <c r="C101" s="165"/>
      <c r="D101" s="20"/>
      <c r="E101" s="20"/>
      <c r="F101" s="20"/>
      <c r="G101" s="20"/>
      <c r="H101" s="166"/>
      <c r="I101" s="34"/>
      <c r="J101" s="167" t="s">
        <v>370</v>
      </c>
      <c r="K101" s="139"/>
      <c r="L101" s="658">
        <f>IF(OR(EligBasisLimits!$C$16=0,EligBasisLimits!$C$16=""),"",+(Breakdown!F77-H90-H91-F71-F72-F73-F74-F75-F76-H19-J19-L102)/EligBasisLimits!$C$16)</f>
      </c>
      <c r="M101" s="659" t="s">
        <v>389</v>
      </c>
      <c r="N101" s="660"/>
      <c r="O101" s="661"/>
      <c r="P101" s="661"/>
      <c r="Q101" s="40"/>
    </row>
    <row r="102" spans="2:17" ht="20.25">
      <c r="B102" s="131">
        <f>IF(OR(H100="",H100=0,H100&lt;M96),"","Funding Gap")</f>
      </c>
      <c r="C102" s="165"/>
      <c r="D102" s="20"/>
      <c r="E102" s="20"/>
      <c r="F102" s="20"/>
      <c r="G102" s="20"/>
      <c r="H102" s="168">
        <f>IF(B102="Funding Gap",(H100-M96)*10*D96*D97,"")</f>
      </c>
      <c r="I102" s="34"/>
      <c r="J102" s="167" t="s">
        <v>393</v>
      </c>
      <c r="K102" s="139"/>
      <c r="L102" s="658" t="str">
        <f>(IF(ISBLANK(F25),"0",(MIN(10000*EligBasisLimits!C16,F25,400000))))</f>
        <v>0</v>
      </c>
      <c r="M102" s="7"/>
      <c r="N102" s="7"/>
      <c r="Q102" s="40"/>
    </row>
    <row r="103" spans="2:14" ht="21" thickBot="1">
      <c r="B103" s="172"/>
      <c r="C103" s="173"/>
      <c r="D103" s="173"/>
      <c r="E103" s="173"/>
      <c r="F103" s="174"/>
      <c r="G103" s="174"/>
      <c r="H103" s="175"/>
      <c r="J103" s="169" t="s">
        <v>207</v>
      </c>
      <c r="K103" s="170"/>
      <c r="L103" s="171">
        <f>IF(OR(EligBasisLimits!$C$16=0,EligBasisLimits!$C$16=""),"",SUM(F18:F36)/EligBasisLimits!$C$16)</f>
      </c>
      <c r="N103" s="179"/>
    </row>
    <row r="104" spans="7:14" ht="8.25" customHeight="1" thickTop="1">
      <c r="G104" s="178"/>
      <c r="H104" s="178"/>
      <c r="J104" s="177"/>
      <c r="N104" s="179"/>
    </row>
    <row r="105" spans="7:10" ht="12.75">
      <c r="G105" s="178"/>
      <c r="H105" s="178"/>
      <c r="J105" s="177"/>
    </row>
    <row r="106" spans="7:10" ht="12.75">
      <c r="G106" s="178"/>
      <c r="H106" s="178"/>
      <c r="J106" s="177"/>
    </row>
    <row r="107" spans="7:10" ht="12.75">
      <c r="G107" s="178"/>
      <c r="H107" s="178"/>
      <c r="J107" s="177"/>
    </row>
    <row r="108" ht="12.75">
      <c r="J108" s="177"/>
    </row>
    <row r="109" spans="7:10" ht="12.75">
      <c r="G109" s="178"/>
      <c r="H109" s="178"/>
      <c r="J109" s="177"/>
    </row>
    <row r="110" spans="7:8" ht="12.75">
      <c r="G110" s="178"/>
      <c r="H110" s="178"/>
    </row>
    <row r="111" spans="7:8" ht="12.75">
      <c r="G111" s="178"/>
      <c r="H111" s="178"/>
    </row>
    <row r="112" spans="7:8" ht="12.75">
      <c r="G112" s="178"/>
      <c r="H112" s="178"/>
    </row>
    <row r="113" spans="7:8" ht="12.75">
      <c r="G113" s="178"/>
      <c r="H113" s="178"/>
    </row>
    <row r="114" spans="7:15" ht="12.75">
      <c r="G114" s="178"/>
      <c r="H114" s="178"/>
      <c r="O114" s="54"/>
    </row>
    <row r="115" spans="7:15" ht="12.75">
      <c r="G115" s="178"/>
      <c r="H115" s="178"/>
      <c r="O115" s="54"/>
    </row>
    <row r="116" spans="7:15" ht="12.75">
      <c r="G116" s="178"/>
      <c r="H116" s="178"/>
      <c r="M116" s="176"/>
      <c r="O116" s="54"/>
    </row>
    <row r="117" spans="7:15" ht="12.75">
      <c r="G117" s="178"/>
      <c r="H117" s="178"/>
      <c r="M117" s="176"/>
      <c r="O117" s="54"/>
    </row>
    <row r="118" spans="7:15" ht="12.75">
      <c r="G118" s="178"/>
      <c r="H118" s="178"/>
      <c r="M118" s="176"/>
      <c r="O118" s="54"/>
    </row>
    <row r="119" spans="7:15" ht="12.75">
      <c r="G119" s="178"/>
      <c r="H119" s="178"/>
      <c r="M119" s="176"/>
      <c r="O119" s="54"/>
    </row>
    <row r="120" spans="13:17" ht="12.75">
      <c r="M120" s="176"/>
      <c r="O120" s="54"/>
      <c r="Q120" s="40"/>
    </row>
    <row r="121" spans="7:17" ht="12.75">
      <c r="G121" s="178"/>
      <c r="H121" s="178"/>
      <c r="Q121" s="40"/>
    </row>
    <row r="122" spans="13:17" ht="12.75">
      <c r="M122" s="176"/>
      <c r="Q122" s="40"/>
    </row>
    <row r="123" spans="7:17" ht="12.75">
      <c r="G123" s="178"/>
      <c r="H123" s="178"/>
      <c r="Q123" s="40"/>
    </row>
    <row r="124" spans="7:17" ht="12.75">
      <c r="G124" s="178"/>
      <c r="H124" s="178"/>
      <c r="Q124" s="40"/>
    </row>
    <row r="125" spans="7:17" ht="12.75">
      <c r="G125" s="178"/>
      <c r="H125" s="178"/>
      <c r="Q125" s="40"/>
    </row>
    <row r="126" spans="7:8" ht="12.75">
      <c r="G126" s="178"/>
      <c r="H126" s="178"/>
    </row>
    <row r="127" spans="7:8" ht="12.75">
      <c r="G127" s="178"/>
      <c r="H127" s="178"/>
    </row>
    <row r="128" spans="7:15" ht="12.75">
      <c r="G128" s="178"/>
      <c r="H128" s="178"/>
      <c r="O128" s="54"/>
    </row>
    <row r="129" spans="4:15" ht="12.75">
      <c r="D129" s="54"/>
      <c r="E129" s="54"/>
      <c r="M129" s="176"/>
      <c r="O129" s="54"/>
    </row>
    <row r="130" spans="4:15" ht="12.75">
      <c r="D130" s="54"/>
      <c r="E130" s="54"/>
      <c r="M130" s="176"/>
      <c r="O130" s="54"/>
    </row>
    <row r="131" spans="4:15" ht="12.75">
      <c r="D131" s="54"/>
      <c r="E131" s="54"/>
      <c r="M131" s="176"/>
      <c r="O131" s="54"/>
    </row>
    <row r="132" spans="4:15" ht="12.75">
      <c r="D132" s="54"/>
      <c r="E132" s="54"/>
      <c r="M132" s="176"/>
      <c r="O132" s="54"/>
    </row>
    <row r="133" spans="4:15" ht="12.75">
      <c r="D133" s="54"/>
      <c r="E133" s="54"/>
      <c r="M133" s="176"/>
      <c r="O133" s="54"/>
    </row>
    <row r="134" spans="4:15" ht="12.75">
      <c r="D134" s="54"/>
      <c r="E134" s="54"/>
      <c r="M134" s="176"/>
      <c r="O134" s="54"/>
    </row>
    <row r="135" spans="7:8" ht="12.75">
      <c r="G135" s="178"/>
      <c r="H135" s="178"/>
    </row>
    <row r="136" spans="4:15" ht="12.75">
      <c r="D136" s="54"/>
      <c r="E136" s="54"/>
      <c r="M136" s="176"/>
      <c r="O136" s="54"/>
    </row>
    <row r="137" spans="4:15" ht="12.75">
      <c r="D137" s="54"/>
      <c r="E137" s="54"/>
      <c r="M137" s="176"/>
      <c r="O137" s="54"/>
    </row>
    <row r="138" spans="4:15" ht="12.75">
      <c r="D138" s="54"/>
      <c r="E138" s="54"/>
      <c r="M138" s="176"/>
      <c r="O138" s="54"/>
    </row>
  </sheetData>
  <sheetProtection password="EE60" sheet="1"/>
  <mergeCells count="9">
    <mergeCell ref="D95:F95"/>
    <mergeCell ref="C5:D5"/>
    <mergeCell ref="C6:D6"/>
    <mergeCell ref="C7:D7"/>
    <mergeCell ref="B86:C86"/>
    <mergeCell ref="B91:C91"/>
    <mergeCell ref="B88:C88"/>
    <mergeCell ref="B89:C89"/>
    <mergeCell ref="B90:C90"/>
  </mergeCells>
  <printOptions horizontalCentered="1" verticalCentered="1"/>
  <pageMargins left="0.25" right="0.25" top="0.5" bottom="0.25" header="0.25" footer="0.25"/>
  <pageSetup fitToHeight="1" fitToWidth="1" horizontalDpi="600" verticalDpi="600" orientation="portrait" paperSize="5" scale="41" r:id="rId1"/>
  <headerFooter alignWithMargins="0">
    <oddHeader>&amp;L&amp;16&amp;YUnified Application for Housing Production Programs</oddHeader>
  </headerFooter>
</worksheet>
</file>

<file path=xl/worksheets/sheet7.xml><?xml version="1.0" encoding="utf-8"?>
<worksheet xmlns="http://schemas.openxmlformats.org/spreadsheetml/2006/main" xmlns:r="http://schemas.openxmlformats.org/officeDocument/2006/relationships">
  <sheetPr codeName="Sheet7"/>
  <dimension ref="A2:IS139"/>
  <sheetViews>
    <sheetView showGridLines="0" zoomScale="70" zoomScaleNormal="70" zoomScalePageLayoutView="0" workbookViewId="0" topLeftCell="A1">
      <selection activeCell="B3" sqref="B3"/>
    </sheetView>
  </sheetViews>
  <sheetFormatPr defaultColWidth="7.99609375" defaultRowHeight="15"/>
  <cols>
    <col min="1" max="1" width="9.5546875" style="185" customWidth="1"/>
    <col min="2" max="2" width="14.6640625" style="186" customWidth="1"/>
    <col min="3" max="3" width="16.3359375" style="186" customWidth="1"/>
    <col min="4" max="4" width="11.5546875" style="186" customWidth="1"/>
    <col min="5" max="5" width="19.99609375" style="218" customWidth="1"/>
    <col min="6" max="6" width="8.3359375" style="219" customWidth="1"/>
    <col min="7" max="7" width="19.99609375" style="219" customWidth="1"/>
    <col min="8" max="8" width="8.3359375" style="219" customWidth="1"/>
    <col min="9" max="9" width="19.99609375" style="218" customWidth="1"/>
    <col min="10" max="10" width="4.88671875" style="185" customWidth="1"/>
    <col min="11" max="11" width="9.3359375" style="185" customWidth="1"/>
    <col min="12" max="12" width="17.21484375" style="185" customWidth="1"/>
    <col min="13" max="13" width="28.88671875" style="185" customWidth="1"/>
    <col min="14" max="14" width="2.88671875" style="185" customWidth="1"/>
    <col min="15" max="15" width="24.6640625" style="185" customWidth="1"/>
    <col min="16" max="16" width="7.99609375" style="185" hidden="1" customWidth="1"/>
    <col min="17" max="17" width="7.99609375" style="185" customWidth="1"/>
    <col min="18" max="18" width="15.3359375" style="185" customWidth="1"/>
    <col min="19" max="23" width="7.99609375" style="185" customWidth="1"/>
    <col min="24" max="24" width="12.21484375" style="185" customWidth="1"/>
    <col min="25" max="25" width="10.5546875" style="185" customWidth="1"/>
    <col min="26" max="26" width="8.99609375" style="185" customWidth="1"/>
    <col min="27" max="27" width="12.99609375" style="185" customWidth="1"/>
    <col min="28" max="28" width="9.10546875" style="185" customWidth="1"/>
    <col min="29" max="29" width="9.99609375" style="185" customWidth="1"/>
    <col min="30" max="30" width="12.5546875" style="185" customWidth="1"/>
    <col min="31" max="51" width="7.99609375" style="185" customWidth="1"/>
    <col min="52" max="16384" width="7.99609375" style="186" customWidth="1"/>
  </cols>
  <sheetData>
    <row r="2" spans="1:9" ht="24" customHeight="1">
      <c r="A2" s="180"/>
      <c r="B2" s="181" t="s">
        <v>403</v>
      </c>
      <c r="C2" s="182"/>
      <c r="D2" s="183"/>
      <c r="E2" s="184"/>
      <c r="F2" s="185"/>
      <c r="G2" s="185"/>
      <c r="H2" s="185"/>
      <c r="I2" s="185"/>
    </row>
    <row r="3" spans="1:9" ht="24" customHeight="1">
      <c r="A3" s="180"/>
      <c r="B3" s="182"/>
      <c r="C3" s="182"/>
      <c r="D3" s="182"/>
      <c r="E3" s="187"/>
      <c r="F3" s="185"/>
      <c r="G3" s="185"/>
      <c r="H3" s="185"/>
      <c r="I3" s="185"/>
    </row>
    <row r="4" spans="1:9" ht="24" customHeight="1">
      <c r="A4" s="180"/>
      <c r="B4" s="182"/>
      <c r="C4" s="182"/>
      <c r="D4" s="182"/>
      <c r="E4" s="187"/>
      <c r="F4" s="185"/>
      <c r="G4" s="185"/>
      <c r="H4" s="185"/>
      <c r="I4" s="185"/>
    </row>
    <row r="5" spans="1:9" ht="24" customHeight="1">
      <c r="A5" s="180"/>
      <c r="B5" s="188" t="s">
        <v>129</v>
      </c>
      <c r="C5" s="189">
        <f>IF(Breakdown!C5="","",Breakdown!C5)</f>
        <v>0</v>
      </c>
      <c r="D5" s="185"/>
      <c r="E5" s="185"/>
      <c r="F5" s="185"/>
      <c r="G5" s="185"/>
      <c r="H5" s="185"/>
      <c r="I5" s="185"/>
    </row>
    <row r="6" spans="1:9" ht="24" customHeight="1">
      <c r="A6" s="180"/>
      <c r="B6" s="190" t="s">
        <v>102</v>
      </c>
      <c r="C6" s="189">
        <f>+Breakdown!C6</f>
        <v>0</v>
      </c>
      <c r="D6" s="185"/>
      <c r="E6" s="185"/>
      <c r="F6" s="185"/>
      <c r="G6" s="185"/>
      <c r="H6" s="185"/>
      <c r="I6" s="185"/>
    </row>
    <row r="7" spans="1:9" ht="24" customHeight="1">
      <c r="A7" s="180"/>
      <c r="B7" s="190" t="s">
        <v>103</v>
      </c>
      <c r="C7" s="189">
        <f>+Breakdown!C7</f>
        <v>0</v>
      </c>
      <c r="D7" s="185"/>
      <c r="E7" s="185"/>
      <c r="F7" s="185"/>
      <c r="G7" s="185"/>
      <c r="H7" s="185"/>
      <c r="I7" s="185"/>
    </row>
    <row r="8" spans="1:83" ht="12.75">
      <c r="A8" s="180"/>
      <c r="B8" s="191"/>
      <c r="C8" s="191"/>
      <c r="D8" s="182"/>
      <c r="E8" s="184"/>
      <c r="F8" s="184"/>
      <c r="G8" s="186"/>
      <c r="H8" s="186"/>
      <c r="I8" s="184"/>
      <c r="BO8" s="192"/>
      <c r="BP8" s="192"/>
      <c r="BQ8" s="192"/>
      <c r="BR8" s="192"/>
      <c r="BS8" s="192"/>
      <c r="BT8" s="192"/>
      <c r="BU8" s="192"/>
      <c r="BV8" s="192"/>
      <c r="BW8" s="192"/>
      <c r="BX8" s="192"/>
      <c r="BY8" s="192"/>
      <c r="BZ8" s="192"/>
      <c r="CA8" s="192"/>
      <c r="CB8" s="192"/>
      <c r="CC8" s="192"/>
      <c r="CD8" s="192"/>
      <c r="CE8" s="192"/>
    </row>
    <row r="9" spans="7:9" s="185" customFormat="1" ht="23.25" customHeight="1">
      <c r="G9" s="193"/>
      <c r="I9" s="194" t="s">
        <v>96</v>
      </c>
    </row>
    <row r="10" spans="1:9" ht="18">
      <c r="A10" s="195"/>
      <c r="B10" s="196"/>
      <c r="C10" s="197" t="s">
        <v>0</v>
      </c>
      <c r="D10" s="197"/>
      <c r="E10" s="194" t="s">
        <v>134</v>
      </c>
      <c r="F10" s="194"/>
      <c r="G10" s="194" t="s">
        <v>208</v>
      </c>
      <c r="H10" s="194"/>
      <c r="I10" s="194" t="s">
        <v>209</v>
      </c>
    </row>
    <row r="11" spans="1:9" ht="18">
      <c r="A11" s="195"/>
      <c r="B11" s="196"/>
      <c r="C11" s="196"/>
      <c r="D11" s="198"/>
      <c r="E11" s="194" t="s">
        <v>95</v>
      </c>
      <c r="F11" s="194"/>
      <c r="G11" s="194" t="s">
        <v>210</v>
      </c>
      <c r="H11" s="194"/>
      <c r="I11" s="199"/>
    </row>
    <row r="12" spans="1:9" ht="18">
      <c r="A12" s="180"/>
      <c r="B12" s="200" t="s">
        <v>141</v>
      </c>
      <c r="C12" s="182"/>
      <c r="D12" s="191"/>
      <c r="E12" s="184"/>
      <c r="F12" s="184"/>
      <c r="G12" s="184"/>
      <c r="H12" s="184"/>
      <c r="I12" s="184"/>
    </row>
    <row r="13" spans="1:9" ht="18">
      <c r="A13" s="180"/>
      <c r="B13" s="200" t="s">
        <v>142</v>
      </c>
      <c r="C13" s="182"/>
      <c r="D13" s="191"/>
      <c r="E13" s="201">
        <f>+Breakdown!F13</f>
        <v>0</v>
      </c>
      <c r="F13" s="202"/>
      <c r="G13" s="201">
        <f>IF(OR(E13="",E13=0),"",Breakdown!F13-Breakdown!H13)</f>
      </c>
      <c r="H13" s="202"/>
      <c r="I13" s="199"/>
    </row>
    <row r="14" spans="1:9" ht="18">
      <c r="A14" s="180"/>
      <c r="B14" s="200" t="s">
        <v>143</v>
      </c>
      <c r="C14" s="182"/>
      <c r="D14" s="191"/>
      <c r="E14" s="201">
        <f>+Breakdown!F14</f>
        <v>0</v>
      </c>
      <c r="F14" s="202"/>
      <c r="G14" s="201">
        <f>IF(OR(E14="",E14=0),"",Breakdown!F14-Breakdown!H14)</f>
      </c>
      <c r="H14" s="202"/>
      <c r="I14" s="199"/>
    </row>
    <row r="15" spans="1:9" ht="18">
      <c r="A15" s="180"/>
      <c r="B15" s="200" t="s">
        <v>144</v>
      </c>
      <c r="C15" s="203">
        <f>IF(Breakdown!C15="","",Breakdown!C15)</f>
      </c>
      <c r="D15" s="204"/>
      <c r="E15" s="201">
        <f>+Breakdown!F15</f>
        <v>0</v>
      </c>
      <c r="F15" s="202"/>
      <c r="G15" s="201">
        <f>IF(OR(E15="",E15=0),"",Breakdown!F15-Breakdown!H15)</f>
      </c>
      <c r="H15" s="202"/>
      <c r="I15" s="199"/>
    </row>
    <row r="16" spans="1:9" ht="15">
      <c r="A16" s="180"/>
      <c r="B16" s="182"/>
      <c r="C16" s="182"/>
      <c r="D16" s="182"/>
      <c r="E16" s="202"/>
      <c r="F16" s="202"/>
      <c r="G16" s="202"/>
      <c r="H16" s="202"/>
      <c r="I16" s="202"/>
    </row>
    <row r="17" spans="1:9" ht="18">
      <c r="A17" s="180"/>
      <c r="B17" s="200" t="s">
        <v>145</v>
      </c>
      <c r="C17" s="182"/>
      <c r="D17" s="182"/>
      <c r="E17" s="202"/>
      <c r="F17" s="202"/>
      <c r="G17" s="202"/>
      <c r="H17" s="202"/>
      <c r="I17" s="202"/>
    </row>
    <row r="18" spans="1:9" ht="18">
      <c r="A18" s="180"/>
      <c r="B18" s="200" t="s">
        <v>146</v>
      </c>
      <c r="C18" s="182"/>
      <c r="D18" s="191"/>
      <c r="E18" s="201">
        <f>+Breakdown!F18</f>
        <v>0</v>
      </c>
      <c r="F18" s="202"/>
      <c r="G18" s="201">
        <f>+E18</f>
        <v>0</v>
      </c>
      <c r="H18" s="202"/>
      <c r="I18" s="199"/>
    </row>
    <row r="19" spans="1:9" ht="18">
      <c r="A19" s="180"/>
      <c r="B19" s="200" t="s">
        <v>147</v>
      </c>
      <c r="C19" s="182"/>
      <c r="D19" s="191"/>
      <c r="E19" s="201">
        <f>+Breakdown!F19</f>
        <v>0</v>
      </c>
      <c r="F19" s="202"/>
      <c r="G19" s="201">
        <f>IF(OR(E19="",E19=0),"",Breakdown!F19-Breakdown!H19)</f>
      </c>
      <c r="H19" s="202"/>
      <c r="I19" s="199"/>
    </row>
    <row r="20" spans="1:9" ht="18">
      <c r="A20" s="180"/>
      <c r="B20" s="200" t="s">
        <v>400</v>
      </c>
      <c r="C20" s="182"/>
      <c r="D20" s="191"/>
      <c r="E20" s="201">
        <f>+Breakdown!F20</f>
        <v>0</v>
      </c>
      <c r="F20" s="202"/>
      <c r="G20" s="201">
        <f>IF(OR(E20="",E20=0),"",Breakdown!F20-Breakdown!H20)</f>
      </c>
      <c r="H20" s="202"/>
      <c r="I20" s="199"/>
    </row>
    <row r="21" spans="1:9" ht="18">
      <c r="A21" s="180"/>
      <c r="B21" s="200" t="s">
        <v>148</v>
      </c>
      <c r="C21" s="182"/>
      <c r="D21" s="191"/>
      <c r="E21" s="201">
        <f>+Breakdown!F21</f>
        <v>0</v>
      </c>
      <c r="F21" s="202"/>
      <c r="G21" s="201">
        <f>IF(OR(E21="",E21=0),"",Breakdown!F21-Breakdown!H21)</f>
      </c>
      <c r="H21" s="202"/>
      <c r="I21" s="199"/>
    </row>
    <row r="22" spans="1:9" ht="18">
      <c r="A22" s="180"/>
      <c r="B22" s="200" t="s">
        <v>149</v>
      </c>
      <c r="C22" s="182"/>
      <c r="D22" s="191"/>
      <c r="E22" s="201">
        <f>+Breakdown!F22</f>
        <v>0</v>
      </c>
      <c r="F22" s="202"/>
      <c r="G22" s="201">
        <f>IF(OR(E22="",E22=0),"",Breakdown!F22-Breakdown!H22)</f>
      </c>
      <c r="H22" s="202"/>
      <c r="I22" s="199"/>
    </row>
    <row r="23" spans="1:9" ht="18">
      <c r="A23" s="180"/>
      <c r="B23" s="200" t="s">
        <v>150</v>
      </c>
      <c r="C23" s="182"/>
      <c r="D23" s="191"/>
      <c r="E23" s="201">
        <f>+Breakdown!F23</f>
        <v>0</v>
      </c>
      <c r="F23" s="202"/>
      <c r="G23" s="201">
        <f>IF(OR(E23="",E23=0),"",Breakdown!F23-Breakdown!H23)</f>
      </c>
      <c r="H23" s="202"/>
      <c r="I23" s="199"/>
    </row>
    <row r="24" spans="1:9" ht="18">
      <c r="A24" s="180"/>
      <c r="B24" s="200" t="s">
        <v>151</v>
      </c>
      <c r="C24" s="182"/>
      <c r="D24" s="191"/>
      <c r="E24" s="201">
        <f>+Breakdown!F24</f>
        <v>0</v>
      </c>
      <c r="F24" s="202"/>
      <c r="G24" s="201">
        <f>IF(OR(E24="",E24=0),"",Breakdown!F24-Breakdown!H24)</f>
      </c>
      <c r="H24" s="202"/>
      <c r="I24" s="199"/>
    </row>
    <row r="25" spans="1:9" ht="18">
      <c r="A25" s="180"/>
      <c r="B25" s="8" t="s">
        <v>335</v>
      </c>
      <c r="C25" s="182"/>
      <c r="D25" s="191"/>
      <c r="E25" s="201">
        <f>+Breakdown!F25</f>
        <v>0</v>
      </c>
      <c r="F25" s="202"/>
      <c r="G25" s="201">
        <f>IF(OR(E25="",E25=0),"",Breakdown!F25-Breakdown!H25)</f>
      </c>
      <c r="H25" s="202"/>
      <c r="I25" s="199"/>
    </row>
    <row r="26" spans="1:9" ht="18">
      <c r="A26" s="180"/>
      <c r="B26" s="8" t="s">
        <v>336</v>
      </c>
      <c r="C26" s="182"/>
      <c r="D26" s="191"/>
      <c r="E26" s="201">
        <f>+Breakdown!F26</f>
        <v>0</v>
      </c>
      <c r="F26" s="202"/>
      <c r="G26" s="201">
        <f>IF(OR(E26="",E26=0),"",Breakdown!F26-Breakdown!H26)</f>
      </c>
      <c r="H26" s="202"/>
      <c r="I26" s="199"/>
    </row>
    <row r="27" spans="1:9" ht="18">
      <c r="A27" s="180"/>
      <c r="B27" s="497" t="s">
        <v>352</v>
      </c>
      <c r="C27" s="501"/>
      <c r="D27" s="182"/>
      <c r="E27" s="201">
        <f>+Breakdown!F27</f>
        <v>0</v>
      </c>
      <c r="F27" s="202"/>
      <c r="G27" s="201">
        <f>IF(OR(E27="",E27=0),"",Breakdown!F27-Breakdown!H27)</f>
      </c>
      <c r="H27" s="202"/>
      <c r="I27" s="199"/>
    </row>
    <row r="28" spans="1:9" ht="18">
      <c r="A28" s="180"/>
      <c r="B28" s="497" t="s">
        <v>123</v>
      </c>
      <c r="C28" s="501"/>
      <c r="D28" s="182"/>
      <c r="E28" s="201">
        <f>+Breakdown!F28</f>
        <v>0</v>
      </c>
      <c r="F28" s="202"/>
      <c r="G28" s="201">
        <f>IF(OR(E28="",E28=0),"",Breakdown!F28-Breakdown!H28)</f>
      </c>
      <c r="H28" s="202"/>
      <c r="I28" s="199"/>
    </row>
    <row r="29" spans="1:9" ht="18">
      <c r="A29" s="180"/>
      <c r="B29" s="200" t="s">
        <v>144</v>
      </c>
      <c r="C29" s="203">
        <f>IF(Breakdown!C29="","",Breakdown!C29)</f>
      </c>
      <c r="D29" s="182"/>
      <c r="E29" s="201">
        <f>+Breakdown!F29</f>
        <v>0</v>
      </c>
      <c r="F29" s="202"/>
      <c r="G29" s="201">
        <f>IF(OR(E29="",E29=0),"",Breakdown!F28-Breakdown!H28)</f>
      </c>
      <c r="H29" s="202"/>
      <c r="I29" s="199"/>
    </row>
    <row r="30" spans="1:9" ht="15">
      <c r="A30" s="180"/>
      <c r="B30" s="182"/>
      <c r="C30" s="182"/>
      <c r="D30" s="191"/>
      <c r="E30" s="202"/>
      <c r="F30" s="202"/>
      <c r="G30" s="202"/>
      <c r="H30" s="202"/>
      <c r="I30" s="202"/>
    </row>
    <row r="31" spans="1:9" ht="18">
      <c r="A31" s="180"/>
      <c r="B31" s="200" t="s">
        <v>152</v>
      </c>
      <c r="C31" s="182"/>
      <c r="D31" s="191"/>
      <c r="E31" s="202"/>
      <c r="F31" s="202"/>
      <c r="G31" s="202"/>
      <c r="H31" s="202"/>
      <c r="I31" s="202"/>
    </row>
    <row r="32" spans="1:253" ht="18">
      <c r="A32" s="180"/>
      <c r="B32" s="200" t="s">
        <v>153</v>
      </c>
      <c r="C32" s="191"/>
      <c r="D32" s="191"/>
      <c r="E32" s="201">
        <f>+Breakdown!F32</f>
        <v>0</v>
      </c>
      <c r="F32" s="202"/>
      <c r="G32" s="201">
        <f>IF(OR(E32="",E32=0),"",Breakdown!F32-Breakdown!H32)</f>
      </c>
      <c r="H32" s="202"/>
      <c r="I32" s="201"/>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2"/>
      <c r="CO32" s="192"/>
      <c r="CP32" s="192"/>
      <c r="CQ32" s="192"/>
      <c r="CR32" s="192"/>
      <c r="CS32" s="192"/>
      <c r="CT32" s="192"/>
      <c r="CU32" s="192"/>
      <c r="CV32" s="192"/>
      <c r="CW32" s="192"/>
      <c r="CX32" s="192"/>
      <c r="CY32" s="192"/>
      <c r="CZ32" s="192"/>
      <c r="DA32" s="192"/>
      <c r="DB32" s="192"/>
      <c r="DC32" s="192"/>
      <c r="DD32" s="192"/>
      <c r="DE32" s="192"/>
      <c r="DF32" s="192"/>
      <c r="DG32" s="192"/>
      <c r="DH32" s="192"/>
      <c r="DI32" s="192"/>
      <c r="DJ32" s="192"/>
      <c r="DK32" s="192"/>
      <c r="DL32" s="192"/>
      <c r="DM32" s="192"/>
      <c r="DN32" s="192"/>
      <c r="DO32" s="192"/>
      <c r="DP32" s="192"/>
      <c r="DQ32" s="192"/>
      <c r="DR32" s="192"/>
      <c r="DS32" s="192"/>
      <c r="DT32" s="192"/>
      <c r="DU32" s="192"/>
      <c r="DV32" s="192"/>
      <c r="DW32" s="192"/>
      <c r="DX32" s="192"/>
      <c r="DY32" s="192"/>
      <c r="DZ32" s="192"/>
      <c r="EA32" s="192"/>
      <c r="EB32" s="192"/>
      <c r="EC32" s="192"/>
      <c r="ED32" s="192"/>
      <c r="EE32" s="192"/>
      <c r="EF32" s="192"/>
      <c r="EG32" s="192"/>
      <c r="EH32" s="192"/>
      <c r="EI32" s="192"/>
      <c r="EJ32" s="192"/>
      <c r="EK32" s="192"/>
      <c r="EL32" s="192"/>
      <c r="EM32" s="192"/>
      <c r="EN32" s="192"/>
      <c r="EO32" s="192"/>
      <c r="EP32" s="192"/>
      <c r="EQ32" s="192"/>
      <c r="ER32" s="192"/>
      <c r="ES32" s="192"/>
      <c r="ET32" s="192"/>
      <c r="EU32" s="192"/>
      <c r="EV32" s="192"/>
      <c r="EW32" s="192"/>
      <c r="EX32" s="192"/>
      <c r="EY32" s="192"/>
      <c r="EZ32" s="192"/>
      <c r="FA32" s="192"/>
      <c r="FB32" s="192"/>
      <c r="FC32" s="192"/>
      <c r="FD32" s="192"/>
      <c r="FE32" s="192"/>
      <c r="FF32" s="192"/>
      <c r="FG32" s="192"/>
      <c r="FH32" s="192"/>
      <c r="FI32" s="192"/>
      <c r="FJ32" s="192"/>
      <c r="FK32" s="192"/>
      <c r="FL32" s="192"/>
      <c r="FM32" s="192"/>
      <c r="FN32" s="192"/>
      <c r="FO32" s="192"/>
      <c r="FP32" s="192"/>
      <c r="FQ32" s="192"/>
      <c r="FR32" s="192"/>
      <c r="FS32" s="192"/>
      <c r="FT32" s="192"/>
      <c r="FU32" s="192"/>
      <c r="FV32" s="192"/>
      <c r="FW32" s="192"/>
      <c r="FX32" s="192"/>
      <c r="FY32" s="192"/>
      <c r="FZ32" s="192"/>
      <c r="GA32" s="192"/>
      <c r="GB32" s="192"/>
      <c r="GC32" s="192"/>
      <c r="GD32" s="192"/>
      <c r="GE32" s="192"/>
      <c r="GF32" s="192"/>
      <c r="GG32" s="192"/>
      <c r="GH32" s="192"/>
      <c r="GI32" s="192"/>
      <c r="GJ32" s="192"/>
      <c r="GK32" s="192"/>
      <c r="GL32" s="192"/>
      <c r="GM32" s="192"/>
      <c r="GN32" s="192"/>
      <c r="GO32" s="192"/>
      <c r="GP32" s="192"/>
      <c r="GQ32" s="192"/>
      <c r="GR32" s="192"/>
      <c r="GS32" s="192"/>
      <c r="GT32" s="192"/>
      <c r="GU32" s="192"/>
      <c r="GV32" s="192"/>
      <c r="GW32" s="192"/>
      <c r="GX32" s="192"/>
      <c r="GY32" s="192"/>
      <c r="GZ32" s="192"/>
      <c r="HA32" s="192"/>
      <c r="HB32" s="192"/>
      <c r="HC32" s="192"/>
      <c r="HD32" s="192"/>
      <c r="HE32" s="192"/>
      <c r="HF32" s="192"/>
      <c r="HG32" s="192"/>
      <c r="HH32" s="192"/>
      <c r="HI32" s="192"/>
      <c r="HJ32" s="192"/>
      <c r="HK32" s="192"/>
      <c r="HL32" s="192"/>
      <c r="HM32" s="192"/>
      <c r="HN32" s="192"/>
      <c r="HO32" s="192"/>
      <c r="HP32" s="192"/>
      <c r="HQ32" s="192"/>
      <c r="HR32" s="192"/>
      <c r="HS32" s="192"/>
      <c r="HT32" s="192"/>
      <c r="HU32" s="192"/>
      <c r="HV32" s="192"/>
      <c r="HW32" s="192"/>
      <c r="HX32" s="192"/>
      <c r="HY32" s="192"/>
      <c r="HZ32" s="192"/>
      <c r="IA32" s="192"/>
      <c r="IB32" s="192"/>
      <c r="IC32" s="192"/>
      <c r="ID32" s="192"/>
      <c r="IE32" s="192"/>
      <c r="IF32" s="192"/>
      <c r="IG32" s="192"/>
      <c r="IH32" s="192"/>
      <c r="II32" s="192"/>
      <c r="IJ32" s="192"/>
      <c r="IK32" s="192"/>
      <c r="IL32" s="192"/>
      <c r="IM32" s="192"/>
      <c r="IN32" s="192"/>
      <c r="IO32" s="192"/>
      <c r="IP32" s="192"/>
      <c r="IQ32" s="192"/>
      <c r="IR32" s="192"/>
      <c r="IS32" s="192"/>
    </row>
    <row r="33" spans="1:9" ht="18">
      <c r="A33" s="180"/>
      <c r="B33" s="200" t="s">
        <v>154</v>
      </c>
      <c r="C33" s="182"/>
      <c r="D33" s="191"/>
      <c r="E33" s="201">
        <f>+Breakdown!F33</f>
        <v>0</v>
      </c>
      <c r="F33" s="202"/>
      <c r="G33" s="201">
        <f>IF(OR(E33="",E33=0),"",Breakdown!F33-Breakdown!H33)</f>
      </c>
      <c r="H33" s="202"/>
      <c r="I33" s="199"/>
    </row>
    <row r="34" spans="1:9" ht="18">
      <c r="A34" s="180"/>
      <c r="B34" s="200"/>
      <c r="C34" s="182"/>
      <c r="D34" s="191"/>
      <c r="E34" s="185"/>
      <c r="F34" s="185"/>
      <c r="G34" s="185"/>
      <c r="H34" s="185"/>
      <c r="I34" s="185"/>
    </row>
    <row r="35" spans="1:9" ht="18">
      <c r="A35" s="180"/>
      <c r="B35" s="200" t="s">
        <v>155</v>
      </c>
      <c r="C35" s="182"/>
      <c r="D35" s="191"/>
      <c r="E35" s="185"/>
      <c r="F35" s="185"/>
      <c r="G35" s="185"/>
      <c r="H35" s="185"/>
      <c r="I35" s="185"/>
    </row>
    <row r="36" spans="1:9" ht="18">
      <c r="A36" s="180"/>
      <c r="B36" s="205" t="s">
        <v>211</v>
      </c>
      <c r="C36" s="206"/>
      <c r="D36" s="191"/>
      <c r="E36" s="201">
        <f>+Breakdown!F36</f>
        <v>0</v>
      </c>
      <c r="F36" s="202"/>
      <c r="G36" s="201">
        <f>IF(OR(E36="",E36=0),"",Breakdown!F36-Breakdown!H36)</f>
      </c>
      <c r="H36" s="202"/>
      <c r="I36" s="199"/>
    </row>
    <row r="37" spans="1:9" ht="18">
      <c r="A37" s="180"/>
      <c r="B37" s="205" t="s">
        <v>157</v>
      </c>
      <c r="C37" s="206"/>
      <c r="D37" s="191"/>
      <c r="E37" s="201">
        <f>+Breakdown!F37</f>
        <v>0</v>
      </c>
      <c r="F37" s="202"/>
      <c r="G37" s="201">
        <f>IF(OR(E37="",E37=0),"",Breakdown!F37-Breakdown!H37)</f>
      </c>
      <c r="H37" s="202"/>
      <c r="I37" s="199"/>
    </row>
    <row r="38" spans="1:9" ht="15">
      <c r="A38" s="180"/>
      <c r="B38" s="182"/>
      <c r="C38" s="182"/>
      <c r="D38" s="191"/>
      <c r="E38" s="202"/>
      <c r="F38" s="202"/>
      <c r="G38" s="207"/>
      <c r="H38" s="202"/>
      <c r="I38" s="207"/>
    </row>
    <row r="39" spans="1:9" ht="18">
      <c r="A39" s="180"/>
      <c r="B39" s="200" t="s">
        <v>158</v>
      </c>
      <c r="C39" s="182"/>
      <c r="D39" s="191"/>
      <c r="E39" s="202"/>
      <c r="F39" s="202"/>
      <c r="G39" s="207"/>
      <c r="H39" s="202"/>
      <c r="I39" s="207"/>
    </row>
    <row r="40" spans="1:9" ht="18">
      <c r="A40" s="180"/>
      <c r="B40" s="200" t="s">
        <v>159</v>
      </c>
      <c r="C40" s="182"/>
      <c r="D40" s="191"/>
      <c r="E40" s="201">
        <f>+Breakdown!F40</f>
        <v>0</v>
      </c>
      <c r="F40" s="202"/>
      <c r="G40" s="201">
        <f>IF(OR(E40="",E40=0),"",Breakdown!F40-Breakdown!H40)</f>
      </c>
      <c r="H40" s="202"/>
      <c r="I40" s="199"/>
    </row>
    <row r="41" spans="1:9" ht="18">
      <c r="A41" s="180"/>
      <c r="B41" s="200" t="s">
        <v>160</v>
      </c>
      <c r="C41" s="182"/>
      <c r="D41" s="191"/>
      <c r="E41" s="201">
        <f>+Breakdown!F41</f>
        <v>0</v>
      </c>
      <c r="F41" s="202"/>
      <c r="G41" s="201">
        <f>IF(OR(E41="",E41=0),"",Breakdown!F41-Breakdown!H41)</f>
      </c>
      <c r="H41" s="202"/>
      <c r="I41" s="199"/>
    </row>
    <row r="42" spans="1:9" ht="18">
      <c r="A42" s="180"/>
      <c r="B42" s="200" t="s">
        <v>161</v>
      </c>
      <c r="C42" s="182"/>
      <c r="D42" s="191"/>
      <c r="E42" s="201">
        <f>+Breakdown!F42</f>
        <v>0</v>
      </c>
      <c r="F42" s="202"/>
      <c r="G42" s="201">
        <f>IF(OR(E42="",E42=0),"",Breakdown!F42-Breakdown!H42)</f>
      </c>
      <c r="H42" s="202"/>
      <c r="I42" s="199"/>
    </row>
    <row r="43" spans="1:9" ht="18">
      <c r="A43" s="180"/>
      <c r="B43" s="200" t="s">
        <v>162</v>
      </c>
      <c r="C43" s="182"/>
      <c r="D43" s="191"/>
      <c r="E43" s="201">
        <f>+Breakdown!F43</f>
        <v>0</v>
      </c>
      <c r="F43" s="202"/>
      <c r="G43" s="201">
        <f>IF(OR(E43="",E43=0),"",Breakdown!F43-Breakdown!H43)</f>
      </c>
      <c r="H43" s="202"/>
      <c r="I43" s="199"/>
    </row>
    <row r="44" spans="1:9" ht="18">
      <c r="A44" s="180"/>
      <c r="B44" s="200" t="s">
        <v>163</v>
      </c>
      <c r="C44" s="182"/>
      <c r="D44" s="191"/>
      <c r="E44" s="201">
        <f>+Breakdown!F44</f>
        <v>0</v>
      </c>
      <c r="F44" s="202"/>
      <c r="G44" s="201">
        <f>IF(OR(E44="",E44=0),"",Breakdown!F44-Breakdown!H44)</f>
      </c>
      <c r="H44" s="202"/>
      <c r="I44" s="199"/>
    </row>
    <row r="45" spans="1:9" ht="18">
      <c r="A45" s="180"/>
      <c r="B45" s="200" t="s">
        <v>164</v>
      </c>
      <c r="C45" s="182"/>
      <c r="D45" s="191"/>
      <c r="E45" s="201">
        <f>+Breakdown!F45</f>
        <v>0</v>
      </c>
      <c r="F45" s="202"/>
      <c r="G45" s="201">
        <f>IF(OR(E45="",E45=0),"",Breakdown!F45-Breakdown!H45)</f>
      </c>
      <c r="H45" s="202"/>
      <c r="I45" s="199"/>
    </row>
    <row r="46" spans="1:9" ht="18">
      <c r="A46" s="180"/>
      <c r="B46" s="200" t="s">
        <v>165</v>
      </c>
      <c r="C46" s="182"/>
      <c r="D46" s="191"/>
      <c r="E46" s="201">
        <f>+Breakdown!F46</f>
        <v>0</v>
      </c>
      <c r="F46" s="202"/>
      <c r="G46" s="201">
        <f>IF(OR(E46="",E46=0),"",Breakdown!F46-Breakdown!H46)</f>
      </c>
      <c r="H46" s="202"/>
      <c r="I46" s="199"/>
    </row>
    <row r="47" spans="1:9" ht="18">
      <c r="A47" s="180"/>
      <c r="B47" s="200" t="s">
        <v>166</v>
      </c>
      <c r="C47" s="182"/>
      <c r="D47" s="191"/>
      <c r="E47" s="201">
        <f>+Breakdown!F47</f>
        <v>0</v>
      </c>
      <c r="F47" s="202"/>
      <c r="G47" s="201">
        <f>IF(OR(E47="",E47=0),"",Breakdown!F47-Breakdown!H47)</f>
      </c>
      <c r="H47" s="202"/>
      <c r="I47" s="199"/>
    </row>
    <row r="48" spans="1:9" ht="18">
      <c r="A48" s="180"/>
      <c r="B48" s="200" t="s">
        <v>167</v>
      </c>
      <c r="C48" s="182"/>
      <c r="D48" s="191"/>
      <c r="E48" s="201">
        <f>+Breakdown!F48</f>
        <v>0</v>
      </c>
      <c r="F48" s="202"/>
      <c r="G48" s="201">
        <f>IF(OR(E48="",E48=0),"",Breakdown!F48-Breakdown!H48)</f>
      </c>
      <c r="H48" s="202"/>
      <c r="I48" s="199"/>
    </row>
    <row r="49" spans="1:9" ht="18">
      <c r="A49" s="180"/>
      <c r="B49" s="200" t="s">
        <v>168</v>
      </c>
      <c r="C49" s="182"/>
      <c r="D49" s="191"/>
      <c r="E49" s="201">
        <f>+Breakdown!F49</f>
        <v>0</v>
      </c>
      <c r="F49" s="202"/>
      <c r="G49" s="201">
        <f>IF(OR(E49="",E49=0),"",Breakdown!F49-Breakdown!H49)</f>
      </c>
      <c r="H49" s="202"/>
      <c r="I49" s="199"/>
    </row>
    <row r="50" spans="1:9" ht="15">
      <c r="A50" s="180"/>
      <c r="B50" s="182"/>
      <c r="C50" s="182"/>
      <c r="D50" s="191"/>
      <c r="E50" s="202"/>
      <c r="F50" s="202"/>
      <c r="G50" s="202"/>
      <c r="H50" s="202"/>
      <c r="I50" s="202"/>
    </row>
    <row r="51" spans="1:9" ht="18">
      <c r="A51" s="180"/>
      <c r="B51" s="200" t="s">
        <v>169</v>
      </c>
      <c r="C51" s="182"/>
      <c r="D51" s="191"/>
      <c r="E51" s="202"/>
      <c r="F51" s="202"/>
      <c r="G51" s="202"/>
      <c r="H51" s="202"/>
      <c r="I51" s="202"/>
    </row>
    <row r="52" spans="1:9" ht="18">
      <c r="A52" s="180"/>
      <c r="B52" s="200" t="s">
        <v>170</v>
      </c>
      <c r="C52" s="182"/>
      <c r="D52" s="191"/>
      <c r="E52" s="201">
        <f>+Breakdown!F52</f>
        <v>0</v>
      </c>
      <c r="F52" s="202"/>
      <c r="G52" s="201">
        <f>IF(OR(E52="",E52=0),"",Breakdown!F52-Breakdown!H52)</f>
      </c>
      <c r="H52" s="202"/>
      <c r="I52" s="199"/>
    </row>
    <row r="53" spans="1:9" ht="18">
      <c r="A53" s="180"/>
      <c r="B53" s="200" t="s">
        <v>171</v>
      </c>
      <c r="C53" s="182"/>
      <c r="D53" s="191"/>
      <c r="E53" s="201">
        <f>+Breakdown!F53</f>
        <v>0</v>
      </c>
      <c r="F53" s="202"/>
      <c r="G53" s="201">
        <f>IF(OR(E53="",E53=0),"",Breakdown!F53-Breakdown!H53)</f>
      </c>
      <c r="H53" s="202"/>
      <c r="I53" s="199"/>
    </row>
    <row r="54" spans="1:9" ht="18">
      <c r="A54" s="180"/>
      <c r="B54" s="200" t="s">
        <v>172</v>
      </c>
      <c r="C54" s="182"/>
      <c r="D54" s="191"/>
      <c r="E54" s="201">
        <f>+Breakdown!F54</f>
        <v>0</v>
      </c>
      <c r="F54" s="202"/>
      <c r="G54" s="201">
        <f>IF(OR(E54="",E54=0),"",Breakdown!F54-Breakdown!H54)</f>
      </c>
      <c r="H54" s="202"/>
      <c r="I54" s="199"/>
    </row>
    <row r="55" spans="1:9" ht="18">
      <c r="A55" s="180"/>
      <c r="B55" s="200" t="s">
        <v>173</v>
      </c>
      <c r="C55" s="182"/>
      <c r="D55" s="191"/>
      <c r="E55" s="201">
        <f>+Breakdown!F55</f>
        <v>0</v>
      </c>
      <c r="F55" s="202"/>
      <c r="G55" s="201">
        <f>IF(OR(E55="",E55=0),"",Breakdown!F55-Breakdown!H55)</f>
      </c>
      <c r="H55" s="202"/>
      <c r="I55" s="199"/>
    </row>
    <row r="56" spans="1:9" ht="18">
      <c r="A56" s="180"/>
      <c r="B56" s="200" t="s">
        <v>174</v>
      </c>
      <c r="C56" s="182"/>
      <c r="D56" s="191"/>
      <c r="E56" s="201">
        <f>+Breakdown!F56</f>
        <v>0</v>
      </c>
      <c r="F56" s="202"/>
      <c r="G56" s="201">
        <f>IF(OR(E56="",E56=0),"",Breakdown!F56-Breakdown!H56)</f>
      </c>
      <c r="H56" s="202"/>
      <c r="I56" s="199"/>
    </row>
    <row r="57" spans="1:9" ht="18">
      <c r="A57" s="180"/>
      <c r="B57" s="200" t="s">
        <v>175</v>
      </c>
      <c r="C57" s="182"/>
      <c r="D57" s="191"/>
      <c r="E57" s="201">
        <f>+Breakdown!F57</f>
        <v>0</v>
      </c>
      <c r="F57" s="202"/>
      <c r="G57" s="201">
        <f>IF(OR(E57="",E57=0),"",Breakdown!F57-Breakdown!H57)</f>
      </c>
      <c r="H57" s="202"/>
      <c r="I57" s="199"/>
    </row>
    <row r="58" spans="1:9" ht="18">
      <c r="A58" s="180"/>
      <c r="B58" s="200" t="s">
        <v>176</v>
      </c>
      <c r="C58" s="182"/>
      <c r="D58" s="191"/>
      <c r="E58" s="201">
        <f>+Breakdown!F58</f>
        <v>0</v>
      </c>
      <c r="F58" s="202"/>
      <c r="G58" s="201">
        <f>IF(OR(E58="",E58=0),"",Breakdown!F58-Breakdown!H58)</f>
      </c>
      <c r="H58" s="202"/>
      <c r="I58" s="199"/>
    </row>
    <row r="59" spans="1:9" ht="18">
      <c r="A59" s="180"/>
      <c r="B59" s="200" t="s">
        <v>177</v>
      </c>
      <c r="C59" s="182"/>
      <c r="D59" s="191"/>
      <c r="E59" s="201">
        <f>+Breakdown!F59</f>
        <v>0</v>
      </c>
      <c r="F59" s="202"/>
      <c r="G59" s="545">
        <v>0</v>
      </c>
      <c r="H59" s="202"/>
      <c r="I59" s="199"/>
    </row>
    <row r="60" spans="1:9" ht="18">
      <c r="A60" s="180"/>
      <c r="B60" s="506" t="s">
        <v>356</v>
      </c>
      <c r="C60" s="182"/>
      <c r="D60" s="191"/>
      <c r="E60" s="201">
        <f>+Breakdown!F60</f>
        <v>0</v>
      </c>
      <c r="F60" s="202"/>
      <c r="G60" s="545">
        <v>0</v>
      </c>
      <c r="H60" s="202"/>
      <c r="I60" s="199"/>
    </row>
    <row r="61" spans="1:9" ht="18">
      <c r="A61" s="180"/>
      <c r="B61" s="200" t="s">
        <v>368</v>
      </c>
      <c r="C61" s="203">
        <f>IF(Breakdown!C61="","",Breakdown!C61)</f>
      </c>
      <c r="D61" s="182"/>
      <c r="E61" s="201">
        <f>+Breakdown!F61</f>
        <v>0</v>
      </c>
      <c r="F61" s="202"/>
      <c r="G61" s="201">
        <f>IF(OR(E61="",E61=0),"",Breakdown!F61-Breakdown!H61)</f>
      </c>
      <c r="H61" s="202"/>
      <c r="I61" s="199"/>
    </row>
    <row r="62" spans="1:9" ht="12.75">
      <c r="A62" s="180"/>
      <c r="B62" s="182"/>
      <c r="C62" s="182"/>
      <c r="D62" s="182"/>
      <c r="E62" s="187"/>
      <c r="F62" s="187"/>
      <c r="G62" s="187"/>
      <c r="H62" s="187"/>
      <c r="I62" s="187"/>
    </row>
    <row r="63" spans="1:9" ht="21" thickBot="1">
      <c r="A63" s="180"/>
      <c r="B63" s="208" t="s">
        <v>178</v>
      </c>
      <c r="C63" s="182"/>
      <c r="D63" s="191"/>
      <c r="E63" s="209">
        <f>SUM(E13:E62)</f>
        <v>0</v>
      </c>
      <c r="F63" s="202"/>
      <c r="G63" s="209">
        <f>SUM(G13:G62)</f>
        <v>0</v>
      </c>
      <c r="H63" s="210"/>
      <c r="I63" s="209">
        <f>SUM(I13:I62)</f>
        <v>0</v>
      </c>
    </row>
    <row r="64" spans="1:9" ht="15.75" thickTop="1">
      <c r="A64" s="180"/>
      <c r="B64" s="182"/>
      <c r="C64" s="182"/>
      <c r="D64" s="191"/>
      <c r="E64" s="202"/>
      <c r="F64" s="202"/>
      <c r="G64" s="202"/>
      <c r="H64" s="202"/>
      <c r="I64" s="202"/>
    </row>
    <row r="65" spans="1:9" ht="18">
      <c r="A65" s="180"/>
      <c r="B65" s="200" t="s">
        <v>390</v>
      </c>
      <c r="C65" s="182"/>
      <c r="D65" s="191"/>
      <c r="E65" s="201">
        <f>+Breakdown!F65</f>
        <v>0</v>
      </c>
      <c r="F65" s="187"/>
      <c r="G65" s="201">
        <f>IF(OR(E65="",E65=0),"",Breakdown!F65-Breakdown!H65)</f>
      </c>
      <c r="H65" s="187"/>
      <c r="I65" s="199"/>
    </row>
    <row r="66" spans="1:9" ht="18">
      <c r="A66" s="180"/>
      <c r="B66" s="200" t="s">
        <v>391</v>
      </c>
      <c r="C66" s="182"/>
      <c r="D66" s="191"/>
      <c r="E66" s="201">
        <f>+Breakdown!F66</f>
        <v>0</v>
      </c>
      <c r="F66" s="187"/>
      <c r="G66" s="201">
        <f>IF(OR(E66="",E66=0),"",Breakdown!F66-Breakdown!H66)</f>
      </c>
      <c r="H66" s="187"/>
      <c r="I66" s="199"/>
    </row>
    <row r="67" spans="1:9" ht="18">
      <c r="A67" s="180"/>
      <c r="B67" s="200" t="s">
        <v>179</v>
      </c>
      <c r="C67" s="182"/>
      <c r="D67" s="191"/>
      <c r="E67" s="201">
        <f>+Breakdown!F67</f>
        <v>0</v>
      </c>
      <c r="F67" s="202"/>
      <c r="G67" s="201">
        <f>+E67</f>
        <v>0</v>
      </c>
      <c r="H67" s="202"/>
      <c r="I67" s="199"/>
    </row>
    <row r="68" spans="1:9" ht="18">
      <c r="A68" s="180"/>
      <c r="B68" s="200" t="s">
        <v>180</v>
      </c>
      <c r="C68" s="182"/>
      <c r="D68" s="191"/>
      <c r="E68" s="201">
        <f>+Breakdown!F68</f>
        <v>0</v>
      </c>
      <c r="F68" s="202"/>
      <c r="G68" s="211" t="s">
        <v>66</v>
      </c>
      <c r="H68" s="202"/>
      <c r="I68" s="211" t="s">
        <v>66</v>
      </c>
    </row>
    <row r="69" spans="1:9" ht="18">
      <c r="A69" s="180"/>
      <c r="B69" s="200" t="s">
        <v>181</v>
      </c>
      <c r="C69" s="182"/>
      <c r="D69" s="191"/>
      <c r="E69" s="201">
        <f>+Breakdown!F69</f>
        <v>0</v>
      </c>
      <c r="F69" s="202"/>
      <c r="G69" s="211" t="s">
        <v>66</v>
      </c>
      <c r="H69" s="202"/>
      <c r="I69" s="211" t="s">
        <v>66</v>
      </c>
    </row>
    <row r="70" spans="1:9" ht="18">
      <c r="A70" s="180"/>
      <c r="B70" s="200" t="s">
        <v>182</v>
      </c>
      <c r="C70" s="182"/>
      <c r="D70" s="191"/>
      <c r="E70" s="201">
        <f>+Breakdown!F70</f>
        <v>0</v>
      </c>
      <c r="F70" s="202"/>
      <c r="G70" s="211" t="s">
        <v>66</v>
      </c>
      <c r="H70" s="202"/>
      <c r="I70" s="211" t="s">
        <v>66</v>
      </c>
    </row>
    <row r="71" spans="1:251" ht="21">
      <c r="A71" s="180"/>
      <c r="B71" s="200" t="s">
        <v>183</v>
      </c>
      <c r="C71" s="205" t="s">
        <v>184</v>
      </c>
      <c r="D71" s="191"/>
      <c r="E71" s="201">
        <f>+Breakdown!F71</f>
        <v>0</v>
      </c>
      <c r="F71" s="212"/>
      <c r="G71" s="211" t="s">
        <v>66</v>
      </c>
      <c r="H71" s="212"/>
      <c r="I71" s="211" t="s">
        <v>66</v>
      </c>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92"/>
      <c r="CG71" s="192"/>
      <c r="CH71" s="192"/>
      <c r="CI71" s="192"/>
      <c r="CJ71" s="192"/>
      <c r="CK71" s="192"/>
      <c r="CL71" s="192"/>
      <c r="CM71" s="192"/>
      <c r="CN71" s="192"/>
      <c r="CO71" s="192"/>
      <c r="CP71" s="192"/>
      <c r="CQ71" s="192"/>
      <c r="CR71" s="192"/>
      <c r="CS71" s="192"/>
      <c r="CT71" s="192"/>
      <c r="CU71" s="192"/>
      <c r="CV71" s="192"/>
      <c r="CW71" s="192"/>
      <c r="CX71" s="192"/>
      <c r="CY71" s="192"/>
      <c r="CZ71" s="192"/>
      <c r="DA71" s="192"/>
      <c r="DB71" s="192"/>
      <c r="DC71" s="192"/>
      <c r="DD71" s="192"/>
      <c r="DE71" s="192"/>
      <c r="DF71" s="192"/>
      <c r="DG71" s="192"/>
      <c r="DH71" s="192"/>
      <c r="DI71" s="192"/>
      <c r="DJ71" s="192"/>
      <c r="DK71" s="192"/>
      <c r="DL71" s="192"/>
      <c r="DM71" s="192"/>
      <c r="DN71" s="192"/>
      <c r="DO71" s="192"/>
      <c r="DP71" s="192"/>
      <c r="DQ71" s="192"/>
      <c r="DR71" s="192"/>
      <c r="DS71" s="192"/>
      <c r="DT71" s="192"/>
      <c r="DU71" s="192"/>
      <c r="DV71" s="192"/>
      <c r="DW71" s="192"/>
      <c r="DX71" s="192"/>
      <c r="DY71" s="192"/>
      <c r="DZ71" s="192"/>
      <c r="EA71" s="192"/>
      <c r="EB71" s="192"/>
      <c r="EC71" s="192"/>
      <c r="ED71" s="192"/>
      <c r="EE71" s="192"/>
      <c r="EF71" s="192"/>
      <c r="EG71" s="192"/>
      <c r="EH71" s="192"/>
      <c r="EI71" s="192"/>
      <c r="EJ71" s="192"/>
      <c r="EK71" s="192"/>
      <c r="EL71" s="192"/>
      <c r="EM71" s="192"/>
      <c r="EN71" s="192"/>
      <c r="EO71" s="192"/>
      <c r="EP71" s="192"/>
      <c r="EQ71" s="192"/>
      <c r="ER71" s="192"/>
      <c r="ES71" s="192"/>
      <c r="ET71" s="192"/>
      <c r="EU71" s="192"/>
      <c r="EV71" s="192"/>
      <c r="EW71" s="192"/>
      <c r="EX71" s="192"/>
      <c r="EY71" s="192"/>
      <c r="EZ71" s="192"/>
      <c r="FA71" s="192"/>
      <c r="FB71" s="192"/>
      <c r="FC71" s="192"/>
      <c r="FD71" s="192"/>
      <c r="FE71" s="192"/>
      <c r="FF71" s="192"/>
      <c r="FG71" s="192"/>
      <c r="FH71" s="192"/>
      <c r="FI71" s="192"/>
      <c r="FJ71" s="192"/>
      <c r="FK71" s="192"/>
      <c r="FL71" s="192"/>
      <c r="FM71" s="192"/>
      <c r="FN71" s="192"/>
      <c r="FO71" s="192"/>
      <c r="FP71" s="192"/>
      <c r="FQ71" s="192"/>
      <c r="FR71" s="192"/>
      <c r="FS71" s="192"/>
      <c r="FT71" s="192"/>
      <c r="FU71" s="192"/>
      <c r="FV71" s="192"/>
      <c r="FW71" s="192"/>
      <c r="FX71" s="192"/>
      <c r="FY71" s="192"/>
      <c r="FZ71" s="192"/>
      <c r="GA71" s="192"/>
      <c r="GB71" s="192"/>
      <c r="GC71" s="192"/>
      <c r="GD71" s="192"/>
      <c r="GE71" s="192"/>
      <c r="GF71" s="192"/>
      <c r="GG71" s="192"/>
      <c r="GH71" s="192"/>
      <c r="GI71" s="192"/>
      <c r="GJ71" s="192"/>
      <c r="GK71" s="192"/>
      <c r="GL71" s="192"/>
      <c r="GM71" s="192"/>
      <c r="GN71" s="192"/>
      <c r="GO71" s="192"/>
      <c r="GP71" s="192"/>
      <c r="GQ71" s="192"/>
      <c r="GR71" s="192"/>
      <c r="GS71" s="192"/>
      <c r="GT71" s="192"/>
      <c r="GU71" s="192"/>
      <c r="GV71" s="192"/>
      <c r="GW71" s="192"/>
      <c r="GX71" s="192"/>
      <c r="GY71" s="192"/>
      <c r="GZ71" s="192"/>
      <c r="HA71" s="192"/>
      <c r="HB71" s="192"/>
      <c r="HC71" s="192"/>
      <c r="HD71" s="192"/>
      <c r="HE71" s="192"/>
      <c r="HF71" s="192"/>
      <c r="HG71" s="192"/>
      <c r="HH71" s="192"/>
      <c r="HI71" s="192"/>
      <c r="HJ71" s="192"/>
      <c r="HK71" s="192"/>
      <c r="HL71" s="192"/>
      <c r="HM71" s="192"/>
      <c r="HN71" s="192"/>
      <c r="HO71" s="192"/>
      <c r="HP71" s="192"/>
      <c r="HQ71" s="192"/>
      <c r="HR71" s="192"/>
      <c r="HS71" s="192"/>
      <c r="HT71" s="192"/>
      <c r="HU71" s="192"/>
      <c r="HV71" s="192"/>
      <c r="HW71" s="192"/>
      <c r="HX71" s="192"/>
      <c r="HY71" s="192"/>
      <c r="HZ71" s="192"/>
      <c r="IA71" s="192"/>
      <c r="IB71" s="192"/>
      <c r="IC71" s="192"/>
      <c r="ID71" s="192"/>
      <c r="IE71" s="192"/>
      <c r="IF71" s="192"/>
      <c r="IG71" s="192"/>
      <c r="IH71" s="192"/>
      <c r="II71" s="192"/>
      <c r="IJ71" s="192"/>
      <c r="IK71" s="192"/>
      <c r="IL71" s="192"/>
      <c r="IM71" s="192"/>
      <c r="IN71" s="192"/>
      <c r="IO71" s="192"/>
      <c r="IP71" s="192"/>
      <c r="IQ71" s="192"/>
    </row>
    <row r="72" spans="1:251" ht="21">
      <c r="A72" s="180"/>
      <c r="B72" s="200"/>
      <c r="C72" s="205" t="s">
        <v>99</v>
      </c>
      <c r="D72" s="191"/>
      <c r="E72" s="201">
        <f>+Breakdown!F72</f>
        <v>0</v>
      </c>
      <c r="F72" s="212"/>
      <c r="G72" s="211" t="s">
        <v>66</v>
      </c>
      <c r="H72" s="212"/>
      <c r="I72" s="211" t="s">
        <v>66</v>
      </c>
      <c r="AZ72" s="192"/>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c r="BX72" s="192"/>
      <c r="BY72" s="192"/>
      <c r="BZ72" s="192"/>
      <c r="CA72" s="192"/>
      <c r="CB72" s="192"/>
      <c r="CC72" s="192"/>
      <c r="CD72" s="192"/>
      <c r="CE72" s="192"/>
      <c r="CF72" s="192"/>
      <c r="CG72" s="192"/>
      <c r="CH72" s="192"/>
      <c r="CI72" s="192"/>
      <c r="CJ72" s="192"/>
      <c r="CK72" s="192"/>
      <c r="CL72" s="192"/>
      <c r="CM72" s="192"/>
      <c r="CN72" s="192"/>
      <c r="CO72" s="192"/>
      <c r="CP72" s="192"/>
      <c r="CQ72" s="192"/>
      <c r="CR72" s="192"/>
      <c r="CS72" s="192"/>
      <c r="CT72" s="192"/>
      <c r="CU72" s="192"/>
      <c r="CV72" s="192"/>
      <c r="CW72" s="192"/>
      <c r="CX72" s="192"/>
      <c r="CY72" s="192"/>
      <c r="CZ72" s="192"/>
      <c r="DA72" s="192"/>
      <c r="DB72" s="192"/>
      <c r="DC72" s="192"/>
      <c r="DD72" s="192"/>
      <c r="DE72" s="192"/>
      <c r="DF72" s="192"/>
      <c r="DG72" s="192"/>
      <c r="DH72" s="192"/>
      <c r="DI72" s="192"/>
      <c r="DJ72" s="192"/>
      <c r="DK72" s="192"/>
      <c r="DL72" s="192"/>
      <c r="DM72" s="192"/>
      <c r="DN72" s="192"/>
      <c r="DO72" s="192"/>
      <c r="DP72" s="192"/>
      <c r="DQ72" s="192"/>
      <c r="DR72" s="192"/>
      <c r="DS72" s="192"/>
      <c r="DT72" s="192"/>
      <c r="DU72" s="192"/>
      <c r="DV72" s="192"/>
      <c r="DW72" s="192"/>
      <c r="DX72" s="192"/>
      <c r="DY72" s="192"/>
      <c r="DZ72" s="192"/>
      <c r="EA72" s="192"/>
      <c r="EB72" s="192"/>
      <c r="EC72" s="192"/>
      <c r="ED72" s="192"/>
      <c r="EE72" s="192"/>
      <c r="EF72" s="192"/>
      <c r="EG72" s="192"/>
      <c r="EH72" s="192"/>
      <c r="EI72" s="192"/>
      <c r="EJ72" s="192"/>
      <c r="EK72" s="192"/>
      <c r="EL72" s="192"/>
      <c r="EM72" s="192"/>
      <c r="EN72" s="192"/>
      <c r="EO72" s="192"/>
      <c r="EP72" s="192"/>
      <c r="EQ72" s="192"/>
      <c r="ER72" s="192"/>
      <c r="ES72" s="192"/>
      <c r="ET72" s="192"/>
      <c r="EU72" s="192"/>
      <c r="EV72" s="192"/>
      <c r="EW72" s="192"/>
      <c r="EX72" s="192"/>
      <c r="EY72" s="192"/>
      <c r="EZ72" s="192"/>
      <c r="FA72" s="192"/>
      <c r="FB72" s="192"/>
      <c r="FC72" s="192"/>
      <c r="FD72" s="192"/>
      <c r="FE72" s="192"/>
      <c r="FF72" s="192"/>
      <c r="FG72" s="192"/>
      <c r="FH72" s="192"/>
      <c r="FI72" s="192"/>
      <c r="FJ72" s="192"/>
      <c r="FK72" s="192"/>
      <c r="FL72" s="192"/>
      <c r="FM72" s="192"/>
      <c r="FN72" s="192"/>
      <c r="FO72" s="192"/>
      <c r="FP72" s="192"/>
      <c r="FQ72" s="192"/>
      <c r="FR72" s="192"/>
      <c r="FS72" s="192"/>
      <c r="FT72" s="192"/>
      <c r="FU72" s="192"/>
      <c r="FV72" s="192"/>
      <c r="FW72" s="192"/>
      <c r="FX72" s="192"/>
      <c r="FY72" s="192"/>
      <c r="FZ72" s="192"/>
      <c r="GA72" s="192"/>
      <c r="GB72" s="192"/>
      <c r="GC72" s="192"/>
      <c r="GD72" s="192"/>
      <c r="GE72" s="192"/>
      <c r="GF72" s="192"/>
      <c r="GG72" s="192"/>
      <c r="GH72" s="192"/>
      <c r="GI72" s="192"/>
      <c r="GJ72" s="192"/>
      <c r="GK72" s="192"/>
      <c r="GL72" s="192"/>
      <c r="GM72" s="192"/>
      <c r="GN72" s="192"/>
      <c r="GO72" s="192"/>
      <c r="GP72" s="192"/>
      <c r="GQ72" s="192"/>
      <c r="GR72" s="192"/>
      <c r="GS72" s="192"/>
      <c r="GT72" s="192"/>
      <c r="GU72" s="192"/>
      <c r="GV72" s="192"/>
      <c r="GW72" s="192"/>
      <c r="GX72" s="192"/>
      <c r="GY72" s="192"/>
      <c r="GZ72" s="192"/>
      <c r="HA72" s="192"/>
      <c r="HB72" s="192"/>
      <c r="HC72" s="192"/>
      <c r="HD72" s="192"/>
      <c r="HE72" s="192"/>
      <c r="HF72" s="192"/>
      <c r="HG72" s="192"/>
      <c r="HH72" s="192"/>
      <c r="HI72" s="192"/>
      <c r="HJ72" s="192"/>
      <c r="HK72" s="192"/>
      <c r="HL72" s="192"/>
      <c r="HM72" s="192"/>
      <c r="HN72" s="192"/>
      <c r="HO72" s="192"/>
      <c r="HP72" s="192"/>
      <c r="HQ72" s="192"/>
      <c r="HR72" s="192"/>
      <c r="HS72" s="192"/>
      <c r="HT72" s="192"/>
      <c r="HU72" s="192"/>
      <c r="HV72" s="192"/>
      <c r="HW72" s="192"/>
      <c r="HX72" s="192"/>
      <c r="HY72" s="192"/>
      <c r="HZ72" s="192"/>
      <c r="IA72" s="192"/>
      <c r="IB72" s="192"/>
      <c r="IC72" s="192"/>
      <c r="ID72" s="192"/>
      <c r="IE72" s="192"/>
      <c r="IF72" s="192"/>
      <c r="IG72" s="192"/>
      <c r="IH72" s="192"/>
      <c r="II72" s="192"/>
      <c r="IJ72" s="192"/>
      <c r="IK72" s="192"/>
      <c r="IL72" s="192"/>
      <c r="IM72" s="192"/>
      <c r="IN72" s="192"/>
      <c r="IO72" s="192"/>
      <c r="IP72" s="192"/>
      <c r="IQ72" s="192"/>
    </row>
    <row r="73" spans="1:9" ht="21">
      <c r="A73" s="180"/>
      <c r="B73" s="200"/>
      <c r="C73" s="205" t="s">
        <v>185</v>
      </c>
      <c r="D73" s="191"/>
      <c r="E73" s="201">
        <f>+Breakdown!F73</f>
        <v>0</v>
      </c>
      <c r="F73" s="212"/>
      <c r="G73" s="211" t="s">
        <v>66</v>
      </c>
      <c r="H73" s="212"/>
      <c r="I73" s="211" t="s">
        <v>66</v>
      </c>
    </row>
    <row r="74" spans="1:9" ht="21">
      <c r="A74" s="180"/>
      <c r="B74" s="200"/>
      <c r="C74" s="200" t="s">
        <v>186</v>
      </c>
      <c r="D74" s="191"/>
      <c r="E74" s="201">
        <f>+Breakdown!F74</f>
        <v>0</v>
      </c>
      <c r="F74" s="212"/>
      <c r="G74" s="211" t="s">
        <v>66</v>
      </c>
      <c r="H74" s="212"/>
      <c r="I74" s="211" t="s">
        <v>66</v>
      </c>
    </row>
    <row r="75" spans="1:9" ht="21">
      <c r="A75" s="180"/>
      <c r="B75" s="200"/>
      <c r="C75" s="200" t="s">
        <v>187</v>
      </c>
      <c r="D75" s="191"/>
      <c r="E75" s="201">
        <f>+Breakdown!F75</f>
        <v>0</v>
      </c>
      <c r="F75" s="212"/>
      <c r="G75" s="211" t="s">
        <v>66</v>
      </c>
      <c r="H75" s="212"/>
      <c r="I75" s="211" t="s">
        <v>66</v>
      </c>
    </row>
    <row r="76" spans="1:9" ht="21">
      <c r="A76" s="180"/>
      <c r="B76" s="200"/>
      <c r="C76" s="8" t="s">
        <v>268</v>
      </c>
      <c r="D76" s="509">
        <f>Breakdown!D76</f>
        <v>0</v>
      </c>
      <c r="E76" s="513">
        <f>+Breakdown!F76</f>
        <v>0</v>
      </c>
      <c r="F76" s="212"/>
      <c r="G76" s="211" t="s">
        <v>66</v>
      </c>
      <c r="H76" s="212"/>
      <c r="I76" s="211" t="s">
        <v>66</v>
      </c>
    </row>
    <row r="77" spans="1:9" ht="18" thickBot="1">
      <c r="A77" s="180"/>
      <c r="B77" s="208" t="s">
        <v>188</v>
      </c>
      <c r="C77" s="182"/>
      <c r="D77" s="191"/>
      <c r="E77" s="213">
        <f>SUM(E63:E76)</f>
        <v>0</v>
      </c>
      <c r="F77" s="214"/>
      <c r="G77" s="213">
        <f>SUM(G63:G76)</f>
        <v>0</v>
      </c>
      <c r="H77" s="214"/>
      <c r="I77" s="213">
        <f>SUM(I63:I76)</f>
        <v>0</v>
      </c>
    </row>
    <row r="78" spans="1:9" ht="13.5" thickTop="1">
      <c r="A78" s="180"/>
      <c r="B78" s="182"/>
      <c r="C78" s="182"/>
      <c r="D78" s="191"/>
      <c r="E78" s="184"/>
      <c r="F78" s="184"/>
      <c r="G78" s="184"/>
      <c r="H78" s="184"/>
      <c r="I78" s="184"/>
    </row>
    <row r="79" spans="1:9" ht="31.5" customHeight="1" thickBot="1">
      <c r="A79" s="180"/>
      <c r="B79" s="215" t="s">
        <v>212</v>
      </c>
      <c r="C79" s="182"/>
      <c r="D79" s="182"/>
      <c r="E79" s="184"/>
      <c r="F79" s="184"/>
      <c r="G79" s="184"/>
      <c r="H79" s="184"/>
      <c r="I79" s="216">
        <f>IF(G77=0,"",+I77/G77)</f>
      </c>
    </row>
    <row r="80" s="185" customFormat="1" ht="13.5" thickTop="1"/>
    <row r="81" s="185" customFormat="1" ht="12.75"/>
    <row r="82" spans="2:9" s="185" customFormat="1" ht="21" thickBot="1">
      <c r="B82" s="208" t="s">
        <v>213</v>
      </c>
      <c r="E82" s="217">
        <f>IF(OR(G65="",G65=0),"",I65/G65)</f>
      </c>
      <c r="I82" s="218"/>
    </row>
    <row r="83" spans="2:9" ht="13.5" thickTop="1">
      <c r="B83" s="185"/>
      <c r="C83" s="185"/>
      <c r="D83" s="185"/>
      <c r="E83" s="185"/>
      <c r="F83" s="185"/>
      <c r="G83" s="185"/>
      <c r="H83" s="185"/>
      <c r="I83" s="185"/>
    </row>
    <row r="85" spans="2:9" ht="12.75">
      <c r="B85" s="185"/>
      <c r="C85" s="185"/>
      <c r="D85" s="185"/>
      <c r="E85" s="185"/>
      <c r="F85" s="185"/>
      <c r="G85" s="185"/>
      <c r="H85" s="185"/>
      <c r="I85" s="185"/>
    </row>
    <row r="86" spans="2:9" ht="12.75">
      <c r="B86" s="185"/>
      <c r="C86" s="185"/>
      <c r="D86" s="185"/>
      <c r="E86" s="185"/>
      <c r="F86" s="185"/>
      <c r="G86" s="185"/>
      <c r="H86" s="185"/>
      <c r="I86" s="185"/>
    </row>
    <row r="87" spans="2:9" ht="12.75">
      <c r="B87" s="185"/>
      <c r="C87" s="185"/>
      <c r="D87" s="185"/>
      <c r="E87" s="185"/>
      <c r="F87" s="185"/>
      <c r="G87" s="185"/>
      <c r="H87" s="185"/>
      <c r="I87" s="185"/>
    </row>
    <row r="88" spans="2:9" ht="12.75">
      <c r="B88" s="185"/>
      <c r="C88" s="185"/>
      <c r="D88" s="185"/>
      <c r="E88" s="185"/>
      <c r="F88" s="185"/>
      <c r="G88" s="185"/>
      <c r="H88" s="185"/>
      <c r="I88" s="185"/>
    </row>
    <row r="89" spans="2:9" ht="12.75">
      <c r="B89" s="185"/>
      <c r="C89" s="185"/>
      <c r="D89" s="185"/>
      <c r="E89" s="185"/>
      <c r="F89" s="185"/>
      <c r="G89" s="185"/>
      <c r="H89" s="185"/>
      <c r="I89" s="185"/>
    </row>
    <row r="90" spans="2:9" ht="12.75">
      <c r="B90" s="185"/>
      <c r="C90" s="185"/>
      <c r="D90" s="185"/>
      <c r="E90" s="185"/>
      <c r="F90" s="185"/>
      <c r="G90" s="185"/>
      <c r="H90" s="185"/>
      <c r="I90" s="185"/>
    </row>
    <row r="91" spans="2:9" ht="12.75">
      <c r="B91" s="185"/>
      <c r="C91" s="185"/>
      <c r="D91" s="185"/>
      <c r="E91" s="185"/>
      <c r="F91" s="185"/>
      <c r="G91" s="185"/>
      <c r="H91" s="185"/>
      <c r="I91" s="185"/>
    </row>
    <row r="92" spans="2:9" ht="12.75">
      <c r="B92" s="185"/>
      <c r="C92" s="185"/>
      <c r="D92" s="185"/>
      <c r="E92" s="185"/>
      <c r="F92" s="185"/>
      <c r="G92" s="185"/>
      <c r="H92" s="185"/>
      <c r="I92" s="185"/>
    </row>
    <row r="93" spans="2:9" ht="12.75">
      <c r="B93" s="185"/>
      <c r="C93" s="185"/>
      <c r="D93" s="185"/>
      <c r="E93" s="185"/>
      <c r="F93" s="185"/>
      <c r="G93" s="185"/>
      <c r="H93" s="185"/>
      <c r="I93" s="185"/>
    </row>
    <row r="94" spans="2:9" ht="12.75">
      <c r="B94" s="185"/>
      <c r="C94" s="185"/>
      <c r="D94" s="185"/>
      <c r="E94" s="185"/>
      <c r="F94" s="185"/>
      <c r="G94" s="185"/>
      <c r="H94" s="185"/>
      <c r="I94" s="185"/>
    </row>
    <row r="95" spans="2:9" ht="12.75">
      <c r="B95" s="185"/>
      <c r="C95" s="185"/>
      <c r="D95" s="185"/>
      <c r="E95" s="185"/>
      <c r="F95" s="185"/>
      <c r="G95" s="185"/>
      <c r="H95" s="185"/>
      <c r="I95" s="185"/>
    </row>
    <row r="96" spans="2:9" ht="12.75">
      <c r="B96" s="185"/>
      <c r="C96" s="185"/>
      <c r="D96" s="185"/>
      <c r="E96" s="185"/>
      <c r="F96" s="185"/>
      <c r="G96" s="185"/>
      <c r="H96" s="185"/>
      <c r="I96" s="185"/>
    </row>
    <row r="97" spans="2:9" ht="12.75">
      <c r="B97" s="185"/>
      <c r="C97" s="185"/>
      <c r="D97" s="185"/>
      <c r="E97" s="185"/>
      <c r="F97" s="185"/>
      <c r="G97" s="185"/>
      <c r="H97" s="185"/>
      <c r="I97" s="185"/>
    </row>
    <row r="98" spans="2:9" ht="12.75">
      <c r="B98" s="185"/>
      <c r="C98" s="185"/>
      <c r="D98" s="185"/>
      <c r="E98" s="185"/>
      <c r="F98" s="185"/>
      <c r="G98" s="185"/>
      <c r="H98" s="185"/>
      <c r="I98" s="185"/>
    </row>
    <row r="99" spans="2:9" ht="12.75">
      <c r="B99" s="185"/>
      <c r="C99" s="185"/>
      <c r="D99" s="185"/>
      <c r="E99" s="185"/>
      <c r="F99" s="185"/>
      <c r="G99" s="185"/>
      <c r="H99" s="185"/>
      <c r="I99" s="185"/>
    </row>
    <row r="100" spans="2:9" ht="12.75">
      <c r="B100" s="185"/>
      <c r="C100" s="185"/>
      <c r="D100" s="185"/>
      <c r="E100" s="185"/>
      <c r="F100" s="185"/>
      <c r="G100" s="185"/>
      <c r="H100" s="185"/>
      <c r="I100" s="185"/>
    </row>
    <row r="101" spans="2:9" ht="12.75">
      <c r="B101" s="185"/>
      <c r="C101" s="185"/>
      <c r="D101" s="185"/>
      <c r="E101" s="185"/>
      <c r="F101" s="185"/>
      <c r="G101" s="185"/>
      <c r="H101" s="185"/>
      <c r="I101" s="185"/>
    </row>
    <row r="102" spans="2:9" ht="12.75">
      <c r="B102" s="185"/>
      <c r="C102" s="185"/>
      <c r="D102" s="185"/>
      <c r="E102" s="185"/>
      <c r="F102" s="185"/>
      <c r="G102" s="185"/>
      <c r="H102" s="185"/>
      <c r="I102" s="185"/>
    </row>
    <row r="103" spans="2:9" ht="12.75">
      <c r="B103" s="185"/>
      <c r="C103" s="185"/>
      <c r="D103" s="185"/>
      <c r="E103" s="185"/>
      <c r="F103" s="185"/>
      <c r="G103" s="185"/>
      <c r="H103" s="185"/>
      <c r="I103" s="185"/>
    </row>
    <row r="104" spans="2:9" ht="12.75">
      <c r="B104" s="185"/>
      <c r="C104" s="185"/>
      <c r="D104" s="185"/>
      <c r="E104" s="185"/>
      <c r="F104" s="185"/>
      <c r="G104" s="185"/>
      <c r="H104" s="185"/>
      <c r="I104" s="185"/>
    </row>
    <row r="105" spans="2:9" ht="12.75">
      <c r="B105" s="185"/>
      <c r="C105" s="185"/>
      <c r="D105" s="185"/>
      <c r="E105" s="185"/>
      <c r="F105" s="185"/>
      <c r="G105" s="185"/>
      <c r="H105" s="185"/>
      <c r="I105" s="185"/>
    </row>
    <row r="106" spans="2:9" ht="12.75">
      <c r="B106" s="185"/>
      <c r="C106" s="185"/>
      <c r="D106" s="185"/>
      <c r="E106" s="185"/>
      <c r="F106" s="185"/>
      <c r="G106" s="185"/>
      <c r="H106" s="185"/>
      <c r="I106" s="185"/>
    </row>
    <row r="107" spans="2:9" ht="12.75">
      <c r="B107" s="185"/>
      <c r="C107" s="185"/>
      <c r="D107" s="185"/>
      <c r="E107" s="185"/>
      <c r="F107" s="185"/>
      <c r="G107" s="185"/>
      <c r="H107" s="185"/>
      <c r="I107" s="185"/>
    </row>
    <row r="108" spans="2:9" ht="12.75">
      <c r="B108" s="185"/>
      <c r="C108" s="185"/>
      <c r="D108" s="185"/>
      <c r="E108" s="185"/>
      <c r="F108" s="185"/>
      <c r="G108" s="185"/>
      <c r="H108" s="185"/>
      <c r="I108" s="185"/>
    </row>
    <row r="109" spans="2:9" ht="12.75">
      <c r="B109" s="185"/>
      <c r="C109" s="185"/>
      <c r="D109" s="185"/>
      <c r="E109" s="185"/>
      <c r="F109" s="185"/>
      <c r="G109" s="185"/>
      <c r="H109" s="185"/>
      <c r="I109" s="185"/>
    </row>
    <row r="110" spans="2:9" ht="12.75">
      <c r="B110" s="185"/>
      <c r="C110" s="185"/>
      <c r="D110" s="185"/>
      <c r="E110" s="185"/>
      <c r="F110" s="185"/>
      <c r="G110" s="185"/>
      <c r="H110" s="185"/>
      <c r="I110" s="185"/>
    </row>
    <row r="111" spans="2:9" ht="12.75">
      <c r="B111" s="185"/>
      <c r="C111" s="185"/>
      <c r="D111" s="185"/>
      <c r="E111" s="185"/>
      <c r="F111" s="185"/>
      <c r="G111" s="185"/>
      <c r="H111" s="185"/>
      <c r="I111" s="185"/>
    </row>
    <row r="112" spans="2:9" ht="12.75">
      <c r="B112" s="185"/>
      <c r="C112" s="185"/>
      <c r="D112" s="185"/>
      <c r="E112" s="185"/>
      <c r="F112" s="185"/>
      <c r="G112" s="185"/>
      <c r="H112" s="185"/>
      <c r="I112" s="185"/>
    </row>
    <row r="113" spans="2:9" ht="12.75">
      <c r="B113" s="185"/>
      <c r="C113" s="185"/>
      <c r="D113" s="185"/>
      <c r="E113" s="185"/>
      <c r="F113" s="185"/>
      <c r="G113" s="185"/>
      <c r="H113" s="185"/>
      <c r="I113" s="185"/>
    </row>
    <row r="114" spans="2:9" ht="12.75">
      <c r="B114" s="185"/>
      <c r="C114" s="185"/>
      <c r="D114" s="185"/>
      <c r="E114" s="185"/>
      <c r="F114" s="185"/>
      <c r="G114" s="185"/>
      <c r="H114" s="185"/>
      <c r="I114" s="185"/>
    </row>
    <row r="131" s="185" customFormat="1" ht="12.75"/>
    <row r="132" s="185" customFormat="1" ht="12.75"/>
    <row r="133" ht="12.75">
      <c r="D133" s="192"/>
    </row>
    <row r="134" ht="12.75">
      <c r="D134" s="192"/>
    </row>
    <row r="135" ht="12.75">
      <c r="D135" s="192"/>
    </row>
    <row r="136" spans="6:7" ht="12.75">
      <c r="F136" s="218"/>
      <c r="G136" s="218"/>
    </row>
    <row r="137" ht="12.75">
      <c r="D137" s="192"/>
    </row>
    <row r="138" ht="12.75">
      <c r="D138" s="192"/>
    </row>
    <row r="139" ht="12.75">
      <c r="D139" s="192"/>
    </row>
  </sheetData>
  <sheetProtection/>
  <printOptions/>
  <pageMargins left="0.75" right="0.75" top="0.5" bottom="0.25" header="0.25" footer="0.5"/>
  <pageSetup horizontalDpi="600" verticalDpi="600" orientation="portrait" paperSize="5" scale="52" r:id="rId1"/>
</worksheet>
</file>

<file path=xl/worksheets/sheet8.xml><?xml version="1.0" encoding="utf-8"?>
<worksheet xmlns="http://schemas.openxmlformats.org/spreadsheetml/2006/main" xmlns:r="http://schemas.openxmlformats.org/officeDocument/2006/relationships">
  <sheetPr codeName="Sheet9"/>
  <dimension ref="A1:IV171"/>
  <sheetViews>
    <sheetView showGridLines="0" showZeros="0" view="pageBreakPreview" zoomScale="50" zoomScaleNormal="50" zoomScaleSheetLayoutView="50" zoomScalePageLayoutView="0" workbookViewId="0" topLeftCell="A1">
      <selection activeCell="B2" sqref="B2"/>
    </sheetView>
  </sheetViews>
  <sheetFormatPr defaultColWidth="9.77734375" defaultRowHeight="15"/>
  <cols>
    <col min="1" max="1" width="2.77734375" style="225" customWidth="1"/>
    <col min="2" max="2" width="28.77734375" style="225" customWidth="1"/>
    <col min="3" max="3" width="20.3359375" style="262" customWidth="1"/>
    <col min="4" max="4" width="17.6640625" style="628" customWidth="1"/>
    <col min="5" max="5" width="20.88671875" style="227" customWidth="1"/>
    <col min="6" max="6" width="12.10546875" style="225" customWidth="1"/>
    <col min="7" max="7" width="31.5546875" style="258" customWidth="1"/>
    <col min="8" max="8" width="8.6640625" style="225" customWidth="1"/>
    <col min="9" max="9" width="1.99609375" style="224" customWidth="1"/>
    <col min="10" max="10" width="18.21484375" style="225" customWidth="1"/>
    <col min="11" max="11" width="1.2265625" style="224" customWidth="1"/>
    <col min="12" max="12" width="9.77734375" style="224" customWidth="1"/>
    <col min="13" max="13" width="15.6640625" style="224" customWidth="1"/>
    <col min="14" max="23" width="9.77734375" style="224" customWidth="1"/>
    <col min="24" max="24" width="31.3359375" style="224" hidden="1" customWidth="1"/>
    <col min="25" max="26" width="19.99609375" style="224" hidden="1" customWidth="1"/>
    <col min="27" max="30" width="9.77734375" style="224" customWidth="1"/>
    <col min="31" max="255" width="8.99609375" style="225" customWidth="1"/>
    <col min="256" max="16384" width="9.77734375" style="224" customWidth="1"/>
  </cols>
  <sheetData>
    <row r="1" spans="1:10" ht="42.75" customHeight="1">
      <c r="A1" s="220"/>
      <c r="B1" s="644" t="s">
        <v>404</v>
      </c>
      <c r="C1" s="221"/>
      <c r="D1" s="248"/>
      <c r="E1" s="222"/>
      <c r="F1" s="220"/>
      <c r="G1" s="222"/>
      <c r="H1" s="220"/>
      <c r="I1" s="223"/>
      <c r="J1" s="220"/>
    </row>
    <row r="2" spans="1:255" ht="27" customHeight="1">
      <c r="A2" s="220"/>
      <c r="B2" s="226"/>
      <c r="C2" s="221"/>
      <c r="D2" s="248"/>
      <c r="E2" s="222"/>
      <c r="F2" s="220"/>
      <c r="G2" s="222"/>
      <c r="H2" s="220"/>
      <c r="I2" s="223"/>
      <c r="J2" s="220"/>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c r="BH2" s="227"/>
      <c r="BI2" s="227"/>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227"/>
      <c r="DK2" s="227"/>
      <c r="DL2" s="227"/>
      <c r="DM2" s="227"/>
      <c r="DN2" s="227"/>
      <c r="DO2" s="227"/>
      <c r="DP2" s="227"/>
      <c r="DQ2" s="227"/>
      <c r="DR2" s="227"/>
      <c r="DS2" s="227"/>
      <c r="DT2" s="227"/>
      <c r="DU2" s="227"/>
      <c r="DV2" s="227"/>
      <c r="DW2" s="227"/>
      <c r="DX2" s="227"/>
      <c r="DY2" s="227"/>
      <c r="DZ2" s="227"/>
      <c r="EA2" s="227"/>
      <c r="EB2" s="227"/>
      <c r="EC2" s="227"/>
      <c r="ED2" s="227"/>
      <c r="EE2" s="227"/>
      <c r="EF2" s="227"/>
      <c r="EG2" s="227"/>
      <c r="EH2" s="227"/>
      <c r="EI2" s="227"/>
      <c r="EJ2" s="227"/>
      <c r="EK2" s="227"/>
      <c r="EL2" s="227"/>
      <c r="EM2" s="227"/>
      <c r="EN2" s="227"/>
      <c r="EO2" s="227"/>
      <c r="EP2" s="227"/>
      <c r="EQ2" s="227"/>
      <c r="ER2" s="227"/>
      <c r="ES2" s="227"/>
      <c r="ET2" s="227"/>
      <c r="EU2" s="227"/>
      <c r="EV2" s="227"/>
      <c r="EW2" s="227"/>
      <c r="EX2" s="227"/>
      <c r="EY2" s="227"/>
      <c r="EZ2" s="227"/>
      <c r="FA2" s="227"/>
      <c r="FB2" s="227"/>
      <c r="FC2" s="227"/>
      <c r="FD2" s="227"/>
      <c r="FE2" s="227"/>
      <c r="FF2" s="227"/>
      <c r="FG2" s="227"/>
      <c r="FH2" s="227"/>
      <c r="FI2" s="227"/>
      <c r="FJ2" s="227"/>
      <c r="FK2" s="227"/>
      <c r="FL2" s="227"/>
      <c r="FM2" s="227"/>
      <c r="FN2" s="227"/>
      <c r="FO2" s="227"/>
      <c r="FP2" s="227"/>
      <c r="FQ2" s="227"/>
      <c r="FR2" s="227"/>
      <c r="FS2" s="227"/>
      <c r="FT2" s="227"/>
      <c r="FU2" s="227"/>
      <c r="FV2" s="227"/>
      <c r="FW2" s="227"/>
      <c r="FX2" s="227"/>
      <c r="FY2" s="227"/>
      <c r="FZ2" s="227"/>
      <c r="GA2" s="227"/>
      <c r="GB2" s="227"/>
      <c r="GC2" s="227"/>
      <c r="GD2" s="227"/>
      <c r="GE2" s="227"/>
      <c r="GF2" s="227"/>
      <c r="GG2" s="227"/>
      <c r="GH2" s="227"/>
      <c r="GI2" s="227"/>
      <c r="GJ2" s="227"/>
      <c r="GK2" s="227"/>
      <c r="GL2" s="227"/>
      <c r="GM2" s="227"/>
      <c r="GN2" s="227"/>
      <c r="GO2" s="227"/>
      <c r="GP2" s="227"/>
      <c r="GQ2" s="227"/>
      <c r="GR2" s="227"/>
      <c r="GS2" s="227"/>
      <c r="GT2" s="227"/>
      <c r="GU2" s="227"/>
      <c r="GV2" s="227"/>
      <c r="GW2" s="227"/>
      <c r="GX2" s="227"/>
      <c r="GY2" s="227"/>
      <c r="GZ2" s="227"/>
      <c r="HA2" s="227"/>
      <c r="HB2" s="227"/>
      <c r="HC2" s="227"/>
      <c r="HD2" s="227"/>
      <c r="HE2" s="227"/>
      <c r="HF2" s="227"/>
      <c r="HG2" s="227"/>
      <c r="HH2" s="227"/>
      <c r="HI2" s="227"/>
      <c r="HJ2" s="227"/>
      <c r="HK2" s="227"/>
      <c r="HL2" s="227"/>
      <c r="HM2" s="227"/>
      <c r="HN2" s="227"/>
      <c r="HO2" s="227"/>
      <c r="HP2" s="227"/>
      <c r="HQ2" s="227"/>
      <c r="HR2" s="227"/>
      <c r="HS2" s="227"/>
      <c r="HT2" s="227"/>
      <c r="HU2" s="227"/>
      <c r="HV2" s="227"/>
      <c r="HW2" s="227"/>
      <c r="HX2" s="227"/>
      <c r="HY2" s="227"/>
      <c r="HZ2" s="227"/>
      <c r="IA2" s="227"/>
      <c r="IB2" s="227"/>
      <c r="IC2" s="227"/>
      <c r="ID2" s="227"/>
      <c r="IE2" s="227"/>
      <c r="IF2" s="227"/>
      <c r="IG2" s="227"/>
      <c r="IH2" s="227"/>
      <c r="II2" s="227"/>
      <c r="IJ2" s="227"/>
      <c r="IK2" s="227"/>
      <c r="IL2" s="227"/>
      <c r="IM2" s="227"/>
      <c r="IN2" s="227"/>
      <c r="IO2" s="227"/>
      <c r="IP2" s="227"/>
      <c r="IQ2" s="227"/>
      <c r="IR2" s="227"/>
      <c r="IS2" s="227"/>
      <c r="IT2" s="227"/>
      <c r="IU2" s="227"/>
    </row>
    <row r="3" spans="1:10" ht="24" hidden="1">
      <c r="A3" s="220"/>
      <c r="B3" s="222"/>
      <c r="C3" s="221"/>
      <c r="D3" s="248"/>
      <c r="E3" s="222"/>
      <c r="F3" s="220"/>
      <c r="G3" s="222"/>
      <c r="H3" s="220"/>
      <c r="I3" s="223"/>
      <c r="J3" s="220"/>
    </row>
    <row r="4" spans="1:10" ht="28.5" customHeight="1" thickBot="1">
      <c r="A4" s="220"/>
      <c r="B4" s="222" t="s">
        <v>129</v>
      </c>
      <c r="C4" s="733">
        <f>+EligBasisLimits!C4</f>
        <v>0</v>
      </c>
      <c r="D4" s="733"/>
      <c r="E4" s="733"/>
      <c r="F4" s="220"/>
      <c r="G4" s="222"/>
      <c r="H4" s="220"/>
      <c r="I4" s="223"/>
      <c r="J4" s="220"/>
    </row>
    <row r="5" spans="1:10" ht="22.5" customHeight="1" thickBot="1" thickTop="1">
      <c r="A5" s="220"/>
      <c r="B5" s="222"/>
      <c r="C5" s="237"/>
      <c r="D5" s="622"/>
      <c r="E5" s="601"/>
      <c r="F5" s="220"/>
      <c r="G5" s="222"/>
      <c r="H5" s="220"/>
      <c r="I5" s="223"/>
      <c r="J5" s="220"/>
    </row>
    <row r="6" spans="1:256" ht="54.75" customHeight="1" thickTop="1">
      <c r="A6" s="581"/>
      <c r="B6" s="550" t="s">
        <v>392</v>
      </c>
      <c r="C6" s="231"/>
      <c r="D6" s="623"/>
      <c r="E6" s="232"/>
      <c r="F6" s="232"/>
      <c r="G6" s="232"/>
      <c r="H6" s="232"/>
      <c r="I6" s="232"/>
      <c r="J6" s="582"/>
      <c r="IV6" s="225"/>
    </row>
    <row r="7" spans="1:256" ht="32.25" customHeight="1">
      <c r="A7" s="583"/>
      <c r="B7" s="706" t="s">
        <v>398</v>
      </c>
      <c r="C7" s="237"/>
      <c r="D7" s="240"/>
      <c r="E7" s="236"/>
      <c r="F7" s="236"/>
      <c r="G7" s="236"/>
      <c r="H7" s="236"/>
      <c r="I7" s="236"/>
      <c r="J7" s="584"/>
      <c r="IV7" s="225"/>
    </row>
    <row r="8" spans="1:256" ht="23.25" customHeight="1">
      <c r="A8" s="583"/>
      <c r="B8" s="602"/>
      <c r="C8" s="237"/>
      <c r="D8" s="240"/>
      <c r="E8" s="236"/>
      <c r="F8" s="236"/>
      <c r="G8" s="236"/>
      <c r="H8" s="240" t="s">
        <v>382</v>
      </c>
      <c r="I8" s="236"/>
      <c r="J8" s="584"/>
      <c r="IV8" s="225"/>
    </row>
    <row r="9" spans="1:256" s="604" customFormat="1" ht="30" customHeight="1">
      <c r="A9" s="603"/>
      <c r="B9" s="606" t="s">
        <v>378</v>
      </c>
      <c r="C9" s="607"/>
      <c r="D9" s="645"/>
      <c r="E9" s="647"/>
      <c r="F9" s="648"/>
      <c r="G9" s="610" t="s">
        <v>379</v>
      </c>
      <c r="H9" s="667"/>
      <c r="I9" s="611" t="s">
        <v>128</v>
      </c>
      <c r="J9" s="618"/>
      <c r="AE9" s="605"/>
      <c r="AF9" s="605"/>
      <c r="AG9" s="605"/>
      <c r="AH9" s="605"/>
      <c r="AI9" s="605"/>
      <c r="AJ9" s="605"/>
      <c r="AK9" s="605"/>
      <c r="AL9" s="605"/>
      <c r="AM9" s="605"/>
      <c r="AN9" s="605"/>
      <c r="AO9" s="605"/>
      <c r="AP9" s="605"/>
      <c r="AQ9" s="605"/>
      <c r="AR9" s="605"/>
      <c r="AS9" s="605"/>
      <c r="AT9" s="605"/>
      <c r="AU9" s="605"/>
      <c r="AV9" s="605"/>
      <c r="AW9" s="605"/>
      <c r="AX9" s="605"/>
      <c r="AY9" s="605"/>
      <c r="AZ9" s="605"/>
      <c r="BA9" s="605"/>
      <c r="BB9" s="605"/>
      <c r="BC9" s="605"/>
      <c r="BD9" s="605"/>
      <c r="BE9" s="605"/>
      <c r="BF9" s="605"/>
      <c r="BG9" s="605"/>
      <c r="BH9" s="605"/>
      <c r="BI9" s="605"/>
      <c r="BJ9" s="605"/>
      <c r="BK9" s="605"/>
      <c r="BL9" s="605"/>
      <c r="BM9" s="605"/>
      <c r="BN9" s="605"/>
      <c r="BO9" s="605"/>
      <c r="BP9" s="605"/>
      <c r="BQ9" s="605"/>
      <c r="BR9" s="605"/>
      <c r="BS9" s="605"/>
      <c r="BT9" s="605"/>
      <c r="BU9" s="605"/>
      <c r="BV9" s="605"/>
      <c r="BW9" s="605"/>
      <c r="BX9" s="605"/>
      <c r="BY9" s="605"/>
      <c r="BZ9" s="605"/>
      <c r="CA9" s="605"/>
      <c r="CB9" s="605"/>
      <c r="CC9" s="605"/>
      <c r="CD9" s="605"/>
      <c r="CE9" s="605"/>
      <c r="CF9" s="605"/>
      <c r="CG9" s="605"/>
      <c r="CH9" s="605"/>
      <c r="CI9" s="605"/>
      <c r="CJ9" s="605"/>
      <c r="CK9" s="605"/>
      <c r="CL9" s="605"/>
      <c r="CM9" s="605"/>
      <c r="CN9" s="605"/>
      <c r="CO9" s="605"/>
      <c r="CP9" s="605"/>
      <c r="CQ9" s="605"/>
      <c r="CR9" s="605"/>
      <c r="CS9" s="605"/>
      <c r="CT9" s="605"/>
      <c r="CU9" s="605"/>
      <c r="CV9" s="605"/>
      <c r="CW9" s="605"/>
      <c r="CX9" s="605"/>
      <c r="CY9" s="605"/>
      <c r="CZ9" s="605"/>
      <c r="DA9" s="605"/>
      <c r="DB9" s="605"/>
      <c r="DC9" s="605"/>
      <c r="DD9" s="605"/>
      <c r="DE9" s="605"/>
      <c r="DF9" s="605"/>
      <c r="DG9" s="605"/>
      <c r="DH9" s="605"/>
      <c r="DI9" s="605"/>
      <c r="DJ9" s="605"/>
      <c r="DK9" s="605"/>
      <c r="DL9" s="605"/>
      <c r="DM9" s="605"/>
      <c r="DN9" s="605"/>
      <c r="DO9" s="605"/>
      <c r="DP9" s="605"/>
      <c r="DQ9" s="605"/>
      <c r="DR9" s="605"/>
      <c r="DS9" s="605"/>
      <c r="DT9" s="605"/>
      <c r="DU9" s="605"/>
      <c r="DV9" s="605"/>
      <c r="DW9" s="605"/>
      <c r="DX9" s="605"/>
      <c r="DY9" s="605"/>
      <c r="DZ9" s="605"/>
      <c r="EA9" s="605"/>
      <c r="EB9" s="605"/>
      <c r="EC9" s="605"/>
      <c r="ED9" s="605"/>
      <c r="EE9" s="605"/>
      <c r="EF9" s="605"/>
      <c r="EG9" s="605"/>
      <c r="EH9" s="605"/>
      <c r="EI9" s="605"/>
      <c r="EJ9" s="605"/>
      <c r="EK9" s="605"/>
      <c r="EL9" s="605"/>
      <c r="EM9" s="605"/>
      <c r="EN9" s="605"/>
      <c r="EO9" s="605"/>
      <c r="EP9" s="605"/>
      <c r="EQ9" s="605"/>
      <c r="ER9" s="605"/>
      <c r="ES9" s="605"/>
      <c r="ET9" s="605"/>
      <c r="EU9" s="605"/>
      <c r="EV9" s="605"/>
      <c r="EW9" s="605"/>
      <c r="EX9" s="605"/>
      <c r="EY9" s="605"/>
      <c r="EZ9" s="605"/>
      <c r="FA9" s="605"/>
      <c r="FB9" s="605"/>
      <c r="FC9" s="605"/>
      <c r="FD9" s="605"/>
      <c r="FE9" s="605"/>
      <c r="FF9" s="605"/>
      <c r="FG9" s="605"/>
      <c r="FH9" s="605"/>
      <c r="FI9" s="605"/>
      <c r="FJ9" s="605"/>
      <c r="FK9" s="605"/>
      <c r="FL9" s="605"/>
      <c r="FM9" s="605"/>
      <c r="FN9" s="605"/>
      <c r="FO9" s="605"/>
      <c r="FP9" s="605"/>
      <c r="FQ9" s="605"/>
      <c r="FR9" s="605"/>
      <c r="FS9" s="605"/>
      <c r="FT9" s="605"/>
      <c r="FU9" s="605"/>
      <c r="FV9" s="605"/>
      <c r="FW9" s="605"/>
      <c r="FX9" s="605"/>
      <c r="FY9" s="605"/>
      <c r="FZ9" s="605"/>
      <c r="GA9" s="605"/>
      <c r="GB9" s="605"/>
      <c r="GC9" s="605"/>
      <c r="GD9" s="605"/>
      <c r="GE9" s="605"/>
      <c r="GF9" s="605"/>
      <c r="GG9" s="605"/>
      <c r="GH9" s="605"/>
      <c r="GI9" s="605"/>
      <c r="GJ9" s="605"/>
      <c r="GK9" s="605"/>
      <c r="GL9" s="605"/>
      <c r="GM9" s="605"/>
      <c r="GN9" s="605"/>
      <c r="GO9" s="605"/>
      <c r="GP9" s="605"/>
      <c r="GQ9" s="605"/>
      <c r="GR9" s="605"/>
      <c r="GS9" s="605"/>
      <c r="GT9" s="605"/>
      <c r="GU9" s="605"/>
      <c r="GV9" s="605"/>
      <c r="GW9" s="605"/>
      <c r="GX9" s="605"/>
      <c r="GY9" s="605"/>
      <c r="GZ9" s="605"/>
      <c r="HA9" s="605"/>
      <c r="HB9" s="605"/>
      <c r="HC9" s="605"/>
      <c r="HD9" s="605"/>
      <c r="HE9" s="605"/>
      <c r="HF9" s="605"/>
      <c r="HG9" s="605"/>
      <c r="HH9" s="605"/>
      <c r="HI9" s="605"/>
      <c r="HJ9" s="605"/>
      <c r="HK9" s="605"/>
      <c r="HL9" s="605"/>
      <c r="HM9" s="605"/>
      <c r="HN9" s="605"/>
      <c r="HO9" s="605"/>
      <c r="HP9" s="605"/>
      <c r="HQ9" s="605"/>
      <c r="HR9" s="605"/>
      <c r="HS9" s="605"/>
      <c r="HT9" s="605"/>
      <c r="HU9" s="605"/>
      <c r="HV9" s="605"/>
      <c r="HW9" s="605"/>
      <c r="HX9" s="605"/>
      <c r="HY9" s="605"/>
      <c r="HZ9" s="605"/>
      <c r="IA9" s="605"/>
      <c r="IB9" s="605"/>
      <c r="IC9" s="605"/>
      <c r="ID9" s="605"/>
      <c r="IE9" s="605"/>
      <c r="IF9" s="605"/>
      <c r="IG9" s="605"/>
      <c r="IH9" s="605"/>
      <c r="II9" s="605"/>
      <c r="IJ9" s="605"/>
      <c r="IK9" s="605"/>
      <c r="IL9" s="605"/>
      <c r="IM9" s="605"/>
      <c r="IN9" s="605"/>
      <c r="IO9" s="605"/>
      <c r="IP9" s="605"/>
      <c r="IQ9" s="605"/>
      <c r="IR9" s="605"/>
      <c r="IS9" s="605"/>
      <c r="IT9" s="605"/>
      <c r="IU9" s="605"/>
      <c r="IV9" s="605"/>
    </row>
    <row r="10" spans="1:256" s="604" customFormat="1" ht="30" customHeight="1">
      <c r="A10" s="603"/>
      <c r="B10" s="608" t="s">
        <v>377</v>
      </c>
      <c r="C10" s="609"/>
      <c r="D10" s="646"/>
      <c r="E10" s="649"/>
      <c r="F10" s="650"/>
      <c r="G10" s="610" t="s">
        <v>374</v>
      </c>
      <c r="H10" s="667"/>
      <c r="I10" s="611" t="s">
        <v>128</v>
      </c>
      <c r="J10" s="618"/>
      <c r="AE10" s="605"/>
      <c r="AF10" s="605"/>
      <c r="AG10" s="605"/>
      <c r="AH10" s="605"/>
      <c r="AI10" s="605"/>
      <c r="AJ10" s="605"/>
      <c r="AK10" s="605"/>
      <c r="AL10" s="605"/>
      <c r="AM10" s="605"/>
      <c r="AN10" s="605"/>
      <c r="AO10" s="605"/>
      <c r="AP10" s="605"/>
      <c r="AQ10" s="605"/>
      <c r="AR10" s="605"/>
      <c r="AS10" s="605"/>
      <c r="AT10" s="605"/>
      <c r="AU10" s="605"/>
      <c r="AV10" s="605"/>
      <c r="AW10" s="605"/>
      <c r="AX10" s="605"/>
      <c r="AY10" s="605"/>
      <c r="AZ10" s="605"/>
      <c r="BA10" s="605"/>
      <c r="BB10" s="605"/>
      <c r="BC10" s="605"/>
      <c r="BD10" s="605"/>
      <c r="BE10" s="605"/>
      <c r="BF10" s="605"/>
      <c r="BG10" s="605"/>
      <c r="BH10" s="605"/>
      <c r="BI10" s="605"/>
      <c r="BJ10" s="605"/>
      <c r="BK10" s="605"/>
      <c r="BL10" s="605"/>
      <c r="BM10" s="605"/>
      <c r="BN10" s="605"/>
      <c r="BO10" s="605"/>
      <c r="BP10" s="605"/>
      <c r="BQ10" s="605"/>
      <c r="BR10" s="605"/>
      <c r="BS10" s="605"/>
      <c r="BT10" s="605"/>
      <c r="BU10" s="605"/>
      <c r="BV10" s="605"/>
      <c r="BW10" s="605"/>
      <c r="BX10" s="605"/>
      <c r="BY10" s="605"/>
      <c r="BZ10" s="605"/>
      <c r="CA10" s="605"/>
      <c r="CB10" s="605"/>
      <c r="CC10" s="605"/>
      <c r="CD10" s="605"/>
      <c r="CE10" s="605"/>
      <c r="CF10" s="605"/>
      <c r="CG10" s="605"/>
      <c r="CH10" s="605"/>
      <c r="CI10" s="605"/>
      <c r="CJ10" s="605"/>
      <c r="CK10" s="605"/>
      <c r="CL10" s="605"/>
      <c r="CM10" s="605"/>
      <c r="CN10" s="605"/>
      <c r="CO10" s="605"/>
      <c r="CP10" s="605"/>
      <c r="CQ10" s="605"/>
      <c r="CR10" s="605"/>
      <c r="CS10" s="605"/>
      <c r="CT10" s="605"/>
      <c r="CU10" s="605"/>
      <c r="CV10" s="605"/>
      <c r="CW10" s="605"/>
      <c r="CX10" s="605"/>
      <c r="CY10" s="605"/>
      <c r="CZ10" s="605"/>
      <c r="DA10" s="605"/>
      <c r="DB10" s="605"/>
      <c r="DC10" s="605"/>
      <c r="DD10" s="605"/>
      <c r="DE10" s="605"/>
      <c r="DF10" s="605"/>
      <c r="DG10" s="605"/>
      <c r="DH10" s="605"/>
      <c r="DI10" s="605"/>
      <c r="DJ10" s="605"/>
      <c r="DK10" s="605"/>
      <c r="DL10" s="605"/>
      <c r="DM10" s="605"/>
      <c r="DN10" s="605"/>
      <c r="DO10" s="605"/>
      <c r="DP10" s="605"/>
      <c r="DQ10" s="605"/>
      <c r="DR10" s="605"/>
      <c r="DS10" s="605"/>
      <c r="DT10" s="605"/>
      <c r="DU10" s="605"/>
      <c r="DV10" s="605"/>
      <c r="DW10" s="605"/>
      <c r="DX10" s="605"/>
      <c r="DY10" s="605"/>
      <c r="DZ10" s="605"/>
      <c r="EA10" s="605"/>
      <c r="EB10" s="605"/>
      <c r="EC10" s="605"/>
      <c r="ED10" s="605"/>
      <c r="EE10" s="605"/>
      <c r="EF10" s="605"/>
      <c r="EG10" s="605"/>
      <c r="EH10" s="605"/>
      <c r="EI10" s="605"/>
      <c r="EJ10" s="605"/>
      <c r="EK10" s="605"/>
      <c r="EL10" s="605"/>
      <c r="EM10" s="605"/>
      <c r="EN10" s="605"/>
      <c r="EO10" s="605"/>
      <c r="EP10" s="605"/>
      <c r="EQ10" s="605"/>
      <c r="ER10" s="605"/>
      <c r="ES10" s="605"/>
      <c r="ET10" s="605"/>
      <c r="EU10" s="605"/>
      <c r="EV10" s="605"/>
      <c r="EW10" s="605"/>
      <c r="EX10" s="605"/>
      <c r="EY10" s="605"/>
      <c r="EZ10" s="605"/>
      <c r="FA10" s="605"/>
      <c r="FB10" s="605"/>
      <c r="FC10" s="605"/>
      <c r="FD10" s="605"/>
      <c r="FE10" s="605"/>
      <c r="FF10" s="605"/>
      <c r="FG10" s="605"/>
      <c r="FH10" s="605"/>
      <c r="FI10" s="605"/>
      <c r="FJ10" s="605"/>
      <c r="FK10" s="605"/>
      <c r="FL10" s="605"/>
      <c r="FM10" s="605"/>
      <c r="FN10" s="605"/>
      <c r="FO10" s="605"/>
      <c r="FP10" s="605"/>
      <c r="FQ10" s="605"/>
      <c r="FR10" s="605"/>
      <c r="FS10" s="605"/>
      <c r="FT10" s="605"/>
      <c r="FU10" s="605"/>
      <c r="FV10" s="605"/>
      <c r="FW10" s="605"/>
      <c r="FX10" s="605"/>
      <c r="FY10" s="605"/>
      <c r="FZ10" s="605"/>
      <c r="GA10" s="605"/>
      <c r="GB10" s="605"/>
      <c r="GC10" s="605"/>
      <c r="GD10" s="605"/>
      <c r="GE10" s="605"/>
      <c r="GF10" s="605"/>
      <c r="GG10" s="605"/>
      <c r="GH10" s="605"/>
      <c r="GI10" s="605"/>
      <c r="GJ10" s="605"/>
      <c r="GK10" s="605"/>
      <c r="GL10" s="605"/>
      <c r="GM10" s="605"/>
      <c r="GN10" s="605"/>
      <c r="GO10" s="605"/>
      <c r="GP10" s="605"/>
      <c r="GQ10" s="605"/>
      <c r="GR10" s="605"/>
      <c r="GS10" s="605"/>
      <c r="GT10" s="605"/>
      <c r="GU10" s="605"/>
      <c r="GV10" s="605"/>
      <c r="GW10" s="605"/>
      <c r="GX10" s="605"/>
      <c r="GY10" s="605"/>
      <c r="GZ10" s="605"/>
      <c r="HA10" s="605"/>
      <c r="HB10" s="605"/>
      <c r="HC10" s="605"/>
      <c r="HD10" s="605"/>
      <c r="HE10" s="605"/>
      <c r="HF10" s="605"/>
      <c r="HG10" s="605"/>
      <c r="HH10" s="605"/>
      <c r="HI10" s="605"/>
      <c r="HJ10" s="605"/>
      <c r="HK10" s="605"/>
      <c r="HL10" s="605"/>
      <c r="HM10" s="605"/>
      <c r="HN10" s="605"/>
      <c r="HO10" s="605"/>
      <c r="HP10" s="605"/>
      <c r="HQ10" s="605"/>
      <c r="HR10" s="605"/>
      <c r="HS10" s="605"/>
      <c r="HT10" s="605"/>
      <c r="HU10" s="605"/>
      <c r="HV10" s="605"/>
      <c r="HW10" s="605"/>
      <c r="HX10" s="605"/>
      <c r="HY10" s="605"/>
      <c r="HZ10" s="605"/>
      <c r="IA10" s="605"/>
      <c r="IB10" s="605"/>
      <c r="IC10" s="605"/>
      <c r="ID10" s="605"/>
      <c r="IE10" s="605"/>
      <c r="IF10" s="605"/>
      <c r="IG10" s="605"/>
      <c r="IH10" s="605"/>
      <c r="II10" s="605"/>
      <c r="IJ10" s="605"/>
      <c r="IK10" s="605"/>
      <c r="IL10" s="605"/>
      <c r="IM10" s="605"/>
      <c r="IN10" s="605"/>
      <c r="IO10" s="605"/>
      <c r="IP10" s="605"/>
      <c r="IQ10" s="605"/>
      <c r="IR10" s="605"/>
      <c r="IS10" s="605"/>
      <c r="IT10" s="605"/>
      <c r="IU10" s="605"/>
      <c r="IV10" s="605"/>
    </row>
    <row r="11" spans="1:256" ht="21.75" customHeight="1">
      <c r="A11" s="583"/>
      <c r="B11" s="236"/>
      <c r="C11" s="237"/>
      <c r="D11" s="240"/>
      <c r="E11" s="260"/>
      <c r="F11" s="236"/>
      <c r="G11" s="236"/>
      <c r="H11" s="236"/>
      <c r="I11" s="236"/>
      <c r="J11" s="585"/>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7"/>
      <c r="BW11" s="227"/>
      <c r="BX11" s="227"/>
      <c r="BY11" s="227"/>
      <c r="BZ11" s="227"/>
      <c r="CA11" s="227"/>
      <c r="CB11" s="227"/>
      <c r="CC11" s="227"/>
      <c r="CD11" s="227"/>
      <c r="CE11" s="227"/>
      <c r="CF11" s="227"/>
      <c r="CG11" s="227"/>
      <c r="CH11" s="227"/>
      <c r="CI11" s="227"/>
      <c r="CJ11" s="227"/>
      <c r="CK11" s="227"/>
      <c r="CL11" s="227"/>
      <c r="CM11" s="227"/>
      <c r="CN11" s="227"/>
      <c r="CO11" s="227"/>
      <c r="CP11" s="227"/>
      <c r="CQ11" s="227"/>
      <c r="CR11" s="227"/>
      <c r="CS11" s="227"/>
      <c r="CT11" s="227"/>
      <c r="CU11" s="227"/>
      <c r="CV11" s="227"/>
      <c r="CW11" s="227"/>
      <c r="CX11" s="227"/>
      <c r="CY11" s="227"/>
      <c r="CZ11" s="227"/>
      <c r="DA11" s="227"/>
      <c r="DB11" s="227"/>
      <c r="DC11" s="227"/>
      <c r="DD11" s="227"/>
      <c r="DE11" s="227"/>
      <c r="DF11" s="227"/>
      <c r="DG11" s="227"/>
      <c r="DH11" s="227"/>
      <c r="DI11" s="227"/>
      <c r="DJ11" s="227"/>
      <c r="DK11" s="227"/>
      <c r="DL11" s="227"/>
      <c r="DM11" s="227"/>
      <c r="DN11" s="227"/>
      <c r="DO11" s="227"/>
      <c r="DP11" s="227"/>
      <c r="DQ11" s="227"/>
      <c r="DR11" s="227"/>
      <c r="DS11" s="227"/>
      <c r="DT11" s="227"/>
      <c r="DU11" s="227"/>
      <c r="DV11" s="227"/>
      <c r="DW11" s="227"/>
      <c r="DX11" s="227"/>
      <c r="DY11" s="227"/>
      <c r="DZ11" s="227"/>
      <c r="EA11" s="227"/>
      <c r="EB11" s="227"/>
      <c r="EC11" s="227"/>
      <c r="ED11" s="227"/>
      <c r="EE11" s="227"/>
      <c r="EF11" s="227"/>
      <c r="EG11" s="227"/>
      <c r="EH11" s="227"/>
      <c r="EI11" s="227"/>
      <c r="EJ11" s="227"/>
      <c r="EK11" s="227"/>
      <c r="EL11" s="227"/>
      <c r="EM11" s="227"/>
      <c r="EN11" s="227"/>
      <c r="EO11" s="227"/>
      <c r="EP11" s="227"/>
      <c r="EQ11" s="227"/>
      <c r="ER11" s="227"/>
      <c r="ES11" s="227"/>
      <c r="ET11" s="227"/>
      <c r="EU11" s="227"/>
      <c r="EV11" s="227"/>
      <c r="EW11" s="227"/>
      <c r="EX11" s="227"/>
      <c r="EY11" s="227"/>
      <c r="EZ11" s="227"/>
      <c r="FA11" s="227"/>
      <c r="FB11" s="227"/>
      <c r="FC11" s="227"/>
      <c r="FD11" s="227"/>
      <c r="FE11" s="227"/>
      <c r="FF11" s="227"/>
      <c r="FG11" s="227"/>
      <c r="FH11" s="227"/>
      <c r="FI11" s="227"/>
      <c r="FJ11" s="227"/>
      <c r="FK11" s="227"/>
      <c r="FL11" s="227"/>
      <c r="FM11" s="227"/>
      <c r="FN11" s="227"/>
      <c r="FO11" s="227"/>
      <c r="FP11" s="227"/>
      <c r="FQ11" s="227"/>
      <c r="FR11" s="227"/>
      <c r="FS11" s="227"/>
      <c r="FT11" s="227"/>
      <c r="FU11" s="227"/>
      <c r="FV11" s="227"/>
      <c r="FW11" s="227"/>
      <c r="FX11" s="227"/>
      <c r="FY11" s="227"/>
      <c r="FZ11" s="227"/>
      <c r="GA11" s="227"/>
      <c r="GB11" s="227"/>
      <c r="GC11" s="227"/>
      <c r="GD11" s="227"/>
      <c r="GE11" s="227"/>
      <c r="GF11" s="227"/>
      <c r="GG11" s="227"/>
      <c r="GH11" s="227"/>
      <c r="GI11" s="227"/>
      <c r="GJ11" s="227"/>
      <c r="GK11" s="227"/>
      <c r="GL11" s="227"/>
      <c r="GM11" s="227"/>
      <c r="GN11" s="227"/>
      <c r="GO11" s="227"/>
      <c r="GP11" s="227"/>
      <c r="GQ11" s="227"/>
      <c r="GR11" s="227"/>
      <c r="GS11" s="227"/>
      <c r="GT11" s="227"/>
      <c r="GU11" s="227"/>
      <c r="GV11" s="227"/>
      <c r="GW11" s="227"/>
      <c r="GX11" s="227"/>
      <c r="GY11" s="227"/>
      <c r="GZ11" s="227"/>
      <c r="HA11" s="227"/>
      <c r="HB11" s="227"/>
      <c r="HC11" s="227"/>
      <c r="HD11" s="227"/>
      <c r="HE11" s="227"/>
      <c r="HF11" s="227"/>
      <c r="HG11" s="227"/>
      <c r="HH11" s="227"/>
      <c r="HI11" s="227"/>
      <c r="HJ11" s="227"/>
      <c r="HK11" s="227"/>
      <c r="HL11" s="227"/>
      <c r="HM11" s="227"/>
      <c r="HN11" s="227"/>
      <c r="HO11" s="227"/>
      <c r="HP11" s="227"/>
      <c r="HQ11" s="227"/>
      <c r="HR11" s="227"/>
      <c r="HS11" s="227"/>
      <c r="HT11" s="227"/>
      <c r="HU11" s="227"/>
      <c r="HV11" s="227"/>
      <c r="HW11" s="227"/>
      <c r="HX11" s="227"/>
      <c r="HY11" s="227"/>
      <c r="HZ11" s="227"/>
      <c r="IA11" s="227"/>
      <c r="IB11" s="227"/>
      <c r="IC11" s="227"/>
      <c r="ID11" s="227"/>
      <c r="IE11" s="227"/>
      <c r="IF11" s="227"/>
      <c r="IG11" s="227"/>
      <c r="IH11" s="227"/>
      <c r="II11" s="227"/>
      <c r="IJ11" s="227"/>
      <c r="IK11" s="227"/>
      <c r="IL11" s="227"/>
      <c r="IM11" s="227"/>
      <c r="IN11" s="227"/>
      <c r="IO11" s="227"/>
      <c r="IP11" s="227"/>
      <c r="IQ11" s="227"/>
      <c r="IR11" s="227"/>
      <c r="IS11" s="227"/>
      <c r="IT11" s="227"/>
      <c r="IU11" s="227"/>
      <c r="IV11" s="227"/>
    </row>
    <row r="12" spans="1:256" ht="24">
      <c r="A12" s="583"/>
      <c r="B12" s="248" t="s">
        <v>1</v>
      </c>
      <c r="C12" s="248" t="s">
        <v>109</v>
      </c>
      <c r="D12" s="248"/>
      <c r="E12" s="222" t="s">
        <v>214</v>
      </c>
      <c r="F12" s="236"/>
      <c r="G12" s="224"/>
      <c r="H12" s="224"/>
      <c r="J12" s="619"/>
      <c r="IV12" s="225"/>
    </row>
    <row r="13" spans="1:256" ht="24.75" thickBot="1">
      <c r="A13" s="583"/>
      <c r="B13" s="248" t="s">
        <v>215</v>
      </c>
      <c r="C13" s="589">
        <f>+EligBasisLimits!C26</f>
        <v>0</v>
      </c>
      <c r="D13" s="624" t="s">
        <v>216</v>
      </c>
      <c r="E13" s="637">
        <f>ROUND(+C13*0.75,2)</f>
        <v>0</v>
      </c>
      <c r="F13" s="236"/>
      <c r="G13" s="651" t="s">
        <v>375</v>
      </c>
      <c r="H13" s="734">
        <f>Breakdown!H100</f>
      </c>
      <c r="I13" s="734"/>
      <c r="J13" s="735"/>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7"/>
      <c r="BW13" s="227"/>
      <c r="BX13" s="227"/>
      <c r="BY13" s="227"/>
      <c r="BZ13" s="227"/>
      <c r="CA13" s="227"/>
      <c r="CB13" s="227"/>
      <c r="CC13" s="227"/>
      <c r="CD13" s="227"/>
      <c r="CE13" s="227"/>
      <c r="CF13" s="227"/>
      <c r="CG13" s="227"/>
      <c r="CH13" s="227"/>
      <c r="CI13" s="227"/>
      <c r="CJ13" s="227"/>
      <c r="CK13" s="227"/>
      <c r="CL13" s="227"/>
      <c r="CM13" s="227"/>
      <c r="CN13" s="227"/>
      <c r="CO13" s="227"/>
      <c r="CP13" s="227"/>
      <c r="CQ13" s="227"/>
      <c r="CR13" s="227"/>
      <c r="CS13" s="227"/>
      <c r="CT13" s="227"/>
      <c r="CU13" s="227"/>
      <c r="CV13" s="227"/>
      <c r="CW13" s="227"/>
      <c r="CX13" s="227"/>
      <c r="CY13" s="227"/>
      <c r="CZ13" s="227"/>
      <c r="DA13" s="227"/>
      <c r="DB13" s="227"/>
      <c r="DC13" s="227"/>
      <c r="DD13" s="227"/>
      <c r="DE13" s="227"/>
      <c r="DF13" s="227"/>
      <c r="DG13" s="227"/>
      <c r="DH13" s="227"/>
      <c r="DI13" s="227"/>
      <c r="DJ13" s="227"/>
      <c r="DK13" s="227"/>
      <c r="DL13" s="227"/>
      <c r="DM13" s="227"/>
      <c r="DN13" s="227"/>
      <c r="DO13" s="227"/>
      <c r="DP13" s="227"/>
      <c r="DQ13" s="227"/>
      <c r="DR13" s="227"/>
      <c r="DS13" s="227"/>
      <c r="DT13" s="227"/>
      <c r="DU13" s="227"/>
      <c r="DV13" s="227"/>
      <c r="DW13" s="227"/>
      <c r="DX13" s="227"/>
      <c r="DY13" s="227"/>
      <c r="DZ13" s="227"/>
      <c r="EA13" s="227"/>
      <c r="EB13" s="227"/>
      <c r="EC13" s="227"/>
      <c r="ED13" s="227"/>
      <c r="EE13" s="227"/>
      <c r="EF13" s="227"/>
      <c r="EG13" s="227"/>
      <c r="EH13" s="227"/>
      <c r="EI13" s="227"/>
      <c r="EJ13" s="227"/>
      <c r="EK13" s="227"/>
      <c r="EL13" s="227"/>
      <c r="EM13" s="227"/>
      <c r="EN13" s="227"/>
      <c r="EO13" s="227"/>
      <c r="EP13" s="227"/>
      <c r="EQ13" s="227"/>
      <c r="ER13" s="227"/>
      <c r="ES13" s="227"/>
      <c r="ET13" s="227"/>
      <c r="EU13" s="227"/>
      <c r="EV13" s="227"/>
      <c r="EW13" s="227"/>
      <c r="EX13" s="227"/>
      <c r="EY13" s="227"/>
      <c r="EZ13" s="227"/>
      <c r="FA13" s="227"/>
      <c r="FB13" s="227"/>
      <c r="FC13" s="227"/>
      <c r="FD13" s="227"/>
      <c r="FE13" s="227"/>
      <c r="FF13" s="227"/>
      <c r="FG13" s="227"/>
      <c r="FH13" s="227"/>
      <c r="FI13" s="227"/>
      <c r="FJ13" s="227"/>
      <c r="FK13" s="227"/>
      <c r="FL13" s="227"/>
      <c r="FM13" s="227"/>
      <c r="FN13" s="227"/>
      <c r="FO13" s="227"/>
      <c r="FP13" s="227"/>
      <c r="FQ13" s="227"/>
      <c r="FR13" s="227"/>
      <c r="FS13" s="227"/>
      <c r="FT13" s="227"/>
      <c r="FU13" s="227"/>
      <c r="FV13" s="227"/>
      <c r="FW13" s="227"/>
      <c r="FX13" s="227"/>
      <c r="FY13" s="227"/>
      <c r="FZ13" s="227"/>
      <c r="GA13" s="227"/>
      <c r="GB13" s="227"/>
      <c r="GC13" s="227"/>
      <c r="GD13" s="227"/>
      <c r="GE13" s="227"/>
      <c r="GF13" s="227"/>
      <c r="GG13" s="227"/>
      <c r="GH13" s="227"/>
      <c r="GI13" s="227"/>
      <c r="GJ13" s="227"/>
      <c r="GK13" s="227"/>
      <c r="GL13" s="227"/>
      <c r="GM13" s="227"/>
      <c r="GN13" s="227"/>
      <c r="GO13" s="227"/>
      <c r="GP13" s="227"/>
      <c r="GQ13" s="227"/>
      <c r="GR13" s="227"/>
      <c r="GS13" s="227"/>
      <c r="GT13" s="227"/>
      <c r="GU13" s="227"/>
      <c r="GV13" s="227"/>
      <c r="GW13" s="227"/>
      <c r="GX13" s="227"/>
      <c r="GY13" s="227"/>
      <c r="GZ13" s="227"/>
      <c r="HA13" s="227"/>
      <c r="HB13" s="227"/>
      <c r="HC13" s="227"/>
      <c r="HD13" s="227"/>
      <c r="HE13" s="227"/>
      <c r="HF13" s="227"/>
      <c r="HG13" s="227"/>
      <c r="HH13" s="227"/>
      <c r="HI13" s="227"/>
      <c r="HJ13" s="227"/>
      <c r="HK13" s="227"/>
      <c r="HL13" s="227"/>
      <c r="HM13" s="227"/>
      <c r="HN13" s="227"/>
      <c r="HO13" s="227"/>
      <c r="HP13" s="227"/>
      <c r="HQ13" s="227"/>
      <c r="HR13" s="227"/>
      <c r="HS13" s="227"/>
      <c r="HT13" s="227"/>
      <c r="HU13" s="227"/>
      <c r="HV13" s="227"/>
      <c r="HW13" s="227"/>
      <c r="HX13" s="227"/>
      <c r="HY13" s="227"/>
      <c r="HZ13" s="227"/>
      <c r="IA13" s="227"/>
      <c r="IB13" s="227"/>
      <c r="IC13" s="227"/>
      <c r="ID13" s="227"/>
      <c r="IE13" s="227"/>
      <c r="IF13" s="227"/>
      <c r="IG13" s="227"/>
      <c r="IH13" s="227"/>
      <c r="II13" s="227"/>
      <c r="IJ13" s="227"/>
      <c r="IK13" s="227"/>
      <c r="IL13" s="227"/>
      <c r="IM13" s="227"/>
      <c r="IN13" s="227"/>
      <c r="IO13" s="227"/>
      <c r="IP13" s="227"/>
      <c r="IQ13" s="227"/>
      <c r="IR13" s="227"/>
      <c r="IS13" s="227"/>
      <c r="IT13" s="227"/>
      <c r="IU13" s="227"/>
      <c r="IV13" s="227"/>
    </row>
    <row r="14" spans="1:256" ht="24.75" customHeight="1" thickTop="1">
      <c r="A14" s="583"/>
      <c r="B14" s="240" t="s">
        <v>217</v>
      </c>
      <c r="C14" s="613">
        <f>+EligBasisLimits!C27</f>
        <v>0</v>
      </c>
      <c r="D14" s="625" t="s">
        <v>218</v>
      </c>
      <c r="E14" s="638">
        <f>C14*1</f>
        <v>0</v>
      </c>
      <c r="F14" s="236"/>
      <c r="G14" s="241"/>
      <c r="H14" s="236"/>
      <c r="I14" s="236"/>
      <c r="J14" s="586"/>
      <c r="IV14" s="225"/>
    </row>
    <row r="15" spans="1:256" ht="24.75" customHeight="1">
      <c r="A15" s="583"/>
      <c r="B15" s="240" t="s">
        <v>219</v>
      </c>
      <c r="C15" s="613">
        <f>+EligBasisLimits!C28</f>
        <v>0</v>
      </c>
      <c r="D15" s="625" t="s">
        <v>220</v>
      </c>
      <c r="E15" s="638">
        <f>C15*2</f>
        <v>0</v>
      </c>
      <c r="F15" s="236"/>
      <c r="G15" s="614"/>
      <c r="H15" s="615"/>
      <c r="I15" s="616"/>
      <c r="J15" s="620"/>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7"/>
      <c r="BW15" s="227"/>
      <c r="BX15" s="227"/>
      <c r="BY15" s="227"/>
      <c r="BZ15" s="227"/>
      <c r="CA15" s="227"/>
      <c r="CB15" s="227"/>
      <c r="CC15" s="227"/>
      <c r="CD15" s="227"/>
      <c r="CE15" s="227"/>
      <c r="CF15" s="227"/>
      <c r="CG15" s="227"/>
      <c r="CH15" s="227"/>
      <c r="CI15" s="227"/>
      <c r="CJ15" s="227"/>
      <c r="CK15" s="227"/>
      <c r="CL15" s="227"/>
      <c r="CM15" s="227"/>
      <c r="CN15" s="227"/>
      <c r="CO15" s="227"/>
      <c r="CP15" s="227"/>
      <c r="CQ15" s="227"/>
      <c r="CR15" s="227"/>
      <c r="CS15" s="227"/>
      <c r="CT15" s="227"/>
      <c r="CU15" s="227"/>
      <c r="CV15" s="227"/>
      <c r="CW15" s="227"/>
      <c r="CX15" s="227"/>
      <c r="CY15" s="227"/>
      <c r="CZ15" s="227"/>
      <c r="DA15" s="227"/>
      <c r="DB15" s="227"/>
      <c r="DC15" s="227"/>
      <c r="DD15" s="227"/>
      <c r="DE15" s="227"/>
      <c r="DF15" s="227"/>
      <c r="DG15" s="227"/>
      <c r="DH15" s="227"/>
      <c r="DI15" s="227"/>
      <c r="DJ15" s="227"/>
      <c r="DK15" s="227"/>
      <c r="DL15" s="227"/>
      <c r="DM15" s="227"/>
      <c r="DN15" s="227"/>
      <c r="DO15" s="227"/>
      <c r="DP15" s="227"/>
      <c r="DQ15" s="227"/>
      <c r="DR15" s="227"/>
      <c r="DS15" s="227"/>
      <c r="DT15" s="227"/>
      <c r="DU15" s="227"/>
      <c r="DV15" s="227"/>
      <c r="DW15" s="227"/>
      <c r="DX15" s="227"/>
      <c r="DY15" s="227"/>
      <c r="DZ15" s="227"/>
      <c r="EA15" s="227"/>
      <c r="EB15" s="227"/>
      <c r="EC15" s="227"/>
      <c r="ED15" s="227"/>
      <c r="EE15" s="227"/>
      <c r="EF15" s="227"/>
      <c r="EG15" s="227"/>
      <c r="EH15" s="227"/>
      <c r="EI15" s="227"/>
      <c r="EJ15" s="227"/>
      <c r="EK15" s="227"/>
      <c r="EL15" s="227"/>
      <c r="EM15" s="227"/>
      <c r="EN15" s="227"/>
      <c r="EO15" s="227"/>
      <c r="EP15" s="227"/>
      <c r="EQ15" s="227"/>
      <c r="ER15" s="227"/>
      <c r="ES15" s="227"/>
      <c r="ET15" s="227"/>
      <c r="EU15" s="227"/>
      <c r="EV15" s="227"/>
      <c r="EW15" s="227"/>
      <c r="EX15" s="227"/>
      <c r="EY15" s="227"/>
      <c r="EZ15" s="227"/>
      <c r="FA15" s="227"/>
      <c r="FB15" s="227"/>
      <c r="FC15" s="227"/>
      <c r="FD15" s="227"/>
      <c r="FE15" s="227"/>
      <c r="FF15" s="227"/>
      <c r="FG15" s="227"/>
      <c r="FH15" s="227"/>
      <c r="FI15" s="227"/>
      <c r="FJ15" s="227"/>
      <c r="FK15" s="227"/>
      <c r="FL15" s="227"/>
      <c r="FM15" s="227"/>
      <c r="FN15" s="227"/>
      <c r="FO15" s="227"/>
      <c r="FP15" s="227"/>
      <c r="FQ15" s="227"/>
      <c r="FR15" s="227"/>
      <c r="FS15" s="227"/>
      <c r="FT15" s="227"/>
      <c r="FU15" s="227"/>
      <c r="FV15" s="227"/>
      <c r="FW15" s="227"/>
      <c r="FX15" s="227"/>
      <c r="FY15" s="227"/>
      <c r="FZ15" s="227"/>
      <c r="GA15" s="227"/>
      <c r="GB15" s="227"/>
      <c r="GC15" s="227"/>
      <c r="GD15" s="227"/>
      <c r="GE15" s="227"/>
      <c r="GF15" s="227"/>
      <c r="GG15" s="227"/>
      <c r="GH15" s="227"/>
      <c r="GI15" s="227"/>
      <c r="GJ15" s="227"/>
      <c r="GK15" s="227"/>
      <c r="GL15" s="227"/>
      <c r="GM15" s="227"/>
      <c r="GN15" s="227"/>
      <c r="GO15" s="227"/>
      <c r="GP15" s="227"/>
      <c r="GQ15" s="227"/>
      <c r="GR15" s="227"/>
      <c r="GS15" s="227"/>
      <c r="GT15" s="227"/>
      <c r="GU15" s="227"/>
      <c r="GV15" s="227"/>
      <c r="GW15" s="227"/>
      <c r="GX15" s="227"/>
      <c r="GY15" s="227"/>
      <c r="GZ15" s="227"/>
      <c r="HA15" s="227"/>
      <c r="HB15" s="227"/>
      <c r="HC15" s="227"/>
      <c r="HD15" s="227"/>
      <c r="HE15" s="227"/>
      <c r="HF15" s="227"/>
      <c r="HG15" s="227"/>
      <c r="HH15" s="227"/>
      <c r="HI15" s="227"/>
      <c r="HJ15" s="227"/>
      <c r="HK15" s="227"/>
      <c r="HL15" s="227"/>
      <c r="HM15" s="227"/>
      <c r="HN15" s="227"/>
      <c r="HO15" s="227"/>
      <c r="HP15" s="227"/>
      <c r="HQ15" s="227"/>
      <c r="HR15" s="227"/>
      <c r="HS15" s="227"/>
      <c r="HT15" s="227"/>
      <c r="HU15" s="227"/>
      <c r="HV15" s="227"/>
      <c r="HW15" s="227"/>
      <c r="HX15" s="227"/>
      <c r="HY15" s="227"/>
      <c r="HZ15" s="227"/>
      <c r="IA15" s="227"/>
      <c r="IB15" s="227"/>
      <c r="IC15" s="227"/>
      <c r="ID15" s="227"/>
      <c r="IE15" s="227"/>
      <c r="IF15" s="227"/>
      <c r="IG15" s="227"/>
      <c r="IH15" s="227"/>
      <c r="II15" s="227"/>
      <c r="IJ15" s="227"/>
      <c r="IK15" s="227"/>
      <c r="IL15" s="227"/>
      <c r="IM15" s="227"/>
      <c r="IN15" s="227"/>
      <c r="IO15" s="227"/>
      <c r="IP15" s="227"/>
      <c r="IQ15" s="227"/>
      <c r="IR15" s="227"/>
      <c r="IS15" s="227"/>
      <c r="IT15" s="227"/>
      <c r="IU15" s="227"/>
      <c r="IV15" s="227"/>
    </row>
    <row r="16" spans="1:256" ht="24.75" customHeight="1" thickBot="1">
      <c r="A16" s="583"/>
      <c r="B16" s="240" t="s">
        <v>221</v>
      </c>
      <c r="C16" s="613">
        <f>+EligBasisLimits!C29</f>
        <v>0</v>
      </c>
      <c r="D16" s="625" t="s">
        <v>222</v>
      </c>
      <c r="E16" s="638">
        <f>C16*3</f>
        <v>0</v>
      </c>
      <c r="F16" s="236"/>
      <c r="G16" s="651" t="s">
        <v>380</v>
      </c>
      <c r="H16" s="736">
        <f>IF(H9="Y",H13/E20,"")</f>
      </c>
      <c r="I16" s="736"/>
      <c r="J16" s="737"/>
      <c r="IV16" s="225"/>
    </row>
    <row r="17" spans="1:256" ht="24.75" customHeight="1" thickTop="1">
      <c r="A17" s="587"/>
      <c r="B17" s="240" t="s">
        <v>223</v>
      </c>
      <c r="C17" s="613">
        <f>+EligBasisLimits!C30</f>
        <v>0</v>
      </c>
      <c r="D17" s="625" t="s">
        <v>224</v>
      </c>
      <c r="E17" s="638">
        <f>C17*4</f>
        <v>0</v>
      </c>
      <c r="F17" s="236"/>
      <c r="G17" s="652"/>
      <c r="H17" s="639"/>
      <c r="I17" s="640"/>
      <c r="J17" s="641"/>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7"/>
      <c r="BW17" s="227"/>
      <c r="BX17" s="227"/>
      <c r="BY17" s="227"/>
      <c r="BZ17" s="227"/>
      <c r="CA17" s="227"/>
      <c r="CB17" s="227"/>
      <c r="CC17" s="227"/>
      <c r="CD17" s="227"/>
      <c r="CE17" s="227"/>
      <c r="CF17" s="227"/>
      <c r="CG17" s="227"/>
      <c r="CH17" s="227"/>
      <c r="CI17" s="227"/>
      <c r="CJ17" s="227"/>
      <c r="CK17" s="227"/>
      <c r="CL17" s="227"/>
      <c r="CM17" s="227"/>
      <c r="CN17" s="227"/>
      <c r="CO17" s="227"/>
      <c r="CP17" s="227"/>
      <c r="CQ17" s="227"/>
      <c r="CR17" s="227"/>
      <c r="CS17" s="227"/>
      <c r="CT17" s="227"/>
      <c r="CU17" s="227"/>
      <c r="CV17" s="227"/>
      <c r="CW17" s="227"/>
      <c r="CX17" s="227"/>
      <c r="CY17" s="227"/>
      <c r="CZ17" s="227"/>
      <c r="DA17" s="227"/>
      <c r="DB17" s="227"/>
      <c r="DC17" s="227"/>
      <c r="DD17" s="227"/>
      <c r="DE17" s="227"/>
      <c r="DF17" s="227"/>
      <c r="DG17" s="227"/>
      <c r="DH17" s="227"/>
      <c r="DI17" s="227"/>
      <c r="DJ17" s="227"/>
      <c r="DK17" s="227"/>
      <c r="DL17" s="227"/>
      <c r="DM17" s="227"/>
      <c r="DN17" s="227"/>
      <c r="DO17" s="227"/>
      <c r="DP17" s="227"/>
      <c r="DQ17" s="227"/>
      <c r="DR17" s="227"/>
      <c r="DS17" s="227"/>
      <c r="DT17" s="227"/>
      <c r="DU17" s="227"/>
      <c r="DV17" s="227"/>
      <c r="DW17" s="227"/>
      <c r="DX17" s="227"/>
      <c r="DY17" s="227"/>
      <c r="DZ17" s="227"/>
      <c r="EA17" s="227"/>
      <c r="EB17" s="227"/>
      <c r="EC17" s="227"/>
      <c r="ED17" s="227"/>
      <c r="EE17" s="227"/>
      <c r="EF17" s="227"/>
      <c r="EG17" s="227"/>
      <c r="EH17" s="227"/>
      <c r="EI17" s="227"/>
      <c r="EJ17" s="227"/>
      <c r="EK17" s="227"/>
      <c r="EL17" s="227"/>
      <c r="EM17" s="227"/>
      <c r="EN17" s="227"/>
      <c r="EO17" s="227"/>
      <c r="EP17" s="227"/>
      <c r="EQ17" s="227"/>
      <c r="ER17" s="227"/>
      <c r="ES17" s="227"/>
      <c r="ET17" s="227"/>
      <c r="EU17" s="227"/>
      <c r="EV17" s="227"/>
      <c r="EW17" s="227"/>
      <c r="EX17" s="227"/>
      <c r="EY17" s="227"/>
      <c r="EZ17" s="227"/>
      <c r="FA17" s="227"/>
      <c r="FB17" s="227"/>
      <c r="FC17" s="227"/>
      <c r="FD17" s="227"/>
      <c r="FE17" s="227"/>
      <c r="FF17" s="227"/>
      <c r="FG17" s="227"/>
      <c r="FH17" s="227"/>
      <c r="FI17" s="227"/>
      <c r="FJ17" s="227"/>
      <c r="FK17" s="227"/>
      <c r="FL17" s="227"/>
      <c r="FM17" s="227"/>
      <c r="FN17" s="227"/>
      <c r="FO17" s="227"/>
      <c r="FP17" s="227"/>
      <c r="FQ17" s="227"/>
      <c r="FR17" s="227"/>
      <c r="FS17" s="227"/>
      <c r="FT17" s="227"/>
      <c r="FU17" s="227"/>
      <c r="FV17" s="227"/>
      <c r="FW17" s="227"/>
      <c r="FX17" s="227"/>
      <c r="FY17" s="227"/>
      <c r="FZ17" s="227"/>
      <c r="GA17" s="227"/>
      <c r="GB17" s="227"/>
      <c r="GC17" s="227"/>
      <c r="GD17" s="227"/>
      <c r="GE17" s="227"/>
      <c r="GF17" s="227"/>
      <c r="GG17" s="227"/>
      <c r="GH17" s="227"/>
      <c r="GI17" s="227"/>
      <c r="GJ17" s="227"/>
      <c r="GK17" s="227"/>
      <c r="GL17" s="227"/>
      <c r="GM17" s="227"/>
      <c r="GN17" s="227"/>
      <c r="GO17" s="227"/>
      <c r="GP17" s="227"/>
      <c r="GQ17" s="227"/>
      <c r="GR17" s="227"/>
      <c r="GS17" s="227"/>
      <c r="GT17" s="227"/>
      <c r="GU17" s="227"/>
      <c r="GV17" s="227"/>
      <c r="GW17" s="227"/>
      <c r="GX17" s="227"/>
      <c r="GY17" s="227"/>
      <c r="GZ17" s="227"/>
      <c r="HA17" s="227"/>
      <c r="HB17" s="227"/>
      <c r="HC17" s="227"/>
      <c r="HD17" s="227"/>
      <c r="HE17" s="227"/>
      <c r="HF17" s="227"/>
      <c r="HG17" s="227"/>
      <c r="HH17" s="227"/>
      <c r="HI17" s="227"/>
      <c r="HJ17" s="227"/>
      <c r="HK17" s="227"/>
      <c r="HL17" s="227"/>
      <c r="HM17" s="227"/>
      <c r="HN17" s="227"/>
      <c r="HO17" s="227"/>
      <c r="HP17" s="227"/>
      <c r="HQ17" s="227"/>
      <c r="HR17" s="227"/>
      <c r="HS17" s="227"/>
      <c r="HT17" s="227"/>
      <c r="HU17" s="227"/>
      <c r="HV17" s="227"/>
      <c r="HW17" s="227"/>
      <c r="HX17" s="227"/>
      <c r="HY17" s="227"/>
      <c r="HZ17" s="227"/>
      <c r="IA17" s="227"/>
      <c r="IB17" s="227"/>
      <c r="IC17" s="227"/>
      <c r="ID17" s="227"/>
      <c r="IE17" s="227"/>
      <c r="IF17" s="227"/>
      <c r="IG17" s="227"/>
      <c r="IH17" s="227"/>
      <c r="II17" s="227"/>
      <c r="IJ17" s="227"/>
      <c r="IK17" s="227"/>
      <c r="IL17" s="227"/>
      <c r="IM17" s="227"/>
      <c r="IN17" s="227"/>
      <c r="IO17" s="227"/>
      <c r="IP17" s="227"/>
      <c r="IQ17" s="227"/>
      <c r="IR17" s="227"/>
      <c r="IS17" s="227"/>
      <c r="IT17" s="227"/>
      <c r="IU17" s="227"/>
      <c r="IV17" s="227"/>
    </row>
    <row r="18" spans="1:256" ht="24.75" customHeight="1">
      <c r="A18" s="583"/>
      <c r="B18" s="240" t="s">
        <v>225</v>
      </c>
      <c r="C18" s="613">
        <f>+EligBasisLimits!C31</f>
        <v>0</v>
      </c>
      <c r="D18" s="625" t="s">
        <v>226</v>
      </c>
      <c r="E18" s="638">
        <f>C18*5</f>
        <v>0</v>
      </c>
      <c r="F18" s="236"/>
      <c r="G18" s="651"/>
      <c r="H18" s="642"/>
      <c r="I18" s="642"/>
      <c r="J18" s="643"/>
      <c r="IV18" s="225"/>
    </row>
    <row r="19" spans="1:256" ht="24.75" customHeight="1" thickBot="1">
      <c r="A19" s="583"/>
      <c r="B19" s="242"/>
      <c r="C19" s="244"/>
      <c r="D19" s="626"/>
      <c r="E19" s="251"/>
      <c r="F19" s="236"/>
      <c r="G19" s="651" t="s">
        <v>376</v>
      </c>
      <c r="H19" s="736">
        <f>IF(H10="Y",H13/C20,"")</f>
      </c>
      <c r="I19" s="736"/>
      <c r="J19" s="738"/>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7"/>
      <c r="BG19" s="227"/>
      <c r="BH19" s="227"/>
      <c r="BI19" s="227"/>
      <c r="BJ19" s="227"/>
      <c r="BK19" s="227"/>
      <c r="BL19" s="227"/>
      <c r="BM19" s="227"/>
      <c r="BN19" s="227"/>
      <c r="BO19" s="227"/>
      <c r="BP19" s="227"/>
      <c r="BQ19" s="227"/>
      <c r="BR19" s="227"/>
      <c r="BS19" s="227"/>
      <c r="BT19" s="227"/>
      <c r="BU19" s="227"/>
      <c r="BV19" s="227"/>
      <c r="BW19" s="227"/>
      <c r="BX19" s="227"/>
      <c r="BY19" s="227"/>
      <c r="BZ19" s="227"/>
      <c r="CA19" s="227"/>
      <c r="CB19" s="227"/>
      <c r="CC19" s="227"/>
      <c r="CD19" s="227"/>
      <c r="CE19" s="227"/>
      <c r="CF19" s="227"/>
      <c r="CG19" s="227"/>
      <c r="CH19" s="227"/>
      <c r="CI19" s="227"/>
      <c r="CJ19" s="227"/>
      <c r="CK19" s="227"/>
      <c r="CL19" s="227"/>
      <c r="CM19" s="227"/>
      <c r="CN19" s="227"/>
      <c r="CO19" s="227"/>
      <c r="CP19" s="227"/>
      <c r="CQ19" s="227"/>
      <c r="CR19" s="227"/>
      <c r="CS19" s="227"/>
      <c r="CT19" s="227"/>
      <c r="CU19" s="227"/>
      <c r="CV19" s="227"/>
      <c r="CW19" s="227"/>
      <c r="CX19" s="227"/>
      <c r="CY19" s="227"/>
      <c r="CZ19" s="227"/>
      <c r="DA19" s="227"/>
      <c r="DB19" s="227"/>
      <c r="DC19" s="227"/>
      <c r="DD19" s="227"/>
      <c r="DE19" s="227"/>
      <c r="DF19" s="227"/>
      <c r="DG19" s="227"/>
      <c r="DH19" s="227"/>
      <c r="DI19" s="227"/>
      <c r="DJ19" s="227"/>
      <c r="DK19" s="227"/>
      <c r="DL19" s="227"/>
      <c r="DM19" s="227"/>
      <c r="DN19" s="227"/>
      <c r="DO19" s="227"/>
      <c r="DP19" s="227"/>
      <c r="DQ19" s="227"/>
      <c r="DR19" s="227"/>
      <c r="DS19" s="227"/>
      <c r="DT19" s="227"/>
      <c r="DU19" s="227"/>
      <c r="DV19" s="227"/>
      <c r="DW19" s="227"/>
      <c r="DX19" s="227"/>
      <c r="DY19" s="227"/>
      <c r="DZ19" s="227"/>
      <c r="EA19" s="227"/>
      <c r="EB19" s="227"/>
      <c r="EC19" s="227"/>
      <c r="ED19" s="227"/>
      <c r="EE19" s="227"/>
      <c r="EF19" s="227"/>
      <c r="EG19" s="227"/>
      <c r="EH19" s="227"/>
      <c r="EI19" s="227"/>
      <c r="EJ19" s="227"/>
      <c r="EK19" s="227"/>
      <c r="EL19" s="227"/>
      <c r="EM19" s="227"/>
      <c r="EN19" s="227"/>
      <c r="EO19" s="227"/>
      <c r="EP19" s="227"/>
      <c r="EQ19" s="227"/>
      <c r="ER19" s="227"/>
      <c r="ES19" s="227"/>
      <c r="ET19" s="227"/>
      <c r="EU19" s="227"/>
      <c r="EV19" s="227"/>
      <c r="EW19" s="227"/>
      <c r="EX19" s="227"/>
      <c r="EY19" s="227"/>
      <c r="EZ19" s="227"/>
      <c r="FA19" s="227"/>
      <c r="FB19" s="227"/>
      <c r="FC19" s="227"/>
      <c r="FD19" s="227"/>
      <c r="FE19" s="227"/>
      <c r="FF19" s="227"/>
      <c r="FG19" s="227"/>
      <c r="FH19" s="227"/>
      <c r="FI19" s="227"/>
      <c r="FJ19" s="227"/>
      <c r="FK19" s="227"/>
      <c r="FL19" s="227"/>
      <c r="FM19" s="227"/>
      <c r="FN19" s="227"/>
      <c r="FO19" s="227"/>
      <c r="FP19" s="227"/>
      <c r="FQ19" s="227"/>
      <c r="FR19" s="227"/>
      <c r="FS19" s="227"/>
      <c r="FT19" s="227"/>
      <c r="FU19" s="227"/>
      <c r="FV19" s="227"/>
      <c r="FW19" s="227"/>
      <c r="FX19" s="227"/>
      <c r="FY19" s="227"/>
      <c r="FZ19" s="227"/>
      <c r="GA19" s="227"/>
      <c r="GB19" s="227"/>
      <c r="GC19" s="227"/>
      <c r="GD19" s="227"/>
      <c r="GE19" s="227"/>
      <c r="GF19" s="227"/>
      <c r="GG19" s="227"/>
      <c r="GH19" s="227"/>
      <c r="GI19" s="227"/>
      <c r="GJ19" s="227"/>
      <c r="GK19" s="227"/>
      <c r="GL19" s="227"/>
      <c r="GM19" s="227"/>
      <c r="GN19" s="227"/>
      <c r="GO19" s="227"/>
      <c r="GP19" s="227"/>
      <c r="GQ19" s="227"/>
      <c r="GR19" s="227"/>
      <c r="GS19" s="227"/>
      <c r="GT19" s="227"/>
      <c r="GU19" s="227"/>
      <c r="GV19" s="227"/>
      <c r="GW19" s="227"/>
      <c r="GX19" s="227"/>
      <c r="GY19" s="227"/>
      <c r="GZ19" s="227"/>
      <c r="HA19" s="227"/>
      <c r="HB19" s="227"/>
      <c r="HC19" s="227"/>
      <c r="HD19" s="227"/>
      <c r="HE19" s="227"/>
      <c r="HF19" s="227"/>
      <c r="HG19" s="227"/>
      <c r="HH19" s="227"/>
      <c r="HI19" s="227"/>
      <c r="HJ19" s="227"/>
      <c r="HK19" s="227"/>
      <c r="HL19" s="227"/>
      <c r="HM19" s="227"/>
      <c r="HN19" s="227"/>
      <c r="HO19" s="227"/>
      <c r="HP19" s="227"/>
      <c r="HQ19" s="227"/>
      <c r="HR19" s="227"/>
      <c r="HS19" s="227"/>
      <c r="HT19" s="227"/>
      <c r="HU19" s="227"/>
      <c r="HV19" s="227"/>
      <c r="HW19" s="227"/>
      <c r="HX19" s="227"/>
      <c r="HY19" s="227"/>
      <c r="HZ19" s="227"/>
      <c r="IA19" s="227"/>
      <c r="IB19" s="227"/>
      <c r="IC19" s="227"/>
      <c r="ID19" s="227"/>
      <c r="IE19" s="227"/>
      <c r="IF19" s="227"/>
      <c r="IG19" s="227"/>
      <c r="IH19" s="227"/>
      <c r="II19" s="227"/>
      <c r="IJ19" s="227"/>
      <c r="IK19" s="227"/>
      <c r="IL19" s="227"/>
      <c r="IM19" s="227"/>
      <c r="IN19" s="227"/>
      <c r="IO19" s="227"/>
      <c r="IP19" s="227"/>
      <c r="IQ19" s="227"/>
      <c r="IR19" s="227"/>
      <c r="IS19" s="227"/>
      <c r="IT19" s="227"/>
      <c r="IU19" s="227"/>
      <c r="IV19" s="227"/>
    </row>
    <row r="20" spans="1:256" ht="38.25" customHeight="1" thickBot="1" thickTop="1">
      <c r="A20" s="583"/>
      <c r="B20" s="236" t="s">
        <v>188</v>
      </c>
      <c r="C20" s="636">
        <f>SUM(C13:C18)</f>
        <v>0</v>
      </c>
      <c r="D20" s="625"/>
      <c r="E20" s="636">
        <f>SUM(E13:E18)</f>
        <v>0</v>
      </c>
      <c r="F20" s="236"/>
      <c r="G20" s="241"/>
      <c r="H20" s="236"/>
      <c r="I20" s="236"/>
      <c r="J20" s="617"/>
      <c r="IV20" s="225"/>
    </row>
    <row r="21" spans="1:256" ht="24.75" customHeight="1" hidden="1" thickTop="1">
      <c r="A21" s="583"/>
      <c r="B21" s="236"/>
      <c r="C21" s="237"/>
      <c r="D21" s="240"/>
      <c r="E21" s="236"/>
      <c r="F21" s="236"/>
      <c r="G21" s="236"/>
      <c r="H21" s="236"/>
      <c r="I21" s="236"/>
      <c r="J21" s="584"/>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27"/>
      <c r="BT21" s="227"/>
      <c r="BU21" s="227"/>
      <c r="BV21" s="227"/>
      <c r="BW21" s="227"/>
      <c r="BX21" s="227"/>
      <c r="BY21" s="227"/>
      <c r="BZ21" s="227"/>
      <c r="CA21" s="227"/>
      <c r="CB21" s="227"/>
      <c r="CC21" s="227"/>
      <c r="CD21" s="227"/>
      <c r="CE21" s="227"/>
      <c r="CF21" s="227"/>
      <c r="CG21" s="227"/>
      <c r="CH21" s="227"/>
      <c r="CI21" s="227"/>
      <c r="CJ21" s="227"/>
      <c r="CK21" s="227"/>
      <c r="CL21" s="227"/>
      <c r="CM21" s="227"/>
      <c r="CN21" s="227"/>
      <c r="CO21" s="227"/>
      <c r="CP21" s="227"/>
      <c r="CQ21" s="227"/>
      <c r="CR21" s="227"/>
      <c r="CS21" s="227"/>
      <c r="CT21" s="227"/>
      <c r="CU21" s="227"/>
      <c r="CV21" s="227"/>
      <c r="CW21" s="227"/>
      <c r="CX21" s="227"/>
      <c r="CY21" s="227"/>
      <c r="CZ21" s="227"/>
      <c r="DA21" s="227"/>
      <c r="DB21" s="227"/>
      <c r="DC21" s="227"/>
      <c r="DD21" s="227"/>
      <c r="DE21" s="227"/>
      <c r="DF21" s="227"/>
      <c r="DG21" s="227"/>
      <c r="DH21" s="227"/>
      <c r="DI21" s="227"/>
      <c r="DJ21" s="227"/>
      <c r="DK21" s="227"/>
      <c r="DL21" s="227"/>
      <c r="DM21" s="227"/>
      <c r="DN21" s="227"/>
      <c r="DO21" s="227"/>
      <c r="DP21" s="227"/>
      <c r="DQ21" s="227"/>
      <c r="DR21" s="227"/>
      <c r="DS21" s="227"/>
      <c r="DT21" s="227"/>
      <c r="DU21" s="227"/>
      <c r="DV21" s="227"/>
      <c r="DW21" s="227"/>
      <c r="DX21" s="227"/>
      <c r="DY21" s="227"/>
      <c r="DZ21" s="227"/>
      <c r="EA21" s="227"/>
      <c r="EB21" s="227"/>
      <c r="EC21" s="227"/>
      <c r="ED21" s="227"/>
      <c r="EE21" s="227"/>
      <c r="EF21" s="227"/>
      <c r="EG21" s="227"/>
      <c r="EH21" s="227"/>
      <c r="EI21" s="227"/>
      <c r="EJ21" s="227"/>
      <c r="EK21" s="227"/>
      <c r="EL21" s="227"/>
      <c r="EM21" s="227"/>
      <c r="EN21" s="227"/>
      <c r="EO21" s="227"/>
      <c r="EP21" s="227"/>
      <c r="EQ21" s="227"/>
      <c r="ER21" s="227"/>
      <c r="ES21" s="227"/>
      <c r="ET21" s="227"/>
      <c r="EU21" s="227"/>
      <c r="EV21" s="227"/>
      <c r="EW21" s="227"/>
      <c r="EX21" s="227"/>
      <c r="EY21" s="227"/>
      <c r="EZ21" s="227"/>
      <c r="FA21" s="227"/>
      <c r="FB21" s="227"/>
      <c r="FC21" s="227"/>
      <c r="FD21" s="227"/>
      <c r="FE21" s="227"/>
      <c r="FF21" s="227"/>
      <c r="FG21" s="227"/>
      <c r="FH21" s="227"/>
      <c r="FI21" s="227"/>
      <c r="FJ21" s="227"/>
      <c r="FK21" s="227"/>
      <c r="FL21" s="227"/>
      <c r="FM21" s="227"/>
      <c r="FN21" s="227"/>
      <c r="FO21" s="227"/>
      <c r="FP21" s="227"/>
      <c r="FQ21" s="227"/>
      <c r="FR21" s="227"/>
      <c r="FS21" s="227"/>
      <c r="FT21" s="227"/>
      <c r="FU21" s="227"/>
      <c r="FV21" s="227"/>
      <c r="FW21" s="227"/>
      <c r="FX21" s="227"/>
      <c r="FY21" s="227"/>
      <c r="FZ21" s="227"/>
      <c r="GA21" s="227"/>
      <c r="GB21" s="227"/>
      <c r="GC21" s="227"/>
      <c r="GD21" s="227"/>
      <c r="GE21" s="227"/>
      <c r="GF21" s="227"/>
      <c r="GG21" s="227"/>
      <c r="GH21" s="227"/>
      <c r="GI21" s="227"/>
      <c r="GJ21" s="227"/>
      <c r="GK21" s="227"/>
      <c r="GL21" s="227"/>
      <c r="GM21" s="227"/>
      <c r="GN21" s="227"/>
      <c r="GO21" s="227"/>
      <c r="GP21" s="227"/>
      <c r="GQ21" s="227"/>
      <c r="GR21" s="227"/>
      <c r="GS21" s="227"/>
      <c r="GT21" s="227"/>
      <c r="GU21" s="227"/>
      <c r="GV21" s="227"/>
      <c r="GW21" s="227"/>
      <c r="GX21" s="227"/>
      <c r="GY21" s="227"/>
      <c r="GZ21" s="227"/>
      <c r="HA21" s="227"/>
      <c r="HB21" s="227"/>
      <c r="HC21" s="227"/>
      <c r="HD21" s="227"/>
      <c r="HE21" s="227"/>
      <c r="HF21" s="227"/>
      <c r="HG21" s="227"/>
      <c r="HH21" s="227"/>
      <c r="HI21" s="227"/>
      <c r="HJ21" s="227"/>
      <c r="HK21" s="227"/>
      <c r="HL21" s="227"/>
      <c r="HM21" s="227"/>
      <c r="HN21" s="227"/>
      <c r="HO21" s="227"/>
      <c r="HP21" s="227"/>
      <c r="HQ21" s="227"/>
      <c r="HR21" s="227"/>
      <c r="HS21" s="227"/>
      <c r="HT21" s="227"/>
      <c r="HU21" s="227"/>
      <c r="HV21" s="227"/>
      <c r="HW21" s="227"/>
      <c r="HX21" s="227"/>
      <c r="HY21" s="227"/>
      <c r="HZ21" s="227"/>
      <c r="IA21" s="227"/>
      <c r="IB21" s="227"/>
      <c r="IC21" s="227"/>
      <c r="ID21" s="227"/>
      <c r="IE21" s="227"/>
      <c r="IF21" s="227"/>
      <c r="IG21" s="227"/>
      <c r="IH21" s="227"/>
      <c r="II21" s="227"/>
      <c r="IJ21" s="227"/>
      <c r="IK21" s="227"/>
      <c r="IL21" s="227"/>
      <c r="IM21" s="227"/>
      <c r="IN21" s="227"/>
      <c r="IO21" s="227"/>
      <c r="IP21" s="227"/>
      <c r="IQ21" s="227"/>
      <c r="IR21" s="227"/>
      <c r="IS21" s="227"/>
      <c r="IT21" s="227"/>
      <c r="IU21" s="227"/>
      <c r="IV21" s="227"/>
    </row>
    <row r="22" spans="1:10" s="635" customFormat="1" ht="24.75" customHeight="1" thickBot="1" thickTop="1">
      <c r="A22" s="629"/>
      <c r="B22" s="630"/>
      <c r="C22" s="631"/>
      <c r="D22" s="632"/>
      <c r="E22" s="633"/>
      <c r="F22" s="633"/>
      <c r="G22" s="633"/>
      <c r="H22" s="633"/>
      <c r="I22" s="633"/>
      <c r="J22" s="634"/>
    </row>
    <row r="23" spans="1:256" ht="24.75" thickTop="1">
      <c r="A23" s="230"/>
      <c r="B23" s="232"/>
      <c r="C23" s="231"/>
      <c r="D23" s="623"/>
      <c r="E23" s="232"/>
      <c r="F23" s="233"/>
      <c r="G23" s="232"/>
      <c r="H23" s="233"/>
      <c r="I23" s="233"/>
      <c r="J23" s="234"/>
      <c r="IV23" s="225"/>
    </row>
    <row r="24" spans="1:256" ht="31.5">
      <c r="A24" s="235"/>
      <c r="B24" s="246" t="s">
        <v>227</v>
      </c>
      <c r="C24" s="221"/>
      <c r="D24" s="248"/>
      <c r="E24" s="222"/>
      <c r="F24" s="220"/>
      <c r="G24" s="222"/>
      <c r="H24" s="220"/>
      <c r="I24" s="220"/>
      <c r="J24" s="238"/>
      <c r="IV24" s="225"/>
    </row>
    <row r="25" spans="1:256" ht="24">
      <c r="A25" s="235"/>
      <c r="B25" s="222"/>
      <c r="C25" s="247"/>
      <c r="D25" s="248"/>
      <c r="E25" s="222"/>
      <c r="F25" s="220"/>
      <c r="G25" s="222"/>
      <c r="H25" s="220"/>
      <c r="I25" s="220"/>
      <c r="J25" s="238"/>
      <c r="IV25" s="225"/>
    </row>
    <row r="26" spans="1:256" ht="24.75" thickBot="1">
      <c r="A26" s="235"/>
      <c r="B26" s="239" t="s">
        <v>228</v>
      </c>
      <c r="C26" s="228"/>
      <c r="D26" s="248"/>
      <c r="E26" s="222"/>
      <c r="F26" s="220"/>
      <c r="G26" s="222"/>
      <c r="H26" s="220"/>
      <c r="I26" s="220"/>
      <c r="J26" s="238"/>
      <c r="IV26" s="225"/>
    </row>
    <row r="27" spans="1:256" ht="45" customHeight="1" thickTop="1">
      <c r="A27" s="235"/>
      <c r="B27" s="248" t="s">
        <v>1</v>
      </c>
      <c r="C27" s="248" t="s">
        <v>109</v>
      </c>
      <c r="D27" s="248"/>
      <c r="E27" s="222" t="s">
        <v>214</v>
      </c>
      <c r="F27" s="220"/>
      <c r="G27" s="222"/>
      <c r="H27" s="220"/>
      <c r="I27" s="220"/>
      <c r="J27" s="238"/>
      <c r="IV27" s="225"/>
    </row>
    <row r="28" spans="1:256" ht="31.5" customHeight="1">
      <c r="A28" s="235"/>
      <c r="B28" s="248" t="s">
        <v>215</v>
      </c>
      <c r="C28" s="588">
        <f aca="true" t="shared" si="0" ref="C28:C33">+C13</f>
        <v>0</v>
      </c>
      <c r="D28" s="624" t="s">
        <v>216</v>
      </c>
      <c r="E28" s="249">
        <f>ROUND(+C28*0.75,2)</f>
        <v>0</v>
      </c>
      <c r="F28" s="220"/>
      <c r="G28" s="222"/>
      <c r="H28" s="220"/>
      <c r="I28" s="220"/>
      <c r="J28" s="238"/>
      <c r="IV28" s="225"/>
    </row>
    <row r="29" spans="1:256" ht="30.75" customHeight="1">
      <c r="A29" s="235"/>
      <c r="B29" s="248" t="s">
        <v>217</v>
      </c>
      <c r="C29" s="588">
        <f t="shared" si="0"/>
        <v>0</v>
      </c>
      <c r="D29" s="624" t="s">
        <v>218</v>
      </c>
      <c r="E29" s="250">
        <f>C29*1</f>
        <v>0</v>
      </c>
      <c r="F29" s="220"/>
      <c r="G29" s="222"/>
      <c r="H29" s="220"/>
      <c r="I29" s="223"/>
      <c r="J29" s="245"/>
      <c r="IV29" s="225"/>
    </row>
    <row r="30" spans="1:256" ht="30.75" customHeight="1">
      <c r="A30" s="235"/>
      <c r="B30" s="248" t="s">
        <v>219</v>
      </c>
      <c r="C30" s="588">
        <f t="shared" si="0"/>
        <v>0</v>
      </c>
      <c r="D30" s="624" t="s">
        <v>220</v>
      </c>
      <c r="E30" s="250">
        <f>C30*2</f>
        <v>0</v>
      </c>
      <c r="F30" s="220"/>
      <c r="G30" s="222"/>
      <c r="H30" s="653"/>
      <c r="I30" s="654"/>
      <c r="J30" s="655"/>
      <c r="IV30" s="225"/>
    </row>
    <row r="31" spans="1:256" ht="30.75" customHeight="1">
      <c r="A31" s="235"/>
      <c r="B31" s="248" t="s">
        <v>221</v>
      </c>
      <c r="C31" s="588">
        <f t="shared" si="0"/>
        <v>0</v>
      </c>
      <c r="D31" s="624" t="s">
        <v>222</v>
      </c>
      <c r="E31" s="250">
        <f>C31*3</f>
        <v>0</v>
      </c>
      <c r="F31" s="220"/>
      <c r="G31" s="222"/>
      <c r="H31" s="653"/>
      <c r="I31" s="654"/>
      <c r="J31" s="655"/>
      <c r="IV31" s="225"/>
    </row>
    <row r="32" spans="1:256" ht="30.75" customHeight="1">
      <c r="A32" s="235"/>
      <c r="B32" s="248" t="s">
        <v>223</v>
      </c>
      <c r="C32" s="588">
        <f t="shared" si="0"/>
        <v>0</v>
      </c>
      <c r="D32" s="624" t="s">
        <v>224</v>
      </c>
      <c r="E32" s="250">
        <f>C32*4</f>
        <v>0</v>
      </c>
      <c r="F32" s="220"/>
      <c r="G32" s="222"/>
      <c r="H32" s="653"/>
      <c r="I32" s="654"/>
      <c r="J32" s="655"/>
      <c r="IV32" s="225"/>
    </row>
    <row r="33" spans="1:256" ht="30.75" customHeight="1">
      <c r="A33" s="235"/>
      <c r="B33" s="248" t="s">
        <v>225</v>
      </c>
      <c r="C33" s="588">
        <f t="shared" si="0"/>
        <v>0</v>
      </c>
      <c r="D33" s="624" t="s">
        <v>226</v>
      </c>
      <c r="E33" s="250">
        <f>C33*5</f>
        <v>0</v>
      </c>
      <c r="F33" s="220"/>
      <c r="G33" s="222"/>
      <c r="H33" s="653"/>
      <c r="I33" s="653"/>
      <c r="J33" s="656"/>
      <c r="IV33" s="225"/>
    </row>
    <row r="34" spans="1:256" ht="24.75" thickBot="1">
      <c r="A34" s="235"/>
      <c r="B34" s="242"/>
      <c r="C34" s="244"/>
      <c r="D34" s="626"/>
      <c r="E34" s="251"/>
      <c r="F34" s="220"/>
      <c r="G34" s="222"/>
      <c r="H34" s="653"/>
      <c r="I34" s="653"/>
      <c r="J34" s="656"/>
      <c r="IV34" s="225"/>
    </row>
    <row r="35" spans="1:256" ht="30.75" customHeight="1" thickBot="1" thickTop="1">
      <c r="A35" s="235"/>
      <c r="B35" s="222" t="s">
        <v>229</v>
      </c>
      <c r="C35" s="221"/>
      <c r="D35" s="248"/>
      <c r="E35" s="252">
        <f>SUM(E28:E33)</f>
        <v>0</v>
      </c>
      <c r="F35" s="220"/>
      <c r="G35" s="222" t="s">
        <v>369</v>
      </c>
      <c r="H35" s="731">
        <f>+Breakdown!F77</f>
        <v>0</v>
      </c>
      <c r="I35" s="731"/>
      <c r="J35" s="732"/>
      <c r="IV35" s="225"/>
    </row>
    <row r="36" spans="1:256" ht="24.75" thickTop="1">
      <c r="A36" s="235"/>
      <c r="B36" s="222"/>
      <c r="C36" s="221"/>
      <c r="D36" s="248"/>
      <c r="E36" s="222"/>
      <c r="F36" s="220"/>
      <c r="G36" s="222"/>
      <c r="H36" s="653"/>
      <c r="I36" s="653"/>
      <c r="J36" s="656"/>
      <c r="IV36" s="225"/>
    </row>
    <row r="37" spans="1:10" ht="30.75" customHeight="1" thickBot="1">
      <c r="A37" s="243"/>
      <c r="B37" s="222" t="s">
        <v>230</v>
      </c>
      <c r="C37" s="221"/>
      <c r="D37" s="248" t="s">
        <v>197</v>
      </c>
      <c r="E37" s="253" t="s">
        <v>231</v>
      </c>
      <c r="F37" s="254"/>
      <c r="G37" s="222"/>
      <c r="H37" s="653"/>
      <c r="I37" s="654"/>
      <c r="J37" s="655"/>
    </row>
    <row r="38" spans="1:10" ht="30.75" customHeight="1" thickTop="1">
      <c r="A38" s="243"/>
      <c r="B38" s="222" t="s">
        <v>232</v>
      </c>
      <c r="C38" s="221"/>
      <c r="D38" s="248"/>
      <c r="E38" s="222" t="s">
        <v>233</v>
      </c>
      <c r="F38" s="220"/>
      <c r="G38" s="222"/>
      <c r="H38" s="653"/>
      <c r="I38" s="654"/>
      <c r="J38" s="655"/>
    </row>
    <row r="39" spans="1:10" ht="24">
      <c r="A39" s="235"/>
      <c r="B39" s="222"/>
      <c r="C39" s="221"/>
      <c r="D39" s="248"/>
      <c r="E39" s="222"/>
      <c r="F39" s="220"/>
      <c r="G39" s="222"/>
      <c r="H39" s="653"/>
      <c r="I39" s="654"/>
      <c r="J39" s="656"/>
    </row>
    <row r="40" spans="1:10" ht="25.5" thickBot="1">
      <c r="A40" s="243"/>
      <c r="B40" s="222"/>
      <c r="C40" s="236" t="s">
        <v>381</v>
      </c>
      <c r="D40" s="248" t="s">
        <v>197</v>
      </c>
      <c r="E40" s="657">
        <f>IF(OR(E35=0,E35=""),0,H35/E35)</f>
        <v>0</v>
      </c>
      <c r="F40" s="220"/>
      <c r="G40" s="222"/>
      <c r="H40" s="220"/>
      <c r="I40" s="223"/>
      <c r="J40" s="245"/>
    </row>
    <row r="41" spans="1:10" ht="26.25" thickBot="1" thickTop="1">
      <c r="A41" s="255"/>
      <c r="B41" s="229"/>
      <c r="C41" s="256"/>
      <c r="D41" s="621"/>
      <c r="E41" s="229"/>
      <c r="F41" s="254"/>
      <c r="G41" s="229"/>
      <c r="H41" s="254"/>
      <c r="I41" s="254"/>
      <c r="J41" s="257"/>
    </row>
    <row r="42" spans="2:5" ht="24.75" thickTop="1">
      <c r="B42" s="258"/>
      <c r="C42" s="259"/>
      <c r="D42" s="627"/>
      <c r="E42" s="260"/>
    </row>
    <row r="43" spans="2:5" ht="24">
      <c r="B43" s="258"/>
      <c r="C43" s="259"/>
      <c r="D43" s="627"/>
      <c r="E43" s="260"/>
    </row>
    <row r="44" spans="2:5" ht="24">
      <c r="B44" s="258"/>
      <c r="C44" s="259"/>
      <c r="D44" s="627"/>
      <c r="E44" s="260"/>
    </row>
    <row r="45" spans="2:5" ht="24">
      <c r="B45" s="258"/>
      <c r="C45" s="259"/>
      <c r="D45" s="627"/>
      <c r="E45" s="260"/>
    </row>
    <row r="46" spans="2:5" ht="24">
      <c r="B46" s="258"/>
      <c r="C46" s="259"/>
      <c r="D46" s="627"/>
      <c r="E46" s="260"/>
    </row>
    <row r="47" spans="2:5" ht="24">
      <c r="B47" s="258"/>
      <c r="C47" s="259"/>
      <c r="D47" s="627"/>
      <c r="E47" s="260"/>
    </row>
    <row r="48" spans="2:5" ht="24">
      <c r="B48" s="258"/>
      <c r="C48" s="259"/>
      <c r="D48" s="627"/>
      <c r="E48" s="260"/>
    </row>
    <row r="49" spans="2:5" ht="24">
      <c r="B49" s="258"/>
      <c r="C49" s="259"/>
      <c r="D49" s="627"/>
      <c r="E49" s="260"/>
    </row>
    <row r="50" spans="2:5" ht="24">
      <c r="B50" s="258"/>
      <c r="C50" s="259"/>
      <c r="D50" s="627"/>
      <c r="E50" s="260"/>
    </row>
    <row r="51" spans="2:5" ht="24">
      <c r="B51" s="258"/>
      <c r="C51" s="259"/>
      <c r="D51" s="627"/>
      <c r="E51" s="260"/>
    </row>
    <row r="52" spans="2:5" ht="24">
      <c r="B52" s="258"/>
      <c r="C52" s="259"/>
      <c r="D52" s="627"/>
      <c r="E52" s="260"/>
    </row>
    <row r="53" spans="2:5" ht="24">
      <c r="B53" s="258"/>
      <c r="C53" s="259"/>
      <c r="D53" s="627"/>
      <c r="E53" s="260"/>
    </row>
    <row r="54" spans="2:5" ht="24">
      <c r="B54" s="258"/>
      <c r="C54" s="259"/>
      <c r="D54" s="627"/>
      <c r="E54" s="260"/>
    </row>
    <row r="55" spans="2:5" ht="24">
      <c r="B55" s="258"/>
      <c r="C55" s="259"/>
      <c r="D55" s="627"/>
      <c r="E55" s="260"/>
    </row>
    <row r="56" spans="2:5" ht="24">
      <c r="B56" s="258"/>
      <c r="C56" s="259"/>
      <c r="D56" s="627"/>
      <c r="E56" s="260"/>
    </row>
    <row r="57" spans="2:5" ht="24">
      <c r="B57" s="258"/>
      <c r="C57" s="259"/>
      <c r="D57" s="627"/>
      <c r="E57" s="260"/>
    </row>
    <row r="58" spans="2:5" ht="24">
      <c r="B58" s="258"/>
      <c r="C58" s="259"/>
      <c r="D58" s="627"/>
      <c r="E58" s="260"/>
    </row>
    <row r="59" spans="2:5" ht="24">
      <c r="B59" s="258"/>
      <c r="C59" s="259"/>
      <c r="D59" s="627"/>
      <c r="E59" s="260"/>
    </row>
    <row r="60" spans="2:5" ht="24">
      <c r="B60" s="258"/>
      <c r="C60" s="259"/>
      <c r="D60" s="627"/>
      <c r="E60" s="260"/>
    </row>
    <row r="61" spans="2:5" ht="24">
      <c r="B61" s="258"/>
      <c r="C61" s="259"/>
      <c r="D61" s="627"/>
      <c r="E61" s="260"/>
    </row>
    <row r="62" spans="2:5" ht="24">
      <c r="B62" s="258"/>
      <c r="C62" s="259"/>
      <c r="D62" s="627"/>
      <c r="E62" s="260"/>
    </row>
    <row r="63" spans="2:5" ht="24">
      <c r="B63" s="258"/>
      <c r="C63" s="259"/>
      <c r="D63" s="627"/>
      <c r="E63" s="260"/>
    </row>
    <row r="64" spans="2:5" ht="24">
      <c r="B64" s="258"/>
      <c r="C64" s="259"/>
      <c r="D64" s="627"/>
      <c r="E64" s="260"/>
    </row>
    <row r="65" spans="2:5" ht="24">
      <c r="B65" s="258"/>
      <c r="C65" s="259"/>
      <c r="D65" s="627"/>
      <c r="E65" s="260"/>
    </row>
    <row r="66" spans="2:5" ht="24">
      <c r="B66" s="258"/>
      <c r="C66" s="259"/>
      <c r="D66" s="627"/>
      <c r="E66" s="260"/>
    </row>
    <row r="67" spans="2:5" ht="24">
      <c r="B67" s="258"/>
      <c r="C67" s="259"/>
      <c r="D67" s="627"/>
      <c r="E67" s="260"/>
    </row>
    <row r="68" spans="2:5" ht="24">
      <c r="B68" s="258"/>
      <c r="C68" s="259"/>
      <c r="D68" s="627"/>
      <c r="E68" s="260"/>
    </row>
    <row r="69" spans="2:5" ht="24">
      <c r="B69" s="258"/>
      <c r="C69" s="259"/>
      <c r="D69" s="627"/>
      <c r="E69" s="260"/>
    </row>
    <row r="70" spans="2:5" ht="24">
      <c r="B70" s="258"/>
      <c r="C70" s="259"/>
      <c r="D70" s="627"/>
      <c r="E70" s="260"/>
    </row>
    <row r="71" spans="2:5" ht="24">
      <c r="B71" s="258"/>
      <c r="C71" s="259"/>
      <c r="D71" s="627"/>
      <c r="E71" s="260"/>
    </row>
    <row r="72" spans="2:5" ht="24">
      <c r="B72" s="258"/>
      <c r="C72" s="259"/>
      <c r="D72" s="627"/>
      <c r="E72" s="260"/>
    </row>
    <row r="73" spans="2:5" ht="24.75">
      <c r="B73" s="261"/>
      <c r="C73" s="259"/>
      <c r="D73" s="627"/>
      <c r="E73" s="260"/>
    </row>
    <row r="74" spans="2:5" ht="24">
      <c r="B74" s="258"/>
      <c r="C74" s="259"/>
      <c r="D74" s="627"/>
      <c r="E74" s="260"/>
    </row>
    <row r="75" spans="2:5" ht="24">
      <c r="B75" s="258"/>
      <c r="C75" s="259"/>
      <c r="D75" s="627"/>
      <c r="E75" s="260"/>
    </row>
    <row r="76" spans="2:5" ht="24">
      <c r="B76" s="258"/>
      <c r="C76" s="259"/>
      <c r="D76" s="627"/>
      <c r="E76" s="260"/>
    </row>
    <row r="77" spans="2:5" ht="24">
      <c r="B77" s="258"/>
      <c r="C77" s="259"/>
      <c r="D77" s="627"/>
      <c r="E77" s="260"/>
    </row>
    <row r="78" spans="2:5" ht="24">
      <c r="B78" s="258"/>
      <c r="C78" s="259"/>
      <c r="D78" s="627"/>
      <c r="E78" s="260"/>
    </row>
    <row r="79" spans="2:5" ht="24">
      <c r="B79" s="258"/>
      <c r="C79" s="259"/>
      <c r="D79" s="627"/>
      <c r="E79" s="260"/>
    </row>
    <row r="80" spans="2:5" ht="24">
      <c r="B80" s="258"/>
      <c r="C80" s="259"/>
      <c r="D80" s="627"/>
      <c r="E80" s="260"/>
    </row>
    <row r="81" spans="2:5" ht="24">
      <c r="B81" s="258"/>
      <c r="C81" s="259"/>
      <c r="D81" s="627"/>
      <c r="E81" s="260"/>
    </row>
    <row r="82" spans="2:5" ht="24">
      <c r="B82" s="258"/>
      <c r="C82" s="259"/>
      <c r="D82" s="627"/>
      <c r="E82" s="260"/>
    </row>
    <row r="83" spans="2:5" ht="24">
      <c r="B83" s="258"/>
      <c r="C83" s="259"/>
      <c r="D83" s="627"/>
      <c r="E83" s="260"/>
    </row>
    <row r="84" spans="2:5" ht="24">
      <c r="B84" s="258"/>
      <c r="C84" s="259"/>
      <c r="D84" s="627"/>
      <c r="E84" s="260"/>
    </row>
    <row r="85" spans="2:5" ht="24">
      <c r="B85" s="258"/>
      <c r="C85" s="259"/>
      <c r="D85" s="627"/>
      <c r="E85" s="260"/>
    </row>
    <row r="86" spans="2:5" ht="24">
      <c r="B86" s="258"/>
      <c r="C86" s="259"/>
      <c r="D86" s="627"/>
      <c r="E86" s="260"/>
    </row>
    <row r="87" spans="2:5" ht="24">
      <c r="B87" s="258"/>
      <c r="C87" s="259"/>
      <c r="D87" s="627"/>
      <c r="E87" s="260"/>
    </row>
    <row r="88" spans="2:5" ht="24">
      <c r="B88" s="258"/>
      <c r="C88" s="259"/>
      <c r="D88" s="627"/>
      <c r="E88" s="260"/>
    </row>
    <row r="89" spans="2:5" ht="24">
      <c r="B89" s="258"/>
      <c r="C89" s="259"/>
      <c r="D89" s="627"/>
      <c r="E89" s="260"/>
    </row>
    <row r="90" spans="2:5" ht="24">
      <c r="B90" s="258"/>
      <c r="C90" s="259"/>
      <c r="D90" s="627"/>
      <c r="E90" s="260"/>
    </row>
    <row r="91" spans="2:5" ht="24">
      <c r="B91" s="258"/>
      <c r="C91" s="259"/>
      <c r="D91" s="627"/>
      <c r="E91" s="260"/>
    </row>
    <row r="92" spans="2:5" ht="24">
      <c r="B92" s="258"/>
      <c r="C92" s="259"/>
      <c r="D92" s="627"/>
      <c r="E92" s="260"/>
    </row>
    <row r="93" spans="2:5" ht="24">
      <c r="B93" s="258"/>
      <c r="C93" s="259"/>
      <c r="D93" s="627"/>
      <c r="E93" s="260"/>
    </row>
    <row r="94" spans="2:5" ht="24">
      <c r="B94" s="258"/>
      <c r="C94" s="259"/>
      <c r="D94" s="627"/>
      <c r="E94" s="260"/>
    </row>
    <row r="95" spans="2:5" ht="24">
      <c r="B95" s="258"/>
      <c r="C95" s="259"/>
      <c r="D95" s="627"/>
      <c r="E95" s="260"/>
    </row>
    <row r="96" spans="2:5" ht="24">
      <c r="B96" s="258"/>
      <c r="C96" s="259"/>
      <c r="D96" s="627"/>
      <c r="E96" s="260"/>
    </row>
    <row r="97" spans="2:5" ht="24">
      <c r="B97" s="258"/>
      <c r="C97" s="259"/>
      <c r="D97" s="627"/>
      <c r="E97" s="260"/>
    </row>
    <row r="98" spans="2:5" ht="24">
      <c r="B98" s="258"/>
      <c r="C98" s="259"/>
      <c r="D98" s="627"/>
      <c r="E98" s="260"/>
    </row>
    <row r="99" spans="2:5" ht="24">
      <c r="B99" s="258"/>
      <c r="C99" s="259"/>
      <c r="D99" s="627"/>
      <c r="E99" s="260"/>
    </row>
    <row r="100" spans="2:5" ht="24">
      <c r="B100" s="258"/>
      <c r="C100" s="259"/>
      <c r="D100" s="627"/>
      <c r="E100" s="260"/>
    </row>
    <row r="101" spans="2:5" ht="24">
      <c r="B101" s="258"/>
      <c r="C101" s="259"/>
      <c r="D101" s="627"/>
      <c r="E101" s="260"/>
    </row>
    <row r="102" spans="2:5" ht="24">
      <c r="B102" s="258"/>
      <c r="C102" s="259"/>
      <c r="D102" s="627"/>
      <c r="E102" s="260"/>
    </row>
    <row r="103" spans="2:5" ht="24">
      <c r="B103" s="258"/>
      <c r="C103" s="259"/>
      <c r="D103" s="627"/>
      <c r="E103" s="260"/>
    </row>
    <row r="104" spans="2:5" ht="24">
      <c r="B104" s="258"/>
      <c r="C104" s="259"/>
      <c r="D104" s="627"/>
      <c r="E104" s="260"/>
    </row>
    <row r="105" spans="2:5" ht="24">
      <c r="B105" s="258"/>
      <c r="C105" s="259"/>
      <c r="D105" s="627"/>
      <c r="E105" s="260"/>
    </row>
    <row r="106" spans="2:5" ht="24">
      <c r="B106" s="258"/>
      <c r="C106" s="259"/>
      <c r="D106" s="627"/>
      <c r="E106" s="260"/>
    </row>
    <row r="107" spans="2:5" ht="24">
      <c r="B107" s="258"/>
      <c r="C107" s="259"/>
      <c r="D107" s="627"/>
      <c r="E107" s="260"/>
    </row>
    <row r="108" spans="2:5" ht="24">
      <c r="B108" s="258"/>
      <c r="C108" s="259"/>
      <c r="D108" s="627"/>
      <c r="E108" s="260"/>
    </row>
    <row r="109" spans="2:5" ht="24">
      <c r="B109" s="258"/>
      <c r="C109" s="259"/>
      <c r="D109" s="627"/>
      <c r="E109" s="260"/>
    </row>
    <row r="110" spans="2:5" ht="24">
      <c r="B110" s="258"/>
      <c r="C110" s="259"/>
      <c r="D110" s="627"/>
      <c r="E110" s="260"/>
    </row>
    <row r="111" spans="2:5" ht="24">
      <c r="B111" s="258"/>
      <c r="C111" s="259"/>
      <c r="D111" s="627"/>
      <c r="E111" s="260"/>
    </row>
    <row r="112" spans="2:5" ht="24">
      <c r="B112" s="258"/>
      <c r="C112" s="259"/>
      <c r="D112" s="627"/>
      <c r="E112" s="260"/>
    </row>
    <row r="113" spans="2:5" ht="24">
      <c r="B113" s="258"/>
      <c r="C113" s="259"/>
      <c r="D113" s="627"/>
      <c r="E113" s="260"/>
    </row>
    <row r="114" spans="2:5" ht="24">
      <c r="B114" s="258"/>
      <c r="C114" s="259"/>
      <c r="D114" s="627"/>
      <c r="E114" s="260"/>
    </row>
    <row r="115" spans="2:5" ht="24">
      <c r="B115" s="258"/>
      <c r="C115" s="259"/>
      <c r="D115" s="627"/>
      <c r="E115" s="260"/>
    </row>
    <row r="116" spans="2:5" ht="24">
      <c r="B116" s="258"/>
      <c r="C116" s="259"/>
      <c r="D116" s="627"/>
      <c r="E116" s="260"/>
    </row>
    <row r="117" spans="2:5" ht="24">
      <c r="B117" s="258"/>
      <c r="C117" s="259"/>
      <c r="D117" s="627"/>
      <c r="E117" s="260"/>
    </row>
    <row r="118" spans="2:5" ht="24">
      <c r="B118" s="258"/>
      <c r="C118" s="259"/>
      <c r="D118" s="627"/>
      <c r="E118" s="260"/>
    </row>
    <row r="119" spans="2:5" ht="24">
      <c r="B119" s="258"/>
      <c r="C119" s="259"/>
      <c r="D119" s="627"/>
      <c r="E119" s="260"/>
    </row>
    <row r="120" spans="2:5" ht="24">
      <c r="B120" s="258"/>
      <c r="C120" s="259"/>
      <c r="D120" s="627"/>
      <c r="E120" s="260"/>
    </row>
    <row r="121" spans="2:5" ht="24">
      <c r="B121" s="258"/>
      <c r="C121" s="259"/>
      <c r="D121" s="627"/>
      <c r="E121" s="260"/>
    </row>
    <row r="122" spans="2:5" ht="24">
      <c r="B122" s="258"/>
      <c r="C122" s="259"/>
      <c r="D122" s="627"/>
      <c r="E122" s="260"/>
    </row>
    <row r="123" spans="2:5" ht="24">
      <c r="B123" s="258"/>
      <c r="C123" s="259"/>
      <c r="D123" s="627"/>
      <c r="E123" s="260"/>
    </row>
    <row r="124" spans="2:5" ht="24">
      <c r="B124" s="258"/>
      <c r="C124" s="259"/>
      <c r="D124" s="627"/>
      <c r="E124" s="260"/>
    </row>
    <row r="125" spans="2:5" ht="24">
      <c r="B125" s="258"/>
      <c r="C125" s="259"/>
      <c r="D125" s="627"/>
      <c r="E125" s="260"/>
    </row>
    <row r="126" spans="2:5" ht="24">
      <c r="B126" s="258"/>
      <c r="C126" s="259"/>
      <c r="D126" s="627"/>
      <c r="E126" s="260"/>
    </row>
    <row r="127" spans="2:5" ht="24">
      <c r="B127" s="258"/>
      <c r="C127" s="259"/>
      <c r="D127" s="627"/>
      <c r="E127" s="260"/>
    </row>
    <row r="128" spans="2:5" ht="24">
      <c r="B128" s="258"/>
      <c r="C128" s="259"/>
      <c r="D128" s="627"/>
      <c r="E128" s="260"/>
    </row>
    <row r="129" spans="2:5" ht="24">
      <c r="B129" s="258"/>
      <c r="C129" s="259"/>
      <c r="D129" s="627"/>
      <c r="E129" s="260"/>
    </row>
    <row r="130" spans="2:5" ht="24">
      <c r="B130" s="258"/>
      <c r="C130" s="259"/>
      <c r="D130" s="627"/>
      <c r="E130" s="260"/>
    </row>
    <row r="131" spans="2:5" ht="24">
      <c r="B131" s="258"/>
      <c r="C131" s="259"/>
      <c r="D131" s="627"/>
      <c r="E131" s="260"/>
    </row>
    <row r="132" spans="2:5" ht="24">
      <c r="B132" s="258"/>
      <c r="C132" s="259"/>
      <c r="D132" s="627"/>
      <c r="E132" s="260"/>
    </row>
    <row r="133" spans="2:5" ht="24">
      <c r="B133" s="258"/>
      <c r="C133" s="259"/>
      <c r="D133" s="627"/>
      <c r="E133" s="260"/>
    </row>
    <row r="134" spans="2:5" ht="24">
      <c r="B134" s="258"/>
      <c r="C134" s="259"/>
      <c r="D134" s="627"/>
      <c r="E134" s="260"/>
    </row>
    <row r="135" spans="2:5" ht="24">
      <c r="B135" s="258"/>
      <c r="C135" s="259"/>
      <c r="D135" s="627"/>
      <c r="E135" s="260"/>
    </row>
    <row r="136" spans="2:5" ht="24">
      <c r="B136" s="258"/>
      <c r="C136" s="259"/>
      <c r="D136" s="627"/>
      <c r="E136" s="260"/>
    </row>
    <row r="137" spans="2:5" ht="24">
      <c r="B137" s="258"/>
      <c r="C137" s="259"/>
      <c r="D137" s="627"/>
      <c r="E137" s="260"/>
    </row>
    <row r="138" spans="2:5" ht="24">
      <c r="B138" s="258"/>
      <c r="C138" s="259"/>
      <c r="D138" s="627"/>
      <c r="E138" s="260"/>
    </row>
    <row r="139" spans="2:5" ht="24">
      <c r="B139" s="258"/>
      <c r="C139" s="259"/>
      <c r="D139" s="627"/>
      <c r="E139" s="260"/>
    </row>
    <row r="140" spans="2:5" ht="24">
      <c r="B140" s="258"/>
      <c r="C140" s="259"/>
      <c r="D140" s="627"/>
      <c r="E140" s="260"/>
    </row>
    <row r="141" spans="2:5" ht="24">
      <c r="B141" s="258"/>
      <c r="C141" s="259"/>
      <c r="D141" s="627"/>
      <c r="E141" s="260"/>
    </row>
    <row r="142" spans="2:5" ht="24">
      <c r="B142" s="258"/>
      <c r="C142" s="259"/>
      <c r="D142" s="627"/>
      <c r="E142" s="260"/>
    </row>
    <row r="143" spans="2:5" ht="24">
      <c r="B143" s="258"/>
      <c r="C143" s="259"/>
      <c r="D143" s="627"/>
      <c r="E143" s="260"/>
    </row>
    <row r="144" spans="2:5" ht="24">
      <c r="B144" s="258"/>
      <c r="C144" s="259"/>
      <c r="D144" s="627"/>
      <c r="E144" s="260"/>
    </row>
    <row r="145" spans="2:5" ht="24">
      <c r="B145" s="258"/>
      <c r="C145" s="259"/>
      <c r="D145" s="627"/>
      <c r="E145" s="260"/>
    </row>
    <row r="146" spans="2:5" ht="24">
      <c r="B146" s="258"/>
      <c r="C146" s="259"/>
      <c r="D146" s="627"/>
      <c r="E146" s="260"/>
    </row>
    <row r="147" spans="2:5" ht="24">
      <c r="B147" s="258"/>
      <c r="C147" s="259"/>
      <c r="D147" s="627"/>
      <c r="E147" s="260"/>
    </row>
    <row r="148" spans="2:5" ht="24">
      <c r="B148" s="258"/>
      <c r="C148" s="259"/>
      <c r="D148" s="627"/>
      <c r="E148" s="260"/>
    </row>
    <row r="149" spans="2:5" ht="24">
      <c r="B149" s="258"/>
      <c r="C149" s="259"/>
      <c r="D149" s="627"/>
      <c r="E149" s="260"/>
    </row>
    <row r="150" spans="2:5" ht="24">
      <c r="B150" s="258"/>
      <c r="C150" s="259"/>
      <c r="D150" s="627"/>
      <c r="E150" s="260"/>
    </row>
    <row r="151" spans="2:5" ht="24">
      <c r="B151" s="258"/>
      <c r="C151" s="259"/>
      <c r="D151" s="627"/>
      <c r="E151" s="260"/>
    </row>
    <row r="152" spans="2:5" ht="24">
      <c r="B152" s="258"/>
      <c r="C152" s="259"/>
      <c r="D152" s="627"/>
      <c r="E152" s="260"/>
    </row>
    <row r="153" spans="2:5" ht="24">
      <c r="B153" s="258"/>
      <c r="C153" s="259"/>
      <c r="D153" s="627"/>
      <c r="E153" s="260"/>
    </row>
    <row r="154" spans="2:5" ht="24">
      <c r="B154" s="258"/>
      <c r="C154" s="259"/>
      <c r="D154" s="627"/>
      <c r="E154" s="260"/>
    </row>
    <row r="155" spans="2:5" ht="24">
      <c r="B155" s="258"/>
      <c r="C155" s="259"/>
      <c r="D155" s="627"/>
      <c r="E155" s="260"/>
    </row>
    <row r="156" spans="2:5" ht="24">
      <c r="B156" s="258"/>
      <c r="C156" s="259"/>
      <c r="D156" s="627"/>
      <c r="E156" s="260"/>
    </row>
    <row r="157" spans="2:5" ht="24">
      <c r="B157" s="258"/>
      <c r="C157" s="259"/>
      <c r="D157" s="627"/>
      <c r="E157" s="260"/>
    </row>
    <row r="158" spans="2:5" ht="24">
      <c r="B158" s="258"/>
      <c r="C158" s="259"/>
      <c r="D158" s="627"/>
      <c r="E158" s="260"/>
    </row>
    <row r="159" spans="2:5" ht="24">
      <c r="B159" s="258"/>
      <c r="C159" s="259"/>
      <c r="D159" s="627"/>
      <c r="E159" s="260"/>
    </row>
    <row r="160" spans="2:5" ht="24">
      <c r="B160" s="258"/>
      <c r="C160" s="259"/>
      <c r="D160" s="627"/>
      <c r="E160" s="260"/>
    </row>
    <row r="161" spans="2:5" ht="24">
      <c r="B161" s="258"/>
      <c r="C161" s="259"/>
      <c r="D161" s="627"/>
      <c r="E161" s="260"/>
    </row>
    <row r="162" spans="2:5" ht="24">
      <c r="B162" s="258"/>
      <c r="C162" s="259"/>
      <c r="D162" s="627"/>
      <c r="E162" s="260"/>
    </row>
    <row r="163" spans="2:5" ht="24">
      <c r="B163" s="258"/>
      <c r="C163" s="259"/>
      <c r="D163" s="627"/>
      <c r="E163" s="260"/>
    </row>
    <row r="164" spans="2:5" ht="24">
      <c r="B164" s="258"/>
      <c r="C164" s="259"/>
      <c r="D164" s="627"/>
      <c r="E164" s="260"/>
    </row>
    <row r="165" spans="2:5" ht="24">
      <c r="B165" s="258"/>
      <c r="C165" s="259"/>
      <c r="D165" s="627"/>
      <c r="E165" s="260"/>
    </row>
    <row r="166" spans="2:5" ht="24">
      <c r="B166" s="258"/>
      <c r="C166" s="259"/>
      <c r="D166" s="627"/>
      <c r="E166" s="260"/>
    </row>
    <row r="167" spans="2:5" ht="24">
      <c r="B167" s="258"/>
      <c r="C167" s="259"/>
      <c r="D167" s="627"/>
      <c r="E167" s="260"/>
    </row>
    <row r="168" spans="2:5" ht="24">
      <c r="B168" s="258"/>
      <c r="C168" s="259"/>
      <c r="D168" s="627"/>
      <c r="E168" s="260"/>
    </row>
    <row r="169" spans="2:5" ht="24">
      <c r="B169" s="258"/>
      <c r="C169" s="259"/>
      <c r="D169" s="627"/>
      <c r="E169" s="260"/>
    </row>
    <row r="170" spans="2:5" ht="24">
      <c r="B170" s="258"/>
      <c r="C170" s="259"/>
      <c r="D170" s="627"/>
      <c r="E170" s="260"/>
    </row>
    <row r="171" spans="2:5" ht="24">
      <c r="B171" s="258"/>
      <c r="C171" s="259"/>
      <c r="D171" s="627"/>
      <c r="E171" s="260"/>
    </row>
  </sheetData>
  <sheetProtection/>
  <mergeCells count="5">
    <mergeCell ref="H35:J35"/>
    <mergeCell ref="C4:E4"/>
    <mergeCell ref="H13:J13"/>
    <mergeCell ref="H16:J16"/>
    <mergeCell ref="H19:J19"/>
  </mergeCells>
  <printOptions horizontalCentered="1" verticalCentered="1"/>
  <pageMargins left="0.25" right="0.25" top="0.75" bottom="0.75" header="0.3" footer="0.3"/>
  <pageSetup horizontalDpi="600" verticalDpi="600" orientation="portrait" scale="48" r:id="rId1"/>
  <headerFooter alignWithMargins="0">
    <oddHeader>&amp;L&amp;YUnified Application for Housing Production Programs</oddHeader>
  </headerFooter>
</worksheet>
</file>

<file path=xl/worksheets/sheet9.xml><?xml version="1.0" encoding="utf-8"?>
<worksheet xmlns="http://schemas.openxmlformats.org/spreadsheetml/2006/main" xmlns:r="http://schemas.openxmlformats.org/officeDocument/2006/relationships">
  <sheetPr codeName="Sheet10"/>
  <dimension ref="A1:IT75"/>
  <sheetViews>
    <sheetView showGridLines="0" showZeros="0" view="pageBreakPreview" zoomScale="50" zoomScaleNormal="50" zoomScaleSheetLayoutView="50" zoomScalePageLayoutView="0" workbookViewId="0" topLeftCell="A1">
      <selection activeCell="A2" sqref="A2"/>
    </sheetView>
  </sheetViews>
  <sheetFormatPr defaultColWidth="9.77734375" defaultRowHeight="15"/>
  <cols>
    <col min="1" max="1" width="19.77734375" style="374" customWidth="1"/>
    <col min="2" max="2" width="3.3359375" style="378" customWidth="1"/>
    <col min="3" max="3" width="25.77734375" style="375" customWidth="1"/>
    <col min="4" max="4" width="6.6640625" style="377" hidden="1" customWidth="1"/>
    <col min="5" max="5" width="10.6640625" style="376" customWidth="1"/>
    <col min="6" max="6" width="34.4453125" style="376" customWidth="1"/>
    <col min="7" max="7" width="23.10546875" style="377" customWidth="1"/>
    <col min="8" max="9" width="3.21484375" style="267" customWidth="1"/>
    <col min="10" max="10" width="40.21484375" style="267" customWidth="1"/>
    <col min="11" max="11" width="3.21484375" style="267" customWidth="1"/>
    <col min="12" max="12" width="37.77734375" style="267" customWidth="1"/>
    <col min="13" max="13" width="4.21484375" style="267" customWidth="1"/>
    <col min="14" max="14" width="1.88671875" style="267" customWidth="1"/>
    <col min="15" max="16384" width="9.77734375" style="267" customWidth="1"/>
  </cols>
  <sheetData>
    <row r="1" spans="1:13" ht="54" customHeight="1">
      <c r="A1" s="268" t="s">
        <v>405</v>
      </c>
      <c r="B1" s="264"/>
      <c r="C1" s="264"/>
      <c r="D1" s="265"/>
      <c r="E1" s="265"/>
      <c r="F1" s="265"/>
      <c r="G1" s="269"/>
      <c r="H1" s="266"/>
      <c r="I1" s="266"/>
      <c r="J1" s="266"/>
      <c r="K1" s="266"/>
      <c r="L1" s="266"/>
      <c r="M1" s="266"/>
    </row>
    <row r="2" spans="1:13" ht="21">
      <c r="A2" s="263"/>
      <c r="B2" s="264"/>
      <c r="C2" s="264"/>
      <c r="D2" s="265"/>
      <c r="E2" s="265"/>
      <c r="F2" s="265"/>
      <c r="G2" s="265"/>
      <c r="H2" s="266"/>
      <c r="I2" s="266"/>
      <c r="J2" s="266"/>
      <c r="K2" s="266"/>
      <c r="L2" s="266"/>
      <c r="M2" s="266"/>
    </row>
    <row r="3" spans="1:253" ht="21">
      <c r="A3" s="270"/>
      <c r="B3" s="264"/>
      <c r="C3" s="264"/>
      <c r="D3" s="265"/>
      <c r="E3" s="265"/>
      <c r="F3" s="271"/>
      <c r="G3" s="271"/>
      <c r="H3" s="271"/>
      <c r="I3" s="271"/>
      <c r="J3" s="271"/>
      <c r="K3" s="271"/>
      <c r="L3" s="271"/>
      <c r="M3" s="271"/>
      <c r="N3" s="272"/>
      <c r="O3" s="272"/>
      <c r="P3" s="272"/>
      <c r="Q3" s="272"/>
      <c r="R3" s="272"/>
      <c r="S3" s="272"/>
      <c r="T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272"/>
      <c r="BZ3" s="272"/>
      <c r="CA3" s="272"/>
      <c r="CB3" s="272"/>
      <c r="CC3" s="272"/>
      <c r="CD3" s="272"/>
      <c r="CE3" s="272"/>
      <c r="CF3" s="272"/>
      <c r="CG3" s="272"/>
      <c r="CH3" s="272"/>
      <c r="CI3" s="272"/>
      <c r="CJ3" s="272"/>
      <c r="CK3" s="272"/>
      <c r="CL3" s="272"/>
      <c r="CM3" s="272"/>
      <c r="CN3" s="272"/>
      <c r="CO3" s="272"/>
      <c r="CP3" s="272"/>
      <c r="CQ3" s="272"/>
      <c r="CR3" s="272"/>
      <c r="CS3" s="272"/>
      <c r="CT3" s="272"/>
      <c r="CU3" s="272"/>
      <c r="CV3" s="272"/>
      <c r="CW3" s="272"/>
      <c r="CX3" s="272"/>
      <c r="CY3" s="272"/>
      <c r="CZ3" s="272"/>
      <c r="DA3" s="272"/>
      <c r="DB3" s="272"/>
      <c r="DC3" s="272"/>
      <c r="DD3" s="272"/>
      <c r="DE3" s="272"/>
      <c r="DF3" s="272"/>
      <c r="DG3" s="272"/>
      <c r="DH3" s="272"/>
      <c r="DI3" s="272"/>
      <c r="DJ3" s="272"/>
      <c r="DK3" s="272"/>
      <c r="DL3" s="272"/>
      <c r="DM3" s="272"/>
      <c r="DN3" s="272"/>
      <c r="DO3" s="272"/>
      <c r="DP3" s="272"/>
      <c r="DQ3" s="272"/>
      <c r="DR3" s="272"/>
      <c r="DS3" s="272"/>
      <c r="DT3" s="272"/>
      <c r="DU3" s="272"/>
      <c r="DV3" s="272"/>
      <c r="DW3" s="272"/>
      <c r="DX3" s="272"/>
      <c r="DY3" s="272"/>
      <c r="DZ3" s="272"/>
      <c r="EA3" s="272"/>
      <c r="EB3" s="272"/>
      <c r="EC3" s="272"/>
      <c r="ED3" s="272"/>
      <c r="EE3" s="272"/>
      <c r="EF3" s="272"/>
      <c r="EG3" s="272"/>
      <c r="EH3" s="272"/>
      <c r="EI3" s="272"/>
      <c r="EJ3" s="272"/>
      <c r="EK3" s="272"/>
      <c r="EL3" s="272"/>
      <c r="EM3" s="272"/>
      <c r="EN3" s="272"/>
      <c r="EO3" s="272"/>
      <c r="EP3" s="272"/>
      <c r="EQ3" s="272"/>
      <c r="ER3" s="272"/>
      <c r="ES3" s="272"/>
      <c r="ET3" s="272"/>
      <c r="EU3" s="272"/>
      <c r="EV3" s="272"/>
      <c r="EW3" s="272"/>
      <c r="EX3" s="272"/>
      <c r="EY3" s="272"/>
      <c r="EZ3" s="272"/>
      <c r="FA3" s="272"/>
      <c r="FB3" s="272"/>
      <c r="FC3" s="272"/>
      <c r="FD3" s="272"/>
      <c r="FE3" s="272"/>
      <c r="FF3" s="272"/>
      <c r="FG3" s="272"/>
      <c r="FH3" s="272"/>
      <c r="FI3" s="272"/>
      <c r="FJ3" s="272"/>
      <c r="FK3" s="272"/>
      <c r="FL3" s="272"/>
      <c r="FM3" s="272"/>
      <c r="FN3" s="272"/>
      <c r="FO3" s="272"/>
      <c r="FP3" s="272"/>
      <c r="FQ3" s="272"/>
      <c r="FR3" s="272"/>
      <c r="FS3" s="272"/>
      <c r="FT3" s="272"/>
      <c r="FU3" s="272"/>
      <c r="FV3" s="272"/>
      <c r="FW3" s="272"/>
      <c r="FX3" s="272"/>
      <c r="FY3" s="272"/>
      <c r="FZ3" s="272"/>
      <c r="GA3" s="272"/>
      <c r="GB3" s="272"/>
      <c r="GC3" s="272"/>
      <c r="GD3" s="272"/>
      <c r="GE3" s="272"/>
      <c r="GF3" s="272"/>
      <c r="GG3" s="272"/>
      <c r="GH3" s="272"/>
      <c r="GI3" s="272"/>
      <c r="GJ3" s="272"/>
      <c r="GK3" s="272"/>
      <c r="GL3" s="272"/>
      <c r="GM3" s="272"/>
      <c r="GN3" s="272"/>
      <c r="GO3" s="272"/>
      <c r="GP3" s="272"/>
      <c r="GQ3" s="272"/>
      <c r="GR3" s="272"/>
      <c r="GS3" s="272"/>
      <c r="GT3" s="272"/>
      <c r="GU3" s="272"/>
      <c r="GV3" s="272"/>
      <c r="GW3" s="272"/>
      <c r="GX3" s="272"/>
      <c r="GY3" s="272"/>
      <c r="GZ3" s="272"/>
      <c r="HA3" s="272"/>
      <c r="HB3" s="272"/>
      <c r="HC3" s="272"/>
      <c r="HD3" s="272"/>
      <c r="HE3" s="272"/>
      <c r="HF3" s="272"/>
      <c r="HG3" s="272"/>
      <c r="HH3" s="272"/>
      <c r="HI3" s="272"/>
      <c r="HJ3" s="272"/>
      <c r="HK3" s="272"/>
      <c r="HL3" s="272"/>
      <c r="HM3" s="272"/>
      <c r="HN3" s="272"/>
      <c r="HO3" s="272"/>
      <c r="HP3" s="272"/>
      <c r="HQ3" s="272"/>
      <c r="HR3" s="272"/>
      <c r="HS3" s="272"/>
      <c r="HT3" s="272"/>
      <c r="HU3" s="272"/>
      <c r="HV3" s="272"/>
      <c r="HW3" s="272"/>
      <c r="HX3" s="272"/>
      <c r="HY3" s="272"/>
      <c r="HZ3" s="272"/>
      <c r="IA3" s="272"/>
      <c r="IB3" s="272"/>
      <c r="IC3" s="272"/>
      <c r="ID3" s="272"/>
      <c r="IE3" s="272"/>
      <c r="IF3" s="272"/>
      <c r="IG3" s="272"/>
      <c r="IH3" s="272"/>
      <c r="II3" s="272"/>
      <c r="IJ3" s="272"/>
      <c r="IK3" s="272"/>
      <c r="IL3" s="272"/>
      <c r="IM3" s="272"/>
      <c r="IN3" s="272"/>
      <c r="IO3" s="272"/>
      <c r="IP3" s="272"/>
      <c r="IQ3" s="272"/>
      <c r="IR3" s="272"/>
      <c r="IS3" s="272"/>
    </row>
    <row r="4" spans="1:253" ht="21" thickBot="1">
      <c r="A4" s="270" t="s">
        <v>129</v>
      </c>
      <c r="B4" s="273"/>
      <c r="C4" s="274">
        <f>Breakdown!C5</f>
        <v>0</v>
      </c>
      <c r="D4" s="275"/>
      <c r="E4" s="265"/>
      <c r="F4" s="271"/>
      <c r="G4" s="271"/>
      <c r="H4" s="271"/>
      <c r="I4" s="271"/>
      <c r="J4" s="271"/>
      <c r="K4" s="271"/>
      <c r="L4" s="271"/>
      <c r="M4" s="271"/>
      <c r="N4" s="272"/>
      <c r="O4" s="272"/>
      <c r="P4" s="272"/>
      <c r="Q4" s="272"/>
      <c r="R4" s="272"/>
      <c r="S4" s="272"/>
      <c r="T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2"/>
      <c r="BD4" s="272"/>
      <c r="BE4" s="272"/>
      <c r="BF4" s="272"/>
      <c r="BG4" s="272"/>
      <c r="BH4" s="272"/>
      <c r="BI4" s="272"/>
      <c r="BJ4" s="272"/>
      <c r="BK4" s="272"/>
      <c r="BL4" s="272"/>
      <c r="BM4" s="272"/>
      <c r="BN4" s="272"/>
      <c r="BO4" s="272"/>
      <c r="BP4" s="272"/>
      <c r="BQ4" s="272"/>
      <c r="BR4" s="272"/>
      <c r="BS4" s="272"/>
      <c r="BT4" s="272"/>
      <c r="BU4" s="272"/>
      <c r="BV4" s="272"/>
      <c r="BW4" s="272"/>
      <c r="BX4" s="272"/>
      <c r="BY4" s="272"/>
      <c r="BZ4" s="272"/>
      <c r="CA4" s="272"/>
      <c r="CB4" s="272"/>
      <c r="CC4" s="272"/>
      <c r="CD4" s="272"/>
      <c r="CE4" s="272"/>
      <c r="CF4" s="272"/>
      <c r="CG4" s="272"/>
      <c r="CH4" s="272"/>
      <c r="CI4" s="272"/>
      <c r="CJ4" s="272"/>
      <c r="CK4" s="272"/>
      <c r="CL4" s="272"/>
      <c r="CM4" s="272"/>
      <c r="CN4" s="272"/>
      <c r="CO4" s="272"/>
      <c r="CP4" s="272"/>
      <c r="CQ4" s="272"/>
      <c r="CR4" s="272"/>
      <c r="CS4" s="272"/>
      <c r="CT4" s="272"/>
      <c r="CU4" s="272"/>
      <c r="CV4" s="272"/>
      <c r="CW4" s="272"/>
      <c r="CX4" s="272"/>
      <c r="CY4" s="272"/>
      <c r="CZ4" s="272"/>
      <c r="DA4" s="272"/>
      <c r="DB4" s="272"/>
      <c r="DC4" s="272"/>
      <c r="DD4" s="272"/>
      <c r="DE4" s="272"/>
      <c r="DF4" s="272"/>
      <c r="DG4" s="272"/>
      <c r="DH4" s="272"/>
      <c r="DI4" s="272"/>
      <c r="DJ4" s="272"/>
      <c r="DK4" s="272"/>
      <c r="DL4" s="272"/>
      <c r="DM4" s="272"/>
      <c r="DN4" s="272"/>
      <c r="DO4" s="272"/>
      <c r="DP4" s="272"/>
      <c r="DQ4" s="272"/>
      <c r="DR4" s="272"/>
      <c r="DS4" s="272"/>
      <c r="DT4" s="272"/>
      <c r="DU4" s="272"/>
      <c r="DV4" s="272"/>
      <c r="DW4" s="272"/>
      <c r="DX4" s="272"/>
      <c r="DY4" s="272"/>
      <c r="DZ4" s="272"/>
      <c r="EA4" s="272"/>
      <c r="EB4" s="272"/>
      <c r="EC4" s="272"/>
      <c r="ED4" s="272"/>
      <c r="EE4" s="272"/>
      <c r="EF4" s="272"/>
      <c r="EG4" s="272"/>
      <c r="EH4" s="272"/>
      <c r="EI4" s="272"/>
      <c r="EJ4" s="272"/>
      <c r="EK4" s="272"/>
      <c r="EL4" s="272"/>
      <c r="EM4" s="272"/>
      <c r="EN4" s="272"/>
      <c r="EO4" s="272"/>
      <c r="EP4" s="272"/>
      <c r="EQ4" s="272"/>
      <c r="ER4" s="272"/>
      <c r="ES4" s="272"/>
      <c r="ET4" s="272"/>
      <c r="EU4" s="272"/>
      <c r="EV4" s="272"/>
      <c r="EW4" s="272"/>
      <c r="EX4" s="272"/>
      <c r="EY4" s="272"/>
      <c r="EZ4" s="272"/>
      <c r="FA4" s="272"/>
      <c r="FB4" s="272"/>
      <c r="FC4" s="272"/>
      <c r="FD4" s="272"/>
      <c r="FE4" s="272"/>
      <c r="FF4" s="272"/>
      <c r="FG4" s="272"/>
      <c r="FH4" s="272"/>
      <c r="FI4" s="272"/>
      <c r="FJ4" s="272"/>
      <c r="FK4" s="272"/>
      <c r="FL4" s="272"/>
      <c r="FM4" s="272"/>
      <c r="FN4" s="272"/>
      <c r="FO4" s="272"/>
      <c r="FP4" s="272"/>
      <c r="FQ4" s="272"/>
      <c r="FR4" s="272"/>
      <c r="FS4" s="272"/>
      <c r="FT4" s="272"/>
      <c r="FU4" s="272"/>
      <c r="FV4" s="272"/>
      <c r="FW4" s="272"/>
      <c r="FX4" s="272"/>
      <c r="FY4" s="272"/>
      <c r="FZ4" s="272"/>
      <c r="GA4" s="272"/>
      <c r="GB4" s="272"/>
      <c r="GC4" s="272"/>
      <c r="GD4" s="272"/>
      <c r="GE4" s="272"/>
      <c r="GF4" s="272"/>
      <c r="GG4" s="272"/>
      <c r="GH4" s="272"/>
      <c r="GI4" s="272"/>
      <c r="GJ4" s="272"/>
      <c r="GK4" s="272"/>
      <c r="GL4" s="272"/>
      <c r="GM4" s="272"/>
      <c r="GN4" s="272"/>
      <c r="GO4" s="272"/>
      <c r="GP4" s="272"/>
      <c r="GQ4" s="272"/>
      <c r="GR4" s="272"/>
      <c r="GS4" s="272"/>
      <c r="GT4" s="272"/>
      <c r="GU4" s="272"/>
      <c r="GV4" s="272"/>
      <c r="GW4" s="272"/>
      <c r="GX4" s="272"/>
      <c r="GY4" s="272"/>
      <c r="GZ4" s="272"/>
      <c r="HA4" s="272"/>
      <c r="HB4" s="272"/>
      <c r="HC4" s="272"/>
      <c r="HD4" s="272"/>
      <c r="HE4" s="272"/>
      <c r="HF4" s="272"/>
      <c r="HG4" s="272"/>
      <c r="HH4" s="272"/>
      <c r="HI4" s="272"/>
      <c r="HJ4" s="272"/>
      <c r="HK4" s="272"/>
      <c r="HL4" s="272"/>
      <c r="HM4" s="272"/>
      <c r="HN4" s="272"/>
      <c r="HO4" s="272"/>
      <c r="HP4" s="272"/>
      <c r="HQ4" s="272"/>
      <c r="HR4" s="272"/>
      <c r="HS4" s="272"/>
      <c r="HT4" s="272"/>
      <c r="HU4" s="272"/>
      <c r="HV4" s="272"/>
      <c r="HW4" s="272"/>
      <c r="HX4" s="272"/>
      <c r="HY4" s="272"/>
      <c r="HZ4" s="272"/>
      <c r="IA4" s="272"/>
      <c r="IB4" s="272"/>
      <c r="IC4" s="272"/>
      <c r="ID4" s="272"/>
      <c r="IE4" s="272"/>
      <c r="IF4" s="272"/>
      <c r="IG4" s="272"/>
      <c r="IH4" s="272"/>
      <c r="II4" s="272"/>
      <c r="IJ4" s="272"/>
      <c r="IK4" s="272"/>
      <c r="IL4" s="272"/>
      <c r="IM4" s="272"/>
      <c r="IN4" s="272"/>
      <c r="IO4" s="272"/>
      <c r="IP4" s="272"/>
      <c r="IQ4" s="272"/>
      <c r="IR4" s="272"/>
      <c r="IS4" s="272"/>
    </row>
    <row r="5" spans="1:13" ht="21" thickTop="1">
      <c r="A5" s="263"/>
      <c r="B5" s="264"/>
      <c r="C5" s="264"/>
      <c r="D5" s="265"/>
      <c r="E5" s="265"/>
      <c r="F5" s="265"/>
      <c r="G5" s="265"/>
      <c r="H5" s="266"/>
      <c r="I5" s="266"/>
      <c r="J5" s="266"/>
      <c r="K5" s="266"/>
      <c r="L5" s="266"/>
      <c r="M5" s="266"/>
    </row>
    <row r="6" spans="1:13" ht="21">
      <c r="A6" s="263"/>
      <c r="B6" s="264"/>
      <c r="C6" s="264"/>
      <c r="D6" s="265"/>
      <c r="E6" s="265"/>
      <c r="F6" s="265"/>
      <c r="G6" s="265"/>
      <c r="H6" s="266"/>
      <c r="I6" s="266"/>
      <c r="J6" s="266"/>
      <c r="K6" s="266"/>
      <c r="L6" s="266"/>
      <c r="M6" s="266"/>
    </row>
    <row r="7" spans="1:13" ht="24">
      <c r="A7" s="276" t="s">
        <v>234</v>
      </c>
      <c r="B7" s="264"/>
      <c r="C7" s="264"/>
      <c r="D7" s="265"/>
      <c r="E7" s="265"/>
      <c r="F7" s="265"/>
      <c r="G7" s="269"/>
      <c r="H7" s="266"/>
      <c r="I7" s="266"/>
      <c r="J7" s="266"/>
      <c r="K7" s="266"/>
      <c r="L7" s="266"/>
      <c r="M7" s="266"/>
    </row>
    <row r="8" spans="1:13" ht="21" thickBot="1">
      <c r="A8" s="277"/>
      <c r="B8" s="264"/>
      <c r="C8" s="264"/>
      <c r="D8" s="265"/>
      <c r="E8" s="265"/>
      <c r="F8" s="265"/>
      <c r="G8" s="278"/>
      <c r="H8" s="266"/>
      <c r="I8" s="266"/>
      <c r="J8" s="266"/>
      <c r="K8" s="266"/>
      <c r="L8" s="266"/>
      <c r="M8" s="266"/>
    </row>
    <row r="9" spans="1:13" ht="27.75" customHeight="1" thickTop="1">
      <c r="A9" s="279" t="s">
        <v>235</v>
      </c>
      <c r="B9" s="280"/>
      <c r="C9" s="281"/>
      <c r="D9" s="282"/>
      <c r="E9" s="283" t="s">
        <v>236</v>
      </c>
      <c r="F9" s="284"/>
      <c r="G9" s="285" t="s">
        <v>237</v>
      </c>
      <c r="H9" s="266"/>
      <c r="I9" s="266"/>
      <c r="J9" s="286" t="s">
        <v>238</v>
      </c>
      <c r="K9" s="287"/>
      <c r="L9" s="287"/>
      <c r="M9" s="288"/>
    </row>
    <row r="10" spans="1:13" ht="27.75" customHeight="1">
      <c r="A10" s="289" t="s">
        <v>239</v>
      </c>
      <c r="B10" s="290"/>
      <c r="C10" s="291" t="s">
        <v>240</v>
      </c>
      <c r="D10" s="292"/>
      <c r="E10" s="293"/>
      <c r="F10" s="294"/>
      <c r="G10" s="295" t="s">
        <v>241</v>
      </c>
      <c r="H10" s="266"/>
      <c r="I10" s="266"/>
      <c r="J10" s="296"/>
      <c r="K10" s="278"/>
      <c r="L10" s="265"/>
      <c r="M10" s="297"/>
    </row>
    <row r="11" spans="1:13" ht="27.75" customHeight="1">
      <c r="A11" s="289">
        <v>1</v>
      </c>
      <c r="B11" s="290" t="s">
        <v>242</v>
      </c>
      <c r="C11" s="298">
        <v>500000</v>
      </c>
      <c r="D11" s="292"/>
      <c r="E11" s="293">
        <v>0.1175</v>
      </c>
      <c r="F11" s="294"/>
      <c r="G11" s="295" t="s">
        <v>243</v>
      </c>
      <c r="H11" s="266"/>
      <c r="I11" s="266"/>
      <c r="J11" s="299" t="s">
        <v>244</v>
      </c>
      <c r="K11" s="271"/>
      <c r="L11" s="300">
        <v>12300000</v>
      </c>
      <c r="M11" s="297"/>
    </row>
    <row r="12" spans="1:13" ht="27.75" customHeight="1">
      <c r="A12" s="289">
        <v>500001</v>
      </c>
      <c r="B12" s="290" t="s">
        <v>242</v>
      </c>
      <c r="C12" s="298">
        <v>1000000</v>
      </c>
      <c r="D12" s="292"/>
      <c r="E12" s="293">
        <v>0.1075</v>
      </c>
      <c r="F12" s="294" t="s">
        <v>245</v>
      </c>
      <c r="G12" s="301">
        <f>ROUND(+E11*C11,0)</f>
        <v>58750</v>
      </c>
      <c r="H12" s="266"/>
      <c r="I12" s="266"/>
      <c r="J12" s="299"/>
      <c r="K12" s="294"/>
      <c r="L12" s="265"/>
      <c r="M12" s="297"/>
    </row>
    <row r="13" spans="1:13" ht="27.75" customHeight="1" thickBot="1">
      <c r="A13" s="289">
        <v>1000001</v>
      </c>
      <c r="B13" s="290" t="s">
        <v>242</v>
      </c>
      <c r="C13" s="298">
        <v>5000000</v>
      </c>
      <c r="D13" s="292"/>
      <c r="E13" s="293">
        <v>0.095</v>
      </c>
      <c r="F13" s="294" t="s">
        <v>246</v>
      </c>
      <c r="G13" s="301">
        <f>ROUND((C12-A12)*E12+G12,0)</f>
        <v>112500</v>
      </c>
      <c r="H13" s="266"/>
      <c r="I13" s="266"/>
      <c r="J13" s="302" t="s">
        <v>247</v>
      </c>
      <c r="K13" s="303"/>
      <c r="L13" s="304">
        <f>IF(OR(L11=0,L11=""),0,VLOOKUP(L11,$A$11:$G$17,1))</f>
        <v>10000001</v>
      </c>
      <c r="M13" s="297"/>
    </row>
    <row r="14" spans="1:13" ht="27.75" customHeight="1" thickTop="1">
      <c r="A14" s="289">
        <v>5000001</v>
      </c>
      <c r="B14" s="290" t="s">
        <v>242</v>
      </c>
      <c r="C14" s="298">
        <v>10000000</v>
      </c>
      <c r="D14" s="292"/>
      <c r="E14" s="293">
        <f>(0.09+0.0875+0.085+0.0825+0.08)/5</f>
        <v>0.085</v>
      </c>
      <c r="F14" s="294" t="s">
        <v>248</v>
      </c>
      <c r="G14" s="301">
        <f>ROUND((C13-A13)*E13+G13,0)</f>
        <v>492500</v>
      </c>
      <c r="H14" s="266"/>
      <c r="I14" s="266"/>
      <c r="J14" s="299"/>
      <c r="K14" s="294"/>
      <c r="L14" s="265"/>
      <c r="M14" s="297"/>
    </row>
    <row r="15" spans="1:13" ht="27.75" customHeight="1">
      <c r="A15" s="289">
        <v>10000001</v>
      </c>
      <c r="B15" s="290" t="s">
        <v>242</v>
      </c>
      <c r="C15" s="298">
        <v>15000000</v>
      </c>
      <c r="D15" s="292"/>
      <c r="E15" s="293">
        <v>0.07</v>
      </c>
      <c r="F15" s="294" t="s">
        <v>249</v>
      </c>
      <c r="G15" s="301">
        <f>ROUND((C14-A14)*E14+G14,0)</f>
        <v>917500</v>
      </c>
      <c r="H15" s="266"/>
      <c r="I15" s="266"/>
      <c r="J15" s="299" t="s">
        <v>250</v>
      </c>
      <c r="K15" s="294"/>
      <c r="L15" s="300">
        <f>L11-L13</f>
        <v>2299999</v>
      </c>
      <c r="M15" s="297"/>
    </row>
    <row r="16" spans="1:13" ht="27.75" customHeight="1">
      <c r="A16" s="289">
        <v>15000001</v>
      </c>
      <c r="B16" s="290" t="s">
        <v>242</v>
      </c>
      <c r="C16" s="298">
        <v>20000000</v>
      </c>
      <c r="D16" s="292"/>
      <c r="E16" s="293">
        <v>0.067</v>
      </c>
      <c r="F16" s="294" t="s">
        <v>251</v>
      </c>
      <c r="G16" s="301">
        <f>ROUND((C15-A15)*E15+G15,0)</f>
        <v>1267500</v>
      </c>
      <c r="H16" s="266"/>
      <c r="I16" s="266"/>
      <c r="J16" s="299"/>
      <c r="K16" s="294"/>
      <c r="L16" s="265"/>
      <c r="M16" s="297"/>
    </row>
    <row r="17" spans="1:13" ht="27.75" customHeight="1" thickBot="1">
      <c r="A17" s="305">
        <v>20000001</v>
      </c>
      <c r="B17" s="306" t="s">
        <v>252</v>
      </c>
      <c r="C17" s="307"/>
      <c r="D17" s="308"/>
      <c r="E17" s="309">
        <v>0.062</v>
      </c>
      <c r="F17" s="310" t="s">
        <v>253</v>
      </c>
      <c r="G17" s="311">
        <f>ROUND((C16-A16)*E16+G16,0)</f>
        <v>1602500</v>
      </c>
      <c r="H17" s="266"/>
      <c r="I17" s="266"/>
      <c r="J17" s="302" t="s">
        <v>254</v>
      </c>
      <c r="K17" s="303"/>
      <c r="L17" s="312">
        <f>IF(OR(L11=0,L11=""),0,VLOOKUP(L11,$A$11:$G$17,5))</f>
        <v>0.07</v>
      </c>
      <c r="M17" s="297"/>
    </row>
    <row r="18" spans="1:13" ht="27.75" customHeight="1" thickTop="1">
      <c r="A18" s="263"/>
      <c r="B18" s="264"/>
      <c r="C18" s="264"/>
      <c r="D18" s="265"/>
      <c r="E18" s="265"/>
      <c r="F18" s="265"/>
      <c r="G18" s="265"/>
      <c r="H18" s="266"/>
      <c r="I18" s="266"/>
      <c r="J18" s="299"/>
      <c r="K18" s="294"/>
      <c r="L18" s="265"/>
      <c r="M18" s="297"/>
    </row>
    <row r="19" spans="1:13" ht="27.75" customHeight="1">
      <c r="A19" s="263"/>
      <c r="B19" s="264"/>
      <c r="C19" s="264"/>
      <c r="D19" s="265"/>
      <c r="E19" s="265"/>
      <c r="F19" s="265"/>
      <c r="G19" s="265"/>
      <c r="H19" s="266"/>
      <c r="I19" s="266"/>
      <c r="J19" s="299" t="s">
        <v>255</v>
      </c>
      <c r="K19" s="294"/>
      <c r="L19" s="300">
        <f>ROUND(+L15*L17,0)</f>
        <v>161000</v>
      </c>
      <c r="M19" s="297"/>
    </row>
    <row r="20" spans="1:13" ht="27.75" customHeight="1">
      <c r="A20" s="263"/>
      <c r="B20" s="264"/>
      <c r="C20" s="264"/>
      <c r="D20" s="265"/>
      <c r="E20" s="265"/>
      <c r="F20" s="265"/>
      <c r="G20" s="265"/>
      <c r="H20" s="266"/>
      <c r="I20" s="266"/>
      <c r="J20" s="299"/>
      <c r="K20" s="294"/>
      <c r="L20" s="265"/>
      <c r="M20" s="297"/>
    </row>
    <row r="21" spans="1:13" ht="27.75" customHeight="1" thickBot="1">
      <c r="A21" s="263"/>
      <c r="B21" s="264"/>
      <c r="C21" s="264"/>
      <c r="D21" s="265"/>
      <c r="E21" s="265"/>
      <c r="F21" s="265"/>
      <c r="G21" s="265"/>
      <c r="H21" s="266"/>
      <c r="I21" s="266"/>
      <c r="J21" s="302" t="s">
        <v>256</v>
      </c>
      <c r="K21" s="303"/>
      <c r="L21" s="304">
        <f>IF(OR(L11=0,L11=""),0,VLOOKUP(L11,$A$11:$G$17,7))</f>
        <v>917500</v>
      </c>
      <c r="M21" s="297"/>
    </row>
    <row r="22" spans="1:13" ht="27.75" customHeight="1" thickTop="1">
      <c r="A22" s="313"/>
      <c r="B22" s="314"/>
      <c r="C22" s="314"/>
      <c r="D22" s="315"/>
      <c r="E22" s="315"/>
      <c r="F22" s="316" t="s">
        <v>257</v>
      </c>
      <c r="G22" s="265"/>
      <c r="H22" s="266"/>
      <c r="I22" s="266"/>
      <c r="J22" s="299"/>
      <c r="K22" s="294"/>
      <c r="L22" s="278"/>
      <c r="M22" s="297"/>
    </row>
    <row r="23" spans="1:13" ht="27.75" customHeight="1" thickBot="1">
      <c r="A23" s="317"/>
      <c r="B23" s="318"/>
      <c r="C23" s="273"/>
      <c r="D23" s="265"/>
      <c r="E23" s="265"/>
      <c r="F23" s="319" t="s">
        <v>258</v>
      </c>
      <c r="G23" s="265"/>
      <c r="H23" s="266"/>
      <c r="I23" s="266"/>
      <c r="J23" s="320" t="s">
        <v>259</v>
      </c>
      <c r="K23" s="310"/>
      <c r="L23" s="321">
        <f>L19+L21</f>
        <v>1078500</v>
      </c>
      <c r="M23" s="322"/>
    </row>
    <row r="24" spans="1:13" ht="27.75" customHeight="1" thickBot="1" thickTop="1">
      <c r="A24" s="317"/>
      <c r="B24" s="273"/>
      <c r="C24" s="273"/>
      <c r="D24" s="265"/>
      <c r="E24" s="265"/>
      <c r="F24" s="319" t="s">
        <v>260</v>
      </c>
      <c r="G24" s="265"/>
      <c r="H24" s="266"/>
      <c r="I24" s="266"/>
      <c r="J24" s="266"/>
      <c r="K24" s="266"/>
      <c r="L24" s="266"/>
      <c r="M24" s="266"/>
    </row>
    <row r="25" spans="1:13" ht="27.75" customHeight="1" thickTop="1">
      <c r="A25" s="317" t="s">
        <v>261</v>
      </c>
      <c r="B25" s="264"/>
      <c r="C25" s="264"/>
      <c r="D25" s="265"/>
      <c r="E25" s="323" t="str">
        <f aca="true" t="shared" si="0" ref="E25:E35">IF(OR(F25="",F25=0),"$","")</f>
        <v>$</v>
      </c>
      <c r="F25" s="439">
        <f>+Breakdown!F18</f>
        <v>0</v>
      </c>
      <c r="G25" s="265"/>
      <c r="H25" s="266"/>
      <c r="I25" s="266"/>
      <c r="J25" s="286" t="s">
        <v>262</v>
      </c>
      <c r="K25" s="287"/>
      <c r="L25" s="315"/>
      <c r="M25" s="288"/>
    </row>
    <row r="26" spans="1:13" ht="27.75" customHeight="1">
      <c r="A26" s="317" t="s">
        <v>263</v>
      </c>
      <c r="B26" s="264"/>
      <c r="C26" s="264"/>
      <c r="D26" s="265"/>
      <c r="E26" s="323" t="str">
        <f t="shared" si="0"/>
        <v>$</v>
      </c>
      <c r="F26" s="439">
        <f>+Breakdown!F19</f>
        <v>0</v>
      </c>
      <c r="G26" s="265"/>
      <c r="H26" s="266"/>
      <c r="I26" s="266"/>
      <c r="J26" s="324"/>
      <c r="K26" s="278"/>
      <c r="L26" s="278"/>
      <c r="M26" s="297"/>
    </row>
    <row r="27" spans="1:13" ht="27.75" customHeight="1">
      <c r="A27" s="317" t="s">
        <v>264</v>
      </c>
      <c r="B27" s="264"/>
      <c r="C27" s="264"/>
      <c r="D27" s="265"/>
      <c r="E27" s="323" t="str">
        <f t="shared" si="0"/>
        <v>$</v>
      </c>
      <c r="F27" s="439">
        <f>+Breakdown!F21</f>
        <v>0</v>
      </c>
      <c r="G27" s="265"/>
      <c r="H27" s="266"/>
      <c r="I27" s="266"/>
      <c r="J27" s="299" t="s">
        <v>244</v>
      </c>
      <c r="K27" s="323" t="str">
        <f>IF(OR(L27="",L27=0),"$","")</f>
        <v>$</v>
      </c>
      <c r="L27" s="325">
        <f>F39</f>
        <v>0</v>
      </c>
      <c r="M27" s="297"/>
    </row>
    <row r="28" spans="1:13" ht="27.75" customHeight="1">
      <c r="A28" s="317" t="s">
        <v>265</v>
      </c>
      <c r="B28" s="264"/>
      <c r="C28" s="264"/>
      <c r="D28" s="265"/>
      <c r="E28" s="323" t="str">
        <f t="shared" si="0"/>
        <v>$</v>
      </c>
      <c r="F28" s="439">
        <f>+Breakdown!F22</f>
        <v>0</v>
      </c>
      <c r="G28" s="265"/>
      <c r="H28" s="266"/>
      <c r="I28" s="266"/>
      <c r="J28" s="299"/>
      <c r="K28" s="294"/>
      <c r="L28" s="271"/>
      <c r="M28" s="297"/>
    </row>
    <row r="29" spans="1:13" ht="27.75" customHeight="1" thickBot="1">
      <c r="A29" s="317" t="s">
        <v>266</v>
      </c>
      <c r="B29" s="264"/>
      <c r="C29" s="264"/>
      <c r="D29" s="265"/>
      <c r="E29" s="323" t="str">
        <f t="shared" si="0"/>
        <v>$</v>
      </c>
      <c r="F29" s="439">
        <f>+Breakdown!F23</f>
        <v>0</v>
      </c>
      <c r="G29" s="265"/>
      <c r="H29" s="266"/>
      <c r="I29" s="266"/>
      <c r="J29" s="302" t="s">
        <v>247</v>
      </c>
      <c r="K29" s="326" t="str">
        <f>IF(OR(L29="",L29=0),"$","")</f>
        <v>$</v>
      </c>
      <c r="L29" s="327">
        <f>IF(OR($L$27=0,$L$27=""),0,VLOOKUP($L$27,$A$11:$G$17,1))</f>
        <v>0</v>
      </c>
      <c r="M29" s="297"/>
    </row>
    <row r="30" spans="1:13" ht="27.75" customHeight="1" thickTop="1">
      <c r="A30" s="317" t="s">
        <v>267</v>
      </c>
      <c r="B30" s="264"/>
      <c r="C30" s="264"/>
      <c r="D30" s="265"/>
      <c r="E30" s="323" t="str">
        <f t="shared" si="0"/>
        <v>$</v>
      </c>
      <c r="F30" s="439">
        <f>+Breakdown!F24</f>
        <v>0</v>
      </c>
      <c r="G30" s="265"/>
      <c r="H30" s="266"/>
      <c r="I30" s="266"/>
      <c r="J30" s="299"/>
      <c r="K30" s="294"/>
      <c r="L30" s="294"/>
      <c r="M30" s="297"/>
    </row>
    <row r="31" spans="1:13" ht="27.75" customHeight="1">
      <c r="A31" s="317" t="s">
        <v>333</v>
      </c>
      <c r="B31" s="264"/>
      <c r="C31" s="264"/>
      <c r="D31" s="265"/>
      <c r="E31" s="323" t="str">
        <f t="shared" si="0"/>
        <v>$</v>
      </c>
      <c r="F31" s="439">
        <f>+Breakdown!F25</f>
        <v>0</v>
      </c>
      <c r="G31" s="265"/>
      <c r="H31" s="266"/>
      <c r="I31" s="266"/>
      <c r="J31" s="299" t="s">
        <v>250</v>
      </c>
      <c r="K31" s="323" t="str">
        <f>IF(OR(L31="",L31=0),"$","")</f>
        <v>$</v>
      </c>
      <c r="L31" s="328">
        <f>L27-L29</f>
        <v>0</v>
      </c>
      <c r="M31" s="297"/>
    </row>
    <row r="32" spans="1:13" ht="27.75" customHeight="1">
      <c r="A32" s="317" t="s">
        <v>334</v>
      </c>
      <c r="B32" s="264"/>
      <c r="C32" s="264"/>
      <c r="D32" s="265"/>
      <c r="E32" s="323" t="str">
        <f t="shared" si="0"/>
        <v>$</v>
      </c>
      <c r="F32" s="439">
        <f>+Breakdown!F26</f>
        <v>0</v>
      </c>
      <c r="G32" s="265"/>
      <c r="H32" s="266"/>
      <c r="I32" s="266"/>
      <c r="J32" s="299"/>
      <c r="K32" s="294"/>
      <c r="L32" s="294"/>
      <c r="M32" s="297"/>
    </row>
    <row r="33" spans="1:13" ht="27.75" customHeight="1" thickBot="1">
      <c r="A33" s="317" t="s">
        <v>352</v>
      </c>
      <c r="B33" s="264"/>
      <c r="C33" s="499"/>
      <c r="D33" s="265"/>
      <c r="E33" s="323" t="str">
        <f t="shared" si="0"/>
        <v>$</v>
      </c>
      <c r="F33" s="439">
        <f>+Breakdown!F27</f>
        <v>0</v>
      </c>
      <c r="G33" s="265"/>
      <c r="H33" s="266"/>
      <c r="I33" s="266"/>
      <c r="J33" s="302" t="s">
        <v>254</v>
      </c>
      <c r="K33" s="303"/>
      <c r="L33" s="330">
        <f>IF(OR($L$27=0,$L$27=""),0,VLOOKUP($L$27,$A$11:$G$17,5))</f>
        <v>0</v>
      </c>
      <c r="M33" s="331" t="str">
        <f>IF(OR(L33="",L33=0),"%","")</f>
        <v>%</v>
      </c>
    </row>
    <row r="34" spans="1:13" ht="27.75" customHeight="1" thickTop="1">
      <c r="A34" s="317" t="s">
        <v>123</v>
      </c>
      <c r="B34" s="264"/>
      <c r="C34" s="499"/>
      <c r="D34" s="265"/>
      <c r="E34" s="323"/>
      <c r="F34" s="439">
        <f>+Breakdown!F28</f>
        <v>0</v>
      </c>
      <c r="G34" s="265"/>
      <c r="H34" s="266"/>
      <c r="I34" s="266"/>
      <c r="J34" s="299"/>
      <c r="K34" s="294"/>
      <c r="L34" s="294"/>
      <c r="M34" s="297"/>
    </row>
    <row r="35" spans="1:13" ht="27.75" customHeight="1">
      <c r="A35" s="317" t="s">
        <v>268</v>
      </c>
      <c r="B35" s="264"/>
      <c r="C35" s="329">
        <v>0</v>
      </c>
      <c r="D35" s="265"/>
      <c r="E35" s="323" t="str">
        <f t="shared" si="0"/>
        <v>$</v>
      </c>
      <c r="F35" s="439">
        <f>Breakdown!F29</f>
        <v>0</v>
      </c>
      <c r="G35" s="265"/>
      <c r="H35" s="266"/>
      <c r="I35" s="266"/>
      <c r="J35" s="299" t="s">
        <v>255</v>
      </c>
      <c r="K35" s="323" t="str">
        <f>IF(OR(L35="",L35=0),"$","")</f>
        <v>$</v>
      </c>
      <c r="L35" s="328">
        <f>ROUND(+L31*L33,0)</f>
        <v>0</v>
      </c>
      <c r="M35" s="297"/>
    </row>
    <row r="36" spans="1:13" ht="27.75" customHeight="1">
      <c r="A36" s="317"/>
      <c r="B36" s="264"/>
      <c r="C36" s="264"/>
      <c r="D36" s="265"/>
      <c r="E36" s="265"/>
      <c r="F36" s="331"/>
      <c r="G36" s="265"/>
      <c r="H36" s="266"/>
      <c r="I36" s="266"/>
      <c r="J36" s="299"/>
      <c r="K36" s="294"/>
      <c r="L36" s="294"/>
      <c r="M36" s="297"/>
    </row>
    <row r="37" spans="1:13" ht="27.75" customHeight="1" thickBot="1">
      <c r="A37" s="332" t="s">
        <v>269</v>
      </c>
      <c r="B37" s="333"/>
      <c r="C37" s="333"/>
      <c r="D37" s="334"/>
      <c r="E37" s="326" t="str">
        <f>IF(OR(F37="",F37=0),"$","")</f>
        <v>$</v>
      </c>
      <c r="F37" s="335">
        <f>+Breakdown!F33</f>
        <v>0</v>
      </c>
      <c r="G37" s="265"/>
      <c r="H37" s="266"/>
      <c r="I37" s="266"/>
      <c r="J37" s="302" t="s">
        <v>270</v>
      </c>
      <c r="K37" s="326" t="str">
        <f>IF(OR(L37="",L37=0),"$","")</f>
        <v>$</v>
      </c>
      <c r="L37" s="327">
        <f>IF(OR($L$27=0,$L$27=""),0,VLOOKUP($L$27,$A$11:$G$17,7))</f>
        <v>0</v>
      </c>
      <c r="M37" s="297"/>
    </row>
    <row r="38" spans="1:13" ht="27.75" customHeight="1" thickTop="1">
      <c r="A38" s="317"/>
      <c r="B38" s="264"/>
      <c r="C38" s="264"/>
      <c r="D38" s="265"/>
      <c r="E38" s="265"/>
      <c r="F38" s="297"/>
      <c r="G38" s="265"/>
      <c r="H38" s="266"/>
      <c r="I38" s="266"/>
      <c r="J38" s="299"/>
      <c r="K38" s="294"/>
      <c r="L38" s="271"/>
      <c r="M38" s="297"/>
    </row>
    <row r="39" spans="1:13" ht="27.75" customHeight="1" thickBot="1">
      <c r="A39" s="336" t="s">
        <v>271</v>
      </c>
      <c r="B39" s="337"/>
      <c r="C39" s="337"/>
      <c r="D39" s="338"/>
      <c r="E39" s="339" t="str">
        <f>IF(OR(F39="",F39=0),"$","")</f>
        <v>$</v>
      </c>
      <c r="F39" s="340">
        <f>SUM(F25:F37)</f>
        <v>0</v>
      </c>
      <c r="G39" s="265"/>
      <c r="H39" s="266"/>
      <c r="I39" s="266"/>
      <c r="J39" s="299" t="s">
        <v>259</v>
      </c>
      <c r="K39" s="323" t="str">
        <f>IF(OR(L39="",L39=0),"$","")</f>
        <v>$</v>
      </c>
      <c r="L39" s="341">
        <f>L35+L37</f>
        <v>0</v>
      </c>
      <c r="M39" s="297"/>
    </row>
    <row r="40" spans="1:13" ht="27.75" customHeight="1" thickTop="1">
      <c r="A40" s="263"/>
      <c r="B40" s="264"/>
      <c r="C40" s="264"/>
      <c r="D40" s="265"/>
      <c r="E40" s="265"/>
      <c r="F40" s="265"/>
      <c r="G40" s="265"/>
      <c r="H40" s="266"/>
      <c r="I40" s="266"/>
      <c r="J40" s="299"/>
      <c r="K40" s="294"/>
      <c r="L40" s="294"/>
      <c r="M40" s="297"/>
    </row>
    <row r="41" spans="1:13" ht="27.75" customHeight="1">
      <c r="A41" s="263"/>
      <c r="B41" s="264"/>
      <c r="C41" s="264"/>
      <c r="D41" s="265"/>
      <c r="E41" s="265"/>
      <c r="F41" s="265"/>
      <c r="G41" s="265"/>
      <c r="H41" s="266"/>
      <c r="I41" s="266"/>
      <c r="J41" s="299">
        <f>IF(OR(L39="",L39=0),"","Budgeted Contractor Profit &amp; OH")</f>
      </c>
      <c r="K41" s="266"/>
      <c r="L41" s="342">
        <f>+Breakdown!F32</f>
        <v>0</v>
      </c>
      <c r="M41" s="297"/>
    </row>
    <row r="42" spans="1:13" ht="27.75" customHeight="1" thickBot="1">
      <c r="A42" s="263"/>
      <c r="B42" s="264"/>
      <c r="C42" s="264"/>
      <c r="D42" s="265"/>
      <c r="E42" s="265"/>
      <c r="F42" s="265"/>
      <c r="G42" s="265"/>
      <c r="H42" s="266"/>
      <c r="I42" s="266"/>
      <c r="J42" s="343"/>
      <c r="K42" s="338"/>
      <c r="L42" s="339">
        <f>IF(OR(L41=0,L41=""),"",IF(L41&lt;=L39,"Within Limit","Exceeds Limit"))</f>
      </c>
      <c r="M42" s="322"/>
    </row>
    <row r="43" spans="1:13" ht="21" thickTop="1">
      <c r="A43" s="263"/>
      <c r="B43" s="264"/>
      <c r="C43" s="264"/>
      <c r="D43" s="265"/>
      <c r="E43" s="265"/>
      <c r="F43" s="265"/>
      <c r="G43" s="265"/>
      <c r="H43" s="266"/>
      <c r="I43" s="266"/>
      <c r="J43" s="266"/>
      <c r="K43" s="266"/>
      <c r="L43" s="266"/>
      <c r="M43" s="266"/>
    </row>
    <row r="44" spans="1:13" ht="21" thickBot="1">
      <c r="A44" s="344"/>
      <c r="B44" s="345"/>
      <c r="C44" s="345"/>
      <c r="D44" s="346"/>
      <c r="E44" s="338"/>
      <c r="F44" s="347"/>
      <c r="G44" s="265"/>
      <c r="H44" s="266"/>
      <c r="I44" s="266"/>
      <c r="J44" s="266"/>
      <c r="K44" s="266"/>
      <c r="L44" s="266"/>
      <c r="M44" s="266"/>
    </row>
    <row r="45" spans="1:254" ht="21.75" thickBot="1" thickTop="1">
      <c r="A45" s="348"/>
      <c r="B45" s="349"/>
      <c r="C45" s="349"/>
      <c r="D45" s="350"/>
      <c r="E45" s="350"/>
      <c r="F45" s="350"/>
      <c r="G45" s="350"/>
      <c r="H45" s="351"/>
      <c r="I45" s="351"/>
      <c r="J45" s="351"/>
      <c r="K45" s="351"/>
      <c r="L45" s="351"/>
      <c r="M45" s="351"/>
      <c r="AF45" s="352"/>
      <c r="AG45" s="352"/>
      <c r="AH45" s="352"/>
      <c r="AI45" s="352"/>
      <c r="AJ45" s="352"/>
      <c r="AK45" s="352"/>
      <c r="AL45" s="352"/>
      <c r="AM45" s="352"/>
      <c r="AN45" s="352"/>
      <c r="AO45" s="352"/>
      <c r="AP45" s="352"/>
      <c r="AQ45" s="352"/>
      <c r="AR45" s="352"/>
      <c r="AS45" s="352"/>
      <c r="AT45" s="352"/>
      <c r="AU45" s="352"/>
      <c r="AV45" s="352"/>
      <c r="AW45" s="352"/>
      <c r="AX45" s="352"/>
      <c r="AY45" s="352"/>
      <c r="AZ45" s="352"/>
      <c r="BA45" s="352"/>
      <c r="BB45" s="352"/>
      <c r="BC45" s="352"/>
      <c r="BD45" s="352"/>
      <c r="BE45" s="352"/>
      <c r="BF45" s="352"/>
      <c r="BG45" s="352"/>
      <c r="BH45" s="352"/>
      <c r="BI45" s="352"/>
      <c r="BJ45" s="352"/>
      <c r="BK45" s="352"/>
      <c r="BL45" s="352"/>
      <c r="BM45" s="352"/>
      <c r="BN45" s="352"/>
      <c r="BO45" s="352"/>
      <c r="BP45" s="352"/>
      <c r="BQ45" s="352"/>
      <c r="BR45" s="352"/>
      <c r="BS45" s="352"/>
      <c r="BT45" s="352"/>
      <c r="BU45" s="352"/>
      <c r="BV45" s="352"/>
      <c r="BW45" s="352"/>
      <c r="BX45" s="352"/>
      <c r="BY45" s="352"/>
      <c r="BZ45" s="352"/>
      <c r="CA45" s="352"/>
      <c r="CB45" s="352"/>
      <c r="CC45" s="352"/>
      <c r="CD45" s="352"/>
      <c r="CE45" s="352"/>
      <c r="CF45" s="352"/>
      <c r="CG45" s="352"/>
      <c r="CH45" s="352"/>
      <c r="CI45" s="352"/>
      <c r="CJ45" s="352"/>
      <c r="CK45" s="352"/>
      <c r="CL45" s="352"/>
      <c r="CM45" s="352"/>
      <c r="CN45" s="352"/>
      <c r="CO45" s="352"/>
      <c r="CP45" s="352"/>
      <c r="CQ45" s="352"/>
      <c r="CR45" s="352"/>
      <c r="CS45" s="352"/>
      <c r="CT45" s="352"/>
      <c r="CU45" s="352"/>
      <c r="CV45" s="352"/>
      <c r="CW45" s="352"/>
      <c r="CX45" s="352"/>
      <c r="CY45" s="352"/>
      <c r="CZ45" s="352"/>
      <c r="DA45" s="352"/>
      <c r="DB45" s="352"/>
      <c r="DC45" s="352"/>
      <c r="DD45" s="352"/>
      <c r="DE45" s="352"/>
      <c r="DF45" s="352"/>
      <c r="DG45" s="352"/>
      <c r="DH45" s="352"/>
      <c r="DI45" s="352"/>
      <c r="DJ45" s="352"/>
      <c r="DK45" s="352"/>
      <c r="DL45" s="352"/>
      <c r="DM45" s="352"/>
      <c r="DN45" s="352"/>
      <c r="DO45" s="352"/>
      <c r="DP45" s="352"/>
      <c r="DQ45" s="352"/>
      <c r="DR45" s="352"/>
      <c r="DS45" s="352"/>
      <c r="DT45" s="352"/>
      <c r="DU45" s="352"/>
      <c r="DV45" s="352"/>
      <c r="DW45" s="352"/>
      <c r="DX45" s="352"/>
      <c r="DY45" s="352"/>
      <c r="DZ45" s="352"/>
      <c r="EA45" s="352"/>
      <c r="EB45" s="352"/>
      <c r="EC45" s="352"/>
      <c r="ED45" s="352"/>
      <c r="EE45" s="352"/>
      <c r="EF45" s="352"/>
      <c r="EG45" s="352"/>
      <c r="EH45" s="352"/>
      <c r="EI45" s="352"/>
      <c r="EJ45" s="352"/>
      <c r="EK45" s="352"/>
      <c r="EL45" s="352"/>
      <c r="EM45" s="352"/>
      <c r="EN45" s="352"/>
      <c r="EO45" s="352"/>
      <c r="EP45" s="352"/>
      <c r="EQ45" s="352"/>
      <c r="ER45" s="352"/>
      <c r="ES45" s="352"/>
      <c r="ET45" s="352"/>
      <c r="EU45" s="352"/>
      <c r="EV45" s="352"/>
      <c r="EW45" s="352"/>
      <c r="EX45" s="352"/>
      <c r="EY45" s="352"/>
      <c r="EZ45" s="352"/>
      <c r="FA45" s="352"/>
      <c r="FB45" s="352"/>
      <c r="FC45" s="352"/>
      <c r="FD45" s="352"/>
      <c r="FE45" s="352"/>
      <c r="FF45" s="352"/>
      <c r="FG45" s="352"/>
      <c r="FH45" s="352"/>
      <c r="FI45" s="352"/>
      <c r="FJ45" s="352"/>
      <c r="FK45" s="352"/>
      <c r="FL45" s="352"/>
      <c r="FM45" s="352"/>
      <c r="FN45" s="352"/>
      <c r="FO45" s="352"/>
      <c r="FP45" s="352"/>
      <c r="FQ45" s="352"/>
      <c r="FR45" s="352"/>
      <c r="FS45" s="352"/>
      <c r="FT45" s="352"/>
      <c r="FU45" s="352"/>
      <c r="FV45" s="352"/>
      <c r="FW45" s="352"/>
      <c r="FX45" s="352"/>
      <c r="FY45" s="352"/>
      <c r="FZ45" s="352"/>
      <c r="GA45" s="352"/>
      <c r="GB45" s="352"/>
      <c r="GC45" s="352"/>
      <c r="GD45" s="352"/>
      <c r="GE45" s="352"/>
      <c r="GF45" s="352"/>
      <c r="GG45" s="352"/>
      <c r="GH45" s="352"/>
      <c r="GI45" s="352"/>
      <c r="GJ45" s="352"/>
      <c r="GK45" s="352"/>
      <c r="GL45" s="352"/>
      <c r="GM45" s="352"/>
      <c r="GN45" s="352"/>
      <c r="GO45" s="352"/>
      <c r="GP45" s="352"/>
      <c r="GQ45" s="352"/>
      <c r="GR45" s="352"/>
      <c r="GS45" s="352"/>
      <c r="GT45" s="352"/>
      <c r="GU45" s="352"/>
      <c r="GV45" s="352"/>
      <c r="GW45" s="352"/>
      <c r="GX45" s="352"/>
      <c r="GY45" s="352"/>
      <c r="GZ45" s="352"/>
      <c r="HA45" s="352"/>
      <c r="HB45" s="352"/>
      <c r="HC45" s="352"/>
      <c r="HD45" s="352"/>
      <c r="HE45" s="352"/>
      <c r="HF45" s="352"/>
      <c r="HG45" s="352"/>
      <c r="HH45" s="352"/>
      <c r="HI45" s="352"/>
      <c r="HJ45" s="352"/>
      <c r="HK45" s="352"/>
      <c r="HL45" s="352"/>
      <c r="HM45" s="352"/>
      <c r="HN45" s="352"/>
      <c r="HO45" s="352"/>
      <c r="HP45" s="352"/>
      <c r="HQ45" s="352"/>
      <c r="HR45" s="352"/>
      <c r="HS45" s="352"/>
      <c r="HT45" s="352"/>
      <c r="HU45" s="352"/>
      <c r="HV45" s="352"/>
      <c r="HW45" s="352"/>
      <c r="HX45" s="352"/>
      <c r="HY45" s="352"/>
      <c r="HZ45" s="352"/>
      <c r="IA45" s="352"/>
      <c r="IB45" s="352"/>
      <c r="IC45" s="352"/>
      <c r="ID45" s="352"/>
      <c r="IE45" s="352"/>
      <c r="IF45" s="352"/>
      <c r="IG45" s="352"/>
      <c r="IH45" s="352"/>
      <c r="II45" s="352"/>
      <c r="IJ45" s="352"/>
      <c r="IK45" s="352"/>
      <c r="IL45" s="352"/>
      <c r="IM45" s="352"/>
      <c r="IN45" s="352"/>
      <c r="IO45" s="352"/>
      <c r="IP45" s="352"/>
      <c r="IQ45" s="352"/>
      <c r="IR45" s="352"/>
      <c r="IS45" s="352"/>
      <c r="IT45" s="352"/>
    </row>
    <row r="46" spans="1:13" ht="21" thickTop="1">
      <c r="A46" s="263"/>
      <c r="B46" s="264"/>
      <c r="C46" s="264"/>
      <c r="D46" s="265"/>
      <c r="E46" s="265"/>
      <c r="F46" s="265"/>
      <c r="G46" s="265"/>
      <c r="H46" s="266"/>
      <c r="I46" s="266"/>
      <c r="J46" s="266"/>
      <c r="K46" s="266"/>
      <c r="L46" s="266"/>
      <c r="M46" s="266"/>
    </row>
    <row r="47" spans="1:13" ht="24">
      <c r="A47" s="276" t="s">
        <v>272</v>
      </c>
      <c r="B47" s="264"/>
      <c r="C47" s="264"/>
      <c r="D47" s="265"/>
      <c r="E47" s="265"/>
      <c r="F47" s="265"/>
      <c r="G47" s="269"/>
      <c r="H47" s="266"/>
      <c r="I47" s="266"/>
      <c r="J47" s="266"/>
      <c r="K47" s="266"/>
      <c r="L47" s="266"/>
      <c r="M47" s="266"/>
    </row>
    <row r="48" spans="1:13" ht="21" thickBot="1">
      <c r="A48" s="263"/>
      <c r="B48" s="264"/>
      <c r="C48" s="353"/>
      <c r="D48" s="278"/>
      <c r="E48" s="265"/>
      <c r="F48" s="265"/>
      <c r="G48" s="278"/>
      <c r="H48" s="266"/>
      <c r="I48" s="266"/>
      <c r="J48" s="266"/>
      <c r="K48" s="266"/>
      <c r="L48" s="266"/>
      <c r="M48" s="266"/>
    </row>
    <row r="49" spans="1:13" ht="27.75" customHeight="1" thickBot="1" thickTop="1">
      <c r="A49" s="279" t="s">
        <v>273</v>
      </c>
      <c r="B49" s="280"/>
      <c r="C49" s="281"/>
      <c r="D49" s="282"/>
      <c r="E49" s="283"/>
      <c r="F49" s="354"/>
      <c r="G49" s="355">
        <v>0.2</v>
      </c>
      <c r="H49" s="266"/>
      <c r="I49" s="266"/>
      <c r="J49" s="356" t="s">
        <v>354</v>
      </c>
      <c r="K49" s="266"/>
      <c r="L49" s="552"/>
      <c r="M49" s="553"/>
    </row>
    <row r="50" spans="1:13" ht="27.75" customHeight="1" thickTop="1">
      <c r="A50" s="668" t="s">
        <v>383</v>
      </c>
      <c r="B50" s="290"/>
      <c r="C50" s="358"/>
      <c r="D50" s="292"/>
      <c r="E50" s="293"/>
      <c r="F50" s="294"/>
      <c r="G50" s="359">
        <v>0.2</v>
      </c>
      <c r="H50" s="266"/>
      <c r="I50" s="266"/>
      <c r="J50" s="552" t="s">
        <v>355</v>
      </c>
      <c r="K50" s="266"/>
      <c r="L50" s="551"/>
      <c r="M50" s="553"/>
    </row>
    <row r="51" spans="1:13" ht="27.75" customHeight="1">
      <c r="A51" s="357" t="s">
        <v>274</v>
      </c>
      <c r="B51" s="290"/>
      <c r="C51" s="358"/>
      <c r="D51" s="292"/>
      <c r="E51" s="293"/>
      <c r="F51" s="294"/>
      <c r="G51" s="359">
        <f>(C50-C49)*E50+G50</f>
        <v>0.2</v>
      </c>
      <c r="H51" s="266"/>
      <c r="I51" s="266"/>
      <c r="J51" s="266"/>
      <c r="K51" s="266"/>
      <c r="L51" s="553"/>
      <c r="M51" s="553"/>
    </row>
    <row r="52" spans="1:13" ht="27.75" customHeight="1">
      <c r="A52" s="357" t="s">
        <v>275</v>
      </c>
      <c r="B52" s="290"/>
      <c r="C52" s="358"/>
      <c r="D52" s="292"/>
      <c r="E52" s="293"/>
      <c r="F52" s="294"/>
      <c r="G52" s="359">
        <v>0.15</v>
      </c>
      <c r="H52" s="266"/>
      <c r="I52" s="266"/>
      <c r="J52" s="266"/>
      <c r="K52" s="266"/>
      <c r="L52" s="553"/>
      <c r="M52" s="553"/>
    </row>
    <row r="53" spans="1:13" ht="27.75" customHeight="1" thickBot="1">
      <c r="A53" s="360" t="s">
        <v>357</v>
      </c>
      <c r="B53" s="306"/>
      <c r="C53" s="307"/>
      <c r="D53" s="308"/>
      <c r="E53" s="309"/>
      <c r="F53" s="310"/>
      <c r="G53" s="361">
        <v>0.08</v>
      </c>
      <c r="H53" s="266"/>
      <c r="I53" s="266"/>
      <c r="J53" s="266"/>
      <c r="K53" s="266"/>
      <c r="L53" s="553"/>
      <c r="M53" s="553"/>
    </row>
    <row r="54" spans="1:13" ht="27.75" customHeight="1" thickBot="1" thickTop="1">
      <c r="A54" s="555"/>
      <c r="B54" s="290"/>
      <c r="C54" s="358"/>
      <c r="D54" s="292"/>
      <c r="E54" s="293"/>
      <c r="F54" s="556"/>
      <c r="G54" s="557"/>
      <c r="H54" s="266"/>
      <c r="I54" s="266"/>
      <c r="J54" s="362">
        <f>IF(OR(Breakdown!F63=0,Breakdown!F63=""),"",Breakdown!L65/(Breakdown!F63-Breakdown!F13-Breakdown!F14-Breakdown!F15))</f>
      </c>
      <c r="K54" s="271" t="str">
        <f>IF(OR(J54=0,J54=""),"%","")</f>
        <v>%</v>
      </c>
      <c r="L54" s="554"/>
      <c r="M54" s="553"/>
    </row>
    <row r="55" spans="1:250" ht="21" thickTop="1">
      <c r="A55" s="270"/>
      <c r="B55" s="273"/>
      <c r="C55" s="273"/>
      <c r="D55" s="271"/>
      <c r="E55" s="271"/>
      <c r="F55" s="271"/>
      <c r="G55" s="271"/>
      <c r="H55" s="266"/>
      <c r="I55" s="266"/>
      <c r="J55" s="271"/>
      <c r="K55" s="271"/>
      <c r="L55" s="266"/>
      <c r="M55" s="266"/>
      <c r="AF55" s="272"/>
      <c r="AG55" s="272"/>
      <c r="AH55" s="272"/>
      <c r="AI55" s="272"/>
      <c r="AJ55" s="272"/>
      <c r="AK55" s="272"/>
      <c r="AL55" s="272"/>
      <c r="AM55" s="272"/>
      <c r="AN55" s="272"/>
      <c r="AO55" s="272"/>
      <c r="AP55" s="272"/>
      <c r="AQ55" s="272"/>
      <c r="AR55" s="272"/>
      <c r="AS55" s="272"/>
      <c r="AT55" s="272"/>
      <c r="AU55" s="272"/>
      <c r="AV55" s="272"/>
      <c r="AW55" s="272"/>
      <c r="AX55" s="272"/>
      <c r="AY55" s="272"/>
      <c r="AZ55" s="272"/>
      <c r="BA55" s="272"/>
      <c r="BB55" s="272"/>
      <c r="BC55" s="272"/>
      <c r="BD55" s="272"/>
      <c r="BE55" s="272"/>
      <c r="BF55" s="272"/>
      <c r="BG55" s="272"/>
      <c r="BH55" s="272"/>
      <c r="BI55" s="272"/>
      <c r="BJ55" s="272"/>
      <c r="BK55" s="272"/>
      <c r="BL55" s="272"/>
      <c r="BM55" s="272"/>
      <c r="BN55" s="272"/>
      <c r="BO55" s="272"/>
      <c r="BP55" s="272"/>
      <c r="BQ55" s="272"/>
      <c r="BR55" s="272"/>
      <c r="BS55" s="272"/>
      <c r="BT55" s="272"/>
      <c r="BU55" s="272"/>
      <c r="BV55" s="272"/>
      <c r="BW55" s="272"/>
      <c r="BX55" s="272"/>
      <c r="BY55" s="272"/>
      <c r="BZ55" s="272"/>
      <c r="CA55" s="272"/>
      <c r="CB55" s="272"/>
      <c r="CC55" s="272"/>
      <c r="CD55" s="272"/>
      <c r="CE55" s="272"/>
      <c r="CF55" s="272"/>
      <c r="CG55" s="272"/>
      <c r="CH55" s="272"/>
      <c r="CI55" s="272"/>
      <c r="CJ55" s="272"/>
      <c r="CK55" s="272"/>
      <c r="CL55" s="272"/>
      <c r="CM55" s="272"/>
      <c r="CN55" s="272"/>
      <c r="CO55" s="272"/>
      <c r="CP55" s="272"/>
      <c r="CQ55" s="272"/>
      <c r="CR55" s="272"/>
      <c r="CS55" s="272"/>
      <c r="CT55" s="272"/>
      <c r="CU55" s="272"/>
      <c r="CV55" s="272"/>
      <c r="CW55" s="272"/>
      <c r="CX55" s="272"/>
      <c r="CY55" s="272"/>
      <c r="CZ55" s="272"/>
      <c r="DA55" s="272"/>
      <c r="DB55" s="272"/>
      <c r="DC55" s="272"/>
      <c r="DD55" s="272"/>
      <c r="DE55" s="272"/>
      <c r="DF55" s="272"/>
      <c r="DG55" s="272"/>
      <c r="DH55" s="272"/>
      <c r="DI55" s="272"/>
      <c r="DJ55" s="272"/>
      <c r="DK55" s="272"/>
      <c r="DL55" s="272"/>
      <c r="DM55" s="272"/>
      <c r="DN55" s="272"/>
      <c r="DO55" s="272"/>
      <c r="DP55" s="272"/>
      <c r="DQ55" s="272"/>
      <c r="DR55" s="272"/>
      <c r="DS55" s="272"/>
      <c r="DT55" s="272"/>
      <c r="DU55" s="272"/>
      <c r="DV55" s="272"/>
      <c r="DW55" s="272"/>
      <c r="DX55" s="272"/>
      <c r="DY55" s="272"/>
      <c r="DZ55" s="272"/>
      <c r="EA55" s="272"/>
      <c r="EB55" s="272"/>
      <c r="EC55" s="272"/>
      <c r="ED55" s="272"/>
      <c r="EE55" s="272"/>
      <c r="EF55" s="272"/>
      <c r="EG55" s="272"/>
      <c r="EH55" s="272"/>
      <c r="EI55" s="272"/>
      <c r="EJ55" s="272"/>
      <c r="EK55" s="272"/>
      <c r="EL55" s="272"/>
      <c r="EM55" s="272"/>
      <c r="EN55" s="272"/>
      <c r="EO55" s="272"/>
      <c r="EP55" s="272"/>
      <c r="EQ55" s="272"/>
      <c r="ER55" s="272"/>
      <c r="ES55" s="272"/>
      <c r="ET55" s="272"/>
      <c r="EU55" s="272"/>
      <c r="EV55" s="272"/>
      <c r="EW55" s="272"/>
      <c r="EX55" s="272"/>
      <c r="EY55" s="272"/>
      <c r="EZ55" s="272"/>
      <c r="FA55" s="272"/>
      <c r="FB55" s="272"/>
      <c r="FC55" s="272"/>
      <c r="FD55" s="272"/>
      <c r="FE55" s="272"/>
      <c r="FF55" s="272"/>
      <c r="FG55" s="272"/>
      <c r="FH55" s="272"/>
      <c r="FI55" s="272"/>
      <c r="FJ55" s="272"/>
      <c r="FK55" s="272"/>
      <c r="FL55" s="272"/>
      <c r="FM55" s="272"/>
      <c r="FN55" s="272"/>
      <c r="FO55" s="272"/>
      <c r="FP55" s="272"/>
      <c r="FQ55" s="272"/>
      <c r="FR55" s="272"/>
      <c r="FS55" s="272"/>
      <c r="FT55" s="272"/>
      <c r="FU55" s="272"/>
      <c r="FV55" s="272"/>
      <c r="FW55" s="272"/>
      <c r="FX55" s="272"/>
      <c r="FY55" s="272"/>
      <c r="FZ55" s="272"/>
      <c r="GA55" s="272"/>
      <c r="GB55" s="272"/>
      <c r="GC55" s="272"/>
      <c r="GD55" s="272"/>
      <c r="GE55" s="272"/>
      <c r="GF55" s="272"/>
      <c r="GG55" s="272"/>
      <c r="GH55" s="272"/>
      <c r="GI55" s="272"/>
      <c r="GJ55" s="272"/>
      <c r="GK55" s="272"/>
      <c r="GL55" s="272"/>
      <c r="GM55" s="272"/>
      <c r="GN55" s="272"/>
      <c r="GO55" s="272"/>
      <c r="GP55" s="272"/>
      <c r="GQ55" s="272"/>
      <c r="GR55" s="272"/>
      <c r="GS55" s="272"/>
      <c r="GT55" s="272"/>
      <c r="GU55" s="272"/>
      <c r="GV55" s="272"/>
      <c r="GW55" s="272"/>
      <c r="GX55" s="272"/>
      <c r="GY55" s="272"/>
      <c r="GZ55" s="272"/>
      <c r="HA55" s="272"/>
      <c r="HB55" s="272"/>
      <c r="HC55" s="272"/>
      <c r="HD55" s="272"/>
      <c r="HE55" s="272"/>
      <c r="HF55" s="272"/>
      <c r="HG55" s="272"/>
      <c r="HH55" s="272"/>
      <c r="HI55" s="272"/>
      <c r="HJ55" s="272"/>
      <c r="HK55" s="272"/>
      <c r="HL55" s="272"/>
      <c r="HM55" s="272"/>
      <c r="HN55" s="272"/>
      <c r="HO55" s="272"/>
      <c r="HP55" s="272"/>
      <c r="HQ55" s="272"/>
      <c r="HR55" s="272"/>
      <c r="HS55" s="272"/>
      <c r="HT55" s="272"/>
      <c r="HU55" s="272"/>
      <c r="HV55" s="272"/>
      <c r="HW55" s="272"/>
      <c r="HX55" s="272"/>
      <c r="HY55" s="272"/>
      <c r="HZ55" s="272"/>
      <c r="IA55" s="272"/>
      <c r="IB55" s="272"/>
      <c r="IC55" s="272"/>
      <c r="ID55" s="272"/>
      <c r="IE55" s="272"/>
      <c r="IF55" s="272"/>
      <c r="IG55" s="272"/>
      <c r="IH55" s="272"/>
      <c r="II55" s="272"/>
      <c r="IJ55" s="272"/>
      <c r="IK55" s="272"/>
      <c r="IL55" s="272"/>
      <c r="IM55" s="272"/>
      <c r="IN55" s="272"/>
      <c r="IO55" s="272"/>
      <c r="IP55" s="272"/>
    </row>
    <row r="56" spans="1:13" ht="21">
      <c r="A56" s="277" t="s">
        <v>276</v>
      </c>
      <c r="B56" s="264"/>
      <c r="C56" s="264"/>
      <c r="D56" s="265"/>
      <c r="E56" s="265"/>
      <c r="F56" s="265"/>
      <c r="G56" s="265"/>
      <c r="H56" s="266"/>
      <c r="I56" s="266"/>
      <c r="J56" s="266"/>
      <c r="K56" s="266"/>
      <c r="L56" s="266"/>
      <c r="M56" s="266"/>
    </row>
    <row r="57" spans="1:13" ht="21" thickBot="1">
      <c r="A57" s="277"/>
      <c r="B57" s="264"/>
      <c r="C57" s="264"/>
      <c r="D57" s="265"/>
      <c r="E57" s="265"/>
      <c r="F57" s="265"/>
      <c r="G57" s="265"/>
      <c r="H57" s="266"/>
      <c r="I57" s="266"/>
      <c r="J57" s="266"/>
      <c r="K57" s="266"/>
      <c r="L57" s="266"/>
      <c r="M57" s="266"/>
    </row>
    <row r="58" spans="1:254" ht="21.75" thickBot="1" thickTop="1">
      <c r="A58" s="348"/>
      <c r="B58" s="349"/>
      <c r="C58" s="349"/>
      <c r="D58" s="350"/>
      <c r="E58" s="350"/>
      <c r="F58" s="350"/>
      <c r="G58" s="350"/>
      <c r="H58" s="351"/>
      <c r="I58" s="351"/>
      <c r="J58" s="351"/>
      <c r="K58" s="351"/>
      <c r="L58" s="351"/>
      <c r="M58" s="266"/>
      <c r="AF58" s="352"/>
      <c r="AG58" s="352"/>
      <c r="AH58" s="352"/>
      <c r="AI58" s="352"/>
      <c r="AJ58" s="352"/>
      <c r="AK58" s="352"/>
      <c r="AL58" s="352"/>
      <c r="AM58" s="352"/>
      <c r="AN58" s="352"/>
      <c r="AO58" s="352"/>
      <c r="AP58" s="352"/>
      <c r="AQ58" s="352"/>
      <c r="AR58" s="352"/>
      <c r="AS58" s="352"/>
      <c r="AT58" s="352"/>
      <c r="AU58" s="352"/>
      <c r="AV58" s="352"/>
      <c r="AW58" s="352"/>
      <c r="AX58" s="352"/>
      <c r="AY58" s="352"/>
      <c r="AZ58" s="352"/>
      <c r="BA58" s="352"/>
      <c r="BB58" s="352"/>
      <c r="BC58" s="352"/>
      <c r="BD58" s="352"/>
      <c r="BE58" s="352"/>
      <c r="BF58" s="352"/>
      <c r="BG58" s="352"/>
      <c r="BH58" s="352"/>
      <c r="BI58" s="352"/>
      <c r="BJ58" s="352"/>
      <c r="BK58" s="352"/>
      <c r="BL58" s="352"/>
      <c r="BM58" s="352"/>
      <c r="BN58" s="352"/>
      <c r="BO58" s="352"/>
      <c r="BP58" s="352"/>
      <c r="BQ58" s="352"/>
      <c r="BR58" s="352"/>
      <c r="BS58" s="352"/>
      <c r="BT58" s="352"/>
      <c r="BU58" s="352"/>
      <c r="BV58" s="352"/>
      <c r="BW58" s="352"/>
      <c r="BX58" s="352"/>
      <c r="BY58" s="352"/>
      <c r="BZ58" s="352"/>
      <c r="CA58" s="352"/>
      <c r="CB58" s="352"/>
      <c r="CC58" s="352"/>
      <c r="CD58" s="352"/>
      <c r="CE58" s="352"/>
      <c r="CF58" s="352"/>
      <c r="CG58" s="352"/>
      <c r="CH58" s="352"/>
      <c r="CI58" s="352"/>
      <c r="CJ58" s="352"/>
      <c r="CK58" s="352"/>
      <c r="CL58" s="352"/>
      <c r="CM58" s="352"/>
      <c r="CN58" s="352"/>
      <c r="CO58" s="352"/>
      <c r="CP58" s="352"/>
      <c r="CQ58" s="352"/>
      <c r="CR58" s="352"/>
      <c r="CS58" s="352"/>
      <c r="CT58" s="352"/>
      <c r="CU58" s="352"/>
      <c r="CV58" s="352"/>
      <c r="CW58" s="352"/>
      <c r="CX58" s="352"/>
      <c r="CY58" s="352"/>
      <c r="CZ58" s="352"/>
      <c r="DA58" s="352"/>
      <c r="DB58" s="352"/>
      <c r="DC58" s="352"/>
      <c r="DD58" s="352"/>
      <c r="DE58" s="352"/>
      <c r="DF58" s="352"/>
      <c r="DG58" s="352"/>
      <c r="DH58" s="352"/>
      <c r="DI58" s="352"/>
      <c r="DJ58" s="352"/>
      <c r="DK58" s="352"/>
      <c r="DL58" s="352"/>
      <c r="DM58" s="352"/>
      <c r="DN58" s="352"/>
      <c r="DO58" s="352"/>
      <c r="DP58" s="352"/>
      <c r="DQ58" s="352"/>
      <c r="DR58" s="352"/>
      <c r="DS58" s="352"/>
      <c r="DT58" s="352"/>
      <c r="DU58" s="352"/>
      <c r="DV58" s="352"/>
      <c r="DW58" s="352"/>
      <c r="DX58" s="352"/>
      <c r="DY58" s="352"/>
      <c r="DZ58" s="352"/>
      <c r="EA58" s="352"/>
      <c r="EB58" s="352"/>
      <c r="EC58" s="352"/>
      <c r="ED58" s="352"/>
      <c r="EE58" s="352"/>
      <c r="EF58" s="352"/>
      <c r="EG58" s="352"/>
      <c r="EH58" s="352"/>
      <c r="EI58" s="352"/>
      <c r="EJ58" s="352"/>
      <c r="EK58" s="352"/>
      <c r="EL58" s="352"/>
      <c r="EM58" s="352"/>
      <c r="EN58" s="352"/>
      <c r="EO58" s="352"/>
      <c r="EP58" s="352"/>
      <c r="EQ58" s="352"/>
      <c r="ER58" s="352"/>
      <c r="ES58" s="352"/>
      <c r="ET58" s="352"/>
      <c r="EU58" s="352"/>
      <c r="EV58" s="352"/>
      <c r="EW58" s="352"/>
      <c r="EX58" s="352"/>
      <c r="EY58" s="352"/>
      <c r="EZ58" s="352"/>
      <c r="FA58" s="352"/>
      <c r="FB58" s="352"/>
      <c r="FC58" s="352"/>
      <c r="FD58" s="352"/>
      <c r="FE58" s="352"/>
      <c r="FF58" s="352"/>
      <c r="FG58" s="352"/>
      <c r="FH58" s="352"/>
      <c r="FI58" s="352"/>
      <c r="FJ58" s="352"/>
      <c r="FK58" s="352"/>
      <c r="FL58" s="352"/>
      <c r="FM58" s="352"/>
      <c r="FN58" s="352"/>
      <c r="FO58" s="352"/>
      <c r="FP58" s="352"/>
      <c r="FQ58" s="352"/>
      <c r="FR58" s="352"/>
      <c r="FS58" s="352"/>
      <c r="FT58" s="352"/>
      <c r="FU58" s="352"/>
      <c r="FV58" s="352"/>
      <c r="FW58" s="352"/>
      <c r="FX58" s="352"/>
      <c r="FY58" s="352"/>
      <c r="FZ58" s="352"/>
      <c r="GA58" s="352"/>
      <c r="GB58" s="352"/>
      <c r="GC58" s="352"/>
      <c r="GD58" s="352"/>
      <c r="GE58" s="352"/>
      <c r="GF58" s="352"/>
      <c r="GG58" s="352"/>
      <c r="GH58" s="352"/>
      <c r="GI58" s="352"/>
      <c r="GJ58" s="352"/>
      <c r="GK58" s="352"/>
      <c r="GL58" s="352"/>
      <c r="GM58" s="352"/>
      <c r="GN58" s="352"/>
      <c r="GO58" s="352"/>
      <c r="GP58" s="352"/>
      <c r="GQ58" s="352"/>
      <c r="GR58" s="352"/>
      <c r="GS58" s="352"/>
      <c r="GT58" s="352"/>
      <c r="GU58" s="352"/>
      <c r="GV58" s="352"/>
      <c r="GW58" s="352"/>
      <c r="GX58" s="352"/>
      <c r="GY58" s="352"/>
      <c r="GZ58" s="352"/>
      <c r="HA58" s="352"/>
      <c r="HB58" s="352"/>
      <c r="HC58" s="352"/>
      <c r="HD58" s="352"/>
      <c r="HE58" s="352"/>
      <c r="HF58" s="352"/>
      <c r="HG58" s="352"/>
      <c r="HH58" s="352"/>
      <c r="HI58" s="352"/>
      <c r="HJ58" s="352"/>
      <c r="HK58" s="352"/>
      <c r="HL58" s="352"/>
      <c r="HM58" s="352"/>
      <c r="HN58" s="352"/>
      <c r="HO58" s="352"/>
      <c r="HP58" s="352"/>
      <c r="HQ58" s="352"/>
      <c r="HR58" s="352"/>
      <c r="HS58" s="352"/>
      <c r="HT58" s="352"/>
      <c r="HU58" s="352"/>
      <c r="HV58" s="352"/>
      <c r="HW58" s="352"/>
      <c r="HX58" s="352"/>
      <c r="HY58" s="352"/>
      <c r="HZ58" s="352"/>
      <c r="IA58" s="352"/>
      <c r="IB58" s="352"/>
      <c r="IC58" s="352"/>
      <c r="ID58" s="352"/>
      <c r="IE58" s="352"/>
      <c r="IF58" s="352"/>
      <c r="IG58" s="352"/>
      <c r="IH58" s="352"/>
      <c r="II58" s="352"/>
      <c r="IJ58" s="352"/>
      <c r="IK58" s="352"/>
      <c r="IL58" s="352"/>
      <c r="IM58" s="352"/>
      <c r="IN58" s="352"/>
      <c r="IO58" s="352"/>
      <c r="IP58" s="352"/>
      <c r="IQ58" s="352"/>
      <c r="IR58" s="352"/>
      <c r="IS58" s="352"/>
      <c r="IT58" s="352"/>
    </row>
    <row r="59" spans="1:13" ht="21" thickTop="1">
      <c r="A59" s="263"/>
      <c r="B59" s="264"/>
      <c r="C59" s="264"/>
      <c r="D59" s="265"/>
      <c r="E59" s="265"/>
      <c r="F59" s="265"/>
      <c r="G59" s="265"/>
      <c r="H59" s="266"/>
      <c r="I59" s="266"/>
      <c r="J59" s="266"/>
      <c r="K59" s="266"/>
      <c r="L59" s="266"/>
      <c r="M59" s="266"/>
    </row>
    <row r="60" spans="1:13" ht="27.75" customHeight="1">
      <c r="A60" s="276" t="s">
        <v>359</v>
      </c>
      <c r="B60" s="264"/>
      <c r="C60" s="264"/>
      <c r="D60" s="265"/>
      <c r="E60" s="265"/>
      <c r="F60" s="265"/>
      <c r="G60" s="269"/>
      <c r="H60" s="266"/>
      <c r="I60" s="266"/>
      <c r="J60" s="266"/>
      <c r="K60" s="266"/>
      <c r="L60" s="266"/>
      <c r="M60" s="266"/>
    </row>
    <row r="61" spans="1:13" ht="27.75" customHeight="1">
      <c r="A61" s="363"/>
      <c r="B61" s="353"/>
      <c r="C61" s="353"/>
      <c r="D61" s="278"/>
      <c r="E61" s="265"/>
      <c r="F61" s="278"/>
      <c r="G61" s="278"/>
      <c r="H61" s="266"/>
      <c r="I61" s="266"/>
      <c r="J61" s="266"/>
      <c r="K61" s="266"/>
      <c r="L61" s="266"/>
      <c r="M61" s="266"/>
    </row>
    <row r="62" spans="1:250" ht="27.75" customHeight="1">
      <c r="A62" s="364" t="s">
        <v>86</v>
      </c>
      <c r="B62" s="365"/>
      <c r="C62" s="365"/>
      <c r="D62" s="366" t="s">
        <v>197</v>
      </c>
      <c r="E62" s="367" t="s">
        <v>197</v>
      </c>
      <c r="F62" s="368" t="s">
        <v>277</v>
      </c>
      <c r="G62" s="271"/>
      <c r="H62" s="266"/>
      <c r="I62" s="266"/>
      <c r="J62" s="266"/>
      <c r="K62" s="266"/>
      <c r="L62" s="266"/>
      <c r="M62" s="266"/>
      <c r="AF62" s="272"/>
      <c r="AG62" s="272"/>
      <c r="AH62" s="272"/>
      <c r="AI62" s="272"/>
      <c r="AJ62" s="272"/>
      <c r="AK62" s="272"/>
      <c r="AL62" s="272"/>
      <c r="AM62" s="272"/>
      <c r="AN62" s="272"/>
      <c r="AO62" s="272"/>
      <c r="AP62" s="272"/>
      <c r="AQ62" s="272"/>
      <c r="AR62" s="272"/>
      <c r="AS62" s="272"/>
      <c r="AT62" s="272"/>
      <c r="AU62" s="272"/>
      <c r="AV62" s="272"/>
      <c r="AW62" s="272"/>
      <c r="AX62" s="272"/>
      <c r="AY62" s="272"/>
      <c r="AZ62" s="272"/>
      <c r="BA62" s="272"/>
      <c r="BB62" s="272"/>
      <c r="BC62" s="272"/>
      <c r="BD62" s="272"/>
      <c r="BE62" s="272"/>
      <c r="BF62" s="272"/>
      <c r="BG62" s="272"/>
      <c r="BH62" s="272"/>
      <c r="BI62" s="272"/>
      <c r="BJ62" s="272"/>
      <c r="BK62" s="272"/>
      <c r="BL62" s="272"/>
      <c r="BM62" s="272"/>
      <c r="BN62" s="272"/>
      <c r="BO62" s="272"/>
      <c r="BP62" s="272"/>
      <c r="BQ62" s="272"/>
      <c r="BR62" s="272"/>
      <c r="BS62" s="272"/>
      <c r="BT62" s="272"/>
      <c r="BU62" s="272"/>
      <c r="BV62" s="272"/>
      <c r="BW62" s="272"/>
      <c r="BX62" s="272"/>
      <c r="BY62" s="272"/>
      <c r="BZ62" s="272"/>
      <c r="CA62" s="272"/>
      <c r="CB62" s="272"/>
      <c r="CC62" s="272"/>
      <c r="CD62" s="272"/>
      <c r="CE62" s="272"/>
      <c r="CF62" s="272"/>
      <c r="CG62" s="272"/>
      <c r="CH62" s="272"/>
      <c r="CI62" s="272"/>
      <c r="CJ62" s="272"/>
      <c r="CK62" s="272"/>
      <c r="CL62" s="272"/>
      <c r="CM62" s="272"/>
      <c r="CN62" s="272"/>
      <c r="CO62" s="272"/>
      <c r="CP62" s="272"/>
      <c r="CQ62" s="272"/>
      <c r="CR62" s="272"/>
      <c r="CS62" s="272"/>
      <c r="CT62" s="272"/>
      <c r="CU62" s="272"/>
      <c r="CV62" s="272"/>
      <c r="CW62" s="272"/>
      <c r="CX62" s="272"/>
      <c r="CY62" s="272"/>
      <c r="CZ62" s="272"/>
      <c r="DA62" s="272"/>
      <c r="DB62" s="272"/>
      <c r="DC62" s="272"/>
      <c r="DD62" s="272"/>
      <c r="DE62" s="272"/>
      <c r="DF62" s="272"/>
      <c r="DG62" s="272"/>
      <c r="DH62" s="272"/>
      <c r="DI62" s="272"/>
      <c r="DJ62" s="272"/>
      <c r="DK62" s="272"/>
      <c r="DL62" s="272"/>
      <c r="DM62" s="272"/>
      <c r="DN62" s="272"/>
      <c r="DO62" s="272"/>
      <c r="DP62" s="272"/>
      <c r="DQ62" s="272"/>
      <c r="DR62" s="272"/>
      <c r="DS62" s="272"/>
      <c r="DT62" s="272"/>
      <c r="DU62" s="272"/>
      <c r="DV62" s="272"/>
      <c r="DW62" s="272"/>
      <c r="DX62" s="272"/>
      <c r="DY62" s="272"/>
      <c r="DZ62" s="272"/>
      <c r="EA62" s="272"/>
      <c r="EB62" s="272"/>
      <c r="EC62" s="272"/>
      <c r="ED62" s="272"/>
      <c r="EE62" s="272"/>
      <c r="EF62" s="272"/>
      <c r="EG62" s="272"/>
      <c r="EH62" s="272"/>
      <c r="EI62" s="272"/>
      <c r="EJ62" s="272"/>
      <c r="EK62" s="272"/>
      <c r="EL62" s="272"/>
      <c r="EM62" s="272"/>
      <c r="EN62" s="272"/>
      <c r="EO62" s="272"/>
      <c r="EP62" s="272"/>
      <c r="EQ62" s="272"/>
      <c r="ER62" s="272"/>
      <c r="ES62" s="272"/>
      <c r="ET62" s="272"/>
      <c r="EU62" s="272"/>
      <c r="EV62" s="272"/>
      <c r="EW62" s="272"/>
      <c r="EX62" s="272"/>
      <c r="EY62" s="272"/>
      <c r="EZ62" s="272"/>
      <c r="FA62" s="272"/>
      <c r="FB62" s="272"/>
      <c r="FC62" s="272"/>
      <c r="FD62" s="272"/>
      <c r="FE62" s="272"/>
      <c r="FF62" s="272"/>
      <c r="FG62" s="272"/>
      <c r="FH62" s="272"/>
      <c r="FI62" s="272"/>
      <c r="FJ62" s="272"/>
      <c r="FK62" s="272"/>
      <c r="FL62" s="272"/>
      <c r="FM62" s="272"/>
      <c r="FN62" s="272"/>
      <c r="FO62" s="272"/>
      <c r="FP62" s="272"/>
      <c r="FQ62" s="272"/>
      <c r="FR62" s="272"/>
      <c r="FS62" s="272"/>
      <c r="FT62" s="272"/>
      <c r="FU62" s="272"/>
      <c r="FV62" s="272"/>
      <c r="FW62" s="272"/>
      <c r="FX62" s="272"/>
      <c r="FY62" s="272"/>
      <c r="FZ62" s="272"/>
      <c r="GA62" s="272"/>
      <c r="GB62" s="272"/>
      <c r="GC62" s="272"/>
      <c r="GD62" s="272"/>
      <c r="GE62" s="272"/>
      <c r="GF62" s="272"/>
      <c r="GG62" s="272"/>
      <c r="GH62" s="272"/>
      <c r="GI62" s="272"/>
      <c r="GJ62" s="272"/>
      <c r="GK62" s="272"/>
      <c r="GL62" s="272"/>
      <c r="GM62" s="272"/>
      <c r="GN62" s="272"/>
      <c r="GO62" s="272"/>
      <c r="GP62" s="272"/>
      <c r="GQ62" s="272"/>
      <c r="GR62" s="272"/>
      <c r="GS62" s="272"/>
      <c r="GT62" s="272"/>
      <c r="GU62" s="272"/>
      <c r="GV62" s="272"/>
      <c r="GW62" s="272"/>
      <c r="GX62" s="272"/>
      <c r="GY62" s="272"/>
      <c r="GZ62" s="272"/>
      <c r="HA62" s="272"/>
      <c r="HB62" s="272"/>
      <c r="HC62" s="272"/>
      <c r="HD62" s="272"/>
      <c r="HE62" s="272"/>
      <c r="HF62" s="272"/>
      <c r="HG62" s="272"/>
      <c r="HH62" s="272"/>
      <c r="HI62" s="272"/>
      <c r="HJ62" s="272"/>
      <c r="HK62" s="272"/>
      <c r="HL62" s="272"/>
      <c r="HM62" s="272"/>
      <c r="HN62" s="272"/>
      <c r="HO62" s="272"/>
      <c r="HP62" s="272"/>
      <c r="HQ62" s="272"/>
      <c r="HR62" s="272"/>
      <c r="HS62" s="272"/>
      <c r="HT62" s="272"/>
      <c r="HU62" s="272"/>
      <c r="HV62" s="272"/>
      <c r="HW62" s="272"/>
      <c r="HX62" s="272"/>
      <c r="HY62" s="272"/>
      <c r="HZ62" s="272"/>
      <c r="IA62" s="272"/>
      <c r="IB62" s="272"/>
      <c r="IC62" s="272"/>
      <c r="ID62" s="272"/>
      <c r="IE62" s="272"/>
      <c r="IF62" s="272"/>
      <c r="IG62" s="272"/>
      <c r="IH62" s="272"/>
      <c r="II62" s="272"/>
      <c r="IJ62" s="272"/>
      <c r="IK62" s="272"/>
      <c r="IL62" s="272"/>
      <c r="IM62" s="272"/>
      <c r="IN62" s="272"/>
      <c r="IO62" s="272"/>
      <c r="IP62" s="272"/>
    </row>
    <row r="63" spans="1:250" ht="27.75" customHeight="1">
      <c r="A63" s="369"/>
      <c r="B63" s="365"/>
      <c r="C63" s="365"/>
      <c r="D63" s="366"/>
      <c r="E63" s="370"/>
      <c r="F63" s="366" t="s">
        <v>85</v>
      </c>
      <c r="G63" s="271"/>
      <c r="H63" s="266"/>
      <c r="I63" s="266"/>
      <c r="J63" s="266"/>
      <c r="K63" s="266"/>
      <c r="L63" s="266"/>
      <c r="M63" s="266"/>
      <c r="AF63" s="272"/>
      <c r="AG63" s="272"/>
      <c r="AH63" s="272"/>
      <c r="AI63" s="272"/>
      <c r="AJ63" s="272"/>
      <c r="AK63" s="272"/>
      <c r="AL63" s="272"/>
      <c r="AM63" s="272"/>
      <c r="AN63" s="272"/>
      <c r="AO63" s="272"/>
      <c r="AP63" s="272"/>
      <c r="AQ63" s="272"/>
      <c r="AR63" s="272"/>
      <c r="AS63" s="272"/>
      <c r="AT63" s="272"/>
      <c r="AU63" s="272"/>
      <c r="AV63" s="272"/>
      <c r="AW63" s="272"/>
      <c r="AX63" s="272"/>
      <c r="AY63" s="272"/>
      <c r="AZ63" s="272"/>
      <c r="BA63" s="272"/>
      <c r="BB63" s="272"/>
      <c r="BC63" s="272"/>
      <c r="BD63" s="272"/>
      <c r="BE63" s="272"/>
      <c r="BF63" s="272"/>
      <c r="BG63" s="272"/>
      <c r="BH63" s="272"/>
      <c r="BI63" s="272"/>
      <c r="BJ63" s="272"/>
      <c r="BK63" s="272"/>
      <c r="BL63" s="272"/>
      <c r="BM63" s="272"/>
      <c r="BN63" s="272"/>
      <c r="BO63" s="272"/>
      <c r="BP63" s="272"/>
      <c r="BQ63" s="272"/>
      <c r="BR63" s="272"/>
      <c r="BS63" s="272"/>
      <c r="BT63" s="272"/>
      <c r="BU63" s="272"/>
      <c r="BV63" s="272"/>
      <c r="BW63" s="272"/>
      <c r="BX63" s="272"/>
      <c r="BY63" s="272"/>
      <c r="BZ63" s="272"/>
      <c r="CA63" s="272"/>
      <c r="CB63" s="272"/>
      <c r="CC63" s="272"/>
      <c r="CD63" s="272"/>
      <c r="CE63" s="272"/>
      <c r="CF63" s="272"/>
      <c r="CG63" s="272"/>
      <c r="CH63" s="272"/>
      <c r="CI63" s="272"/>
      <c r="CJ63" s="272"/>
      <c r="CK63" s="272"/>
      <c r="CL63" s="272"/>
      <c r="CM63" s="272"/>
      <c r="CN63" s="272"/>
      <c r="CO63" s="272"/>
      <c r="CP63" s="272"/>
      <c r="CQ63" s="272"/>
      <c r="CR63" s="272"/>
      <c r="CS63" s="272"/>
      <c r="CT63" s="272"/>
      <c r="CU63" s="272"/>
      <c r="CV63" s="272"/>
      <c r="CW63" s="272"/>
      <c r="CX63" s="272"/>
      <c r="CY63" s="272"/>
      <c r="CZ63" s="272"/>
      <c r="DA63" s="272"/>
      <c r="DB63" s="272"/>
      <c r="DC63" s="272"/>
      <c r="DD63" s="272"/>
      <c r="DE63" s="272"/>
      <c r="DF63" s="272"/>
      <c r="DG63" s="272"/>
      <c r="DH63" s="272"/>
      <c r="DI63" s="272"/>
      <c r="DJ63" s="272"/>
      <c r="DK63" s="272"/>
      <c r="DL63" s="272"/>
      <c r="DM63" s="272"/>
      <c r="DN63" s="272"/>
      <c r="DO63" s="272"/>
      <c r="DP63" s="272"/>
      <c r="DQ63" s="272"/>
      <c r="DR63" s="272"/>
      <c r="DS63" s="272"/>
      <c r="DT63" s="272"/>
      <c r="DU63" s="272"/>
      <c r="DV63" s="272"/>
      <c r="DW63" s="272"/>
      <c r="DX63" s="272"/>
      <c r="DY63" s="272"/>
      <c r="DZ63" s="272"/>
      <c r="EA63" s="272"/>
      <c r="EB63" s="272"/>
      <c r="EC63" s="272"/>
      <c r="ED63" s="272"/>
      <c r="EE63" s="272"/>
      <c r="EF63" s="272"/>
      <c r="EG63" s="272"/>
      <c r="EH63" s="272"/>
      <c r="EI63" s="272"/>
      <c r="EJ63" s="272"/>
      <c r="EK63" s="272"/>
      <c r="EL63" s="272"/>
      <c r="EM63" s="272"/>
      <c r="EN63" s="272"/>
      <c r="EO63" s="272"/>
      <c r="EP63" s="272"/>
      <c r="EQ63" s="272"/>
      <c r="ER63" s="272"/>
      <c r="ES63" s="272"/>
      <c r="ET63" s="272"/>
      <c r="EU63" s="272"/>
      <c r="EV63" s="272"/>
      <c r="EW63" s="272"/>
      <c r="EX63" s="272"/>
      <c r="EY63" s="272"/>
      <c r="EZ63" s="272"/>
      <c r="FA63" s="272"/>
      <c r="FB63" s="272"/>
      <c r="FC63" s="272"/>
      <c r="FD63" s="272"/>
      <c r="FE63" s="272"/>
      <c r="FF63" s="272"/>
      <c r="FG63" s="272"/>
      <c r="FH63" s="272"/>
      <c r="FI63" s="272"/>
      <c r="FJ63" s="272"/>
      <c r="FK63" s="272"/>
      <c r="FL63" s="272"/>
      <c r="FM63" s="272"/>
      <c r="FN63" s="272"/>
      <c r="FO63" s="272"/>
      <c r="FP63" s="272"/>
      <c r="FQ63" s="272"/>
      <c r="FR63" s="272"/>
      <c r="FS63" s="272"/>
      <c r="FT63" s="272"/>
      <c r="FU63" s="272"/>
      <c r="FV63" s="272"/>
      <c r="FW63" s="272"/>
      <c r="FX63" s="272"/>
      <c r="FY63" s="272"/>
      <c r="FZ63" s="272"/>
      <c r="GA63" s="272"/>
      <c r="GB63" s="272"/>
      <c r="GC63" s="272"/>
      <c r="GD63" s="272"/>
      <c r="GE63" s="272"/>
      <c r="GF63" s="272"/>
      <c r="GG63" s="272"/>
      <c r="GH63" s="272"/>
      <c r="GI63" s="272"/>
      <c r="GJ63" s="272"/>
      <c r="GK63" s="272"/>
      <c r="GL63" s="272"/>
      <c r="GM63" s="272"/>
      <c r="GN63" s="272"/>
      <c r="GO63" s="272"/>
      <c r="GP63" s="272"/>
      <c r="GQ63" s="272"/>
      <c r="GR63" s="272"/>
      <c r="GS63" s="272"/>
      <c r="GT63" s="272"/>
      <c r="GU63" s="272"/>
      <c r="GV63" s="272"/>
      <c r="GW63" s="272"/>
      <c r="GX63" s="272"/>
      <c r="GY63" s="272"/>
      <c r="GZ63" s="272"/>
      <c r="HA63" s="272"/>
      <c r="HB63" s="272"/>
      <c r="HC63" s="272"/>
      <c r="HD63" s="272"/>
      <c r="HE63" s="272"/>
      <c r="HF63" s="272"/>
      <c r="HG63" s="272"/>
      <c r="HH63" s="272"/>
      <c r="HI63" s="272"/>
      <c r="HJ63" s="272"/>
      <c r="HK63" s="272"/>
      <c r="HL63" s="272"/>
      <c r="HM63" s="272"/>
      <c r="HN63" s="272"/>
      <c r="HO63" s="272"/>
      <c r="HP63" s="272"/>
      <c r="HQ63" s="272"/>
      <c r="HR63" s="272"/>
      <c r="HS63" s="272"/>
      <c r="HT63" s="272"/>
      <c r="HU63" s="272"/>
      <c r="HV63" s="272"/>
      <c r="HW63" s="272"/>
      <c r="HX63" s="272"/>
      <c r="HY63" s="272"/>
      <c r="HZ63" s="272"/>
      <c r="IA63" s="272"/>
      <c r="IB63" s="272"/>
      <c r="IC63" s="272"/>
      <c r="ID63" s="272"/>
      <c r="IE63" s="272"/>
      <c r="IF63" s="272"/>
      <c r="IG63" s="272"/>
      <c r="IH63" s="272"/>
      <c r="II63" s="272"/>
      <c r="IJ63" s="272"/>
      <c r="IK63" s="272"/>
      <c r="IL63" s="272"/>
      <c r="IM63" s="272"/>
      <c r="IN63" s="272"/>
      <c r="IO63" s="272"/>
      <c r="IP63" s="272"/>
    </row>
    <row r="64" spans="1:250" ht="27.75" customHeight="1">
      <c r="A64" s="364"/>
      <c r="B64" s="365"/>
      <c r="C64" s="365"/>
      <c r="D64" s="366"/>
      <c r="E64" s="367"/>
      <c r="F64" s="367"/>
      <c r="G64" s="271"/>
      <c r="H64" s="266"/>
      <c r="I64" s="266"/>
      <c r="J64" s="266"/>
      <c r="K64" s="266"/>
      <c r="L64" s="266"/>
      <c r="M64" s="266"/>
      <c r="AF64" s="272"/>
      <c r="AG64" s="272"/>
      <c r="AH64" s="272"/>
      <c r="AI64" s="272"/>
      <c r="AJ64" s="272"/>
      <c r="AK64" s="272"/>
      <c r="AL64" s="272"/>
      <c r="AM64" s="272"/>
      <c r="AN64" s="272"/>
      <c r="AO64" s="272"/>
      <c r="AP64" s="272"/>
      <c r="AQ64" s="272"/>
      <c r="AR64" s="272"/>
      <c r="AS64" s="272"/>
      <c r="AT64" s="272"/>
      <c r="AU64" s="272"/>
      <c r="AV64" s="272"/>
      <c r="AW64" s="272"/>
      <c r="AX64" s="272"/>
      <c r="AY64" s="272"/>
      <c r="AZ64" s="272"/>
      <c r="BA64" s="272"/>
      <c r="BB64" s="272"/>
      <c r="BC64" s="272"/>
      <c r="BD64" s="272"/>
      <c r="BE64" s="272"/>
      <c r="BF64" s="272"/>
      <c r="BG64" s="272"/>
      <c r="BH64" s="272"/>
      <c r="BI64" s="272"/>
      <c r="BJ64" s="272"/>
      <c r="BK64" s="272"/>
      <c r="BL64" s="272"/>
      <c r="BM64" s="272"/>
      <c r="BN64" s="272"/>
      <c r="BO64" s="272"/>
      <c r="BP64" s="272"/>
      <c r="BQ64" s="272"/>
      <c r="BR64" s="272"/>
      <c r="BS64" s="272"/>
      <c r="BT64" s="272"/>
      <c r="BU64" s="272"/>
      <c r="BV64" s="272"/>
      <c r="BW64" s="272"/>
      <c r="BX64" s="272"/>
      <c r="BY64" s="272"/>
      <c r="BZ64" s="272"/>
      <c r="CA64" s="272"/>
      <c r="CB64" s="272"/>
      <c r="CC64" s="272"/>
      <c r="CD64" s="272"/>
      <c r="CE64" s="272"/>
      <c r="CF64" s="272"/>
      <c r="CG64" s="272"/>
      <c r="CH64" s="272"/>
      <c r="CI64" s="272"/>
      <c r="CJ64" s="272"/>
      <c r="CK64" s="272"/>
      <c r="CL64" s="272"/>
      <c r="CM64" s="272"/>
      <c r="CN64" s="272"/>
      <c r="CO64" s="272"/>
      <c r="CP64" s="272"/>
      <c r="CQ64" s="272"/>
      <c r="CR64" s="272"/>
      <c r="CS64" s="272"/>
      <c r="CT64" s="272"/>
      <c r="CU64" s="272"/>
      <c r="CV64" s="272"/>
      <c r="CW64" s="272"/>
      <c r="CX64" s="272"/>
      <c r="CY64" s="272"/>
      <c r="CZ64" s="272"/>
      <c r="DA64" s="272"/>
      <c r="DB64" s="272"/>
      <c r="DC64" s="272"/>
      <c r="DD64" s="272"/>
      <c r="DE64" s="272"/>
      <c r="DF64" s="272"/>
      <c r="DG64" s="272"/>
      <c r="DH64" s="272"/>
      <c r="DI64" s="272"/>
      <c r="DJ64" s="272"/>
      <c r="DK64" s="272"/>
      <c r="DL64" s="272"/>
      <c r="DM64" s="272"/>
      <c r="DN64" s="272"/>
      <c r="DO64" s="272"/>
      <c r="DP64" s="272"/>
      <c r="DQ64" s="272"/>
      <c r="DR64" s="272"/>
      <c r="DS64" s="272"/>
      <c r="DT64" s="272"/>
      <c r="DU64" s="272"/>
      <c r="DV64" s="272"/>
      <c r="DW64" s="272"/>
      <c r="DX64" s="272"/>
      <c r="DY64" s="272"/>
      <c r="DZ64" s="272"/>
      <c r="EA64" s="272"/>
      <c r="EB64" s="272"/>
      <c r="EC64" s="272"/>
      <c r="ED64" s="272"/>
      <c r="EE64" s="272"/>
      <c r="EF64" s="272"/>
      <c r="EG64" s="272"/>
      <c r="EH64" s="272"/>
      <c r="EI64" s="272"/>
      <c r="EJ64" s="272"/>
      <c r="EK64" s="272"/>
      <c r="EL64" s="272"/>
      <c r="EM64" s="272"/>
      <c r="EN64" s="272"/>
      <c r="EO64" s="272"/>
      <c r="EP64" s="272"/>
      <c r="EQ64" s="272"/>
      <c r="ER64" s="272"/>
      <c r="ES64" s="272"/>
      <c r="ET64" s="272"/>
      <c r="EU64" s="272"/>
      <c r="EV64" s="272"/>
      <c r="EW64" s="272"/>
      <c r="EX64" s="272"/>
      <c r="EY64" s="272"/>
      <c r="EZ64" s="272"/>
      <c r="FA64" s="272"/>
      <c r="FB64" s="272"/>
      <c r="FC64" s="272"/>
      <c r="FD64" s="272"/>
      <c r="FE64" s="272"/>
      <c r="FF64" s="272"/>
      <c r="FG64" s="272"/>
      <c r="FH64" s="272"/>
      <c r="FI64" s="272"/>
      <c r="FJ64" s="272"/>
      <c r="FK64" s="272"/>
      <c r="FL64" s="272"/>
      <c r="FM64" s="272"/>
      <c r="FN64" s="272"/>
      <c r="FO64" s="272"/>
      <c r="FP64" s="272"/>
      <c r="FQ64" s="272"/>
      <c r="FR64" s="272"/>
      <c r="FS64" s="272"/>
      <c r="FT64" s="272"/>
      <c r="FU64" s="272"/>
      <c r="FV64" s="272"/>
      <c r="FW64" s="272"/>
      <c r="FX64" s="272"/>
      <c r="FY64" s="272"/>
      <c r="FZ64" s="272"/>
      <c r="GA64" s="272"/>
      <c r="GB64" s="272"/>
      <c r="GC64" s="272"/>
      <c r="GD64" s="272"/>
      <c r="GE64" s="272"/>
      <c r="GF64" s="272"/>
      <c r="GG64" s="272"/>
      <c r="GH64" s="272"/>
      <c r="GI64" s="272"/>
      <c r="GJ64" s="272"/>
      <c r="GK64" s="272"/>
      <c r="GL64" s="272"/>
      <c r="GM64" s="272"/>
      <c r="GN64" s="272"/>
      <c r="GO64" s="272"/>
      <c r="GP64" s="272"/>
      <c r="GQ64" s="272"/>
      <c r="GR64" s="272"/>
      <c r="GS64" s="272"/>
      <c r="GT64" s="272"/>
      <c r="GU64" s="272"/>
      <c r="GV64" s="272"/>
      <c r="GW64" s="272"/>
      <c r="GX64" s="272"/>
      <c r="GY64" s="272"/>
      <c r="GZ64" s="272"/>
      <c r="HA64" s="272"/>
      <c r="HB64" s="272"/>
      <c r="HC64" s="272"/>
      <c r="HD64" s="272"/>
      <c r="HE64" s="272"/>
      <c r="HF64" s="272"/>
      <c r="HG64" s="272"/>
      <c r="HH64" s="272"/>
      <c r="HI64" s="272"/>
      <c r="HJ64" s="272"/>
      <c r="HK64" s="272"/>
      <c r="HL64" s="272"/>
      <c r="HM64" s="272"/>
      <c r="HN64" s="272"/>
      <c r="HO64" s="272"/>
      <c r="HP64" s="272"/>
      <c r="HQ64" s="272"/>
      <c r="HR64" s="272"/>
      <c r="HS64" s="272"/>
      <c r="HT64" s="272"/>
      <c r="HU64" s="272"/>
      <c r="HV64" s="272"/>
      <c r="HW64" s="272"/>
      <c r="HX64" s="272"/>
      <c r="HY64" s="272"/>
      <c r="HZ64" s="272"/>
      <c r="IA64" s="272"/>
      <c r="IB64" s="272"/>
      <c r="IC64" s="272"/>
      <c r="ID64" s="272"/>
      <c r="IE64" s="272"/>
      <c r="IF64" s="272"/>
      <c r="IG64" s="272"/>
      <c r="IH64" s="272"/>
      <c r="II64" s="272"/>
      <c r="IJ64" s="272"/>
      <c r="IK64" s="272"/>
      <c r="IL64" s="272"/>
      <c r="IM64" s="272"/>
      <c r="IN64" s="272"/>
      <c r="IO64" s="272"/>
      <c r="IP64" s="272"/>
    </row>
    <row r="65" spans="1:250" ht="27.75" customHeight="1" thickBot="1">
      <c r="A65" s="371"/>
      <c r="B65" s="372"/>
      <c r="C65" s="221"/>
      <c r="D65" s="248" t="s">
        <v>197</v>
      </c>
      <c r="E65" s="373"/>
      <c r="F65" s="549">
        <f>IF(Breakdown!F13=0,"",SUM(Breakdown!F18:F33)/EligBasisLimits!C16)</f>
      </c>
      <c r="G65" s="271" t="s">
        <v>94</v>
      </c>
      <c r="H65" s="266"/>
      <c r="I65" s="266"/>
      <c r="J65" s="266"/>
      <c r="K65" s="266"/>
      <c r="L65" s="266"/>
      <c r="M65" s="266"/>
      <c r="AF65" s="272"/>
      <c r="AG65" s="272"/>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2"/>
      <c r="BF65" s="272"/>
      <c r="BG65" s="272"/>
      <c r="BH65" s="272"/>
      <c r="BI65" s="272"/>
      <c r="BJ65" s="272"/>
      <c r="BK65" s="272"/>
      <c r="BL65" s="272"/>
      <c r="BM65" s="272"/>
      <c r="BN65" s="272"/>
      <c r="BO65" s="272"/>
      <c r="BP65" s="272"/>
      <c r="BQ65" s="272"/>
      <c r="BR65" s="272"/>
      <c r="BS65" s="272"/>
      <c r="BT65" s="272"/>
      <c r="BU65" s="272"/>
      <c r="BV65" s="272"/>
      <c r="BW65" s="272"/>
      <c r="BX65" s="272"/>
      <c r="BY65" s="272"/>
      <c r="BZ65" s="272"/>
      <c r="CA65" s="272"/>
      <c r="CB65" s="272"/>
      <c r="CC65" s="272"/>
      <c r="CD65" s="272"/>
      <c r="CE65" s="272"/>
      <c r="CF65" s="272"/>
      <c r="CG65" s="272"/>
      <c r="CH65" s="272"/>
      <c r="CI65" s="272"/>
      <c r="CJ65" s="272"/>
      <c r="CK65" s="272"/>
      <c r="CL65" s="272"/>
      <c r="CM65" s="272"/>
      <c r="CN65" s="272"/>
      <c r="CO65" s="272"/>
      <c r="CP65" s="272"/>
      <c r="CQ65" s="272"/>
      <c r="CR65" s="272"/>
      <c r="CS65" s="272"/>
      <c r="CT65" s="272"/>
      <c r="CU65" s="272"/>
      <c r="CV65" s="272"/>
      <c r="CW65" s="272"/>
      <c r="CX65" s="272"/>
      <c r="CY65" s="272"/>
      <c r="CZ65" s="272"/>
      <c r="DA65" s="272"/>
      <c r="DB65" s="272"/>
      <c r="DC65" s="272"/>
      <c r="DD65" s="272"/>
      <c r="DE65" s="272"/>
      <c r="DF65" s="272"/>
      <c r="DG65" s="272"/>
      <c r="DH65" s="272"/>
      <c r="DI65" s="272"/>
      <c r="DJ65" s="272"/>
      <c r="DK65" s="272"/>
      <c r="DL65" s="272"/>
      <c r="DM65" s="272"/>
      <c r="DN65" s="272"/>
      <c r="DO65" s="272"/>
      <c r="DP65" s="272"/>
      <c r="DQ65" s="272"/>
      <c r="DR65" s="272"/>
      <c r="DS65" s="272"/>
      <c r="DT65" s="272"/>
      <c r="DU65" s="272"/>
      <c r="DV65" s="272"/>
      <c r="DW65" s="272"/>
      <c r="DX65" s="272"/>
      <c r="DY65" s="272"/>
      <c r="DZ65" s="272"/>
      <c r="EA65" s="272"/>
      <c r="EB65" s="272"/>
      <c r="EC65" s="272"/>
      <c r="ED65" s="272"/>
      <c r="EE65" s="272"/>
      <c r="EF65" s="272"/>
      <c r="EG65" s="272"/>
      <c r="EH65" s="272"/>
      <c r="EI65" s="272"/>
      <c r="EJ65" s="272"/>
      <c r="EK65" s="272"/>
      <c r="EL65" s="272"/>
      <c r="EM65" s="272"/>
      <c r="EN65" s="272"/>
      <c r="EO65" s="272"/>
      <c r="EP65" s="272"/>
      <c r="EQ65" s="272"/>
      <c r="ER65" s="272"/>
      <c r="ES65" s="272"/>
      <c r="ET65" s="272"/>
      <c r="EU65" s="272"/>
      <c r="EV65" s="272"/>
      <c r="EW65" s="272"/>
      <c r="EX65" s="272"/>
      <c r="EY65" s="272"/>
      <c r="EZ65" s="272"/>
      <c r="FA65" s="272"/>
      <c r="FB65" s="272"/>
      <c r="FC65" s="272"/>
      <c r="FD65" s="272"/>
      <c r="FE65" s="272"/>
      <c r="FF65" s="272"/>
      <c r="FG65" s="272"/>
      <c r="FH65" s="272"/>
      <c r="FI65" s="272"/>
      <c r="FJ65" s="272"/>
      <c r="FK65" s="272"/>
      <c r="FL65" s="272"/>
      <c r="FM65" s="272"/>
      <c r="FN65" s="272"/>
      <c r="FO65" s="272"/>
      <c r="FP65" s="272"/>
      <c r="FQ65" s="272"/>
      <c r="FR65" s="272"/>
      <c r="FS65" s="272"/>
      <c r="FT65" s="272"/>
      <c r="FU65" s="272"/>
      <c r="FV65" s="272"/>
      <c r="FW65" s="272"/>
      <c r="FX65" s="272"/>
      <c r="FY65" s="272"/>
      <c r="FZ65" s="272"/>
      <c r="GA65" s="272"/>
      <c r="GB65" s="272"/>
      <c r="GC65" s="272"/>
      <c r="GD65" s="272"/>
      <c r="GE65" s="272"/>
      <c r="GF65" s="272"/>
      <c r="GG65" s="272"/>
      <c r="GH65" s="272"/>
      <c r="GI65" s="272"/>
      <c r="GJ65" s="272"/>
      <c r="GK65" s="272"/>
      <c r="GL65" s="272"/>
      <c r="GM65" s="272"/>
      <c r="GN65" s="272"/>
      <c r="GO65" s="272"/>
      <c r="GP65" s="272"/>
      <c r="GQ65" s="272"/>
      <c r="GR65" s="272"/>
      <c r="GS65" s="272"/>
      <c r="GT65" s="272"/>
      <c r="GU65" s="272"/>
      <c r="GV65" s="272"/>
      <c r="GW65" s="272"/>
      <c r="GX65" s="272"/>
      <c r="GY65" s="272"/>
      <c r="GZ65" s="272"/>
      <c r="HA65" s="272"/>
      <c r="HB65" s="272"/>
      <c r="HC65" s="272"/>
      <c r="HD65" s="272"/>
      <c r="HE65" s="272"/>
      <c r="HF65" s="272"/>
      <c r="HG65" s="272"/>
      <c r="HH65" s="272"/>
      <c r="HI65" s="272"/>
      <c r="HJ65" s="272"/>
      <c r="HK65" s="272"/>
      <c r="HL65" s="272"/>
      <c r="HM65" s="272"/>
      <c r="HN65" s="272"/>
      <c r="HO65" s="272"/>
      <c r="HP65" s="272"/>
      <c r="HQ65" s="272"/>
      <c r="HR65" s="272"/>
      <c r="HS65" s="272"/>
      <c r="HT65" s="272"/>
      <c r="HU65" s="272"/>
      <c r="HV65" s="272"/>
      <c r="HW65" s="272"/>
      <c r="HX65" s="272"/>
      <c r="HY65" s="272"/>
      <c r="HZ65" s="272"/>
      <c r="IA65" s="272"/>
      <c r="IB65" s="272"/>
      <c r="IC65" s="272"/>
      <c r="ID65" s="272"/>
      <c r="IE65" s="272"/>
      <c r="IF65" s="272"/>
      <c r="IG65" s="272"/>
      <c r="IH65" s="272"/>
      <c r="II65" s="272"/>
      <c r="IJ65" s="272"/>
      <c r="IK65" s="272"/>
      <c r="IL65" s="272"/>
      <c r="IM65" s="272"/>
      <c r="IN65" s="272"/>
      <c r="IO65" s="272"/>
      <c r="IP65" s="272"/>
    </row>
    <row r="66" spans="1:250" ht="27.75" customHeight="1" thickTop="1">
      <c r="A66" s="270"/>
      <c r="B66" s="273"/>
      <c r="C66" s="273"/>
      <c r="D66" s="271"/>
      <c r="E66" s="271"/>
      <c r="F66" s="271"/>
      <c r="G66" s="271"/>
      <c r="H66" s="266"/>
      <c r="I66" s="266"/>
      <c r="J66" s="266"/>
      <c r="K66" s="266"/>
      <c r="L66" s="266"/>
      <c r="M66" s="266"/>
      <c r="AF66" s="272"/>
      <c r="AG66" s="272"/>
      <c r="AH66" s="272"/>
      <c r="AI66" s="272"/>
      <c r="AJ66" s="272"/>
      <c r="AK66" s="272"/>
      <c r="AL66" s="272"/>
      <c r="AM66" s="272"/>
      <c r="AN66" s="272"/>
      <c r="AO66" s="272"/>
      <c r="AP66" s="272"/>
      <c r="AQ66" s="272"/>
      <c r="AR66" s="272"/>
      <c r="AS66" s="272"/>
      <c r="AT66" s="272"/>
      <c r="AU66" s="272"/>
      <c r="AV66" s="272"/>
      <c r="AW66" s="272"/>
      <c r="AX66" s="272"/>
      <c r="AY66" s="272"/>
      <c r="AZ66" s="272"/>
      <c r="BA66" s="272"/>
      <c r="BB66" s="272"/>
      <c r="BC66" s="272"/>
      <c r="BD66" s="272"/>
      <c r="BE66" s="272"/>
      <c r="BF66" s="272"/>
      <c r="BG66" s="272"/>
      <c r="BH66" s="272"/>
      <c r="BI66" s="272"/>
      <c r="BJ66" s="272"/>
      <c r="BK66" s="272"/>
      <c r="BL66" s="272"/>
      <c r="BM66" s="272"/>
      <c r="BN66" s="272"/>
      <c r="BO66" s="272"/>
      <c r="BP66" s="272"/>
      <c r="BQ66" s="272"/>
      <c r="BR66" s="272"/>
      <c r="BS66" s="272"/>
      <c r="BT66" s="272"/>
      <c r="BU66" s="272"/>
      <c r="BV66" s="272"/>
      <c r="BW66" s="272"/>
      <c r="BX66" s="272"/>
      <c r="BY66" s="272"/>
      <c r="BZ66" s="272"/>
      <c r="CA66" s="272"/>
      <c r="CB66" s="272"/>
      <c r="CC66" s="272"/>
      <c r="CD66" s="272"/>
      <c r="CE66" s="272"/>
      <c r="CF66" s="272"/>
      <c r="CG66" s="272"/>
      <c r="CH66" s="272"/>
      <c r="CI66" s="272"/>
      <c r="CJ66" s="272"/>
      <c r="CK66" s="272"/>
      <c r="CL66" s="272"/>
      <c r="CM66" s="272"/>
      <c r="CN66" s="272"/>
      <c r="CO66" s="272"/>
      <c r="CP66" s="272"/>
      <c r="CQ66" s="272"/>
      <c r="CR66" s="272"/>
      <c r="CS66" s="272"/>
      <c r="CT66" s="272"/>
      <c r="CU66" s="272"/>
      <c r="CV66" s="272"/>
      <c r="CW66" s="272"/>
      <c r="CX66" s="272"/>
      <c r="CY66" s="272"/>
      <c r="CZ66" s="272"/>
      <c r="DA66" s="272"/>
      <c r="DB66" s="272"/>
      <c r="DC66" s="272"/>
      <c r="DD66" s="272"/>
      <c r="DE66" s="272"/>
      <c r="DF66" s="272"/>
      <c r="DG66" s="272"/>
      <c r="DH66" s="272"/>
      <c r="DI66" s="272"/>
      <c r="DJ66" s="272"/>
      <c r="DK66" s="272"/>
      <c r="DL66" s="272"/>
      <c r="DM66" s="272"/>
      <c r="DN66" s="272"/>
      <c r="DO66" s="272"/>
      <c r="DP66" s="272"/>
      <c r="DQ66" s="272"/>
      <c r="DR66" s="272"/>
      <c r="DS66" s="272"/>
      <c r="DT66" s="272"/>
      <c r="DU66" s="272"/>
      <c r="DV66" s="272"/>
      <c r="DW66" s="272"/>
      <c r="DX66" s="272"/>
      <c r="DY66" s="272"/>
      <c r="DZ66" s="272"/>
      <c r="EA66" s="272"/>
      <c r="EB66" s="272"/>
      <c r="EC66" s="272"/>
      <c r="ED66" s="272"/>
      <c r="EE66" s="272"/>
      <c r="EF66" s="272"/>
      <c r="EG66" s="272"/>
      <c r="EH66" s="272"/>
      <c r="EI66" s="272"/>
      <c r="EJ66" s="272"/>
      <c r="EK66" s="272"/>
      <c r="EL66" s="272"/>
      <c r="EM66" s="272"/>
      <c r="EN66" s="272"/>
      <c r="EO66" s="272"/>
      <c r="EP66" s="272"/>
      <c r="EQ66" s="272"/>
      <c r="ER66" s="272"/>
      <c r="ES66" s="272"/>
      <c r="ET66" s="272"/>
      <c r="EU66" s="272"/>
      <c r="EV66" s="272"/>
      <c r="EW66" s="272"/>
      <c r="EX66" s="272"/>
      <c r="EY66" s="272"/>
      <c r="EZ66" s="272"/>
      <c r="FA66" s="272"/>
      <c r="FB66" s="272"/>
      <c r="FC66" s="272"/>
      <c r="FD66" s="272"/>
      <c r="FE66" s="272"/>
      <c r="FF66" s="272"/>
      <c r="FG66" s="272"/>
      <c r="FH66" s="272"/>
      <c r="FI66" s="272"/>
      <c r="FJ66" s="272"/>
      <c r="FK66" s="272"/>
      <c r="FL66" s="272"/>
      <c r="FM66" s="272"/>
      <c r="FN66" s="272"/>
      <c r="FO66" s="272"/>
      <c r="FP66" s="272"/>
      <c r="FQ66" s="272"/>
      <c r="FR66" s="272"/>
      <c r="FS66" s="272"/>
      <c r="FT66" s="272"/>
      <c r="FU66" s="272"/>
      <c r="FV66" s="272"/>
      <c r="FW66" s="272"/>
      <c r="FX66" s="272"/>
      <c r="FY66" s="272"/>
      <c r="FZ66" s="272"/>
      <c r="GA66" s="272"/>
      <c r="GB66" s="272"/>
      <c r="GC66" s="272"/>
      <c r="GD66" s="272"/>
      <c r="GE66" s="272"/>
      <c r="GF66" s="272"/>
      <c r="GG66" s="272"/>
      <c r="GH66" s="272"/>
      <c r="GI66" s="272"/>
      <c r="GJ66" s="272"/>
      <c r="GK66" s="272"/>
      <c r="GL66" s="272"/>
      <c r="GM66" s="272"/>
      <c r="GN66" s="272"/>
      <c r="GO66" s="272"/>
      <c r="GP66" s="272"/>
      <c r="GQ66" s="272"/>
      <c r="GR66" s="272"/>
      <c r="GS66" s="272"/>
      <c r="GT66" s="272"/>
      <c r="GU66" s="272"/>
      <c r="GV66" s="272"/>
      <c r="GW66" s="272"/>
      <c r="GX66" s="272"/>
      <c r="GY66" s="272"/>
      <c r="GZ66" s="272"/>
      <c r="HA66" s="272"/>
      <c r="HB66" s="272"/>
      <c r="HC66" s="272"/>
      <c r="HD66" s="272"/>
      <c r="HE66" s="272"/>
      <c r="HF66" s="272"/>
      <c r="HG66" s="272"/>
      <c r="HH66" s="272"/>
      <c r="HI66" s="272"/>
      <c r="HJ66" s="272"/>
      <c r="HK66" s="272"/>
      <c r="HL66" s="272"/>
      <c r="HM66" s="272"/>
      <c r="HN66" s="272"/>
      <c r="HO66" s="272"/>
      <c r="HP66" s="272"/>
      <c r="HQ66" s="272"/>
      <c r="HR66" s="272"/>
      <c r="HS66" s="272"/>
      <c r="HT66" s="272"/>
      <c r="HU66" s="272"/>
      <c r="HV66" s="272"/>
      <c r="HW66" s="272"/>
      <c r="HX66" s="272"/>
      <c r="HY66" s="272"/>
      <c r="HZ66" s="272"/>
      <c r="IA66" s="272"/>
      <c r="IB66" s="272"/>
      <c r="IC66" s="272"/>
      <c r="ID66" s="272"/>
      <c r="IE66" s="272"/>
      <c r="IF66" s="272"/>
      <c r="IG66" s="272"/>
      <c r="IH66" s="272"/>
      <c r="II66" s="272"/>
      <c r="IJ66" s="272"/>
      <c r="IK66" s="272"/>
      <c r="IL66" s="272"/>
      <c r="IM66" s="272"/>
      <c r="IN66" s="272"/>
      <c r="IO66" s="272"/>
      <c r="IP66" s="272"/>
    </row>
    <row r="67" spans="1:250" ht="21">
      <c r="A67" s="270"/>
      <c r="B67" s="264"/>
      <c r="C67" s="264"/>
      <c r="D67" s="265"/>
      <c r="E67" s="265"/>
      <c r="F67" s="265"/>
      <c r="G67" s="265"/>
      <c r="H67" s="266"/>
      <c r="I67" s="266"/>
      <c r="J67" s="266"/>
      <c r="K67" s="266"/>
      <c r="L67" s="266"/>
      <c r="M67" s="266"/>
      <c r="AF67" s="272"/>
      <c r="AG67" s="272"/>
      <c r="AH67" s="272"/>
      <c r="AI67" s="272"/>
      <c r="AJ67" s="272"/>
      <c r="AK67" s="272"/>
      <c r="AL67" s="272"/>
      <c r="AM67" s="272"/>
      <c r="AN67" s="272"/>
      <c r="AO67" s="272"/>
      <c r="AP67" s="272"/>
      <c r="AQ67" s="272"/>
      <c r="AR67" s="272"/>
      <c r="AS67" s="272"/>
      <c r="AT67" s="272"/>
      <c r="AU67" s="272"/>
      <c r="AV67" s="272"/>
      <c r="AW67" s="272"/>
      <c r="AX67" s="272"/>
      <c r="AY67" s="272"/>
      <c r="AZ67" s="272"/>
      <c r="BA67" s="272"/>
      <c r="BB67" s="272"/>
      <c r="BC67" s="272"/>
      <c r="BD67" s="272"/>
      <c r="BE67" s="272"/>
      <c r="BF67" s="272"/>
      <c r="BG67" s="272"/>
      <c r="BH67" s="272"/>
      <c r="BI67" s="272"/>
      <c r="BJ67" s="272"/>
      <c r="BK67" s="272"/>
      <c r="BL67" s="272"/>
      <c r="BM67" s="272"/>
      <c r="BN67" s="272"/>
      <c r="BO67" s="272"/>
      <c r="BP67" s="272"/>
      <c r="BQ67" s="272"/>
      <c r="BR67" s="272"/>
      <c r="BS67" s="272"/>
      <c r="BT67" s="272"/>
      <c r="BU67" s="272"/>
      <c r="BV67" s="272"/>
      <c r="BW67" s="272"/>
      <c r="BX67" s="272"/>
      <c r="BY67" s="272"/>
      <c r="BZ67" s="272"/>
      <c r="CA67" s="272"/>
      <c r="CB67" s="272"/>
      <c r="CC67" s="272"/>
      <c r="CD67" s="272"/>
      <c r="CE67" s="272"/>
      <c r="CF67" s="272"/>
      <c r="CG67" s="272"/>
      <c r="CH67" s="272"/>
      <c r="CI67" s="272"/>
      <c r="CJ67" s="272"/>
      <c r="CK67" s="272"/>
      <c r="CL67" s="272"/>
      <c r="CM67" s="272"/>
      <c r="CN67" s="272"/>
      <c r="CO67" s="272"/>
      <c r="CP67" s="272"/>
      <c r="CQ67" s="272"/>
      <c r="CR67" s="272"/>
      <c r="CS67" s="272"/>
      <c r="CT67" s="272"/>
      <c r="CU67" s="272"/>
      <c r="CV67" s="272"/>
      <c r="CW67" s="272"/>
      <c r="CX67" s="272"/>
      <c r="CY67" s="272"/>
      <c r="CZ67" s="272"/>
      <c r="DA67" s="272"/>
      <c r="DB67" s="272"/>
      <c r="DC67" s="272"/>
      <c r="DD67" s="272"/>
      <c r="DE67" s="272"/>
      <c r="DF67" s="272"/>
      <c r="DG67" s="272"/>
      <c r="DH67" s="272"/>
      <c r="DI67" s="272"/>
      <c r="DJ67" s="272"/>
      <c r="DK67" s="272"/>
      <c r="DL67" s="272"/>
      <c r="DM67" s="272"/>
      <c r="DN67" s="272"/>
      <c r="DO67" s="272"/>
      <c r="DP67" s="272"/>
      <c r="DQ67" s="272"/>
      <c r="DR67" s="272"/>
      <c r="DS67" s="272"/>
      <c r="DT67" s="272"/>
      <c r="DU67" s="272"/>
      <c r="DV67" s="272"/>
      <c r="DW67" s="272"/>
      <c r="DX67" s="272"/>
      <c r="DY67" s="272"/>
      <c r="DZ67" s="272"/>
      <c r="EA67" s="272"/>
      <c r="EB67" s="272"/>
      <c r="EC67" s="272"/>
      <c r="ED67" s="272"/>
      <c r="EE67" s="272"/>
      <c r="EF67" s="272"/>
      <c r="EG67" s="272"/>
      <c r="EH67" s="272"/>
      <c r="EI67" s="272"/>
      <c r="EJ67" s="272"/>
      <c r="EK67" s="272"/>
      <c r="EL67" s="272"/>
      <c r="EM67" s="272"/>
      <c r="EN67" s="272"/>
      <c r="EO67" s="272"/>
      <c r="EP67" s="272"/>
      <c r="EQ67" s="272"/>
      <c r="ER67" s="272"/>
      <c r="ES67" s="272"/>
      <c r="ET67" s="272"/>
      <c r="EU67" s="272"/>
      <c r="EV67" s="272"/>
      <c r="EW67" s="272"/>
      <c r="EX67" s="272"/>
      <c r="EY67" s="272"/>
      <c r="EZ67" s="272"/>
      <c r="FA67" s="272"/>
      <c r="FB67" s="272"/>
      <c r="FC67" s="272"/>
      <c r="FD67" s="272"/>
      <c r="FE67" s="272"/>
      <c r="FF67" s="272"/>
      <c r="FG67" s="272"/>
      <c r="FH67" s="272"/>
      <c r="FI67" s="272"/>
      <c r="FJ67" s="272"/>
      <c r="FK67" s="272"/>
      <c r="FL67" s="272"/>
      <c r="FM67" s="272"/>
      <c r="FN67" s="272"/>
      <c r="FO67" s="272"/>
      <c r="FP67" s="272"/>
      <c r="FQ67" s="272"/>
      <c r="FR67" s="272"/>
      <c r="FS67" s="272"/>
      <c r="FT67" s="272"/>
      <c r="FU67" s="272"/>
      <c r="FV67" s="272"/>
      <c r="FW67" s="272"/>
      <c r="FX67" s="272"/>
      <c r="FY67" s="272"/>
      <c r="FZ67" s="272"/>
      <c r="GA67" s="272"/>
      <c r="GB67" s="272"/>
      <c r="GC67" s="272"/>
      <c r="GD67" s="272"/>
      <c r="GE67" s="272"/>
      <c r="GF67" s="272"/>
      <c r="GG67" s="272"/>
      <c r="GH67" s="272"/>
      <c r="GI67" s="272"/>
      <c r="GJ67" s="272"/>
      <c r="GK67" s="272"/>
      <c r="GL67" s="272"/>
      <c r="GM67" s="272"/>
      <c r="GN67" s="272"/>
      <c r="GO67" s="272"/>
      <c r="GP67" s="272"/>
      <c r="GQ67" s="272"/>
      <c r="GR67" s="272"/>
      <c r="GS67" s="272"/>
      <c r="GT67" s="272"/>
      <c r="GU67" s="272"/>
      <c r="GV67" s="272"/>
      <c r="GW67" s="272"/>
      <c r="GX67" s="272"/>
      <c r="GY67" s="272"/>
      <c r="GZ67" s="272"/>
      <c r="HA67" s="272"/>
      <c r="HB67" s="272"/>
      <c r="HC67" s="272"/>
      <c r="HD67" s="272"/>
      <c r="HE67" s="272"/>
      <c r="HF67" s="272"/>
      <c r="HG67" s="272"/>
      <c r="HH67" s="272"/>
      <c r="HI67" s="272"/>
      <c r="HJ67" s="272"/>
      <c r="HK67" s="272"/>
      <c r="HL67" s="272"/>
      <c r="HM67" s="272"/>
      <c r="HN67" s="272"/>
      <c r="HO67" s="272"/>
      <c r="HP67" s="272"/>
      <c r="HQ67" s="272"/>
      <c r="HR67" s="272"/>
      <c r="HS67" s="272"/>
      <c r="HT67" s="272"/>
      <c r="HU67" s="272"/>
      <c r="HV67" s="272"/>
      <c r="HW67" s="272"/>
      <c r="HX67" s="272"/>
      <c r="HY67" s="272"/>
      <c r="HZ67" s="272"/>
      <c r="IA67" s="272"/>
      <c r="IB67" s="272"/>
      <c r="IC67" s="272"/>
      <c r="ID67" s="272"/>
      <c r="IE67" s="272"/>
      <c r="IF67" s="272"/>
      <c r="IG67" s="272"/>
      <c r="IH67" s="272"/>
      <c r="II67" s="272"/>
      <c r="IJ67" s="272"/>
      <c r="IK67" s="272"/>
      <c r="IL67" s="272"/>
      <c r="IM67" s="272"/>
      <c r="IN67" s="272"/>
      <c r="IO67" s="272"/>
      <c r="IP67" s="272"/>
    </row>
    <row r="68" spans="1:250" ht="21">
      <c r="A68" s="263"/>
      <c r="B68" s="264"/>
      <c r="C68" s="264"/>
      <c r="D68" s="265"/>
      <c r="E68" s="265"/>
      <c r="F68" s="265"/>
      <c r="G68" s="265"/>
      <c r="H68" s="266"/>
      <c r="I68" s="266"/>
      <c r="J68" s="266"/>
      <c r="K68" s="266"/>
      <c r="L68" s="266"/>
      <c r="M68" s="266"/>
      <c r="AF68" s="272"/>
      <c r="AG68" s="272"/>
      <c r="AH68" s="272"/>
      <c r="AI68" s="272"/>
      <c r="AJ68" s="272"/>
      <c r="AK68" s="272"/>
      <c r="AL68" s="272"/>
      <c r="AM68" s="272"/>
      <c r="AN68" s="272"/>
      <c r="AO68" s="272"/>
      <c r="AP68" s="272"/>
      <c r="AQ68" s="272"/>
      <c r="AR68" s="272"/>
      <c r="AS68" s="272"/>
      <c r="AT68" s="272"/>
      <c r="AU68" s="272"/>
      <c r="AV68" s="272"/>
      <c r="AW68" s="272"/>
      <c r="AX68" s="272"/>
      <c r="AY68" s="272"/>
      <c r="AZ68" s="272"/>
      <c r="BA68" s="272"/>
      <c r="BB68" s="272"/>
      <c r="BC68" s="272"/>
      <c r="BD68" s="272"/>
      <c r="BE68" s="272"/>
      <c r="BF68" s="272"/>
      <c r="BG68" s="272"/>
      <c r="BH68" s="272"/>
      <c r="BI68" s="272"/>
      <c r="BJ68" s="272"/>
      <c r="BK68" s="272"/>
      <c r="BL68" s="272"/>
      <c r="BM68" s="272"/>
      <c r="BN68" s="272"/>
      <c r="BO68" s="272"/>
      <c r="BP68" s="272"/>
      <c r="BQ68" s="272"/>
      <c r="BR68" s="272"/>
      <c r="BS68" s="272"/>
      <c r="BT68" s="272"/>
      <c r="BU68" s="272"/>
      <c r="BV68" s="272"/>
      <c r="BW68" s="272"/>
      <c r="BX68" s="272"/>
      <c r="BY68" s="272"/>
      <c r="BZ68" s="272"/>
      <c r="CA68" s="272"/>
      <c r="CB68" s="272"/>
      <c r="CC68" s="272"/>
      <c r="CD68" s="272"/>
      <c r="CE68" s="272"/>
      <c r="CF68" s="272"/>
      <c r="CG68" s="272"/>
      <c r="CH68" s="272"/>
      <c r="CI68" s="272"/>
      <c r="CJ68" s="272"/>
      <c r="CK68" s="272"/>
      <c r="CL68" s="272"/>
      <c r="CM68" s="272"/>
      <c r="CN68" s="272"/>
      <c r="CO68" s="272"/>
      <c r="CP68" s="272"/>
      <c r="CQ68" s="272"/>
      <c r="CR68" s="272"/>
      <c r="CS68" s="272"/>
      <c r="CT68" s="272"/>
      <c r="CU68" s="272"/>
      <c r="CV68" s="272"/>
      <c r="CW68" s="272"/>
      <c r="CX68" s="272"/>
      <c r="CY68" s="272"/>
      <c r="CZ68" s="272"/>
      <c r="DA68" s="272"/>
      <c r="DB68" s="272"/>
      <c r="DC68" s="272"/>
      <c r="DD68" s="272"/>
      <c r="DE68" s="272"/>
      <c r="DF68" s="272"/>
      <c r="DG68" s="272"/>
      <c r="DH68" s="272"/>
      <c r="DI68" s="272"/>
      <c r="DJ68" s="272"/>
      <c r="DK68" s="272"/>
      <c r="DL68" s="272"/>
      <c r="DM68" s="272"/>
      <c r="DN68" s="272"/>
      <c r="DO68" s="272"/>
      <c r="DP68" s="272"/>
      <c r="DQ68" s="272"/>
      <c r="DR68" s="272"/>
      <c r="DS68" s="272"/>
      <c r="DT68" s="272"/>
      <c r="DU68" s="272"/>
      <c r="DV68" s="272"/>
      <c r="DW68" s="272"/>
      <c r="DX68" s="272"/>
      <c r="DY68" s="272"/>
      <c r="DZ68" s="272"/>
      <c r="EA68" s="272"/>
      <c r="EB68" s="272"/>
      <c r="EC68" s="272"/>
      <c r="ED68" s="272"/>
      <c r="EE68" s="272"/>
      <c r="EF68" s="272"/>
      <c r="EG68" s="272"/>
      <c r="EH68" s="272"/>
      <c r="EI68" s="272"/>
      <c r="EJ68" s="272"/>
      <c r="EK68" s="272"/>
      <c r="EL68" s="272"/>
      <c r="EM68" s="272"/>
      <c r="EN68" s="272"/>
      <c r="EO68" s="272"/>
      <c r="EP68" s="272"/>
      <c r="EQ68" s="272"/>
      <c r="ER68" s="272"/>
      <c r="ES68" s="272"/>
      <c r="ET68" s="272"/>
      <c r="EU68" s="272"/>
      <c r="EV68" s="272"/>
      <c r="EW68" s="272"/>
      <c r="EX68" s="272"/>
      <c r="EY68" s="272"/>
      <c r="EZ68" s="272"/>
      <c r="FA68" s="272"/>
      <c r="FB68" s="272"/>
      <c r="FC68" s="272"/>
      <c r="FD68" s="272"/>
      <c r="FE68" s="272"/>
      <c r="FF68" s="272"/>
      <c r="FG68" s="272"/>
      <c r="FH68" s="272"/>
      <c r="FI68" s="272"/>
      <c r="FJ68" s="272"/>
      <c r="FK68" s="272"/>
      <c r="FL68" s="272"/>
      <c r="FM68" s="272"/>
      <c r="FN68" s="272"/>
      <c r="FO68" s="272"/>
      <c r="FP68" s="272"/>
      <c r="FQ68" s="272"/>
      <c r="FR68" s="272"/>
      <c r="FS68" s="272"/>
      <c r="FT68" s="272"/>
      <c r="FU68" s="272"/>
      <c r="FV68" s="272"/>
      <c r="FW68" s="272"/>
      <c r="FX68" s="272"/>
      <c r="FY68" s="272"/>
      <c r="FZ68" s="272"/>
      <c r="GA68" s="272"/>
      <c r="GB68" s="272"/>
      <c r="GC68" s="272"/>
      <c r="GD68" s="272"/>
      <c r="GE68" s="272"/>
      <c r="GF68" s="272"/>
      <c r="GG68" s="272"/>
      <c r="GH68" s="272"/>
      <c r="GI68" s="272"/>
      <c r="GJ68" s="272"/>
      <c r="GK68" s="272"/>
      <c r="GL68" s="272"/>
      <c r="GM68" s="272"/>
      <c r="GN68" s="272"/>
      <c r="GO68" s="272"/>
      <c r="GP68" s="272"/>
      <c r="GQ68" s="272"/>
      <c r="GR68" s="272"/>
      <c r="GS68" s="272"/>
      <c r="GT68" s="272"/>
      <c r="GU68" s="272"/>
      <c r="GV68" s="272"/>
      <c r="GW68" s="272"/>
      <c r="GX68" s="272"/>
      <c r="GY68" s="272"/>
      <c r="GZ68" s="272"/>
      <c r="HA68" s="272"/>
      <c r="HB68" s="272"/>
      <c r="HC68" s="272"/>
      <c r="HD68" s="272"/>
      <c r="HE68" s="272"/>
      <c r="HF68" s="272"/>
      <c r="HG68" s="272"/>
      <c r="HH68" s="272"/>
      <c r="HI68" s="272"/>
      <c r="HJ68" s="272"/>
      <c r="HK68" s="272"/>
      <c r="HL68" s="272"/>
      <c r="HM68" s="272"/>
      <c r="HN68" s="272"/>
      <c r="HO68" s="272"/>
      <c r="HP68" s="272"/>
      <c r="HQ68" s="272"/>
      <c r="HR68" s="272"/>
      <c r="HS68" s="272"/>
      <c r="HT68" s="272"/>
      <c r="HU68" s="272"/>
      <c r="HV68" s="272"/>
      <c r="HW68" s="272"/>
      <c r="HX68" s="272"/>
      <c r="HY68" s="272"/>
      <c r="HZ68" s="272"/>
      <c r="IA68" s="272"/>
      <c r="IB68" s="272"/>
      <c r="IC68" s="272"/>
      <c r="ID68" s="272"/>
      <c r="IE68" s="272"/>
      <c r="IF68" s="272"/>
      <c r="IG68" s="272"/>
      <c r="IH68" s="272"/>
      <c r="II68" s="272"/>
      <c r="IJ68" s="272"/>
      <c r="IK68" s="272"/>
      <c r="IL68" s="272"/>
      <c r="IM68" s="272"/>
      <c r="IN68" s="272"/>
      <c r="IO68" s="272"/>
      <c r="IP68" s="272"/>
    </row>
    <row r="69" spans="2:6" ht="21">
      <c r="B69" s="375"/>
      <c r="D69" s="376"/>
      <c r="F69" s="377"/>
    </row>
    <row r="70" spans="2:6" ht="21">
      <c r="B70" s="375"/>
      <c r="D70" s="376"/>
      <c r="F70" s="377"/>
    </row>
    <row r="71" spans="2:6" ht="21">
      <c r="B71" s="375"/>
      <c r="D71" s="376"/>
      <c r="F71" s="377"/>
    </row>
    <row r="72" spans="2:6" ht="21">
      <c r="B72" s="375"/>
      <c r="D72" s="376"/>
      <c r="F72" s="377"/>
    </row>
    <row r="73" spans="2:6" ht="21">
      <c r="B73" s="375"/>
      <c r="D73" s="376"/>
      <c r="F73" s="377"/>
    </row>
    <row r="74" spans="2:6" ht="21">
      <c r="B74" s="375"/>
      <c r="D74" s="376"/>
      <c r="F74" s="377"/>
    </row>
    <row r="75" spans="2:6" ht="21">
      <c r="B75" s="375"/>
      <c r="D75" s="376"/>
      <c r="F75" s="377"/>
    </row>
  </sheetData>
  <sheetProtection/>
  <printOptions horizontalCentered="1" verticalCentered="1"/>
  <pageMargins left="0" right="0" top="0.25" bottom="0.25" header="0.25" footer="0.5"/>
  <pageSetup horizontalDpi="600" verticalDpi="600" orientation="portrait" scale="40" r:id="rId1"/>
  <headerFooter alignWithMargins="0">
    <oddHeader>&amp;L&amp;16&amp;YUnified Application for Housing Production Programs&amp;R&amp;16&amp;Yrevised - &amp;D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NJHMFA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lbecerra</dc:creator>
  <cp:keywords/>
  <dc:description/>
  <cp:lastModifiedBy>Laura A. Shields</cp:lastModifiedBy>
  <cp:lastPrinted>2021-03-30T19:17:41Z</cp:lastPrinted>
  <dcterms:created xsi:type="dcterms:W3CDTF">2000-11-14T20:52:06Z</dcterms:created>
  <dcterms:modified xsi:type="dcterms:W3CDTF">2022-05-05T19:22:28Z</dcterms:modified>
  <cp:category/>
  <cp:version/>
  <cp:contentType/>
  <cp:contentStatus/>
</cp:coreProperties>
</file>