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55" yWindow="465" windowWidth="9930" windowHeight="8775" firstSheet="1" activeTab="1"/>
  </bookViews>
  <sheets>
    <sheet name="Master database" sheetId="1" r:id="rId1"/>
    <sheet name="IGW-ExistChem" sheetId="2" r:id="rId2"/>
    <sheet name="IGW-NewChem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<sst xmlns="http://schemas.openxmlformats.org/spreadsheetml/2006/main" count="1133" uniqueCount="365">
  <si>
    <t>2-Butanone (Methyl ethyl ketone) (MEK)</t>
  </si>
  <si>
    <t>78-93-3</t>
  </si>
  <si>
    <t>75-00-3</t>
  </si>
  <si>
    <t>Chloromethane (Methyl chloride)</t>
  </si>
  <si>
    <t>74-87-3</t>
  </si>
  <si>
    <t>106-93-4</t>
  </si>
  <si>
    <t>1,3-Dichlorobenzene (m-Dichlorobenzene)</t>
  </si>
  <si>
    <t>541-73-1</t>
  </si>
  <si>
    <t>75-71-8</t>
  </si>
  <si>
    <t>1634-04-4</t>
  </si>
  <si>
    <t>Tertiary butyl alcohol (TBA)</t>
  </si>
  <si>
    <t>75-65-0</t>
  </si>
  <si>
    <t>75-69-4</t>
  </si>
  <si>
    <t>Chemical</t>
  </si>
  <si>
    <t xml:space="preserve">CAS No. </t>
  </si>
  <si>
    <t>67-64-1</t>
  </si>
  <si>
    <t>Benzene</t>
  </si>
  <si>
    <t>71-43-2</t>
  </si>
  <si>
    <t>75-27-4</t>
  </si>
  <si>
    <t>Bromoform</t>
  </si>
  <si>
    <t>75-25-2</t>
  </si>
  <si>
    <t>Bromomethane (Methyl bromide)</t>
  </si>
  <si>
    <t>74-83-9</t>
  </si>
  <si>
    <t>Carbon disulfide</t>
  </si>
  <si>
    <t>75-15-0</t>
  </si>
  <si>
    <t>Carbon tetrachloride</t>
  </si>
  <si>
    <t>56-23-5</t>
  </si>
  <si>
    <t>Chlorobenzene</t>
  </si>
  <si>
    <t>108-90-7</t>
  </si>
  <si>
    <t>Chloroform</t>
  </si>
  <si>
    <t>67-66-3</t>
  </si>
  <si>
    <t>124-48-1</t>
  </si>
  <si>
    <t>1,2-Dichlorobenzene (o-Dichlorobenzene)</t>
  </si>
  <si>
    <t>95-50-1</t>
  </si>
  <si>
    <t>1,4-Dichlorobenzene (p-Dichlorobenzene)</t>
  </si>
  <si>
    <t>106-46-7</t>
  </si>
  <si>
    <t>1,1-Dichloroethane</t>
  </si>
  <si>
    <t>75-34-3</t>
  </si>
  <si>
    <t>1,2-Dichloroethane</t>
  </si>
  <si>
    <t>107-06-2</t>
  </si>
  <si>
    <t>1,1-Dichloroethene (1,1-Dichloroethylene)</t>
  </si>
  <si>
    <t>75-35-4</t>
  </si>
  <si>
    <t>1,2-Dichloroethene (cis) (c-1,2-Dichloroethylene)</t>
  </si>
  <si>
    <t>156-59-2</t>
  </si>
  <si>
    <t>1,2-Dichloroethene (trans) (t-1,2-Dichloroethylene)</t>
  </si>
  <si>
    <t>156-60-5</t>
  </si>
  <si>
    <t>1,2-Dichloropropane</t>
  </si>
  <si>
    <t>78-87-5</t>
  </si>
  <si>
    <t>542-75-6</t>
  </si>
  <si>
    <t>Ethylbenzene</t>
  </si>
  <si>
    <t>100-41-4</t>
  </si>
  <si>
    <t>87-68-3</t>
  </si>
  <si>
    <t>Methylene chloride (Dichloromethane)</t>
  </si>
  <si>
    <t>75-09-2</t>
  </si>
  <si>
    <t>Styrene</t>
  </si>
  <si>
    <t>100-42-5</t>
  </si>
  <si>
    <t>1,1,2,2-Tetrachloroethane</t>
  </si>
  <si>
    <t>79-34-5</t>
  </si>
  <si>
    <t>Tetrachloroethene (PCE) (Tetrachloroethylene)</t>
  </si>
  <si>
    <t>127-18-4</t>
  </si>
  <si>
    <t>Toluene</t>
  </si>
  <si>
    <t>108-88-3</t>
  </si>
  <si>
    <t>1,2,4-Trichlorobenzene</t>
  </si>
  <si>
    <t>120-82-1</t>
  </si>
  <si>
    <t>1,1,1-Trichloroethane</t>
  </si>
  <si>
    <t>71-55-6</t>
  </si>
  <si>
    <t>1,1,2-Trichloroethane</t>
  </si>
  <si>
    <t>79-00-5</t>
  </si>
  <si>
    <t>Trichloroethene (TCE) (Trichloroethylene)</t>
  </si>
  <si>
    <t>79-01-6</t>
  </si>
  <si>
    <t>Trichlorofluoromethane (Freon 11)</t>
  </si>
  <si>
    <t>Vinyl chloride</t>
  </si>
  <si>
    <t>75-01-4</t>
  </si>
  <si>
    <t>Xylenes (total)</t>
  </si>
  <si>
    <t>1330-20-7</t>
  </si>
  <si>
    <t>Bromodichloromethane (Dichlorobromomethane)</t>
  </si>
  <si>
    <t>Acetone (2-Propanone)</t>
  </si>
  <si>
    <t>Hexachloro-1,3-butadiene</t>
  </si>
  <si>
    <t>7439-97-6</t>
  </si>
  <si>
    <t>I</t>
  </si>
  <si>
    <t>Dichlorodifluoromethane (Freon 12)</t>
  </si>
  <si>
    <t>L</t>
  </si>
  <si>
    <t>S</t>
  </si>
  <si>
    <t>µg/L</t>
  </si>
  <si>
    <t>NA</t>
  </si>
  <si>
    <t>Dibromochloromethane (Chlorodibromomethane)</t>
  </si>
  <si>
    <t>Chloroethane (Ethyl chloride)</t>
  </si>
  <si>
    <t>1,2-Dibromoethane (Ethylene dibromide)</t>
  </si>
  <si>
    <t>1,3-Dichloropropene (total)</t>
  </si>
  <si>
    <t>Methyl tert-butyl ether (MTBE)</t>
  </si>
  <si>
    <t>Naphthalene</t>
  </si>
  <si>
    <t>91-20-3</t>
  </si>
  <si>
    <t>Solubility corrected 6/11/09 - Soil stds not readjusted at this time</t>
  </si>
  <si>
    <t>Dw corrected 6/10/09 - Soil standards not adjusted at this time</t>
  </si>
  <si>
    <t>Acenaphthene</t>
  </si>
  <si>
    <t>Acenaphthylene</t>
  </si>
  <si>
    <t>83-32-9</t>
  </si>
  <si>
    <t>208-96-8</t>
  </si>
  <si>
    <t>Acetophenone</t>
  </si>
  <si>
    <t>98-86-2</t>
  </si>
  <si>
    <t>Acrolein</t>
  </si>
  <si>
    <t>107-02-8</t>
  </si>
  <si>
    <t>Acrylonitrile</t>
  </si>
  <si>
    <t>107-13-1</t>
  </si>
  <si>
    <t>Aldrin</t>
  </si>
  <si>
    <t>309-00-2</t>
  </si>
  <si>
    <t>7429-90-5</t>
  </si>
  <si>
    <t>Anthracene</t>
  </si>
  <si>
    <t>120-12-7</t>
  </si>
  <si>
    <t>Antimony (total)</t>
  </si>
  <si>
    <t>Aluminum (total)</t>
  </si>
  <si>
    <t>Arsenic (total)</t>
  </si>
  <si>
    <t>Atrazine</t>
  </si>
  <si>
    <t>7440-36-0</t>
  </si>
  <si>
    <t>7440-38-2</t>
  </si>
  <si>
    <t>1912-24-9</t>
  </si>
  <si>
    <t>7440-39-3</t>
  </si>
  <si>
    <t>Benzaldehyde</t>
  </si>
  <si>
    <t>Barium (total)</t>
  </si>
  <si>
    <t>100-52-7</t>
  </si>
  <si>
    <t>92-87-5</t>
  </si>
  <si>
    <t>Benzidine</t>
  </si>
  <si>
    <t>56-55-3</t>
  </si>
  <si>
    <t>Benzo(a)pyrene</t>
  </si>
  <si>
    <t>50-32-8</t>
  </si>
  <si>
    <t>Benzo(a)anthracene (1,2-Benzanthracene)</t>
  </si>
  <si>
    <t>Benzo(b)fluoranthene (3,4-Benzofluoranthene)</t>
  </si>
  <si>
    <t>205-99-2</t>
  </si>
  <si>
    <t>Benzo(ghi)perylene</t>
  </si>
  <si>
    <t>191-24-2</t>
  </si>
  <si>
    <t>Benzo(k)fluoranthene</t>
  </si>
  <si>
    <t>207-08-9</t>
  </si>
  <si>
    <t>Beryllium</t>
  </si>
  <si>
    <t>7440-41-7</t>
  </si>
  <si>
    <t>1,1'-Biphenyl</t>
  </si>
  <si>
    <t>92-52-4</t>
  </si>
  <si>
    <t>Bis(2-chloroethyl)ether</t>
  </si>
  <si>
    <t>111-44-4</t>
  </si>
  <si>
    <t>108-60-1</t>
  </si>
  <si>
    <t>Bis(2-ethylhexyl)phthalate</t>
  </si>
  <si>
    <t>117-81-7</t>
  </si>
  <si>
    <t>Butylbenzyl phthalate</t>
  </si>
  <si>
    <t>85-68-7</t>
  </si>
  <si>
    <t>Cadmium</t>
  </si>
  <si>
    <t>7440-43-9</t>
  </si>
  <si>
    <t>Caprolactam</t>
  </si>
  <si>
    <t>105-60-2</t>
  </si>
  <si>
    <t>Carbazole</t>
  </si>
  <si>
    <t>86-74-8</t>
  </si>
  <si>
    <t>Chlordane (alpha and gamma forms summed)</t>
  </si>
  <si>
    <t>57-74-9</t>
  </si>
  <si>
    <t>95-57-8</t>
  </si>
  <si>
    <t>Chrysene</t>
  </si>
  <si>
    <t>218-01-9</t>
  </si>
  <si>
    <t>Cobalt (total)</t>
  </si>
  <si>
    <t>7440-48-4</t>
  </si>
  <si>
    <t>Copper (total)</t>
  </si>
  <si>
    <t>7440-50-8</t>
  </si>
  <si>
    <t>Cyanide</t>
  </si>
  <si>
    <t>57-12-5</t>
  </si>
  <si>
    <t>4,4'-DDD (p,p'-TDE)</t>
  </si>
  <si>
    <t>72-54-8</t>
  </si>
  <si>
    <t>4,4'-DDE (p,p'-DDX)</t>
  </si>
  <si>
    <t>72-55-9</t>
  </si>
  <si>
    <t>4,4'-DDT</t>
  </si>
  <si>
    <t>50-29-3</t>
  </si>
  <si>
    <t>53-70-3</t>
  </si>
  <si>
    <t>1,2-Dibromo-3-chloropropane</t>
  </si>
  <si>
    <t>96-12-8</t>
  </si>
  <si>
    <t>3,3'-Dichlorobenzidine</t>
  </si>
  <si>
    <t>91-94-1</t>
  </si>
  <si>
    <t>2,4-Dichlorophenol</t>
  </si>
  <si>
    <t>120-83-2</t>
  </si>
  <si>
    <t>Dieldrin</t>
  </si>
  <si>
    <t>60-57-1</t>
  </si>
  <si>
    <t>Diethylphthalate</t>
  </si>
  <si>
    <t>84-66-2</t>
  </si>
  <si>
    <t>2,4-Dimethylphenol</t>
  </si>
  <si>
    <t>105-67-9</t>
  </si>
  <si>
    <t>Di-n-butyl phthalate</t>
  </si>
  <si>
    <t>84-74-2</t>
  </si>
  <si>
    <t>4,6-Dinitro-2-methylphenol</t>
  </si>
  <si>
    <t>534-52-1</t>
  </si>
  <si>
    <t>2,4-Dinitrophenol</t>
  </si>
  <si>
    <t>51-28-5</t>
  </si>
  <si>
    <t>2,4-Dinitrotoluene</t>
  </si>
  <si>
    <t>121-14-2</t>
  </si>
  <si>
    <t>2,6-Dinitrotoluene</t>
  </si>
  <si>
    <t>606-20-2</t>
  </si>
  <si>
    <t>2,4-Dinitrotoluene/2,6-Dinitrotoluene (mixture)</t>
  </si>
  <si>
    <t>25321-14-6</t>
  </si>
  <si>
    <t>Di-n-octyl phthalate</t>
  </si>
  <si>
    <t>117-84-0</t>
  </si>
  <si>
    <t>1,2-Diphenylhydrazine</t>
  </si>
  <si>
    <t>122-66-7</t>
  </si>
  <si>
    <t>Endosulfan I and Endosulfan II (alpha and beta) (summed)</t>
  </si>
  <si>
    <t>115-29-7</t>
  </si>
  <si>
    <t>Endosulfan sulfate</t>
  </si>
  <si>
    <t>1031-07-8</t>
  </si>
  <si>
    <t>Endrin</t>
  </si>
  <si>
    <t>72-20-8</t>
  </si>
  <si>
    <t>Fluoranthene</t>
  </si>
  <si>
    <t>206-44-0</t>
  </si>
  <si>
    <t>Fluorene</t>
  </si>
  <si>
    <t>86-73-7</t>
  </si>
  <si>
    <t>alpha-HCH (alpha-BHC)</t>
  </si>
  <si>
    <t>319-84-6</t>
  </si>
  <si>
    <t>beta-HCH (beta-BHC)</t>
  </si>
  <si>
    <t>319-85-7</t>
  </si>
  <si>
    <t>Heptachlor</t>
  </si>
  <si>
    <t>Heptachlor epoxide</t>
  </si>
  <si>
    <t>76-44-8</t>
  </si>
  <si>
    <t>1024-57-3</t>
  </si>
  <si>
    <t>Hexachlorobenzene</t>
  </si>
  <si>
    <t>118-74-1</t>
  </si>
  <si>
    <t>Hexachlorocyclopentadiene</t>
  </si>
  <si>
    <t>77-47-4</t>
  </si>
  <si>
    <t>Hexachloroethane</t>
  </si>
  <si>
    <t>67-72-1</t>
  </si>
  <si>
    <t>Indeno(1,2,3-cd)pyrene</t>
  </si>
  <si>
    <t>193-39-5</t>
  </si>
  <si>
    <t>Isophorone</t>
  </si>
  <si>
    <t>78-59-1</t>
  </si>
  <si>
    <t>Lead (total)</t>
  </si>
  <si>
    <t>7439-92-1</t>
  </si>
  <si>
    <t>Lindane (gamma-HCH)(gamma-BHC)</t>
  </si>
  <si>
    <t>58-89-9</t>
  </si>
  <si>
    <t>Manganese (total)</t>
  </si>
  <si>
    <t>7439-96-5</t>
  </si>
  <si>
    <t>Methoxychlor</t>
  </si>
  <si>
    <t>72-43-5</t>
  </si>
  <si>
    <t>Methyl acetate</t>
  </si>
  <si>
    <t>79-20-9</t>
  </si>
  <si>
    <t>2-Methylnaphthalene</t>
  </si>
  <si>
    <t>91-57-6</t>
  </si>
  <si>
    <t>2-Methylphenol (o-cresol)</t>
  </si>
  <si>
    <t>4-Methylphenol (p-cresol)</t>
  </si>
  <si>
    <t>95-48-7</t>
  </si>
  <si>
    <t>106-44-5</t>
  </si>
  <si>
    <t>Nickel (total)</t>
  </si>
  <si>
    <t>7440-02-0</t>
  </si>
  <si>
    <t>2-Nitroaniline</t>
  </si>
  <si>
    <t>88-74-4</t>
  </si>
  <si>
    <t>Nitrobenzene</t>
  </si>
  <si>
    <t>98-95-3</t>
  </si>
  <si>
    <t>N-Nitrosodimethylamine</t>
  </si>
  <si>
    <t>N-Nitrosodi-n-propylamine</t>
  </si>
  <si>
    <t>62-75-9</t>
  </si>
  <si>
    <t>621-64-7</t>
  </si>
  <si>
    <t>N-Nitrosodiphenylamine</t>
  </si>
  <si>
    <t>86-30-6</t>
  </si>
  <si>
    <t>1336-36-3</t>
  </si>
  <si>
    <t>Pentachlorophenol</t>
  </si>
  <si>
    <t>87-86-5</t>
  </si>
  <si>
    <t>Phenanthrene</t>
  </si>
  <si>
    <t>85-01-8</t>
  </si>
  <si>
    <t>Phenol</t>
  </si>
  <si>
    <t>108-95-2</t>
  </si>
  <si>
    <t>Pyrene</t>
  </si>
  <si>
    <t>129-00-0</t>
  </si>
  <si>
    <t>Selenium (total)</t>
  </si>
  <si>
    <t>7782-49-2</t>
  </si>
  <si>
    <t>Silver (total)</t>
  </si>
  <si>
    <t>7440-22-4</t>
  </si>
  <si>
    <t>Thallium (total)</t>
  </si>
  <si>
    <t>7440-28-0</t>
  </si>
  <si>
    <t>Toxaphene</t>
  </si>
  <si>
    <t>8001-35-2</t>
  </si>
  <si>
    <t>2,4,5-Trichlorophenol</t>
  </si>
  <si>
    <t>2,4,6-Trichlorophenol</t>
  </si>
  <si>
    <t>95-95-4</t>
  </si>
  <si>
    <t>88-06-2</t>
  </si>
  <si>
    <t>Vandium (total)</t>
  </si>
  <si>
    <t>7440-62-2</t>
  </si>
  <si>
    <t>Zinc (total)</t>
  </si>
  <si>
    <t>7440-66-6</t>
  </si>
  <si>
    <t>2-Chlorophenol (o-Chlorophenol)</t>
  </si>
  <si>
    <t>Polychlorinated biphenyls (PCBs)</t>
  </si>
  <si>
    <t>NAME PROBLEMBis(2-chloroisopropyl)ether (2,2'-oxybis(1-chloropropane)) should be bis(2-chloro-1-methylethyl) ether</t>
  </si>
  <si>
    <t>Calculated or locked cell</t>
  </si>
  <si>
    <t>mg/kg</t>
  </si>
  <si>
    <t>Contaminant:</t>
  </si>
  <si>
    <t>CAS No.:</t>
  </si>
  <si>
    <t>Units</t>
  </si>
  <si>
    <t>Parameter</t>
  </si>
  <si>
    <t>Definition</t>
  </si>
  <si>
    <t>Date:</t>
  </si>
  <si>
    <t>Dibenz(a,h)anthracene</t>
  </si>
  <si>
    <t>Mercury (total)</t>
  </si>
  <si>
    <t>Site Name:</t>
  </si>
  <si>
    <t>Evaluated by:</t>
  </si>
  <si>
    <t>Required data entry</t>
  </si>
  <si>
    <t>Optional data entry/modification</t>
  </si>
  <si>
    <t>Enter Value Here</t>
  </si>
  <si>
    <r>
      <t>C</t>
    </r>
    <r>
      <rPr>
        <vertAlign val="subscript"/>
        <sz val="8"/>
        <rFont val="Arial"/>
        <family val="2"/>
      </rPr>
      <t>gw</t>
    </r>
  </si>
  <si>
    <r>
      <t>K</t>
    </r>
    <r>
      <rPr>
        <vertAlign val="subscript"/>
        <sz val="8"/>
        <rFont val="Arial"/>
        <family val="2"/>
      </rPr>
      <t>oc</t>
    </r>
  </si>
  <si>
    <r>
      <t>K</t>
    </r>
    <r>
      <rPr>
        <vertAlign val="subscript"/>
        <sz val="8"/>
        <rFont val="Arial"/>
        <family val="2"/>
      </rPr>
      <t>d</t>
    </r>
  </si>
  <si>
    <t>H'</t>
  </si>
  <si>
    <r>
      <t>d</t>
    </r>
    <r>
      <rPr>
        <vertAlign val="subscript"/>
        <sz val="8"/>
        <rFont val="Arial"/>
        <family val="2"/>
      </rPr>
      <t>a</t>
    </r>
  </si>
  <si>
    <t>K</t>
  </si>
  <si>
    <t>i</t>
  </si>
  <si>
    <t>d</t>
  </si>
  <si>
    <t>DAF</t>
  </si>
  <si>
    <t>Health-based Ground Water Quality Criterion</t>
  </si>
  <si>
    <t>Soil Organic Carbon-Water Partition Coefficient</t>
  </si>
  <si>
    <t>Fraction Organic Carbon Content of Soil</t>
  </si>
  <si>
    <t>Soil-Water Partition Coefficient</t>
  </si>
  <si>
    <t>Air-filled Soil Porosity</t>
  </si>
  <si>
    <t>Henry's Law Constant</t>
  </si>
  <si>
    <t>dimensionless</t>
  </si>
  <si>
    <t>Dry Soil Bulk Density</t>
  </si>
  <si>
    <t>Length of Area of Concern Parallel to Ground Water Flow</t>
  </si>
  <si>
    <t>Infiltration Rate</t>
  </si>
  <si>
    <t>Aquifer Hydraulic Conductivity</t>
  </si>
  <si>
    <t>Gradient</t>
  </si>
  <si>
    <t>Mixing Zone Depth</t>
  </si>
  <si>
    <t>Dilution-Attenuation Factor</t>
  </si>
  <si>
    <t>m</t>
  </si>
  <si>
    <t>Aquifer Thickness</t>
  </si>
  <si>
    <t>m/yr</t>
  </si>
  <si>
    <t>Soil Reporting Limit</t>
  </si>
  <si>
    <r>
      <t>RL</t>
    </r>
    <r>
      <rPr>
        <vertAlign val="subscript"/>
        <sz val="8"/>
        <rFont val="Arial"/>
        <family val="0"/>
      </rPr>
      <t>soil</t>
    </r>
  </si>
  <si>
    <r>
      <t>C</t>
    </r>
    <r>
      <rPr>
        <vertAlign val="subscript"/>
        <sz val="8"/>
        <rFont val="Arial"/>
        <family val="2"/>
      </rPr>
      <t>sat</t>
    </r>
  </si>
  <si>
    <t>Soil Saturation Concentration</t>
  </si>
  <si>
    <t>L/kg</t>
  </si>
  <si>
    <t>Value</t>
  </si>
  <si>
    <t>Soil Parameters:</t>
  </si>
  <si>
    <t>DAF Parameters:</t>
  </si>
  <si>
    <t>Water-filled soil porosity</t>
  </si>
  <si>
    <t>ft</t>
  </si>
  <si>
    <t>in/yr</t>
  </si>
  <si>
    <t>ft/yr</t>
  </si>
  <si>
    <t>Converted to metric:</t>
  </si>
  <si>
    <r>
      <t>C</t>
    </r>
    <r>
      <rPr>
        <vertAlign val="subscript"/>
        <sz val="8"/>
        <rFont val="Arial"/>
        <family val="2"/>
      </rPr>
      <t>amb</t>
    </r>
  </si>
  <si>
    <t>Ambient Background Concentration</t>
  </si>
  <si>
    <t>Contaminant Parameters:</t>
  </si>
  <si>
    <t>Impact to Ground Water Soil Remediation Standard (IGWSRS):</t>
  </si>
  <si>
    <r>
      <t>2008 Soil Standards K</t>
    </r>
    <r>
      <rPr>
        <i/>
        <vertAlign val="subscript"/>
        <sz val="10"/>
        <rFont val="Arial"/>
        <family val="2"/>
      </rPr>
      <t>oc</t>
    </r>
    <r>
      <rPr>
        <i/>
        <sz val="10"/>
        <rFont val="Arial"/>
        <family val="2"/>
      </rPr>
      <t xml:space="preserve"> (L/kg)</t>
    </r>
  </si>
  <si>
    <r>
      <t>2008 Soil Standards K</t>
    </r>
    <r>
      <rPr>
        <i/>
        <vertAlign val="subscript"/>
        <sz val="10"/>
        <rFont val="Arial"/>
        <family val="2"/>
      </rPr>
      <t>d</t>
    </r>
    <r>
      <rPr>
        <i/>
        <sz val="10"/>
        <rFont val="Arial"/>
        <family val="2"/>
      </rPr>
      <t xml:space="preserve"> (L/kg)</t>
    </r>
  </si>
  <si>
    <t>2008 Soil Standards Henry's Law Constant (dimensionless, 25°C)</t>
  </si>
  <si>
    <t>2008 Soil Standards Health-based ground water quality criteria (µg/L)</t>
  </si>
  <si>
    <t>2008 Soil Standards Soil Reporting Limit (mg/kg)</t>
  </si>
  <si>
    <t>2008 Soil Standards Soil Saturation Limit (mg/kg)</t>
  </si>
  <si>
    <t>2008 Soil Standards Ambient background (mg/kg)</t>
  </si>
  <si>
    <t>units</t>
  </si>
  <si>
    <t>Health-based Impact to Groundwater Soil Cleanup Criteria:</t>
  </si>
  <si>
    <t>CSAT VALUE FOR CALCULATION:</t>
  </si>
  <si>
    <t>AMBIENT VALUE FOR CALCULATION:</t>
  </si>
  <si>
    <r>
      <t>f</t>
    </r>
    <r>
      <rPr>
        <vertAlign val="subscript"/>
        <sz val="8"/>
        <rFont val="Arial"/>
        <family val="2"/>
      </rPr>
      <t>oc</t>
    </r>
  </si>
  <si>
    <r>
      <t>ρ</t>
    </r>
    <r>
      <rPr>
        <vertAlign val="subscript"/>
        <sz val="8"/>
        <rFont val="Arial"/>
        <family val="2"/>
      </rPr>
      <t>b</t>
    </r>
  </si>
  <si>
    <r>
      <t>θ</t>
    </r>
    <r>
      <rPr>
        <vertAlign val="subscript"/>
        <sz val="8"/>
        <rFont val="Arial"/>
        <family val="2"/>
      </rPr>
      <t>w</t>
    </r>
  </si>
  <si>
    <r>
      <t>θ</t>
    </r>
    <r>
      <rPr>
        <vertAlign val="subscript"/>
        <sz val="8"/>
        <rFont val="Arial"/>
        <family val="2"/>
      </rPr>
      <t>a</t>
    </r>
  </si>
  <si>
    <t>kg/L</t>
  </si>
  <si>
    <t>dimensionless (v/v)</t>
  </si>
  <si>
    <t>dimensionless (w/w)</t>
  </si>
  <si>
    <t>Rounded Health-based Impact to Ground Water Soil Remediation Criterion:</t>
  </si>
  <si>
    <t>Water Solubility</t>
  </si>
  <si>
    <t>mg/L</t>
  </si>
  <si>
    <t>Calculated Kd</t>
  </si>
  <si>
    <t>Csat value for comparison</t>
  </si>
  <si>
    <t>Enter Value Here or Zero</t>
  </si>
  <si>
    <t>Enter Value Here or NA</t>
  </si>
  <si>
    <t>2008 Soil Standards Water Solubility (mg/L)</t>
  </si>
  <si>
    <t>2008 Soil Standards Ground water practical quantitation level (µg/L)</t>
  </si>
  <si>
    <t>NJDEP Soil-Water Partition Equation Calculator V2.1, November 2013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</si>
</sst>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mm/dd/yy"/>
    <numFmt numFmtId="167" formatCode="0.0E+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E+00"/>
    <numFmt numFmtId="174" formatCode="0.0000E+00"/>
    <numFmt numFmtId="175" formatCode="0.0000"/>
    <numFmt numFmtId="176" formatCode="0.000"/>
    <numFmt numFmtId="177" formatCode="0.00000"/>
    <numFmt numFmtId="178" formatCode="#,##0.0000"/>
    <numFmt numFmtId="179" formatCode="#,##0.000"/>
    <numFmt numFmtId="180" formatCode="0.000000000000000000000000000000"/>
    <numFmt numFmtId="181" formatCode="0.000000000000000"/>
    <numFmt numFmtId="182" formatCode="0.000000000000000000000"/>
    <numFmt numFmtId="183" formatCode="0.000000000000"/>
    <numFmt numFmtId="184" formatCode=";;;"/>
    <numFmt numFmtId="185" formatCode="0.000E+00"/>
    <numFmt numFmtId="186" formatCode="0.00000E+00"/>
    <numFmt numFmtId="187" formatCode="0.000000E+00"/>
  </numFmts>
  <fonts count="54">
    <font>
      <sz val="10"/>
      <name val="Arial"/>
      <family val="0"/>
    </font>
    <font>
      <vertAlign val="superscript"/>
      <sz val="1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4"/>
      <name val="Arial"/>
      <family val="0"/>
    </font>
    <font>
      <u val="single"/>
      <sz val="1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vertAlign val="subscript"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3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thin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medium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11" fontId="0" fillId="0" borderId="0" xfId="0" applyNumberFormat="1" applyBorder="1" applyAlignment="1">
      <alignment horizontal="center"/>
    </xf>
    <xf numFmtId="166" fontId="0" fillId="0" borderId="0" xfId="0" applyNumberFormat="1" applyBorder="1" applyAlignment="1" quotePrefix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1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1" fontId="5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10" fontId="0" fillId="0" borderId="0" xfId="0" applyNumberFormat="1" applyBorder="1" applyAlignment="1" quotePrefix="1">
      <alignment horizontal="center"/>
    </xf>
    <xf numFmtId="11" fontId="0" fillId="0" borderId="0" xfId="0" applyNumberFormat="1" applyBorder="1" applyAlignment="1" quotePrefix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164" fontId="0" fillId="0" borderId="0" xfId="0" applyNumberFormat="1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top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/>
      <protection locked="0"/>
    </xf>
    <xf numFmtId="11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1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 quotePrefix="1">
      <alignment horizontal="center"/>
    </xf>
    <xf numFmtId="167" fontId="0" fillId="0" borderId="0" xfId="0" applyNumberFormat="1" applyFont="1" applyBorder="1" applyAlignment="1">
      <alignment horizontal="center"/>
    </xf>
    <xf numFmtId="0" fontId="12" fillId="35" borderId="0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/>
      <protection/>
    </xf>
    <xf numFmtId="0" fontId="13" fillId="35" borderId="12" xfId="0" applyFont="1" applyFill="1" applyBorder="1" applyAlignment="1" applyProtection="1">
      <alignment horizontal="center" vertical="center"/>
      <protection/>
    </xf>
    <xf numFmtId="0" fontId="11" fillId="35" borderId="13" xfId="0" applyFont="1" applyFill="1" applyBorder="1" applyAlignment="1" applyProtection="1">
      <alignment horizontal="center" vertical="center"/>
      <protection/>
    </xf>
    <xf numFmtId="0" fontId="11" fillId="35" borderId="14" xfId="0" applyFont="1" applyFill="1" applyBorder="1" applyAlignment="1" applyProtection="1">
      <alignment horizontal="center" vertical="center"/>
      <protection/>
    </xf>
    <xf numFmtId="11" fontId="11" fillId="35" borderId="15" xfId="0" applyNumberFormat="1" applyFont="1" applyFill="1" applyBorder="1" applyAlignment="1" applyProtection="1">
      <alignment horizontal="center" vertical="center" wrapText="1"/>
      <protection/>
    </xf>
    <xf numFmtId="0" fontId="4" fillId="35" borderId="16" xfId="0" applyFont="1" applyFill="1" applyBorder="1" applyAlignment="1" applyProtection="1">
      <alignment horizontal="center" vertical="center"/>
      <protection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4" fillId="35" borderId="0" xfId="0" applyNumberFormat="1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horizontal="center" vertical="center"/>
      <protection/>
    </xf>
    <xf numFmtId="0" fontId="11" fillId="35" borderId="19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horizontal="center" vertical="center" wrapText="1"/>
      <protection/>
    </xf>
    <xf numFmtId="11" fontId="4" fillId="35" borderId="20" xfId="0" applyNumberFormat="1" applyFont="1" applyFill="1" applyBorder="1" applyAlignment="1" applyProtection="1">
      <alignment horizontal="center" vertical="center"/>
      <protection/>
    </xf>
    <xf numFmtId="0" fontId="4" fillId="35" borderId="20" xfId="0" applyNumberFormat="1" applyFont="1" applyFill="1" applyBorder="1" applyAlignment="1" applyProtection="1">
      <alignment horizontal="center" vertical="center"/>
      <protection/>
    </xf>
    <xf numFmtId="0" fontId="4" fillId="35" borderId="20" xfId="0" applyFont="1" applyFill="1" applyBorder="1" applyAlignment="1" applyProtection="1">
      <alignment horizontal="center" vertical="center"/>
      <protection/>
    </xf>
    <xf numFmtId="0" fontId="4" fillId="35" borderId="21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horizontal="center" vertical="center" wrapText="1"/>
      <protection/>
    </xf>
    <xf numFmtId="0" fontId="4" fillId="35" borderId="0" xfId="0" applyFont="1" applyFill="1" applyBorder="1" applyAlignment="1" applyProtection="1">
      <alignment vertical="center" wrapText="1"/>
      <protection/>
    </xf>
    <xf numFmtId="11" fontId="4" fillId="35" borderId="12" xfId="0" applyNumberFormat="1" applyFont="1" applyFill="1" applyBorder="1" applyAlignment="1" applyProtection="1">
      <alignment horizontal="center" vertical="center" wrapText="1"/>
      <protection/>
    </xf>
    <xf numFmtId="0" fontId="4" fillId="35" borderId="12" xfId="0" applyNumberFormat="1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 applyProtection="1">
      <alignment horizontal="right" vertical="center" wrapText="1"/>
      <protection/>
    </xf>
    <xf numFmtId="0" fontId="4" fillId="35" borderId="22" xfId="0" applyFont="1" applyFill="1" applyBorder="1" applyAlignment="1" applyProtection="1">
      <alignment horizontal="center" vertical="center" wrapText="1"/>
      <protection/>
    </xf>
    <xf numFmtId="0" fontId="12" fillId="35" borderId="23" xfId="0" applyFont="1" applyFill="1" applyBorder="1" applyAlignment="1" applyProtection="1">
      <alignment/>
      <protection/>
    </xf>
    <xf numFmtId="0" fontId="0" fillId="35" borderId="23" xfId="0" applyFill="1" applyBorder="1" applyAlignment="1" applyProtection="1">
      <alignment/>
      <protection/>
    </xf>
    <xf numFmtId="0" fontId="0" fillId="35" borderId="23" xfId="0" applyFill="1" applyBorder="1" applyAlignment="1" applyProtection="1">
      <alignment wrapText="1"/>
      <protection/>
    </xf>
    <xf numFmtId="0" fontId="13" fillId="35" borderId="10" xfId="0" applyFont="1" applyFill="1" applyBorder="1" applyAlignment="1" applyProtection="1">
      <alignment horizontal="right" vertical="center" wrapText="1"/>
      <protection/>
    </xf>
    <xf numFmtId="0" fontId="4" fillId="35" borderId="24" xfId="0" applyFont="1" applyFill="1" applyBorder="1" applyAlignment="1" applyProtection="1">
      <alignment horizontal="center" vertical="center"/>
      <protection/>
    </xf>
    <xf numFmtId="0" fontId="4" fillId="35" borderId="25" xfId="0" applyNumberFormat="1" applyFont="1" applyFill="1" applyBorder="1" applyAlignment="1" applyProtection="1">
      <alignment horizontal="center" vertical="center"/>
      <protection/>
    </xf>
    <xf numFmtId="11" fontId="4" fillId="35" borderId="26" xfId="0" applyNumberFormat="1" applyFont="1" applyFill="1" applyBorder="1" applyAlignment="1" applyProtection="1">
      <alignment horizontal="center" vertical="center"/>
      <protection/>
    </xf>
    <xf numFmtId="0" fontId="11" fillId="35" borderId="26" xfId="0" applyFon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/>
      <protection locked="0"/>
    </xf>
    <xf numFmtId="0" fontId="4" fillId="35" borderId="26" xfId="0" applyNumberFormat="1" applyFont="1" applyFill="1" applyBorder="1" applyAlignment="1" applyProtection="1">
      <alignment horizontal="center" vertical="center"/>
      <protection/>
    </xf>
    <xf numFmtId="0" fontId="4" fillId="35" borderId="26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35" borderId="27" xfId="0" applyFont="1" applyFill="1" applyBorder="1" applyAlignment="1" applyProtection="1">
      <alignment vertical="center" wrapText="1"/>
      <protection/>
    </xf>
    <xf numFmtId="0" fontId="11" fillId="35" borderId="28" xfId="0" applyFont="1" applyFill="1" applyBorder="1" applyAlignment="1" applyProtection="1">
      <alignment horizontal="center" vertical="center"/>
      <protection/>
    </xf>
    <xf numFmtId="0" fontId="4" fillId="35" borderId="29" xfId="0" applyFont="1" applyFill="1" applyBorder="1" applyAlignment="1" applyProtection="1">
      <alignment horizontal="center" vertical="center"/>
      <protection/>
    </xf>
    <xf numFmtId="0" fontId="11" fillId="35" borderId="30" xfId="0" applyFont="1" applyFill="1" applyBorder="1" applyAlignment="1" applyProtection="1">
      <alignment horizontal="center" vertical="center"/>
      <protection/>
    </xf>
    <xf numFmtId="0" fontId="4" fillId="35" borderId="29" xfId="0" applyFont="1" applyFill="1" applyBorder="1" applyAlignment="1" applyProtection="1">
      <alignment vertical="center" wrapText="1"/>
      <protection/>
    </xf>
    <xf numFmtId="0" fontId="4" fillId="35" borderId="31" xfId="0" applyFont="1" applyFill="1" applyBorder="1" applyAlignment="1" applyProtection="1">
      <alignment horizontal="center" vertical="center" wrapText="1"/>
      <protection/>
    </xf>
    <xf numFmtId="0" fontId="4" fillId="35" borderId="32" xfId="0" applyFont="1" applyFill="1" applyBorder="1" applyAlignment="1" applyProtection="1">
      <alignment horizontal="left" vertical="center" wrapText="1"/>
      <protection/>
    </xf>
    <xf numFmtId="3" fontId="4" fillId="35" borderId="32" xfId="0" applyNumberFormat="1" applyFont="1" applyFill="1" applyBorder="1" applyAlignment="1" applyProtection="1">
      <alignment horizontal="left" vertical="center" wrapText="1"/>
      <protection/>
    </xf>
    <xf numFmtId="0" fontId="4" fillId="35" borderId="33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left" vertical="center"/>
      <protection/>
    </xf>
    <xf numFmtId="0" fontId="13" fillId="0" borderId="35" xfId="0" applyFont="1" applyBorder="1" applyAlignment="1" applyProtection="1">
      <alignment horizontal="left" vertical="center"/>
      <protection/>
    </xf>
    <xf numFmtId="0" fontId="13" fillId="0" borderId="36" xfId="0" applyFont="1" applyBorder="1" applyAlignment="1" applyProtection="1">
      <alignment horizontal="left" vertical="center"/>
      <protection/>
    </xf>
    <xf numFmtId="0" fontId="12" fillId="35" borderId="37" xfId="0" applyFont="1" applyFill="1" applyBorder="1" applyAlignment="1" applyProtection="1">
      <alignment/>
      <protection/>
    </xf>
    <xf numFmtId="0" fontId="11" fillId="35" borderId="38" xfId="0" applyFont="1" applyFill="1" applyBorder="1" applyAlignment="1" applyProtection="1">
      <alignment horizontal="center" vertical="center"/>
      <protection/>
    </xf>
    <xf numFmtId="0" fontId="4" fillId="35" borderId="39" xfId="0" applyFont="1" applyFill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/>
      <protection/>
    </xf>
    <xf numFmtId="0" fontId="13" fillId="35" borderId="1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5" borderId="42" xfId="0" applyFont="1" applyFill="1" applyBorder="1" applyAlignment="1" applyProtection="1">
      <alignment horizontal="right" vertical="center" wrapText="1"/>
      <protection/>
    </xf>
    <xf numFmtId="0" fontId="0" fillId="0" borderId="43" xfId="0" applyBorder="1" applyAlignment="1" applyProtection="1">
      <alignment/>
      <protection/>
    </xf>
    <xf numFmtId="0" fontId="2" fillId="0" borderId="44" xfId="0" applyFont="1" applyBorder="1" applyAlignment="1" applyProtection="1">
      <alignment vertical="center" wrapText="1"/>
      <protection/>
    </xf>
    <xf numFmtId="0" fontId="2" fillId="0" borderId="41" xfId="0" applyFont="1" applyBorder="1" applyAlignment="1" applyProtection="1">
      <alignment vertical="center" wrapText="1"/>
      <protection/>
    </xf>
    <xf numFmtId="0" fontId="0" fillId="0" borderId="41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13" fillId="35" borderId="12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6" fillId="0" borderId="47" xfId="0" applyFont="1" applyBorder="1" applyAlignment="1" applyProtection="1">
      <alignment vertical="center"/>
      <protection/>
    </xf>
    <xf numFmtId="0" fontId="8" fillId="0" borderId="26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 quotePrefix="1">
      <alignment horizontal="center"/>
    </xf>
    <xf numFmtId="167" fontId="0" fillId="0" borderId="0" xfId="0" applyNumberFormat="1" applyBorder="1" applyAlignment="1">
      <alignment horizontal="center"/>
    </xf>
    <xf numFmtId="0" fontId="8" fillId="33" borderId="48" xfId="0" applyFont="1" applyFill="1" applyBorder="1" applyAlignment="1" applyProtection="1">
      <alignment horizontal="center" vertical="center" wrapText="1"/>
      <protection/>
    </xf>
    <xf numFmtId="0" fontId="8" fillId="33" borderId="49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/>
      <protection/>
    </xf>
    <xf numFmtId="11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vertical="center"/>
      <protection/>
    </xf>
    <xf numFmtId="0" fontId="11" fillId="35" borderId="50" xfId="0" applyFont="1" applyFill="1" applyBorder="1" applyAlignment="1" applyProtection="1">
      <alignment horizontal="left" vertical="center" wrapText="1"/>
      <protection/>
    </xf>
    <xf numFmtId="0" fontId="11" fillId="35" borderId="35" xfId="0" applyFont="1" applyFill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35" borderId="27" xfId="0" applyNumberFormat="1" applyFont="1" applyFill="1" applyBorder="1" applyAlignment="1" applyProtection="1">
      <alignment horizontal="center" vertical="center"/>
      <protection/>
    </xf>
    <xf numFmtId="0" fontId="4" fillId="35" borderId="46" xfId="0" applyNumberFormat="1" applyFont="1" applyFill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51" xfId="0" applyFont="1" applyBorder="1" applyAlignment="1" applyProtection="1">
      <alignment vertical="center"/>
      <protection/>
    </xf>
    <xf numFmtId="0" fontId="6" fillId="0" borderId="52" xfId="0" applyFont="1" applyBorder="1" applyAlignment="1" applyProtection="1">
      <alignment vertical="center"/>
      <protection/>
    </xf>
    <xf numFmtId="0" fontId="0" fillId="0" borderId="53" xfId="0" applyBorder="1" applyAlignment="1" applyProtection="1">
      <alignment vertical="center"/>
      <protection locked="0"/>
    </xf>
    <xf numFmtId="174" fontId="0" fillId="35" borderId="51" xfId="0" applyNumberFormat="1" applyFont="1" applyFill="1" applyBorder="1" applyAlignment="1" applyProtection="1">
      <alignment vertical="center"/>
      <protection/>
    </xf>
    <xf numFmtId="11" fontId="0" fillId="35" borderId="51" xfId="0" applyNumberFormat="1" applyFont="1" applyFill="1" applyBorder="1" applyAlignment="1" applyProtection="1">
      <alignment vertical="center"/>
      <protection/>
    </xf>
    <xf numFmtId="11" fontId="4" fillId="35" borderId="0" xfId="0" applyNumberFormat="1" applyFont="1" applyFill="1" applyBorder="1" applyAlignment="1" applyProtection="1">
      <alignment horizontal="center" vertical="center" wrapText="1"/>
      <protection/>
    </xf>
    <xf numFmtId="0" fontId="8" fillId="33" borderId="48" xfId="0" applyNumberFormat="1" applyFont="1" applyFill="1" applyBorder="1" applyAlignment="1" applyProtection="1" quotePrefix="1">
      <alignment horizontal="center" vertical="center"/>
      <protection/>
    </xf>
    <xf numFmtId="0" fontId="8" fillId="36" borderId="48" xfId="0" applyFont="1" applyFill="1" applyBorder="1" applyAlignment="1" applyProtection="1">
      <alignment horizontal="center" vertical="center"/>
      <protection locked="0"/>
    </xf>
    <xf numFmtId="0" fontId="8" fillId="33" borderId="49" xfId="0" applyFont="1" applyFill="1" applyBorder="1" applyAlignment="1" applyProtection="1">
      <alignment horizontal="center" vertical="center"/>
      <protection/>
    </xf>
    <xf numFmtId="164" fontId="8" fillId="33" borderId="30" xfId="0" applyNumberFormat="1" applyFont="1" applyFill="1" applyBorder="1" applyAlignment="1" applyProtection="1">
      <alignment horizontal="right" vertical="center"/>
      <protection/>
    </xf>
    <xf numFmtId="2" fontId="8" fillId="33" borderId="30" xfId="0" applyNumberFormat="1" applyFont="1" applyFill="1" applyBorder="1" applyAlignment="1" applyProtection="1">
      <alignment horizontal="right" vertical="center"/>
      <protection/>
    </xf>
    <xf numFmtId="1" fontId="8" fillId="33" borderId="30" xfId="0" applyNumberFormat="1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164" fontId="8" fillId="33" borderId="54" xfId="0" applyNumberFormat="1" applyFont="1" applyFill="1" applyBorder="1" applyAlignment="1" applyProtection="1">
      <alignment horizontal="right" vertical="center"/>
      <protection/>
    </xf>
    <xf numFmtId="1" fontId="8" fillId="33" borderId="55" xfId="0" applyNumberFormat="1" applyFont="1" applyFill="1" applyBorder="1" applyAlignment="1" applyProtection="1">
      <alignment horizontal="right"/>
      <protection/>
    </xf>
    <xf numFmtId="0" fontId="8" fillId="36" borderId="28" xfId="0" applyFont="1" applyFill="1" applyBorder="1" applyAlignment="1" applyProtection="1">
      <alignment horizontal="right" vertical="center"/>
      <protection locked="0"/>
    </xf>
    <xf numFmtId="0" fontId="8" fillId="36" borderId="30" xfId="0" applyFont="1" applyFill="1" applyBorder="1" applyAlignment="1" applyProtection="1">
      <alignment horizontal="right" vertical="center"/>
      <protection locked="0"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6" borderId="56" xfId="0" applyFont="1" applyFill="1" applyBorder="1" applyAlignment="1" applyProtection="1">
      <alignment horizontal="right" vertical="center"/>
      <protection locked="0"/>
    </xf>
    <xf numFmtId="11" fontId="13" fillId="35" borderId="12" xfId="0" applyNumberFormat="1" applyFont="1" applyFill="1" applyBorder="1" applyAlignment="1" applyProtection="1">
      <alignment horizontal="center" vertical="center" wrapText="1"/>
      <protection/>
    </xf>
    <xf numFmtId="0" fontId="13" fillId="35" borderId="12" xfId="0" applyNumberFormat="1" applyFont="1" applyFill="1" applyBorder="1" applyAlignment="1" applyProtection="1">
      <alignment horizontal="center" vertical="center" wrapText="1"/>
      <protection/>
    </xf>
    <xf numFmtId="0" fontId="4" fillId="35" borderId="26" xfId="0" applyNumberFormat="1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11" fontId="13" fillId="35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1" fontId="4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2" xfId="0" applyFont="1" applyFill="1" applyBorder="1" applyAlignment="1" applyProtection="1">
      <alignment horizontal="center" vertical="center" wrapText="1"/>
      <protection/>
    </xf>
    <xf numFmtId="0" fontId="13" fillId="35" borderId="33" xfId="0" applyFont="1" applyFill="1" applyBorder="1" applyAlignment="1" applyProtection="1">
      <alignment horizontal="center" vertical="center"/>
      <protection/>
    </xf>
    <xf numFmtId="11" fontId="13" fillId="34" borderId="57" xfId="0" applyNumberFormat="1" applyFont="1" applyFill="1" applyBorder="1" applyAlignment="1" applyProtection="1">
      <alignment horizontal="center" vertical="center" wrapText="1"/>
      <protection locked="0"/>
    </xf>
    <xf numFmtId="11" fontId="13" fillId="34" borderId="35" xfId="0" applyNumberFormat="1" applyFont="1" applyFill="1" applyBorder="1" applyAlignment="1" applyProtection="1">
      <alignment horizontal="center" vertical="center" wrapText="1"/>
      <protection locked="0"/>
    </xf>
    <xf numFmtId="11" fontId="13" fillId="33" borderId="34" xfId="0" applyNumberFormat="1" applyFont="1" applyFill="1" applyBorder="1" applyAlignment="1" applyProtection="1">
      <alignment horizontal="center" vertical="center" wrapText="1"/>
      <protection/>
    </xf>
    <xf numFmtId="0" fontId="4" fillId="35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4" fillId="35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58" xfId="0" applyFont="1" applyBorder="1" applyAlignment="1" applyProtection="1">
      <alignment vertical="top"/>
      <protection/>
    </xf>
    <xf numFmtId="0" fontId="15" fillId="0" borderId="23" xfId="0" applyFont="1" applyBorder="1" applyAlignment="1" applyProtection="1">
      <alignment vertical="top"/>
      <protection/>
    </xf>
    <xf numFmtId="0" fontId="0" fillId="0" borderId="59" xfId="0" applyBorder="1" applyAlignment="1" applyProtection="1">
      <alignment vertical="top"/>
      <protection/>
    </xf>
    <xf numFmtId="0" fontId="15" fillId="0" borderId="23" xfId="0" applyFont="1" applyBorder="1" applyAlignment="1" applyProtection="1">
      <alignment horizontal="center" vertical="top"/>
      <protection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 applyProtection="1">
      <alignment horizontal="center" vertical="top"/>
      <protection/>
    </xf>
    <xf numFmtId="0" fontId="14" fillId="35" borderId="27" xfId="0" applyFont="1" applyFill="1" applyBorder="1" applyAlignment="1" applyProtection="1">
      <alignment horizontal="center" vertical="center"/>
      <protection locked="0"/>
    </xf>
    <xf numFmtId="0" fontId="0" fillId="34" borderId="42" xfId="0" applyFont="1" applyFill="1" applyBorder="1" applyAlignment="1" applyProtection="1">
      <alignment horizontal="left" vertical="center" wrapText="1"/>
      <protection locked="0"/>
    </xf>
    <xf numFmtId="0" fontId="0" fillId="34" borderId="60" xfId="0" applyFont="1" applyFill="1" applyBorder="1" applyAlignment="1" applyProtection="1">
      <alignment horizontal="left" vertical="center" wrapText="1"/>
      <protection locked="0"/>
    </xf>
    <xf numFmtId="0" fontId="8" fillId="34" borderId="42" xfId="0" applyFont="1" applyFill="1" applyBorder="1" applyAlignment="1" applyProtection="1">
      <alignment horizontal="center" vertical="center" wrapText="1"/>
      <protection locked="0"/>
    </xf>
    <xf numFmtId="0" fontId="8" fillId="34" borderId="61" xfId="0" applyFont="1" applyFill="1" applyBorder="1" applyAlignment="1" applyProtection="1">
      <alignment horizontal="center" vertical="center" wrapText="1"/>
      <protection locked="0"/>
    </xf>
    <xf numFmtId="0" fontId="4" fillId="35" borderId="54" xfId="0" applyFont="1" applyFill="1" applyBorder="1" applyAlignment="1" applyProtection="1">
      <alignment horizontal="center" vertical="center" wrapText="1"/>
      <protection/>
    </xf>
    <xf numFmtId="0" fontId="4" fillId="35" borderId="62" xfId="0" applyFont="1" applyFill="1" applyBorder="1" applyAlignment="1" applyProtection="1">
      <alignment horizontal="center" vertical="center" wrapText="1"/>
      <protection/>
    </xf>
    <xf numFmtId="0" fontId="11" fillId="35" borderId="28" xfId="0" applyFont="1" applyFill="1" applyBorder="1" applyAlignment="1" applyProtection="1">
      <alignment horizontal="center" vertical="center"/>
      <protection/>
    </xf>
    <xf numFmtId="0" fontId="11" fillId="35" borderId="63" xfId="0" applyFont="1" applyFill="1" applyBorder="1" applyAlignment="1" applyProtection="1">
      <alignment horizontal="center" vertical="center"/>
      <protection/>
    </xf>
    <xf numFmtId="0" fontId="13" fillId="35" borderId="54" xfId="0" applyFont="1" applyFill="1" applyBorder="1" applyAlignment="1" applyProtection="1">
      <alignment horizontal="center" vertical="center" wrapText="1"/>
      <protection/>
    </xf>
    <xf numFmtId="0" fontId="13" fillId="35" borderId="62" xfId="0" applyFont="1" applyFill="1" applyBorder="1" applyAlignment="1" applyProtection="1">
      <alignment horizontal="center" vertical="center" wrapText="1"/>
      <protection/>
    </xf>
    <xf numFmtId="0" fontId="15" fillId="35" borderId="58" xfId="0" applyFont="1" applyFill="1" applyBorder="1" applyAlignment="1" applyProtection="1">
      <alignment horizontal="center" vertical="center"/>
      <protection/>
    </xf>
    <xf numFmtId="0" fontId="15" fillId="35" borderId="23" xfId="0" applyFont="1" applyFill="1" applyBorder="1" applyAlignment="1" applyProtection="1">
      <alignment horizontal="center" vertical="center"/>
      <protection/>
    </xf>
    <xf numFmtId="0" fontId="15" fillId="35" borderId="59" xfId="0" applyFont="1" applyFill="1" applyBorder="1" applyAlignment="1" applyProtection="1">
      <alignment horizontal="center" vertical="center"/>
      <protection/>
    </xf>
    <xf numFmtId="0" fontId="8" fillId="35" borderId="64" xfId="0" applyFont="1" applyFill="1" applyBorder="1" applyAlignment="1" applyProtection="1">
      <alignment horizontal="center" vertical="center" wrapText="1"/>
      <protection/>
    </xf>
    <xf numFmtId="0" fontId="8" fillId="35" borderId="42" xfId="0" applyFont="1" applyFill="1" applyBorder="1" applyAlignment="1" applyProtection="1">
      <alignment horizontal="center" vertical="center" wrapText="1"/>
      <protection/>
    </xf>
    <xf numFmtId="0" fontId="0" fillId="34" borderId="62" xfId="0" applyFont="1" applyFill="1" applyBorder="1" applyAlignment="1" applyProtection="1">
      <alignment horizontal="center" vertical="center" wrapText="1"/>
      <protection locked="0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63" xfId="0" applyFont="1" applyFill="1" applyBorder="1" applyAlignment="1" applyProtection="1">
      <alignment horizontal="center" vertical="center" wrapText="1"/>
      <protection locked="0"/>
    </xf>
    <xf numFmtId="0" fontId="0" fillId="34" borderId="66" xfId="0" applyFont="1" applyFill="1" applyBorder="1" applyAlignment="1" applyProtection="1">
      <alignment horizontal="center" vertical="center" wrapText="1"/>
      <protection locked="0"/>
    </xf>
    <xf numFmtId="0" fontId="8" fillId="35" borderId="67" xfId="0" applyFont="1" applyFill="1" applyBorder="1" applyAlignment="1" applyProtection="1">
      <alignment horizontal="center" vertical="center" wrapText="1"/>
      <protection/>
    </xf>
    <xf numFmtId="0" fontId="8" fillId="35" borderId="62" xfId="0" applyFont="1" applyFill="1" applyBorder="1" applyAlignment="1" applyProtection="1">
      <alignment horizontal="center" vertical="center" wrapText="1"/>
      <protection/>
    </xf>
    <xf numFmtId="0" fontId="8" fillId="35" borderId="68" xfId="0" applyFont="1" applyFill="1" applyBorder="1" applyAlignment="1" applyProtection="1">
      <alignment horizontal="center" vertical="center" wrapText="1"/>
      <protection/>
    </xf>
    <xf numFmtId="0" fontId="8" fillId="35" borderId="63" xfId="0" applyFont="1" applyFill="1" applyBorder="1" applyAlignment="1" applyProtection="1">
      <alignment horizontal="center" vertical="center" wrapText="1"/>
      <protection/>
    </xf>
    <xf numFmtId="0" fontId="0" fillId="33" borderId="42" xfId="0" applyFont="1" applyFill="1" applyBorder="1" applyAlignment="1" applyProtection="1">
      <alignment horizontal="center" vertical="center" wrapText="1"/>
      <protection locked="0"/>
    </xf>
    <xf numFmtId="0" fontId="0" fillId="33" borderId="61" xfId="0" applyFont="1" applyFill="1" applyBorder="1" applyAlignment="1" applyProtection="1">
      <alignment horizontal="center" vertical="center" wrapText="1"/>
      <protection locked="0"/>
    </xf>
    <xf numFmtId="0" fontId="0" fillId="34" borderId="42" xfId="0" applyFont="1" applyFill="1" applyBorder="1" applyAlignment="1" applyProtection="1">
      <alignment horizontal="center" vertical="center" wrapText="1"/>
      <protection locked="0"/>
    </xf>
    <xf numFmtId="0" fontId="0" fillId="34" borderId="6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63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55" xfId="0" applyFont="1" applyBorder="1" applyAlignment="1" applyProtection="1">
      <alignment horizontal="center" vertical="center" wrapText="1"/>
      <protection/>
    </xf>
    <xf numFmtId="0" fontId="4" fillId="0" borderId="69" xfId="0" applyFont="1" applyBorder="1" applyAlignment="1" applyProtection="1">
      <alignment horizontal="center" vertical="center" wrapText="1"/>
      <protection/>
    </xf>
    <xf numFmtId="0" fontId="4" fillId="0" borderId="70" xfId="0" applyFont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54" xfId="0" applyFont="1" applyBorder="1" applyAlignment="1" applyProtection="1">
      <alignment horizontal="center" vertical="center" wrapText="1"/>
      <protection/>
    </xf>
    <xf numFmtId="0" fontId="4" fillId="0" borderId="62" xfId="0" applyFont="1" applyBorder="1" applyAlignment="1" applyProtection="1">
      <alignment horizontal="center" vertical="center" wrapText="1"/>
      <protection/>
    </xf>
    <xf numFmtId="0" fontId="6" fillId="0" borderId="47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 wrapText="1"/>
      <protection/>
    </xf>
    <xf numFmtId="0" fontId="0" fillId="34" borderId="62" xfId="0" applyFont="1" applyFill="1" applyBorder="1" applyAlignment="1" applyProtection="1">
      <alignment horizontal="left" vertical="center" wrapText="1"/>
      <protection locked="0"/>
    </xf>
    <xf numFmtId="0" fontId="0" fillId="34" borderId="65" xfId="0" applyFont="1" applyFill="1" applyBorder="1" applyAlignment="1" applyProtection="1">
      <alignment horizontal="left" vertical="center" wrapText="1"/>
      <protection locked="0"/>
    </xf>
    <xf numFmtId="0" fontId="0" fillId="34" borderId="63" xfId="0" applyFont="1" applyFill="1" applyBorder="1" applyAlignment="1" applyProtection="1">
      <alignment horizontal="left" vertical="center" wrapText="1"/>
      <protection locked="0"/>
    </xf>
    <xf numFmtId="0" fontId="0" fillId="34" borderId="66" xfId="0" applyFont="1" applyFill="1" applyBorder="1" applyAlignment="1" applyProtection="1">
      <alignment horizontal="left" vertical="center" wrapText="1"/>
      <protection locked="0"/>
    </xf>
    <xf numFmtId="0" fontId="15" fillId="0" borderId="26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25" xfId="0" applyFont="1" applyBorder="1" applyAlignment="1" applyProtection="1">
      <alignment horizontal="center"/>
      <protection/>
    </xf>
    <xf numFmtId="0" fontId="34" fillId="35" borderId="71" xfId="0" applyFont="1" applyFill="1" applyBorder="1" applyAlignment="1" applyProtection="1">
      <alignment horizontal="center" vertical="center"/>
      <protection/>
    </xf>
    <xf numFmtId="0" fontId="34" fillId="35" borderId="72" xfId="0" applyFont="1" applyFill="1" applyBorder="1" applyAlignment="1" applyProtection="1">
      <alignment horizontal="center" vertical="center"/>
      <protection/>
    </xf>
    <xf numFmtId="0" fontId="34" fillId="35" borderId="7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5.emf" /><Relationship Id="rId3" Type="http://schemas.openxmlformats.org/officeDocument/2006/relationships/image" Target="../media/image9.emf" /><Relationship Id="rId4" Type="http://schemas.openxmlformats.org/officeDocument/2006/relationships/image" Target="../media/image7.emf" /><Relationship Id="rId5" Type="http://schemas.openxmlformats.org/officeDocument/2006/relationships/image" Target="../media/image6.emf" /><Relationship Id="rId6" Type="http://schemas.openxmlformats.org/officeDocument/2006/relationships/image" Target="../media/image4.emf" /><Relationship Id="rId7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3.emf" /><Relationship Id="rId3" Type="http://schemas.openxmlformats.org/officeDocument/2006/relationships/image" Target="../media/image17.emf" /><Relationship Id="rId4" Type="http://schemas.openxmlformats.org/officeDocument/2006/relationships/image" Target="../media/image1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3.emf" /><Relationship Id="rId3" Type="http://schemas.openxmlformats.org/officeDocument/2006/relationships/image" Target="../media/image17.emf" /><Relationship Id="rId4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171450</xdr:colOff>
      <xdr:row>8</xdr:row>
      <xdr:rowOff>19050</xdr:rowOff>
    </xdr:from>
    <xdr:to>
      <xdr:col>12</xdr:col>
      <xdr:colOff>371475</xdr:colOff>
      <xdr:row>9</xdr:row>
      <xdr:rowOff>66675</xdr:rowOff>
    </xdr:to>
    <xdr:pic>
      <xdr:nvPicPr>
        <xdr:cNvPr id="1" name="Print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781175"/>
          <a:ext cx="990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11</xdr:row>
      <xdr:rowOff>352425</xdr:rowOff>
    </xdr:from>
    <xdr:to>
      <xdr:col>12</xdr:col>
      <xdr:colOff>428625</xdr:colOff>
      <xdr:row>12</xdr:row>
      <xdr:rowOff>295275</xdr:rowOff>
    </xdr:to>
    <xdr:pic>
      <xdr:nvPicPr>
        <xdr:cNvPr id="2" name="ExitExc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3286125"/>
          <a:ext cx="990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</xdr:row>
      <xdr:rowOff>66675</xdr:rowOff>
    </xdr:from>
    <xdr:to>
      <xdr:col>12</xdr:col>
      <xdr:colOff>381000</xdr:colOff>
      <xdr:row>5</xdr:row>
      <xdr:rowOff>266700</xdr:rowOff>
    </xdr:to>
    <xdr:pic>
      <xdr:nvPicPr>
        <xdr:cNvPr id="3" name="Instruction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790575"/>
          <a:ext cx="990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10</xdr:row>
      <xdr:rowOff>323850</xdr:rowOff>
    </xdr:from>
    <xdr:to>
      <xdr:col>12</xdr:col>
      <xdr:colOff>428625</xdr:colOff>
      <xdr:row>11</xdr:row>
      <xdr:rowOff>228600</xdr:rowOff>
    </xdr:to>
    <xdr:pic>
      <xdr:nvPicPr>
        <xdr:cNvPr id="4" name="Rese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05550" y="2790825"/>
          <a:ext cx="990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13</xdr:row>
      <xdr:rowOff>209550</xdr:rowOff>
    </xdr:from>
    <xdr:to>
      <xdr:col>9</xdr:col>
      <xdr:colOff>600075</xdr:colOff>
      <xdr:row>15</xdr:row>
      <xdr:rowOff>438150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2571750" y="3876675"/>
          <a:ext cx="3419475" cy="1000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NOTES:  (click outside box when finished)</a:t>
          </a:r>
        </a:p>
      </xdr:txBody>
    </xdr:sp>
    <xdr:clientData/>
  </xdr:twoCellAnchor>
  <xdr:twoCellAnchor editAs="oneCell">
    <xdr:from>
      <xdr:col>2</xdr:col>
      <xdr:colOff>9525</xdr:colOff>
      <xdr:row>2</xdr:row>
      <xdr:rowOff>9525</xdr:rowOff>
    </xdr:from>
    <xdr:to>
      <xdr:col>6</xdr:col>
      <xdr:colOff>466725</xdr:colOff>
      <xdr:row>4</xdr:row>
      <xdr:rowOff>28575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7775" y="438150"/>
          <a:ext cx="2828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304800</xdr:rowOff>
    </xdr:from>
    <xdr:to>
      <xdr:col>13</xdr:col>
      <xdr:colOff>495300</xdr:colOff>
      <xdr:row>7</xdr:row>
      <xdr:rowOff>152400</xdr:rowOff>
    </xdr:to>
    <xdr:pic>
      <xdr:nvPicPr>
        <xdr:cNvPr id="7" name="NewChe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57925" y="1200150"/>
          <a:ext cx="1714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9</xdr:row>
      <xdr:rowOff>190500</xdr:rowOff>
    </xdr:from>
    <xdr:to>
      <xdr:col>12</xdr:col>
      <xdr:colOff>257175</xdr:colOff>
      <xdr:row>10</xdr:row>
      <xdr:rowOff>171450</xdr:rowOff>
    </xdr:to>
    <xdr:pic>
      <xdr:nvPicPr>
        <xdr:cNvPr id="8" name="Printtofil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76975" y="2276475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6</xdr:row>
      <xdr:rowOff>66675</xdr:rowOff>
    </xdr:from>
    <xdr:to>
      <xdr:col>12</xdr:col>
      <xdr:colOff>390525</xdr:colOff>
      <xdr:row>7</xdr:row>
      <xdr:rowOff>123825</xdr:rowOff>
    </xdr:to>
    <xdr:pic>
      <xdr:nvPicPr>
        <xdr:cNvPr id="1" name="Print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495425"/>
          <a:ext cx="990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11</xdr:row>
      <xdr:rowOff>9525</xdr:rowOff>
    </xdr:from>
    <xdr:to>
      <xdr:col>12</xdr:col>
      <xdr:colOff>419100</xdr:colOff>
      <xdr:row>11</xdr:row>
      <xdr:rowOff>381000</xdr:rowOff>
    </xdr:to>
    <xdr:pic>
      <xdr:nvPicPr>
        <xdr:cNvPr id="2" name="ExitExc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3105150"/>
          <a:ext cx="990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</xdr:row>
      <xdr:rowOff>66675</xdr:rowOff>
    </xdr:from>
    <xdr:to>
      <xdr:col>12</xdr:col>
      <xdr:colOff>381000</xdr:colOff>
      <xdr:row>5</xdr:row>
      <xdr:rowOff>266700</xdr:rowOff>
    </xdr:to>
    <xdr:pic>
      <xdr:nvPicPr>
        <xdr:cNvPr id="3" name="Instruction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952500"/>
          <a:ext cx="990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9</xdr:row>
      <xdr:rowOff>276225</xdr:rowOff>
    </xdr:from>
    <xdr:to>
      <xdr:col>12</xdr:col>
      <xdr:colOff>409575</xdr:colOff>
      <xdr:row>10</xdr:row>
      <xdr:rowOff>266700</xdr:rowOff>
    </xdr:to>
    <xdr:pic>
      <xdr:nvPicPr>
        <xdr:cNvPr id="4" name="Rese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2524125"/>
          <a:ext cx="990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13</xdr:row>
      <xdr:rowOff>104775</xdr:rowOff>
    </xdr:from>
    <xdr:to>
      <xdr:col>9</xdr:col>
      <xdr:colOff>657225</xdr:colOff>
      <xdr:row>24</xdr:row>
      <xdr:rowOff>142875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381500" y="3933825"/>
          <a:ext cx="1657350" cy="2562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NOTES:  (click outside box when finished)</a:t>
          </a:r>
        </a:p>
      </xdr:txBody>
    </xdr:sp>
    <xdr:clientData/>
  </xdr:twoCellAnchor>
  <xdr:oneCellAnchor>
    <xdr:from>
      <xdr:col>16</xdr:col>
      <xdr:colOff>114300</xdr:colOff>
      <xdr:row>15</xdr:row>
      <xdr:rowOff>0</xdr:rowOff>
    </xdr:from>
    <xdr:ext cx="76200" cy="200025"/>
    <xdr:sp fLocksText="0">
      <xdr:nvSpPr>
        <xdr:cNvPr id="6" name="Text Box 20"/>
        <xdr:cNvSpPr txBox="1">
          <a:spLocks noChangeArrowheads="1"/>
        </xdr:cNvSpPr>
      </xdr:nvSpPr>
      <xdr:spPr>
        <a:xfrm>
          <a:off x="9410700" y="4438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38100</xdr:colOff>
      <xdr:row>10</xdr:row>
      <xdr:rowOff>142875</xdr:rowOff>
    </xdr:from>
    <xdr:to>
      <xdr:col>4</xdr:col>
      <xdr:colOff>266700</xdr:colOff>
      <xdr:row>10</xdr:row>
      <xdr:rowOff>190500</xdr:rowOff>
    </xdr:to>
    <xdr:sp>
      <xdr:nvSpPr>
        <xdr:cNvPr id="7" name="Line 22"/>
        <xdr:cNvSpPr>
          <a:spLocks/>
        </xdr:cNvSpPr>
      </xdr:nvSpPr>
      <xdr:spPr>
        <a:xfrm flipH="1" flipV="1">
          <a:off x="2466975" y="2771775"/>
          <a:ext cx="2286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11</xdr:row>
      <xdr:rowOff>219075</xdr:rowOff>
    </xdr:from>
    <xdr:to>
      <xdr:col>4</xdr:col>
      <xdr:colOff>266700</xdr:colOff>
      <xdr:row>11</xdr:row>
      <xdr:rowOff>276225</xdr:rowOff>
    </xdr:to>
    <xdr:sp>
      <xdr:nvSpPr>
        <xdr:cNvPr id="8" name="Line 23"/>
        <xdr:cNvSpPr>
          <a:spLocks/>
        </xdr:cNvSpPr>
      </xdr:nvSpPr>
      <xdr:spPr>
        <a:xfrm flipH="1">
          <a:off x="2466975" y="3314700"/>
          <a:ext cx="2286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581025</xdr:colOff>
      <xdr:row>10</xdr:row>
      <xdr:rowOff>190500</xdr:rowOff>
    </xdr:from>
    <xdr:ext cx="638175" cy="514350"/>
    <xdr:sp>
      <xdr:nvSpPr>
        <xdr:cNvPr id="9" name="Text Box 24"/>
        <xdr:cNvSpPr txBox="1">
          <a:spLocks noChangeArrowheads="1"/>
        </xdr:cNvSpPr>
      </xdr:nvSpPr>
      <xdr:spPr>
        <a:xfrm>
          <a:off x="2419350" y="2819400"/>
          <a:ext cx="6381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ONE OF THESE </a:t>
          </a:r>
        </a:p>
      </xdr:txBody>
    </xdr:sp>
    <xdr:clientData/>
  </xdr:oneCellAnchor>
  <xdr:twoCellAnchor>
    <xdr:from>
      <xdr:col>4</xdr:col>
      <xdr:colOff>38100</xdr:colOff>
      <xdr:row>12</xdr:row>
      <xdr:rowOff>76200</xdr:rowOff>
    </xdr:from>
    <xdr:to>
      <xdr:col>4</xdr:col>
      <xdr:colOff>228600</xdr:colOff>
      <xdr:row>12</xdr:row>
      <xdr:rowOff>123825</xdr:rowOff>
    </xdr:to>
    <xdr:sp>
      <xdr:nvSpPr>
        <xdr:cNvPr id="10" name="Line 26"/>
        <xdr:cNvSpPr>
          <a:spLocks/>
        </xdr:cNvSpPr>
      </xdr:nvSpPr>
      <xdr:spPr>
        <a:xfrm flipH="1" flipV="1">
          <a:off x="2466975" y="3600450"/>
          <a:ext cx="1905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28575</xdr:colOff>
      <xdr:row>12</xdr:row>
      <xdr:rowOff>114300</xdr:rowOff>
    </xdr:from>
    <xdr:ext cx="533400" cy="247650"/>
    <xdr:sp>
      <xdr:nvSpPr>
        <xdr:cNvPr id="11" name="Text Box 27"/>
        <xdr:cNvSpPr txBox="1">
          <a:spLocks noChangeArrowheads="1"/>
        </xdr:cNvSpPr>
      </xdr:nvSpPr>
      <xdr:spPr>
        <a:xfrm>
          <a:off x="2457450" y="3638550"/>
          <a:ext cx="533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zero if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nonvolatile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228600</xdr:colOff>
      <xdr:row>13</xdr:row>
      <xdr:rowOff>104775</xdr:rowOff>
    </xdr:from>
    <xdr:ext cx="533400" cy="381000"/>
    <xdr:sp>
      <xdr:nvSpPr>
        <xdr:cNvPr id="12" name="Text Box 28"/>
        <xdr:cNvSpPr txBox="1">
          <a:spLocks noChangeArrowheads="1"/>
        </xdr:cNvSpPr>
      </xdr:nvSpPr>
      <xdr:spPr>
        <a:xfrm>
          <a:off x="2657475" y="3933825"/>
          <a:ext cx="533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NA if inorganic or a solid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4</xdr:col>
      <xdr:colOff>47625</xdr:colOff>
      <xdr:row>13</xdr:row>
      <xdr:rowOff>142875</xdr:rowOff>
    </xdr:from>
    <xdr:to>
      <xdr:col>4</xdr:col>
      <xdr:colOff>228600</xdr:colOff>
      <xdr:row>13</xdr:row>
      <xdr:rowOff>180975</xdr:rowOff>
    </xdr:to>
    <xdr:sp>
      <xdr:nvSpPr>
        <xdr:cNvPr id="13" name="Line 29"/>
        <xdr:cNvSpPr>
          <a:spLocks/>
        </xdr:cNvSpPr>
      </xdr:nvSpPr>
      <xdr:spPr>
        <a:xfrm flipH="1" flipV="1">
          <a:off x="2476500" y="3971925"/>
          <a:ext cx="1809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28575</xdr:colOff>
      <xdr:row>8</xdr:row>
      <xdr:rowOff>76200</xdr:rowOff>
    </xdr:from>
    <xdr:to>
      <xdr:col>12</xdr:col>
      <xdr:colOff>314325</xdr:colOff>
      <xdr:row>9</xdr:row>
      <xdr:rowOff>123825</xdr:rowOff>
    </xdr:to>
    <xdr:pic>
      <xdr:nvPicPr>
        <xdr:cNvPr id="14" name="Printtofil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76975" y="2000250"/>
          <a:ext cx="895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asterDatabase">
    <pageSetUpPr fitToPage="1"/>
  </sheetPr>
  <dimension ref="A1:N225"/>
  <sheetViews>
    <sheetView zoomScalePageLayoutView="0" workbookViewId="0" topLeftCell="B1">
      <pane xSplit="4320" ySplit="1905" topLeftCell="D2" activePane="bottomRight" state="split"/>
      <selection pane="topLeft" activeCell="AA40" sqref="AA40"/>
      <selection pane="topRight" activeCell="D1" sqref="D1:D16384"/>
      <selection pane="bottomLeft" activeCell="B5" sqref="B5"/>
      <selection pane="bottomRight" activeCell="D2" sqref="D2"/>
    </sheetView>
  </sheetViews>
  <sheetFormatPr defaultColWidth="9.140625" defaultRowHeight="12.75"/>
  <cols>
    <col min="1" max="1" width="0" style="1" hidden="1" customWidth="1"/>
    <col min="2" max="2" width="27.421875" style="1" customWidth="1"/>
    <col min="3" max="3" width="10.00390625" style="4" customWidth="1"/>
    <col min="4" max="5" width="14.8515625" style="4" customWidth="1"/>
    <col min="6" max="6" width="13.7109375" style="4" customWidth="1"/>
    <col min="7" max="7" width="11.7109375" style="4" customWidth="1"/>
    <col min="8" max="8" width="10.140625" style="1" customWidth="1"/>
    <col min="9" max="9" width="14.140625" style="4" customWidth="1"/>
    <col min="10" max="11" width="9.57421875" style="4" customWidth="1"/>
    <col min="12" max="12" width="13.421875" style="17" customWidth="1"/>
    <col min="13" max="13" width="11.7109375" style="1" customWidth="1"/>
    <col min="14" max="14" width="13.00390625" style="4" customWidth="1"/>
    <col min="15" max="16384" width="9.140625" style="1" customWidth="1"/>
  </cols>
  <sheetData>
    <row r="1" spans="2:14" ht="82.5" customHeight="1">
      <c r="B1" s="5" t="s">
        <v>13</v>
      </c>
      <c r="C1" s="5" t="s">
        <v>14</v>
      </c>
      <c r="D1" s="16" t="s">
        <v>340</v>
      </c>
      <c r="E1" s="16" t="s">
        <v>363</v>
      </c>
      <c r="F1" s="16" t="s">
        <v>341</v>
      </c>
      <c r="G1" s="16" t="s">
        <v>343</v>
      </c>
      <c r="H1" s="15" t="s">
        <v>362</v>
      </c>
      <c r="I1" s="15" t="s">
        <v>339</v>
      </c>
      <c r="J1" s="15" t="s">
        <v>337</v>
      </c>
      <c r="K1" s="15" t="s">
        <v>338</v>
      </c>
      <c r="L1" s="15" t="s">
        <v>342</v>
      </c>
      <c r="M1" s="15"/>
      <c r="N1" s="14"/>
    </row>
    <row r="2" spans="1:14" s="18" customFormat="1" ht="12.75">
      <c r="A2" s="18">
        <v>1</v>
      </c>
      <c r="B2" s="29" t="s">
        <v>94</v>
      </c>
      <c r="C2" s="17" t="s">
        <v>96</v>
      </c>
      <c r="D2" s="19">
        <v>400</v>
      </c>
      <c r="E2" s="30">
        <v>10</v>
      </c>
      <c r="F2" s="19">
        <v>0.2</v>
      </c>
      <c r="G2" s="19" t="s">
        <v>84</v>
      </c>
      <c r="H2" s="19">
        <v>4.24</v>
      </c>
      <c r="I2" s="8">
        <v>0.00636</v>
      </c>
      <c r="J2" s="8">
        <v>7080</v>
      </c>
      <c r="K2" s="17" t="s">
        <v>84</v>
      </c>
      <c r="L2" s="17" t="s">
        <v>84</v>
      </c>
      <c r="M2" s="19"/>
      <c r="N2" s="30"/>
    </row>
    <row r="3" spans="1:14" s="18" customFormat="1" ht="12.75" customHeight="1">
      <c r="A3" s="18">
        <v>2</v>
      </c>
      <c r="B3" s="29" t="s">
        <v>95</v>
      </c>
      <c r="C3" s="17" t="s">
        <v>97</v>
      </c>
      <c r="D3" s="19" t="s">
        <v>84</v>
      </c>
      <c r="E3" s="30">
        <v>10</v>
      </c>
      <c r="F3" s="19">
        <v>0.2</v>
      </c>
      <c r="G3" s="19" t="s">
        <v>84</v>
      </c>
      <c r="H3" s="19">
        <v>16</v>
      </c>
      <c r="I3" s="8">
        <v>0.00451</v>
      </c>
      <c r="J3" s="8">
        <v>2759</v>
      </c>
      <c r="K3" s="17" t="s">
        <v>84</v>
      </c>
      <c r="L3" s="17" t="s">
        <v>84</v>
      </c>
      <c r="M3" s="19"/>
      <c r="N3" s="30"/>
    </row>
    <row r="4" spans="1:13" ht="12.75">
      <c r="A4" s="1">
        <v>3</v>
      </c>
      <c r="B4" s="1" t="s">
        <v>76</v>
      </c>
      <c r="C4" s="4" t="s">
        <v>15</v>
      </c>
      <c r="D4" s="24">
        <v>6000</v>
      </c>
      <c r="E4" s="4">
        <v>10</v>
      </c>
      <c r="F4" s="4">
        <v>0.01</v>
      </c>
      <c r="G4" s="4" t="s">
        <v>84</v>
      </c>
      <c r="H4" s="22">
        <v>1000000</v>
      </c>
      <c r="I4" s="8">
        <v>0.00159</v>
      </c>
      <c r="J4" s="8">
        <v>0.575</v>
      </c>
      <c r="K4" s="17" t="s">
        <v>84</v>
      </c>
      <c r="L4" s="20">
        <v>155000</v>
      </c>
      <c r="M4" s="6"/>
    </row>
    <row r="5" spans="1:13" ht="12.75">
      <c r="A5" s="18">
        <v>4</v>
      </c>
      <c r="B5" s="1" t="s">
        <v>98</v>
      </c>
      <c r="C5" s="4" t="s">
        <v>99</v>
      </c>
      <c r="D5" s="4">
        <v>700</v>
      </c>
      <c r="E5" s="4">
        <v>10</v>
      </c>
      <c r="F5" s="4">
        <v>0.2</v>
      </c>
      <c r="G5" s="4" t="s">
        <v>84</v>
      </c>
      <c r="H5" s="22">
        <v>6100</v>
      </c>
      <c r="I5" s="8">
        <v>0.000451</v>
      </c>
      <c r="J5" s="8">
        <v>37</v>
      </c>
      <c r="K5" s="17" t="s">
        <v>84</v>
      </c>
      <c r="L5" s="20">
        <v>1390</v>
      </c>
      <c r="M5" s="6"/>
    </row>
    <row r="6" spans="1:13" ht="12.75">
      <c r="A6" s="18">
        <v>5</v>
      </c>
      <c r="B6" s="1" t="s">
        <v>100</v>
      </c>
      <c r="C6" s="4" t="s">
        <v>101</v>
      </c>
      <c r="D6" s="4">
        <v>4</v>
      </c>
      <c r="E6" s="4">
        <v>5</v>
      </c>
      <c r="F6" s="4">
        <v>0.5</v>
      </c>
      <c r="G6" s="4" t="s">
        <v>84</v>
      </c>
      <c r="H6" s="22">
        <v>210000</v>
      </c>
      <c r="I6" s="8">
        <v>0.00492</v>
      </c>
      <c r="J6" s="8">
        <v>1</v>
      </c>
      <c r="K6" s="17" t="s">
        <v>84</v>
      </c>
      <c r="L6" s="20">
        <v>32700</v>
      </c>
      <c r="M6" s="6"/>
    </row>
    <row r="7" spans="1:13" ht="12.75">
      <c r="A7" s="1">
        <v>6</v>
      </c>
      <c r="B7" s="10" t="s">
        <v>102</v>
      </c>
      <c r="C7" s="4" t="s">
        <v>103</v>
      </c>
      <c r="D7" s="4">
        <v>0.06</v>
      </c>
      <c r="E7" s="4">
        <v>2</v>
      </c>
      <c r="F7" s="4">
        <v>0.5</v>
      </c>
      <c r="G7" s="4" t="s">
        <v>84</v>
      </c>
      <c r="H7" s="22">
        <v>74000</v>
      </c>
      <c r="I7" s="8">
        <v>0.0041</v>
      </c>
      <c r="J7" s="8">
        <v>2</v>
      </c>
      <c r="K7" s="17" t="s">
        <v>84</v>
      </c>
      <c r="L7" s="20">
        <v>11700</v>
      </c>
      <c r="M7" s="6"/>
    </row>
    <row r="8" spans="1:13" ht="12.75">
      <c r="A8" s="18">
        <v>7</v>
      </c>
      <c r="B8" s="10" t="s">
        <v>104</v>
      </c>
      <c r="C8" s="4" t="s">
        <v>105</v>
      </c>
      <c r="D8" s="4">
        <v>0.002</v>
      </c>
      <c r="E8" s="4">
        <v>0.04</v>
      </c>
      <c r="F8" s="4">
        <v>0.002</v>
      </c>
      <c r="G8" s="4" t="s">
        <v>84</v>
      </c>
      <c r="H8" s="22">
        <v>0.18</v>
      </c>
      <c r="I8" s="8">
        <v>0.00697</v>
      </c>
      <c r="J8" s="8">
        <v>2450000</v>
      </c>
      <c r="K8" s="17" t="s">
        <v>84</v>
      </c>
      <c r="L8" s="17" t="s">
        <v>84</v>
      </c>
      <c r="M8" s="6"/>
    </row>
    <row r="9" spans="1:13" ht="12.75">
      <c r="A9" s="18">
        <v>8</v>
      </c>
      <c r="B9" s="10" t="s">
        <v>110</v>
      </c>
      <c r="C9" s="4" t="s">
        <v>106</v>
      </c>
      <c r="D9" s="4">
        <v>200</v>
      </c>
      <c r="E9" s="4">
        <v>30</v>
      </c>
      <c r="F9" s="4">
        <v>20</v>
      </c>
      <c r="G9" s="4" t="s">
        <v>84</v>
      </c>
      <c r="H9" s="22" t="s">
        <v>84</v>
      </c>
      <c r="I9" s="8">
        <v>0</v>
      </c>
      <c r="J9" s="8" t="s">
        <v>84</v>
      </c>
      <c r="K9" s="20">
        <v>1500</v>
      </c>
      <c r="L9" s="17" t="s">
        <v>84</v>
      </c>
      <c r="M9" s="6"/>
    </row>
    <row r="10" spans="1:13" ht="12.75">
      <c r="A10" s="1">
        <v>9</v>
      </c>
      <c r="B10" s="10" t="s">
        <v>107</v>
      </c>
      <c r="C10" s="4" t="s">
        <v>108</v>
      </c>
      <c r="D10" s="4">
        <v>2000</v>
      </c>
      <c r="E10" s="4">
        <v>10</v>
      </c>
      <c r="F10" s="4">
        <v>0.2</v>
      </c>
      <c r="G10" s="4" t="s">
        <v>84</v>
      </c>
      <c r="H10" s="22">
        <v>0.0434</v>
      </c>
      <c r="I10" s="8">
        <v>0.00267</v>
      </c>
      <c r="J10" s="8">
        <v>29500</v>
      </c>
      <c r="K10" s="17" t="s">
        <v>84</v>
      </c>
      <c r="L10" s="17" t="s">
        <v>84</v>
      </c>
      <c r="M10" s="6"/>
    </row>
    <row r="11" spans="1:13" ht="12.75">
      <c r="A11" s="18">
        <v>10</v>
      </c>
      <c r="B11" s="10" t="s">
        <v>109</v>
      </c>
      <c r="C11" s="4" t="s">
        <v>113</v>
      </c>
      <c r="D11" s="4">
        <v>6</v>
      </c>
      <c r="E11" s="4">
        <v>3</v>
      </c>
      <c r="F11" s="4">
        <v>6</v>
      </c>
      <c r="G11" s="4" t="s">
        <v>84</v>
      </c>
      <c r="H11" s="22" t="s">
        <v>84</v>
      </c>
      <c r="I11" s="8">
        <v>0</v>
      </c>
      <c r="J11" s="8" t="s">
        <v>84</v>
      </c>
      <c r="K11" s="20">
        <v>45</v>
      </c>
      <c r="L11" s="17" t="s">
        <v>84</v>
      </c>
      <c r="M11" s="6"/>
    </row>
    <row r="12" spans="1:13" ht="12.75">
      <c r="A12" s="18">
        <v>11</v>
      </c>
      <c r="B12" s="10" t="s">
        <v>111</v>
      </c>
      <c r="C12" s="4" t="s">
        <v>114</v>
      </c>
      <c r="D12" s="4">
        <v>0.02</v>
      </c>
      <c r="E12" s="4">
        <v>3</v>
      </c>
      <c r="F12" s="4">
        <v>1</v>
      </c>
      <c r="G12" s="4">
        <v>19</v>
      </c>
      <c r="H12" s="22" t="s">
        <v>84</v>
      </c>
      <c r="I12" s="8">
        <v>0</v>
      </c>
      <c r="J12" s="8" t="s">
        <v>84</v>
      </c>
      <c r="K12" s="20">
        <v>26</v>
      </c>
      <c r="L12" s="17" t="s">
        <v>84</v>
      </c>
      <c r="M12" s="6"/>
    </row>
    <row r="13" spans="1:13" ht="12.75">
      <c r="A13" s="1">
        <v>12</v>
      </c>
      <c r="B13" s="10" t="s">
        <v>112</v>
      </c>
      <c r="C13" s="4" t="s">
        <v>115</v>
      </c>
      <c r="D13" s="4">
        <v>3</v>
      </c>
      <c r="E13" s="4">
        <v>0.1</v>
      </c>
      <c r="F13" s="4">
        <v>0.2</v>
      </c>
      <c r="G13" s="4" t="s">
        <v>84</v>
      </c>
      <c r="H13" s="22">
        <v>70</v>
      </c>
      <c r="I13" s="8">
        <v>1.21E-07</v>
      </c>
      <c r="J13" s="8">
        <v>360</v>
      </c>
      <c r="K13" s="17" t="s">
        <v>84</v>
      </c>
      <c r="L13" s="17" t="s">
        <v>84</v>
      </c>
      <c r="M13" s="6"/>
    </row>
    <row r="14" spans="1:13" ht="12.75">
      <c r="A14" s="18">
        <v>13</v>
      </c>
      <c r="B14" s="10" t="s">
        <v>118</v>
      </c>
      <c r="C14" s="4" t="s">
        <v>116</v>
      </c>
      <c r="D14" s="4">
        <v>6000</v>
      </c>
      <c r="E14" s="4">
        <v>200</v>
      </c>
      <c r="F14" s="4">
        <v>20</v>
      </c>
      <c r="G14" s="4" t="s">
        <v>84</v>
      </c>
      <c r="H14" s="22" t="s">
        <v>84</v>
      </c>
      <c r="I14" s="8">
        <v>0</v>
      </c>
      <c r="J14" s="8" t="s">
        <v>84</v>
      </c>
      <c r="K14" s="20">
        <v>17</v>
      </c>
      <c r="L14" s="17" t="s">
        <v>84</v>
      </c>
      <c r="M14" s="6"/>
    </row>
    <row r="15" spans="1:13" ht="12.75">
      <c r="A15" s="18">
        <v>14</v>
      </c>
      <c r="B15" s="10" t="s">
        <v>117</v>
      </c>
      <c r="C15" s="4" t="s">
        <v>119</v>
      </c>
      <c r="D15" s="4" t="s">
        <v>84</v>
      </c>
      <c r="E15" s="4" t="s">
        <v>84</v>
      </c>
      <c r="F15" s="4">
        <v>0.2</v>
      </c>
      <c r="G15" s="4" t="s">
        <v>84</v>
      </c>
      <c r="H15" s="22">
        <v>3000</v>
      </c>
      <c r="I15" s="8">
        <v>0.00109</v>
      </c>
      <c r="J15" s="8">
        <v>29</v>
      </c>
      <c r="K15" s="17" t="s">
        <v>84</v>
      </c>
      <c r="L15" s="20" t="s">
        <v>84</v>
      </c>
      <c r="M15" s="6"/>
    </row>
    <row r="16" spans="1:12" ht="12.75">
      <c r="A16" s="1">
        <v>15</v>
      </c>
      <c r="B16" s="1" t="s">
        <v>16</v>
      </c>
      <c r="C16" s="4" t="s">
        <v>17</v>
      </c>
      <c r="D16" s="4">
        <v>0.2</v>
      </c>
      <c r="E16" s="4">
        <v>1</v>
      </c>
      <c r="F16" s="4">
        <v>0.005</v>
      </c>
      <c r="G16" s="4" t="s">
        <v>84</v>
      </c>
      <c r="H16" s="22">
        <v>1750</v>
      </c>
      <c r="I16" s="8">
        <v>0.228</v>
      </c>
      <c r="J16" s="8">
        <v>58.9</v>
      </c>
      <c r="K16" s="17" t="s">
        <v>84</v>
      </c>
      <c r="L16" s="20">
        <v>522</v>
      </c>
    </row>
    <row r="17" spans="1:12" ht="12.75">
      <c r="A17" s="18">
        <v>16</v>
      </c>
      <c r="B17" s="10" t="s">
        <v>121</v>
      </c>
      <c r="C17" s="4" t="s">
        <v>120</v>
      </c>
      <c r="D17" s="4">
        <v>0.0002</v>
      </c>
      <c r="E17" s="4">
        <v>20</v>
      </c>
      <c r="F17" s="4">
        <v>0.7</v>
      </c>
      <c r="G17" s="4" t="s">
        <v>84</v>
      </c>
      <c r="H17" s="22">
        <v>500</v>
      </c>
      <c r="I17" s="8">
        <v>1.6E-09</v>
      </c>
      <c r="J17" s="8">
        <v>47</v>
      </c>
      <c r="K17" s="17" t="s">
        <v>84</v>
      </c>
      <c r="L17" s="21" t="s">
        <v>84</v>
      </c>
    </row>
    <row r="18" spans="1:12" ht="12.75">
      <c r="A18" s="18">
        <v>17</v>
      </c>
      <c r="B18" s="10" t="s">
        <v>125</v>
      </c>
      <c r="C18" s="4" t="s">
        <v>122</v>
      </c>
      <c r="D18" s="4">
        <v>0.05</v>
      </c>
      <c r="E18" s="4">
        <v>0.1</v>
      </c>
      <c r="F18" s="4">
        <v>0.2</v>
      </c>
      <c r="G18" s="4" t="s">
        <v>84</v>
      </c>
      <c r="H18" s="22">
        <v>0.0094</v>
      </c>
      <c r="I18" s="8">
        <v>0.000137</v>
      </c>
      <c r="J18" s="8">
        <v>398000</v>
      </c>
      <c r="K18" s="17" t="s">
        <v>84</v>
      </c>
      <c r="L18" s="17" t="s">
        <v>84</v>
      </c>
    </row>
    <row r="19" spans="1:12" ht="12.75">
      <c r="A19" s="1">
        <v>18</v>
      </c>
      <c r="B19" s="10" t="s">
        <v>123</v>
      </c>
      <c r="C19" s="4" t="s">
        <v>124</v>
      </c>
      <c r="D19" s="4">
        <v>0.005</v>
      </c>
      <c r="E19" s="4">
        <v>0.1</v>
      </c>
      <c r="F19" s="4">
        <v>0.2</v>
      </c>
      <c r="G19" s="4" t="s">
        <v>84</v>
      </c>
      <c r="H19" s="22">
        <v>0.00162</v>
      </c>
      <c r="I19" s="8">
        <v>4.63E-05</v>
      </c>
      <c r="J19" s="8">
        <v>1020000</v>
      </c>
      <c r="K19" s="21" t="s">
        <v>84</v>
      </c>
      <c r="L19" s="17" t="s">
        <v>84</v>
      </c>
    </row>
    <row r="20" spans="1:12" ht="12.75">
      <c r="A20" s="18">
        <v>19</v>
      </c>
      <c r="B20" s="10" t="s">
        <v>126</v>
      </c>
      <c r="C20" s="4" t="s">
        <v>127</v>
      </c>
      <c r="D20" s="4">
        <v>0.05</v>
      </c>
      <c r="E20" s="4">
        <v>0.2</v>
      </c>
      <c r="F20" s="4">
        <v>0.2</v>
      </c>
      <c r="G20" s="4" t="s">
        <v>84</v>
      </c>
      <c r="H20" s="22">
        <v>0.0015</v>
      </c>
      <c r="I20" s="8">
        <v>0.00455</v>
      </c>
      <c r="J20" s="8">
        <v>1230000</v>
      </c>
      <c r="K20" s="21" t="s">
        <v>84</v>
      </c>
      <c r="L20" s="17" t="s">
        <v>84</v>
      </c>
    </row>
    <row r="21" spans="1:12" ht="12.75">
      <c r="A21" s="18">
        <v>20</v>
      </c>
      <c r="B21" s="10" t="s">
        <v>128</v>
      </c>
      <c r="C21" s="4" t="s">
        <v>129</v>
      </c>
      <c r="D21" s="4" t="s">
        <v>84</v>
      </c>
      <c r="E21" s="24">
        <v>0.3</v>
      </c>
      <c r="F21" s="4">
        <v>0.2</v>
      </c>
      <c r="G21" s="4" t="s">
        <v>84</v>
      </c>
      <c r="H21" s="22">
        <v>0.00026</v>
      </c>
      <c r="I21" s="8">
        <v>5.74E-06</v>
      </c>
      <c r="J21" s="8">
        <v>3858158</v>
      </c>
      <c r="K21" s="21" t="s">
        <v>84</v>
      </c>
      <c r="L21" s="17" t="s">
        <v>84</v>
      </c>
    </row>
    <row r="22" spans="1:12" ht="12.75">
      <c r="A22" s="1">
        <v>21</v>
      </c>
      <c r="B22" s="10" t="s">
        <v>130</v>
      </c>
      <c r="C22" s="4" t="s">
        <v>131</v>
      </c>
      <c r="D22" s="4">
        <v>0.5</v>
      </c>
      <c r="E22" s="4">
        <v>0.3</v>
      </c>
      <c r="F22" s="4">
        <v>0.2</v>
      </c>
      <c r="G22" s="4" t="s">
        <v>84</v>
      </c>
      <c r="H22" s="22">
        <v>0.0008</v>
      </c>
      <c r="I22" s="8">
        <v>3.4E-05</v>
      </c>
      <c r="J22" s="8">
        <v>1230000</v>
      </c>
      <c r="K22" s="21" t="s">
        <v>84</v>
      </c>
      <c r="L22" s="17" t="s">
        <v>84</v>
      </c>
    </row>
    <row r="23" spans="1:12" ht="12.75">
      <c r="A23" s="18">
        <v>23</v>
      </c>
      <c r="B23" s="10" t="s">
        <v>132</v>
      </c>
      <c r="C23" s="4" t="s">
        <v>133</v>
      </c>
      <c r="D23" s="4">
        <v>1</v>
      </c>
      <c r="E23" s="4">
        <v>1</v>
      </c>
      <c r="F23" s="4">
        <v>0.5</v>
      </c>
      <c r="G23" s="4" t="s">
        <v>84</v>
      </c>
      <c r="H23" s="22" t="s">
        <v>84</v>
      </c>
      <c r="I23" s="8">
        <v>0</v>
      </c>
      <c r="J23" s="4" t="s">
        <v>84</v>
      </c>
      <c r="K23" s="20">
        <v>35</v>
      </c>
      <c r="L23" s="17" t="s">
        <v>84</v>
      </c>
    </row>
    <row r="24" spans="1:12" ht="12.75">
      <c r="A24" s="1">
        <v>24</v>
      </c>
      <c r="B24" s="10" t="s">
        <v>134</v>
      </c>
      <c r="C24" s="4" t="s">
        <v>135</v>
      </c>
      <c r="D24" s="4">
        <v>400</v>
      </c>
      <c r="E24" s="4">
        <v>10</v>
      </c>
      <c r="F24" s="4">
        <v>0.2</v>
      </c>
      <c r="G24" s="4" t="s">
        <v>84</v>
      </c>
      <c r="H24" s="22">
        <v>6</v>
      </c>
      <c r="I24" s="8">
        <v>0.0123</v>
      </c>
      <c r="J24" s="8">
        <v>8556</v>
      </c>
      <c r="K24" s="17" t="s">
        <v>84</v>
      </c>
      <c r="L24" s="17" t="s">
        <v>84</v>
      </c>
    </row>
    <row r="25" spans="1:12" ht="12.75">
      <c r="A25" s="18">
        <v>25</v>
      </c>
      <c r="B25" s="10" t="s">
        <v>136</v>
      </c>
      <c r="C25" s="4" t="s">
        <v>137</v>
      </c>
      <c r="D25" s="4">
        <v>0.03</v>
      </c>
      <c r="E25" s="4">
        <v>7</v>
      </c>
      <c r="F25" s="4">
        <v>0.2</v>
      </c>
      <c r="G25" s="4" t="s">
        <v>84</v>
      </c>
      <c r="H25" s="22">
        <v>17200</v>
      </c>
      <c r="I25" s="8">
        <v>0.000738</v>
      </c>
      <c r="J25" s="8">
        <v>15.5</v>
      </c>
      <c r="K25" s="17" t="s">
        <v>84</v>
      </c>
      <c r="L25" s="20">
        <v>3170</v>
      </c>
    </row>
    <row r="26" spans="1:12" ht="12.75">
      <c r="A26" s="18">
        <v>26</v>
      </c>
      <c r="B26" s="10" t="s">
        <v>278</v>
      </c>
      <c r="C26" s="4" t="s">
        <v>138</v>
      </c>
      <c r="D26" s="4">
        <v>300</v>
      </c>
      <c r="E26" s="4">
        <v>10</v>
      </c>
      <c r="F26" s="4">
        <v>0.2</v>
      </c>
      <c r="G26" s="4" t="s">
        <v>84</v>
      </c>
      <c r="H26" s="22">
        <v>1300</v>
      </c>
      <c r="I26" s="8">
        <v>0.00303</v>
      </c>
      <c r="J26" s="8">
        <v>360</v>
      </c>
      <c r="K26" s="17" t="s">
        <v>84</v>
      </c>
      <c r="L26" s="20">
        <v>1140</v>
      </c>
    </row>
    <row r="27" spans="1:12" ht="12.75">
      <c r="A27" s="1">
        <v>27</v>
      </c>
      <c r="B27" s="10" t="s">
        <v>139</v>
      </c>
      <c r="C27" s="4" t="s">
        <v>140</v>
      </c>
      <c r="D27" s="4">
        <v>2</v>
      </c>
      <c r="E27" s="4">
        <v>3</v>
      </c>
      <c r="F27" s="4">
        <v>0.2</v>
      </c>
      <c r="G27" s="4" t="s">
        <v>84</v>
      </c>
      <c r="H27" s="22">
        <v>0.34</v>
      </c>
      <c r="I27" s="8">
        <v>4.18E-06</v>
      </c>
      <c r="J27" s="8">
        <v>15100000</v>
      </c>
      <c r="K27" s="17" t="s">
        <v>84</v>
      </c>
      <c r="L27" s="20">
        <v>10300</v>
      </c>
    </row>
    <row r="28" spans="1:12" ht="12.75">
      <c r="A28" s="18">
        <v>28</v>
      </c>
      <c r="B28" s="1" t="s">
        <v>75</v>
      </c>
      <c r="C28" s="4" t="s">
        <v>18</v>
      </c>
      <c r="D28" s="4">
        <v>0.6</v>
      </c>
      <c r="E28" s="4">
        <v>1</v>
      </c>
      <c r="F28" s="4">
        <v>0.005</v>
      </c>
      <c r="G28" s="4" t="s">
        <v>84</v>
      </c>
      <c r="H28" s="22">
        <v>6740</v>
      </c>
      <c r="I28" s="8">
        <v>0.0656</v>
      </c>
      <c r="J28" s="8">
        <v>55</v>
      </c>
      <c r="K28" s="49" t="s">
        <v>84</v>
      </c>
      <c r="L28" s="49">
        <v>1830</v>
      </c>
    </row>
    <row r="29" spans="1:13" ht="12.75">
      <c r="A29" s="1">
        <v>30</v>
      </c>
      <c r="B29" s="1" t="s">
        <v>19</v>
      </c>
      <c r="C29" s="4" t="s">
        <v>20</v>
      </c>
      <c r="D29" s="4">
        <v>4</v>
      </c>
      <c r="E29" s="4">
        <v>0.8</v>
      </c>
      <c r="F29" s="4">
        <v>0.005</v>
      </c>
      <c r="G29" s="4" t="s">
        <v>84</v>
      </c>
      <c r="H29" s="22">
        <v>3100</v>
      </c>
      <c r="I29" s="8">
        <v>0.0219</v>
      </c>
      <c r="J29" s="8">
        <v>87.1</v>
      </c>
      <c r="K29" s="49" t="s">
        <v>84</v>
      </c>
      <c r="L29" s="49">
        <v>1020</v>
      </c>
      <c r="M29" s="6"/>
    </row>
    <row r="30" spans="1:13" ht="12.75">
      <c r="A30" s="18">
        <v>31</v>
      </c>
      <c r="B30" s="1" t="s">
        <v>21</v>
      </c>
      <c r="C30" s="4" t="s">
        <v>22</v>
      </c>
      <c r="D30" s="4">
        <v>10</v>
      </c>
      <c r="E30" s="4">
        <v>1</v>
      </c>
      <c r="F30" s="4">
        <v>0.005</v>
      </c>
      <c r="G30" s="4" t="s">
        <v>84</v>
      </c>
      <c r="H30" s="22">
        <v>15200</v>
      </c>
      <c r="I30" s="8">
        <v>0.256</v>
      </c>
      <c r="J30" s="8">
        <v>10.5</v>
      </c>
      <c r="K30" s="49" t="s">
        <v>84</v>
      </c>
      <c r="L30" s="49">
        <v>3120</v>
      </c>
      <c r="M30" s="6"/>
    </row>
    <row r="31" spans="1:12" ht="12.75">
      <c r="A31" s="1">
        <v>33</v>
      </c>
      <c r="B31" s="1" t="s">
        <v>0</v>
      </c>
      <c r="C31" s="4" t="s">
        <v>1</v>
      </c>
      <c r="D31" s="4">
        <v>300</v>
      </c>
      <c r="E31" s="4">
        <v>2</v>
      </c>
      <c r="F31" s="4">
        <v>0.01</v>
      </c>
      <c r="G31" s="4" t="s">
        <v>84</v>
      </c>
      <c r="H31" s="22">
        <v>220000</v>
      </c>
      <c r="I31" s="8">
        <v>0.0023</v>
      </c>
      <c r="J31" s="8">
        <v>1</v>
      </c>
      <c r="K31" s="49" t="s">
        <v>84</v>
      </c>
      <c r="L31" s="49">
        <v>34200</v>
      </c>
    </row>
    <row r="32" spans="1:12" ht="12.75">
      <c r="A32" s="18">
        <v>34</v>
      </c>
      <c r="B32" s="10" t="s">
        <v>141</v>
      </c>
      <c r="C32" s="4" t="s">
        <v>142</v>
      </c>
      <c r="D32" s="4">
        <v>100</v>
      </c>
      <c r="E32" s="4">
        <v>1</v>
      </c>
      <c r="F32" s="4">
        <v>0.2</v>
      </c>
      <c r="G32" s="4" t="s">
        <v>84</v>
      </c>
      <c r="H32" s="22">
        <v>2.69</v>
      </c>
      <c r="I32" s="8">
        <v>5.17E-05</v>
      </c>
      <c r="J32" s="8">
        <v>57500</v>
      </c>
      <c r="K32" s="49" t="s">
        <v>84</v>
      </c>
      <c r="L32" s="49">
        <v>310</v>
      </c>
    </row>
    <row r="33" spans="1:12" ht="12.75">
      <c r="A33" s="18">
        <v>35</v>
      </c>
      <c r="B33" s="10" t="s">
        <v>143</v>
      </c>
      <c r="C33" s="4" t="s">
        <v>144</v>
      </c>
      <c r="D33" s="4">
        <v>4</v>
      </c>
      <c r="E33" s="4">
        <v>0.5</v>
      </c>
      <c r="F33" s="4">
        <v>0.5</v>
      </c>
      <c r="G33" s="4" t="s">
        <v>84</v>
      </c>
      <c r="H33" s="22" t="s">
        <v>84</v>
      </c>
      <c r="I33" s="8">
        <v>0</v>
      </c>
      <c r="J33" s="8" t="s">
        <v>84</v>
      </c>
      <c r="K33" s="20">
        <v>23</v>
      </c>
      <c r="L33" s="49" t="s">
        <v>84</v>
      </c>
    </row>
    <row r="34" spans="1:12" ht="12.75">
      <c r="A34" s="1">
        <v>36</v>
      </c>
      <c r="B34" s="10" t="s">
        <v>145</v>
      </c>
      <c r="C34" s="4" t="s">
        <v>146</v>
      </c>
      <c r="D34" s="4">
        <v>3500</v>
      </c>
      <c r="E34" s="4">
        <v>5000</v>
      </c>
      <c r="F34" s="4">
        <v>0.2</v>
      </c>
      <c r="G34" s="4" t="s">
        <v>84</v>
      </c>
      <c r="H34" s="22">
        <v>301000</v>
      </c>
      <c r="I34" s="8">
        <v>1.5E-07</v>
      </c>
      <c r="J34" s="8">
        <v>6</v>
      </c>
      <c r="K34" s="49" t="s">
        <v>84</v>
      </c>
      <c r="L34" s="49" t="s">
        <v>84</v>
      </c>
    </row>
    <row r="35" spans="1:12" ht="12.75">
      <c r="A35" s="18">
        <v>37</v>
      </c>
      <c r="B35" s="10" t="s">
        <v>147</v>
      </c>
      <c r="C35" s="4" t="s">
        <v>148</v>
      </c>
      <c r="D35" s="4" t="s">
        <v>84</v>
      </c>
      <c r="E35" s="4" t="s">
        <v>84</v>
      </c>
      <c r="F35" s="4">
        <v>0.2</v>
      </c>
      <c r="G35" s="4" t="s">
        <v>84</v>
      </c>
      <c r="H35" s="22">
        <v>7.48</v>
      </c>
      <c r="I35" s="8">
        <v>6.27E-07</v>
      </c>
      <c r="J35" s="8">
        <v>3390</v>
      </c>
      <c r="K35" s="49" t="s">
        <v>84</v>
      </c>
      <c r="L35" s="49" t="s">
        <v>84</v>
      </c>
    </row>
    <row r="36" spans="1:13" ht="12.75">
      <c r="A36" s="18">
        <v>38</v>
      </c>
      <c r="B36" s="1" t="s">
        <v>23</v>
      </c>
      <c r="C36" s="4" t="s">
        <v>24</v>
      </c>
      <c r="D36" s="4">
        <v>700</v>
      </c>
      <c r="E36" s="4">
        <v>1</v>
      </c>
      <c r="F36" s="4">
        <v>0.5</v>
      </c>
      <c r="G36" s="4" t="s">
        <v>84</v>
      </c>
      <c r="H36" s="22">
        <v>1190</v>
      </c>
      <c r="I36" s="8">
        <v>1.24</v>
      </c>
      <c r="J36" s="8">
        <v>45.7</v>
      </c>
      <c r="K36" s="49" t="s">
        <v>84</v>
      </c>
      <c r="L36" s="49">
        <v>468</v>
      </c>
      <c r="M36" s="6"/>
    </row>
    <row r="37" spans="1:12" ht="12.75">
      <c r="A37" s="1">
        <v>39</v>
      </c>
      <c r="B37" s="1" t="s">
        <v>25</v>
      </c>
      <c r="C37" s="4" t="s">
        <v>26</v>
      </c>
      <c r="D37" s="4">
        <v>0.4</v>
      </c>
      <c r="E37" s="4">
        <v>1</v>
      </c>
      <c r="F37" s="4">
        <v>0.005</v>
      </c>
      <c r="G37" s="4" t="s">
        <v>84</v>
      </c>
      <c r="H37" s="22">
        <v>793</v>
      </c>
      <c r="I37" s="8">
        <v>1.25</v>
      </c>
      <c r="J37" s="8">
        <v>174</v>
      </c>
      <c r="K37" s="49" t="s">
        <v>84</v>
      </c>
      <c r="L37" s="49">
        <v>517</v>
      </c>
    </row>
    <row r="38" spans="1:12" ht="12.75">
      <c r="A38" s="18">
        <v>40</v>
      </c>
      <c r="B38" s="10" t="s">
        <v>149</v>
      </c>
      <c r="C38" s="4" t="s">
        <v>150</v>
      </c>
      <c r="D38" s="4">
        <v>0.01</v>
      </c>
      <c r="E38" s="4">
        <v>0.5</v>
      </c>
      <c r="F38" s="4">
        <v>0.002</v>
      </c>
      <c r="G38" s="4" t="s">
        <v>84</v>
      </c>
      <c r="H38" s="22">
        <v>0.056</v>
      </c>
      <c r="I38" s="8">
        <v>0.00199</v>
      </c>
      <c r="J38" s="8">
        <v>120000</v>
      </c>
      <c r="K38" s="49" t="s">
        <v>84</v>
      </c>
      <c r="L38" s="49" t="s">
        <v>84</v>
      </c>
    </row>
    <row r="39" spans="1:13" ht="12.75">
      <c r="A39" s="1">
        <v>42</v>
      </c>
      <c r="B39" s="1" t="s">
        <v>27</v>
      </c>
      <c r="C39" s="4" t="s">
        <v>28</v>
      </c>
      <c r="D39" s="4">
        <v>50</v>
      </c>
      <c r="E39" s="4">
        <v>1</v>
      </c>
      <c r="F39" s="4">
        <v>0.005</v>
      </c>
      <c r="G39" s="4" t="s">
        <v>84</v>
      </c>
      <c r="H39" s="22">
        <v>472</v>
      </c>
      <c r="I39" s="8">
        <v>0.152</v>
      </c>
      <c r="J39" s="8">
        <v>219</v>
      </c>
      <c r="K39" s="49" t="s">
        <v>84</v>
      </c>
      <c r="L39" s="49">
        <v>288</v>
      </c>
      <c r="M39" s="6"/>
    </row>
    <row r="40" spans="1:12" ht="12.75">
      <c r="A40" s="18">
        <v>43</v>
      </c>
      <c r="B40" s="1" t="s">
        <v>86</v>
      </c>
      <c r="C40" s="4" t="s">
        <v>2</v>
      </c>
      <c r="D40" s="4" t="s">
        <v>84</v>
      </c>
      <c r="E40" s="4">
        <v>0.5</v>
      </c>
      <c r="F40" s="4">
        <v>0.005</v>
      </c>
      <c r="G40" s="4" t="s">
        <v>84</v>
      </c>
      <c r="H40" s="22">
        <v>5700</v>
      </c>
      <c r="I40" s="8">
        <v>0.361</v>
      </c>
      <c r="J40" s="8">
        <v>15</v>
      </c>
      <c r="K40" s="27" t="s">
        <v>84</v>
      </c>
      <c r="L40" s="27" t="s">
        <v>84</v>
      </c>
    </row>
    <row r="41" spans="1:13" ht="12.75">
      <c r="A41" s="18">
        <v>44</v>
      </c>
      <c r="B41" s="1" t="s">
        <v>29</v>
      </c>
      <c r="C41" s="4" t="s">
        <v>30</v>
      </c>
      <c r="D41" s="4">
        <v>70</v>
      </c>
      <c r="E41" s="4">
        <v>1</v>
      </c>
      <c r="F41" s="4">
        <v>0.005</v>
      </c>
      <c r="G41" s="4" t="s">
        <v>84</v>
      </c>
      <c r="H41" s="22">
        <v>7920</v>
      </c>
      <c r="I41" s="8">
        <v>0.15</v>
      </c>
      <c r="J41" s="8">
        <v>39.8</v>
      </c>
      <c r="K41" s="49" t="s">
        <v>84</v>
      </c>
      <c r="L41" s="49">
        <v>1990</v>
      </c>
      <c r="M41" s="6"/>
    </row>
    <row r="42" spans="1:13" ht="12.75">
      <c r="A42" s="1">
        <v>45</v>
      </c>
      <c r="B42" s="1" t="s">
        <v>3</v>
      </c>
      <c r="C42" s="4" t="s">
        <v>4</v>
      </c>
      <c r="D42" s="4" t="s">
        <v>84</v>
      </c>
      <c r="E42" s="4" t="s">
        <v>84</v>
      </c>
      <c r="F42" s="4">
        <v>0.005</v>
      </c>
      <c r="G42" s="4" t="s">
        <v>84</v>
      </c>
      <c r="H42" s="22">
        <v>5300</v>
      </c>
      <c r="I42" s="8">
        <v>0.361</v>
      </c>
      <c r="J42" s="8">
        <v>6</v>
      </c>
      <c r="K42" s="49" t="s">
        <v>84</v>
      </c>
      <c r="L42" s="49" t="s">
        <v>84</v>
      </c>
      <c r="M42" s="6"/>
    </row>
    <row r="43" spans="1:13" ht="12.75">
      <c r="A43" s="18">
        <v>47</v>
      </c>
      <c r="B43" s="10" t="s">
        <v>276</v>
      </c>
      <c r="C43" s="4" t="s">
        <v>151</v>
      </c>
      <c r="D43" s="4">
        <v>40</v>
      </c>
      <c r="E43" s="4">
        <v>20</v>
      </c>
      <c r="F43" s="4">
        <v>0.2</v>
      </c>
      <c r="G43" s="4" t="s">
        <v>84</v>
      </c>
      <c r="H43" s="22">
        <v>22000</v>
      </c>
      <c r="I43" s="8">
        <v>0.016</v>
      </c>
      <c r="J43" s="8">
        <v>398</v>
      </c>
      <c r="K43" s="49" t="s">
        <v>84</v>
      </c>
      <c r="L43" s="49">
        <v>20900</v>
      </c>
      <c r="M43" s="6"/>
    </row>
    <row r="44" spans="1:12" ht="12.75">
      <c r="A44" s="18">
        <v>50</v>
      </c>
      <c r="B44" s="10" t="s">
        <v>152</v>
      </c>
      <c r="C44" s="4" t="s">
        <v>153</v>
      </c>
      <c r="D44" s="4">
        <v>5</v>
      </c>
      <c r="E44" s="4">
        <v>0.2</v>
      </c>
      <c r="F44" s="4">
        <v>0.2</v>
      </c>
      <c r="G44" s="4" t="s">
        <v>84</v>
      </c>
      <c r="H44" s="20">
        <v>0.0016</v>
      </c>
      <c r="I44" s="8">
        <v>0.00388</v>
      </c>
      <c r="J44" s="8">
        <v>398000</v>
      </c>
      <c r="K44" s="49" t="s">
        <v>84</v>
      </c>
      <c r="L44" s="49" t="s">
        <v>84</v>
      </c>
    </row>
    <row r="45" spans="1:12" ht="12.75">
      <c r="A45" s="1">
        <v>51</v>
      </c>
      <c r="B45" s="10" t="s">
        <v>154</v>
      </c>
      <c r="C45" s="4" t="s">
        <v>155</v>
      </c>
      <c r="D45" s="4">
        <v>100</v>
      </c>
      <c r="E45" s="24">
        <v>0.5</v>
      </c>
      <c r="F45" s="4">
        <v>5</v>
      </c>
      <c r="G45" s="4" t="s">
        <v>84</v>
      </c>
      <c r="H45" s="20" t="s">
        <v>84</v>
      </c>
      <c r="I45" s="8">
        <v>0</v>
      </c>
      <c r="J45" s="4" t="s">
        <v>84</v>
      </c>
      <c r="K45" s="20">
        <v>45</v>
      </c>
      <c r="L45" s="49" t="s">
        <v>84</v>
      </c>
    </row>
    <row r="46" spans="1:12" ht="12.75">
      <c r="A46" s="18">
        <v>52</v>
      </c>
      <c r="B46" s="10" t="s">
        <v>156</v>
      </c>
      <c r="C46" s="4" t="s">
        <v>157</v>
      </c>
      <c r="D46" s="4">
        <v>1300</v>
      </c>
      <c r="E46" s="4">
        <v>4</v>
      </c>
      <c r="F46" s="4">
        <v>3</v>
      </c>
      <c r="G46" s="4" t="s">
        <v>84</v>
      </c>
      <c r="H46" s="20" t="s">
        <v>84</v>
      </c>
      <c r="I46" s="8">
        <v>0</v>
      </c>
      <c r="J46" s="8" t="s">
        <v>84</v>
      </c>
      <c r="K46" s="20">
        <v>430</v>
      </c>
      <c r="L46" s="49" t="s">
        <v>84</v>
      </c>
    </row>
    <row r="47" spans="1:12" ht="12.75">
      <c r="A47" s="18">
        <v>53</v>
      </c>
      <c r="B47" s="10" t="s">
        <v>158</v>
      </c>
      <c r="C47" s="4" t="s">
        <v>159</v>
      </c>
      <c r="D47" s="4">
        <v>100</v>
      </c>
      <c r="E47" s="4">
        <v>6</v>
      </c>
      <c r="F47" s="4">
        <v>3</v>
      </c>
      <c r="G47" s="4" t="s">
        <v>84</v>
      </c>
      <c r="H47" s="20" t="s">
        <v>84</v>
      </c>
      <c r="I47" s="8">
        <v>0</v>
      </c>
      <c r="J47" s="8" t="s">
        <v>84</v>
      </c>
      <c r="K47" s="20">
        <v>9.9</v>
      </c>
      <c r="L47" s="49" t="s">
        <v>84</v>
      </c>
    </row>
    <row r="48" spans="1:12" ht="12.75">
      <c r="A48" s="18">
        <v>55</v>
      </c>
      <c r="B48" s="10" t="s">
        <v>160</v>
      </c>
      <c r="C48" s="4" t="s">
        <v>161</v>
      </c>
      <c r="D48" s="4">
        <v>0.1</v>
      </c>
      <c r="E48" s="4">
        <v>0.02</v>
      </c>
      <c r="F48" s="4">
        <v>0.003</v>
      </c>
      <c r="G48" s="4" t="s">
        <v>84</v>
      </c>
      <c r="H48" s="20">
        <v>0.09</v>
      </c>
      <c r="I48" s="8">
        <v>0.000164</v>
      </c>
      <c r="J48" s="8">
        <v>1000000</v>
      </c>
      <c r="K48" s="49" t="s">
        <v>84</v>
      </c>
      <c r="L48" s="49" t="s">
        <v>84</v>
      </c>
    </row>
    <row r="49" spans="1:12" ht="12.75">
      <c r="A49" s="18">
        <v>56</v>
      </c>
      <c r="B49" s="10" t="s">
        <v>162</v>
      </c>
      <c r="C49" s="4" t="s">
        <v>163</v>
      </c>
      <c r="D49" s="4">
        <v>0.1</v>
      </c>
      <c r="E49" s="4">
        <v>0.01</v>
      </c>
      <c r="F49" s="4">
        <v>0.003</v>
      </c>
      <c r="G49" s="4" t="s">
        <v>84</v>
      </c>
      <c r="H49" s="20">
        <v>0.12</v>
      </c>
      <c r="I49" s="8">
        <v>0.000861</v>
      </c>
      <c r="J49" s="8">
        <v>4470000</v>
      </c>
      <c r="K49" s="49" t="s">
        <v>84</v>
      </c>
      <c r="L49" s="49" t="s">
        <v>84</v>
      </c>
    </row>
    <row r="50" spans="1:12" ht="12.75">
      <c r="A50" s="1">
        <v>57</v>
      </c>
      <c r="B50" s="10" t="s">
        <v>164</v>
      </c>
      <c r="C50" s="4" t="s">
        <v>165</v>
      </c>
      <c r="D50" s="4">
        <v>0.1</v>
      </c>
      <c r="E50" s="4">
        <v>0.1</v>
      </c>
      <c r="F50" s="4">
        <v>0.003</v>
      </c>
      <c r="G50" s="4" t="s">
        <v>84</v>
      </c>
      <c r="H50" s="20">
        <v>0.025</v>
      </c>
      <c r="I50" s="8">
        <v>0.000332</v>
      </c>
      <c r="J50" s="8">
        <v>2630000</v>
      </c>
      <c r="K50" s="49" t="s">
        <v>84</v>
      </c>
      <c r="L50" s="49" t="s">
        <v>84</v>
      </c>
    </row>
    <row r="51" spans="1:12" ht="12.75">
      <c r="A51" s="18">
        <v>58</v>
      </c>
      <c r="B51" s="10" t="s">
        <v>287</v>
      </c>
      <c r="C51" s="4" t="s">
        <v>166</v>
      </c>
      <c r="D51" s="4">
        <v>0.005</v>
      </c>
      <c r="E51" s="4">
        <v>0.3</v>
      </c>
      <c r="F51" s="4">
        <v>0.2</v>
      </c>
      <c r="G51" s="4" t="s">
        <v>84</v>
      </c>
      <c r="H51" s="20">
        <v>0.00249</v>
      </c>
      <c r="I51" s="8">
        <v>6.03E-07</v>
      </c>
      <c r="J51" s="8">
        <v>3800000</v>
      </c>
      <c r="K51" s="49" t="s">
        <v>84</v>
      </c>
      <c r="L51" s="49" t="s">
        <v>84</v>
      </c>
    </row>
    <row r="52" spans="1:12" ht="12.75">
      <c r="A52" s="18">
        <v>59</v>
      </c>
      <c r="B52" s="1" t="s">
        <v>85</v>
      </c>
      <c r="C52" s="4" t="s">
        <v>31</v>
      </c>
      <c r="D52" s="4">
        <v>0.4</v>
      </c>
      <c r="E52" s="4">
        <v>1</v>
      </c>
      <c r="F52" s="4">
        <v>0.005</v>
      </c>
      <c r="G52" s="4" t="s">
        <v>84</v>
      </c>
      <c r="H52" s="22">
        <v>2600</v>
      </c>
      <c r="I52" s="8">
        <v>0.0321</v>
      </c>
      <c r="J52" s="8">
        <v>63.1</v>
      </c>
      <c r="K52" s="49" t="s">
        <v>84</v>
      </c>
      <c r="L52" s="49">
        <v>737</v>
      </c>
    </row>
    <row r="53" spans="1:12" ht="12.75">
      <c r="A53" s="1">
        <v>60</v>
      </c>
      <c r="B53" s="10" t="s">
        <v>167</v>
      </c>
      <c r="C53" s="4" t="s">
        <v>168</v>
      </c>
      <c r="D53" s="4">
        <v>0.02</v>
      </c>
      <c r="E53" s="4">
        <v>0.02</v>
      </c>
      <c r="F53" s="4">
        <v>0.005</v>
      </c>
      <c r="G53" s="4" t="s">
        <v>84</v>
      </c>
      <c r="H53" s="22">
        <v>1200</v>
      </c>
      <c r="I53" s="8">
        <v>0.00615</v>
      </c>
      <c r="J53" s="8">
        <v>79</v>
      </c>
      <c r="K53" s="49" t="s">
        <v>84</v>
      </c>
      <c r="L53" s="49">
        <v>374</v>
      </c>
    </row>
    <row r="54" spans="1:13" ht="12.75">
      <c r="A54" s="18">
        <v>61</v>
      </c>
      <c r="B54" s="1" t="s">
        <v>87</v>
      </c>
      <c r="C54" s="4" t="s">
        <v>5</v>
      </c>
      <c r="D54" s="4">
        <v>0.0004</v>
      </c>
      <c r="E54" s="4">
        <v>0.03</v>
      </c>
      <c r="F54" s="4">
        <v>0.005</v>
      </c>
      <c r="G54" s="4" t="s">
        <v>84</v>
      </c>
      <c r="H54" s="22">
        <v>4200</v>
      </c>
      <c r="I54" s="8">
        <v>0.0303</v>
      </c>
      <c r="J54" s="8">
        <v>46</v>
      </c>
      <c r="K54" s="49" t="s">
        <v>84</v>
      </c>
      <c r="L54" s="49">
        <v>1050</v>
      </c>
      <c r="M54" s="6"/>
    </row>
    <row r="55" spans="1:13" ht="12.75">
      <c r="A55" s="18">
        <v>62</v>
      </c>
      <c r="B55" s="1" t="s">
        <v>32</v>
      </c>
      <c r="C55" s="4" t="s">
        <v>33</v>
      </c>
      <c r="D55" s="4">
        <v>600</v>
      </c>
      <c r="E55" s="4">
        <v>5</v>
      </c>
      <c r="F55" s="4">
        <v>0.005</v>
      </c>
      <c r="G55" s="4" t="s">
        <v>84</v>
      </c>
      <c r="H55" s="22">
        <v>156</v>
      </c>
      <c r="I55" s="8">
        <v>0.0779</v>
      </c>
      <c r="J55" s="8">
        <v>617</v>
      </c>
      <c r="K55" s="49" t="s">
        <v>84</v>
      </c>
      <c r="L55" s="49">
        <v>218</v>
      </c>
      <c r="M55" s="6"/>
    </row>
    <row r="56" spans="1:13" ht="12.75">
      <c r="A56" s="1">
        <v>63</v>
      </c>
      <c r="B56" s="1" t="s">
        <v>6</v>
      </c>
      <c r="C56" s="4" t="s">
        <v>7</v>
      </c>
      <c r="D56" s="4">
        <v>600</v>
      </c>
      <c r="E56" s="4">
        <v>5</v>
      </c>
      <c r="F56" s="4">
        <v>0.005</v>
      </c>
      <c r="G56" s="4" t="s">
        <v>84</v>
      </c>
      <c r="H56" s="20">
        <v>130</v>
      </c>
      <c r="I56" s="8">
        <v>0.127</v>
      </c>
      <c r="J56" s="8">
        <v>708</v>
      </c>
      <c r="K56" s="49" t="s">
        <v>84</v>
      </c>
      <c r="L56" s="49">
        <v>206</v>
      </c>
      <c r="M56" s="6"/>
    </row>
    <row r="57" spans="1:12" ht="12.75">
      <c r="A57" s="18">
        <v>64</v>
      </c>
      <c r="B57" s="1" t="s">
        <v>34</v>
      </c>
      <c r="C57" s="4" t="s">
        <v>35</v>
      </c>
      <c r="D57" s="4">
        <v>75</v>
      </c>
      <c r="E57" s="4">
        <v>5</v>
      </c>
      <c r="F57" s="4">
        <v>0.005</v>
      </c>
      <c r="G57" s="4" t="s">
        <v>84</v>
      </c>
      <c r="H57" s="22">
        <v>73.8</v>
      </c>
      <c r="I57" s="8">
        <v>0.0996</v>
      </c>
      <c r="J57" s="8">
        <v>617</v>
      </c>
      <c r="K57" s="49" t="s">
        <v>84</v>
      </c>
      <c r="L57" s="49" t="s">
        <v>84</v>
      </c>
    </row>
    <row r="58" spans="1:12" ht="12.75">
      <c r="A58" s="18">
        <v>65</v>
      </c>
      <c r="B58" s="10" t="s">
        <v>169</v>
      </c>
      <c r="C58" s="4" t="s">
        <v>170</v>
      </c>
      <c r="D58" s="4">
        <v>0.08</v>
      </c>
      <c r="E58" s="4">
        <v>30</v>
      </c>
      <c r="F58" s="4">
        <v>0.2</v>
      </c>
      <c r="G58" s="4" t="s">
        <v>84</v>
      </c>
      <c r="H58" s="22">
        <v>3.11</v>
      </c>
      <c r="I58" s="8">
        <v>1.64E-07</v>
      </c>
      <c r="J58" s="8">
        <v>724</v>
      </c>
      <c r="K58" s="49" t="s">
        <v>84</v>
      </c>
      <c r="L58" s="49" t="s">
        <v>84</v>
      </c>
    </row>
    <row r="59" spans="1:12" ht="12.75">
      <c r="A59" s="1">
        <v>66</v>
      </c>
      <c r="B59" s="1" t="s">
        <v>80</v>
      </c>
      <c r="C59" s="4" t="s">
        <v>8</v>
      </c>
      <c r="D59" s="4">
        <v>1000</v>
      </c>
      <c r="E59" s="4">
        <v>2</v>
      </c>
      <c r="F59" s="4">
        <v>0.005</v>
      </c>
      <c r="G59" s="4" t="s">
        <v>84</v>
      </c>
      <c r="H59" s="22">
        <v>280</v>
      </c>
      <c r="I59" s="8">
        <v>13.9</v>
      </c>
      <c r="J59" s="8">
        <v>66</v>
      </c>
      <c r="K59" s="49" t="s">
        <v>84</v>
      </c>
      <c r="L59" s="49" t="s">
        <v>84</v>
      </c>
    </row>
    <row r="60" spans="1:12" ht="12.75">
      <c r="A60" s="18">
        <v>67</v>
      </c>
      <c r="B60" s="1" t="s">
        <v>36</v>
      </c>
      <c r="C60" s="4" t="s">
        <v>37</v>
      </c>
      <c r="D60" s="4">
        <v>50</v>
      </c>
      <c r="E60" s="4">
        <v>1</v>
      </c>
      <c r="F60" s="4">
        <v>0.005</v>
      </c>
      <c r="G60" s="4" t="s">
        <v>84</v>
      </c>
      <c r="H60" s="22">
        <v>5060</v>
      </c>
      <c r="I60" s="8">
        <v>0.23</v>
      </c>
      <c r="J60" s="8">
        <v>31.6</v>
      </c>
      <c r="K60" s="49" t="s">
        <v>84</v>
      </c>
      <c r="L60" s="49">
        <v>1240</v>
      </c>
    </row>
    <row r="61" spans="1:13" ht="12.75">
      <c r="A61" s="18">
        <v>68</v>
      </c>
      <c r="B61" s="1" t="s">
        <v>38</v>
      </c>
      <c r="C61" s="4" t="s">
        <v>39</v>
      </c>
      <c r="D61" s="4">
        <v>0.3</v>
      </c>
      <c r="E61" s="4">
        <v>2</v>
      </c>
      <c r="F61" s="4">
        <v>0.005</v>
      </c>
      <c r="G61" s="4" t="s">
        <v>84</v>
      </c>
      <c r="H61" s="22">
        <v>8520</v>
      </c>
      <c r="I61" s="8">
        <v>0.0401</v>
      </c>
      <c r="J61" s="8">
        <v>17.4</v>
      </c>
      <c r="K61" s="49" t="s">
        <v>84</v>
      </c>
      <c r="L61" s="49">
        <v>1640</v>
      </c>
      <c r="M61" s="6"/>
    </row>
    <row r="62" spans="1:13" ht="12.75">
      <c r="A62" s="1">
        <v>69</v>
      </c>
      <c r="B62" s="1" t="s">
        <v>40</v>
      </c>
      <c r="C62" s="4" t="s">
        <v>41</v>
      </c>
      <c r="D62" s="4">
        <v>1</v>
      </c>
      <c r="E62" s="4">
        <v>1</v>
      </c>
      <c r="F62" s="4">
        <v>0.005</v>
      </c>
      <c r="G62" s="4" t="s">
        <v>84</v>
      </c>
      <c r="H62" s="22">
        <v>2250</v>
      </c>
      <c r="I62" s="8">
        <v>1.07</v>
      </c>
      <c r="J62" s="8">
        <v>58.9</v>
      </c>
      <c r="K62" s="49" t="s">
        <v>84</v>
      </c>
      <c r="L62" s="49">
        <v>899</v>
      </c>
      <c r="M62" s="6"/>
    </row>
    <row r="63" spans="1:12" ht="12.75">
      <c r="A63" s="18">
        <v>70</v>
      </c>
      <c r="B63" s="1" t="s">
        <v>42</v>
      </c>
      <c r="C63" s="4" t="s">
        <v>43</v>
      </c>
      <c r="D63" s="4">
        <v>70</v>
      </c>
      <c r="E63" s="4">
        <v>1</v>
      </c>
      <c r="F63" s="4">
        <v>0.005</v>
      </c>
      <c r="G63" s="4" t="s">
        <v>84</v>
      </c>
      <c r="H63" s="22">
        <v>3500</v>
      </c>
      <c r="I63" s="8">
        <v>0.167</v>
      </c>
      <c r="J63" s="8">
        <v>35.5</v>
      </c>
      <c r="K63" s="49" t="s">
        <v>84</v>
      </c>
      <c r="L63" s="49">
        <v>855</v>
      </c>
    </row>
    <row r="64" spans="1:12" ht="12.75">
      <c r="A64" s="18">
        <v>71</v>
      </c>
      <c r="B64" s="1" t="s">
        <v>44</v>
      </c>
      <c r="C64" s="4" t="s">
        <v>45</v>
      </c>
      <c r="D64" s="4">
        <v>100</v>
      </c>
      <c r="E64" s="4">
        <v>1</v>
      </c>
      <c r="F64" s="4">
        <v>0.005</v>
      </c>
      <c r="G64" s="4" t="s">
        <v>84</v>
      </c>
      <c r="H64" s="20">
        <v>6300</v>
      </c>
      <c r="I64" s="8">
        <v>0.385</v>
      </c>
      <c r="J64" s="8">
        <v>52.5</v>
      </c>
      <c r="K64" s="49" t="s">
        <v>84</v>
      </c>
      <c r="L64" s="49">
        <v>1920</v>
      </c>
    </row>
    <row r="65" spans="1:13" ht="12.75">
      <c r="A65" s="18">
        <v>73</v>
      </c>
      <c r="B65" s="10" t="s">
        <v>171</v>
      </c>
      <c r="C65" s="4" t="s">
        <v>172</v>
      </c>
      <c r="D65" s="4">
        <v>20</v>
      </c>
      <c r="E65" s="4">
        <v>10</v>
      </c>
      <c r="F65" s="4">
        <v>0.2</v>
      </c>
      <c r="G65" s="4" t="s">
        <v>84</v>
      </c>
      <c r="H65" s="20">
        <v>4500</v>
      </c>
      <c r="I65" s="8">
        <v>0.00013</v>
      </c>
      <c r="J65" s="8">
        <v>159</v>
      </c>
      <c r="K65" s="31" t="s">
        <v>84</v>
      </c>
      <c r="L65" s="31" t="s">
        <v>84</v>
      </c>
      <c r="M65" s="6"/>
    </row>
    <row r="66" spans="1:12" ht="12.75">
      <c r="A66" s="18">
        <v>74</v>
      </c>
      <c r="B66" s="1" t="s">
        <v>46</v>
      </c>
      <c r="C66" s="4" t="s">
        <v>47</v>
      </c>
      <c r="D66" s="4">
        <v>0.5</v>
      </c>
      <c r="E66" s="4">
        <v>1</v>
      </c>
      <c r="F66" s="4">
        <v>0.005</v>
      </c>
      <c r="G66" s="4" t="s">
        <v>84</v>
      </c>
      <c r="H66" s="22">
        <v>2800</v>
      </c>
      <c r="I66" s="8">
        <v>0.115</v>
      </c>
      <c r="J66" s="8">
        <v>43.7</v>
      </c>
      <c r="K66" s="31" t="s">
        <v>84</v>
      </c>
      <c r="L66" s="31">
        <v>713</v>
      </c>
    </row>
    <row r="67" spans="1:13" ht="12.75">
      <c r="A67" s="1">
        <v>75</v>
      </c>
      <c r="B67" s="1" t="s">
        <v>88</v>
      </c>
      <c r="C67" s="4" t="s">
        <v>48</v>
      </c>
      <c r="D67" s="4">
        <v>0.4</v>
      </c>
      <c r="E67" s="4">
        <v>1</v>
      </c>
      <c r="F67" s="4">
        <v>0.005</v>
      </c>
      <c r="G67" s="4" t="s">
        <v>84</v>
      </c>
      <c r="H67" s="20">
        <v>2800</v>
      </c>
      <c r="I67" s="8">
        <v>0.726</v>
      </c>
      <c r="J67" s="8">
        <v>45.7</v>
      </c>
      <c r="K67" s="49" t="s">
        <v>84</v>
      </c>
      <c r="L67" s="49">
        <v>929</v>
      </c>
      <c r="M67" s="6"/>
    </row>
    <row r="68" spans="1:13" ht="12.75">
      <c r="A68" s="18">
        <v>76</v>
      </c>
      <c r="B68" s="10" t="s">
        <v>173</v>
      </c>
      <c r="C68" s="4" t="s">
        <v>174</v>
      </c>
      <c r="D68" s="4">
        <v>0.002</v>
      </c>
      <c r="E68" s="4">
        <v>0.03</v>
      </c>
      <c r="F68" s="4">
        <v>0.003</v>
      </c>
      <c r="G68" s="4" t="s">
        <v>84</v>
      </c>
      <c r="H68" s="20">
        <v>0.195</v>
      </c>
      <c r="I68" s="8">
        <v>0.000619</v>
      </c>
      <c r="J68" s="8">
        <v>21400</v>
      </c>
      <c r="K68" s="49" t="s">
        <v>84</v>
      </c>
      <c r="L68" s="49" t="s">
        <v>84</v>
      </c>
      <c r="M68" s="6"/>
    </row>
    <row r="69" spans="1:13" ht="12.75">
      <c r="A69" s="18">
        <v>77</v>
      </c>
      <c r="B69" s="10" t="s">
        <v>175</v>
      </c>
      <c r="C69" s="4" t="s">
        <v>176</v>
      </c>
      <c r="D69" s="4">
        <v>6000</v>
      </c>
      <c r="E69" s="4">
        <v>1</v>
      </c>
      <c r="F69" s="4">
        <v>0.2</v>
      </c>
      <c r="G69" s="4" t="s">
        <v>84</v>
      </c>
      <c r="H69" s="20">
        <v>1080</v>
      </c>
      <c r="I69" s="8">
        <v>1.85E-05</v>
      </c>
      <c r="J69" s="8">
        <v>288</v>
      </c>
      <c r="K69" s="49" t="s">
        <v>84</v>
      </c>
      <c r="L69" s="49">
        <v>788</v>
      </c>
      <c r="M69" s="6"/>
    </row>
    <row r="70" spans="1:13" ht="12.75">
      <c r="A70" s="1">
        <v>78</v>
      </c>
      <c r="B70" s="10" t="s">
        <v>177</v>
      </c>
      <c r="C70" s="4" t="s">
        <v>178</v>
      </c>
      <c r="D70" s="4">
        <v>100</v>
      </c>
      <c r="E70" s="4">
        <v>20</v>
      </c>
      <c r="F70" s="4">
        <v>0.2</v>
      </c>
      <c r="G70" s="4" t="s">
        <v>84</v>
      </c>
      <c r="H70" s="20">
        <v>7870</v>
      </c>
      <c r="I70" s="8">
        <v>8.2E-05</v>
      </c>
      <c r="J70" s="8">
        <v>209</v>
      </c>
      <c r="K70" s="49" t="s">
        <v>84</v>
      </c>
      <c r="L70" s="49" t="s">
        <v>84</v>
      </c>
      <c r="M70" s="6"/>
    </row>
    <row r="71" spans="1:13" ht="12.75">
      <c r="A71" s="18">
        <v>80</v>
      </c>
      <c r="B71" s="10" t="s">
        <v>179</v>
      </c>
      <c r="C71" s="4" t="s">
        <v>180</v>
      </c>
      <c r="D71" s="4">
        <v>700</v>
      </c>
      <c r="E71" s="24">
        <v>1</v>
      </c>
      <c r="F71" s="4">
        <v>0.2</v>
      </c>
      <c r="G71" s="4" t="s">
        <v>84</v>
      </c>
      <c r="H71" s="20">
        <v>11.2</v>
      </c>
      <c r="I71" s="8">
        <v>3.85E-08</v>
      </c>
      <c r="J71" s="8">
        <v>33900</v>
      </c>
      <c r="K71" s="49" t="s">
        <v>84</v>
      </c>
      <c r="L71" s="49">
        <v>761</v>
      </c>
      <c r="M71" s="6"/>
    </row>
    <row r="72" spans="1:13" ht="12.75">
      <c r="A72" s="1">
        <v>81</v>
      </c>
      <c r="B72" s="10" t="s">
        <v>181</v>
      </c>
      <c r="C72" s="4" t="s">
        <v>182</v>
      </c>
      <c r="D72" s="4">
        <v>0.7</v>
      </c>
      <c r="E72" s="4">
        <v>1</v>
      </c>
      <c r="F72" s="4">
        <v>0.3</v>
      </c>
      <c r="G72" s="4" t="s">
        <v>84</v>
      </c>
      <c r="H72" s="20">
        <v>200</v>
      </c>
      <c r="I72" s="8">
        <v>1.76E-05</v>
      </c>
      <c r="J72" s="8">
        <v>116</v>
      </c>
      <c r="K72" s="49" t="s">
        <v>84</v>
      </c>
      <c r="L72" s="49" t="s">
        <v>84</v>
      </c>
      <c r="M72" s="6"/>
    </row>
    <row r="73" spans="1:13" ht="12.75">
      <c r="A73" s="18">
        <v>82</v>
      </c>
      <c r="B73" s="10" t="s">
        <v>183</v>
      </c>
      <c r="C73" s="4" t="s">
        <v>184</v>
      </c>
      <c r="D73" s="4">
        <v>10</v>
      </c>
      <c r="E73" s="4">
        <v>40</v>
      </c>
      <c r="F73" s="4">
        <v>0.3</v>
      </c>
      <c r="G73" s="4" t="s">
        <v>84</v>
      </c>
      <c r="H73" s="20">
        <v>2790</v>
      </c>
      <c r="I73" s="8">
        <v>1.82E-05</v>
      </c>
      <c r="J73" s="8">
        <v>0.0178</v>
      </c>
      <c r="K73" s="49" t="s">
        <v>84</v>
      </c>
      <c r="L73" s="49" t="s">
        <v>84</v>
      </c>
      <c r="M73" s="6"/>
    </row>
    <row r="74" spans="1:13" ht="12.75">
      <c r="A74" s="18">
        <v>83</v>
      </c>
      <c r="B74" s="10" t="s">
        <v>185</v>
      </c>
      <c r="C74" s="4" t="s">
        <v>186</v>
      </c>
      <c r="D74" s="4" t="s">
        <v>84</v>
      </c>
      <c r="E74" s="4" t="s">
        <v>84</v>
      </c>
      <c r="F74" s="4">
        <v>0.2</v>
      </c>
      <c r="G74" s="4" t="s">
        <v>84</v>
      </c>
      <c r="H74" s="20">
        <v>270</v>
      </c>
      <c r="I74" s="8">
        <v>3.8E-06</v>
      </c>
      <c r="J74" s="8">
        <v>95.5</v>
      </c>
      <c r="K74" s="49" t="s">
        <v>84</v>
      </c>
      <c r="L74" s="49" t="s">
        <v>84</v>
      </c>
      <c r="M74" s="6"/>
    </row>
    <row r="75" spans="1:13" ht="12.75">
      <c r="A75" s="1">
        <v>84</v>
      </c>
      <c r="B75" s="10" t="s">
        <v>187</v>
      </c>
      <c r="C75" s="4" t="s">
        <v>188</v>
      </c>
      <c r="D75" s="4" t="s">
        <v>84</v>
      </c>
      <c r="E75" s="4" t="s">
        <v>84</v>
      </c>
      <c r="F75" s="4">
        <v>0.2</v>
      </c>
      <c r="G75" s="4" t="s">
        <v>84</v>
      </c>
      <c r="H75" s="20">
        <v>182</v>
      </c>
      <c r="I75" s="8">
        <v>3.06E-05</v>
      </c>
      <c r="J75" s="8">
        <v>69.2</v>
      </c>
      <c r="K75" s="49" t="s">
        <v>84</v>
      </c>
      <c r="L75" s="49" t="s">
        <v>84</v>
      </c>
      <c r="M75" s="6"/>
    </row>
    <row r="76" spans="1:13" ht="12.75">
      <c r="A76" s="18">
        <v>85</v>
      </c>
      <c r="B76" s="10" t="s">
        <v>189</v>
      </c>
      <c r="C76" s="4" t="s">
        <v>190</v>
      </c>
      <c r="D76" s="4">
        <v>0.05</v>
      </c>
      <c r="E76" s="4">
        <v>10</v>
      </c>
      <c r="F76" s="4">
        <v>0.2</v>
      </c>
      <c r="G76" s="4" t="s">
        <v>84</v>
      </c>
      <c r="H76" s="20">
        <v>226</v>
      </c>
      <c r="I76" s="8">
        <v>1.72E-05</v>
      </c>
      <c r="J76" s="8">
        <v>82.4</v>
      </c>
      <c r="K76" s="49" t="s">
        <v>84</v>
      </c>
      <c r="L76" s="49" t="s">
        <v>84</v>
      </c>
      <c r="M76" s="6"/>
    </row>
    <row r="77" spans="1:13" ht="12.75">
      <c r="A77" s="18">
        <v>86</v>
      </c>
      <c r="B77" s="10" t="s">
        <v>191</v>
      </c>
      <c r="C77" s="4" t="s">
        <v>192</v>
      </c>
      <c r="D77" s="4">
        <v>100</v>
      </c>
      <c r="E77" s="24">
        <v>10</v>
      </c>
      <c r="F77" s="4">
        <v>0.2</v>
      </c>
      <c r="G77" s="4" t="s">
        <v>84</v>
      </c>
      <c r="H77" s="20">
        <v>0.02</v>
      </c>
      <c r="I77" s="8">
        <v>0.00274</v>
      </c>
      <c r="J77" s="8">
        <v>83200000</v>
      </c>
      <c r="K77" s="49" t="s">
        <v>84</v>
      </c>
      <c r="L77" s="49">
        <v>3330</v>
      </c>
      <c r="M77" s="6"/>
    </row>
    <row r="78" spans="1:13" ht="12.75">
      <c r="A78" s="18">
        <v>88</v>
      </c>
      <c r="B78" s="10" t="s">
        <v>193</v>
      </c>
      <c r="C78" s="4" t="s">
        <v>194</v>
      </c>
      <c r="D78" s="4">
        <v>0.04</v>
      </c>
      <c r="E78" s="4">
        <v>20</v>
      </c>
      <c r="F78" s="4">
        <v>0.7</v>
      </c>
      <c r="G78" s="4" t="s">
        <v>84</v>
      </c>
      <c r="H78" s="22">
        <v>68</v>
      </c>
      <c r="I78" s="8">
        <v>6.15E-05</v>
      </c>
      <c r="J78" s="8">
        <v>710</v>
      </c>
      <c r="K78" s="49" t="s">
        <v>84</v>
      </c>
      <c r="L78" s="49" t="s">
        <v>84</v>
      </c>
      <c r="M78" s="6"/>
    </row>
    <row r="79" spans="1:13" ht="12.75">
      <c r="A79" s="18">
        <v>89</v>
      </c>
      <c r="B79" s="10" t="s">
        <v>195</v>
      </c>
      <c r="C79" s="4" t="s">
        <v>196</v>
      </c>
      <c r="D79" s="4">
        <v>40</v>
      </c>
      <c r="E79" s="4">
        <v>0.1</v>
      </c>
      <c r="F79" s="4">
        <v>0.003</v>
      </c>
      <c r="G79" s="4" t="s">
        <v>84</v>
      </c>
      <c r="H79" s="22">
        <v>0.51</v>
      </c>
      <c r="I79" s="8">
        <v>0.000459</v>
      </c>
      <c r="J79" s="8">
        <v>2140</v>
      </c>
      <c r="K79" s="49" t="s">
        <v>84</v>
      </c>
      <c r="L79" s="49" t="s">
        <v>84</v>
      </c>
      <c r="M79" s="6"/>
    </row>
    <row r="80" spans="1:13" ht="12.75">
      <c r="A80" s="1">
        <v>90</v>
      </c>
      <c r="B80" s="10" t="s">
        <v>197</v>
      </c>
      <c r="C80" s="4" t="s">
        <v>198</v>
      </c>
      <c r="D80" s="4">
        <v>40</v>
      </c>
      <c r="E80" s="4">
        <v>0.02</v>
      </c>
      <c r="F80" s="4">
        <v>0.003</v>
      </c>
      <c r="G80" s="4" t="s">
        <v>84</v>
      </c>
      <c r="H80" s="22">
        <v>6.4</v>
      </c>
      <c r="I80" s="8">
        <v>0.0861</v>
      </c>
      <c r="J80" s="8">
        <v>1020</v>
      </c>
      <c r="K80" s="49" t="s">
        <v>84</v>
      </c>
      <c r="L80" s="49" t="s">
        <v>84</v>
      </c>
      <c r="M80" s="6"/>
    </row>
    <row r="81" spans="1:13" ht="12.75">
      <c r="A81" s="18">
        <v>91</v>
      </c>
      <c r="B81" s="10" t="s">
        <v>199</v>
      </c>
      <c r="C81" s="4" t="s">
        <v>200</v>
      </c>
      <c r="D81" s="4">
        <v>2</v>
      </c>
      <c r="E81" s="4">
        <v>0.03</v>
      </c>
      <c r="F81" s="4">
        <v>0.003</v>
      </c>
      <c r="G81" s="4" t="s">
        <v>84</v>
      </c>
      <c r="H81" s="22">
        <v>0.25</v>
      </c>
      <c r="I81" s="8">
        <v>0.000308</v>
      </c>
      <c r="J81" s="8">
        <v>12300</v>
      </c>
      <c r="K81" s="49" t="s">
        <v>84</v>
      </c>
      <c r="L81" s="49" t="s">
        <v>84</v>
      </c>
      <c r="M81" s="6"/>
    </row>
    <row r="82" spans="1:12" ht="12.75">
      <c r="A82" s="18">
        <v>92</v>
      </c>
      <c r="B82" s="1" t="s">
        <v>49</v>
      </c>
      <c r="C82" s="4" t="s">
        <v>50</v>
      </c>
      <c r="D82" s="4">
        <v>700</v>
      </c>
      <c r="E82" s="4">
        <v>2</v>
      </c>
      <c r="F82" s="4">
        <v>0.005</v>
      </c>
      <c r="G82" s="4" t="s">
        <v>84</v>
      </c>
      <c r="H82" s="22">
        <v>169</v>
      </c>
      <c r="I82" s="8">
        <v>0.323</v>
      </c>
      <c r="J82" s="8">
        <v>363</v>
      </c>
      <c r="K82" s="49" t="s">
        <v>84</v>
      </c>
      <c r="L82" s="49">
        <v>155</v>
      </c>
    </row>
    <row r="83" spans="1:12" ht="12.75">
      <c r="A83" s="1">
        <v>93</v>
      </c>
      <c r="B83" s="10" t="s">
        <v>201</v>
      </c>
      <c r="C83" s="4" t="s">
        <v>202</v>
      </c>
      <c r="D83" s="4">
        <v>300</v>
      </c>
      <c r="E83" s="4">
        <v>10</v>
      </c>
      <c r="F83" s="4">
        <v>0.2</v>
      </c>
      <c r="G83" s="4" t="s">
        <v>84</v>
      </c>
      <c r="H83" s="22">
        <v>0.206</v>
      </c>
      <c r="I83" s="8">
        <v>0.00066</v>
      </c>
      <c r="J83" s="8">
        <v>107000</v>
      </c>
      <c r="K83" s="49" t="s">
        <v>84</v>
      </c>
      <c r="L83" s="49" t="s">
        <v>84</v>
      </c>
    </row>
    <row r="84" spans="1:12" ht="12.75">
      <c r="A84" s="18">
        <v>94</v>
      </c>
      <c r="B84" s="10" t="s">
        <v>203</v>
      </c>
      <c r="C84" s="4" t="s">
        <v>204</v>
      </c>
      <c r="D84" s="4">
        <v>300</v>
      </c>
      <c r="E84" s="4">
        <v>1</v>
      </c>
      <c r="F84" s="4">
        <v>0.2</v>
      </c>
      <c r="G84" s="4" t="s">
        <v>84</v>
      </c>
      <c r="H84" s="22">
        <v>1.98</v>
      </c>
      <c r="I84" s="8">
        <v>0.00261</v>
      </c>
      <c r="J84" s="8">
        <v>13800</v>
      </c>
      <c r="K84" s="49" t="s">
        <v>84</v>
      </c>
      <c r="L84" s="49" t="s">
        <v>84</v>
      </c>
    </row>
    <row r="85" spans="1:12" ht="12.75">
      <c r="A85" s="18">
        <v>95</v>
      </c>
      <c r="B85" s="10" t="s">
        <v>205</v>
      </c>
      <c r="C85" s="4" t="s">
        <v>206</v>
      </c>
      <c r="D85" s="4">
        <v>0.006</v>
      </c>
      <c r="E85" s="4">
        <v>0.02</v>
      </c>
      <c r="F85" s="4">
        <v>0.002</v>
      </c>
      <c r="G85" s="4" t="s">
        <v>84</v>
      </c>
      <c r="H85" s="22">
        <v>2</v>
      </c>
      <c r="I85" s="8">
        <v>0.000435</v>
      </c>
      <c r="J85" s="8">
        <v>1230</v>
      </c>
      <c r="K85" s="49" t="s">
        <v>84</v>
      </c>
      <c r="L85" s="49" t="s">
        <v>84</v>
      </c>
    </row>
    <row r="86" spans="1:12" ht="12.75">
      <c r="A86" s="1">
        <v>96</v>
      </c>
      <c r="B86" s="10" t="s">
        <v>207</v>
      </c>
      <c r="C86" s="4" t="s">
        <v>208</v>
      </c>
      <c r="D86" s="4">
        <v>0.02</v>
      </c>
      <c r="E86" s="4">
        <v>0.04</v>
      </c>
      <c r="F86" s="4">
        <v>0.002</v>
      </c>
      <c r="G86" s="4" t="s">
        <v>84</v>
      </c>
      <c r="H86" s="22">
        <v>0.24</v>
      </c>
      <c r="I86" s="8">
        <v>3.05E-05</v>
      </c>
      <c r="J86" s="8">
        <v>1260</v>
      </c>
      <c r="K86" s="49" t="s">
        <v>84</v>
      </c>
      <c r="L86" s="49" t="s">
        <v>84</v>
      </c>
    </row>
    <row r="87" spans="1:12" ht="12.75">
      <c r="A87" s="18">
        <v>97</v>
      </c>
      <c r="B87" s="10" t="s">
        <v>209</v>
      </c>
      <c r="C87" s="4" t="s">
        <v>211</v>
      </c>
      <c r="D87" s="4">
        <v>0.008</v>
      </c>
      <c r="E87" s="4">
        <v>0.05</v>
      </c>
      <c r="F87" s="4">
        <v>0.002</v>
      </c>
      <c r="G87" s="4" t="s">
        <v>84</v>
      </c>
      <c r="H87" s="22">
        <v>0.18</v>
      </c>
      <c r="I87" s="8">
        <v>0.0447</v>
      </c>
      <c r="J87" s="8">
        <v>1410000</v>
      </c>
      <c r="K87" s="49" t="s">
        <v>84</v>
      </c>
      <c r="L87" s="49" t="s">
        <v>84</v>
      </c>
    </row>
    <row r="88" spans="1:12" ht="12.75">
      <c r="A88" s="18">
        <v>98</v>
      </c>
      <c r="B88" s="10" t="s">
        <v>210</v>
      </c>
      <c r="C88" s="4" t="s">
        <v>212</v>
      </c>
      <c r="D88" s="4">
        <v>0.004</v>
      </c>
      <c r="E88" s="4">
        <v>0.2</v>
      </c>
      <c r="F88" s="4">
        <v>0.002</v>
      </c>
      <c r="G88" s="4" t="s">
        <v>84</v>
      </c>
      <c r="H88" s="22">
        <v>0.2</v>
      </c>
      <c r="I88" s="8">
        <v>0.00039</v>
      </c>
      <c r="J88" s="8">
        <v>83200</v>
      </c>
      <c r="K88" s="49" t="s">
        <v>84</v>
      </c>
      <c r="L88" s="49" t="s">
        <v>84</v>
      </c>
    </row>
    <row r="89" spans="1:12" ht="12.75">
      <c r="A89" s="1">
        <v>99</v>
      </c>
      <c r="B89" s="10" t="s">
        <v>213</v>
      </c>
      <c r="C89" s="4" t="s">
        <v>214</v>
      </c>
      <c r="D89" s="4">
        <v>0.02</v>
      </c>
      <c r="E89" s="4">
        <v>0.02</v>
      </c>
      <c r="F89" s="4">
        <v>0.2</v>
      </c>
      <c r="G89" s="4" t="s">
        <v>84</v>
      </c>
      <c r="H89" s="22">
        <v>6.2</v>
      </c>
      <c r="I89" s="8">
        <v>0.0541</v>
      </c>
      <c r="J89" s="8">
        <v>55000</v>
      </c>
      <c r="K89" s="49" t="s">
        <v>84</v>
      </c>
      <c r="L89" s="49" t="s">
        <v>84</v>
      </c>
    </row>
    <row r="90" spans="1:12" ht="12.75">
      <c r="A90" s="18">
        <v>100</v>
      </c>
      <c r="B90" s="1" t="s">
        <v>77</v>
      </c>
      <c r="C90" s="4" t="s">
        <v>51</v>
      </c>
      <c r="D90" s="4">
        <v>0.4</v>
      </c>
      <c r="E90" s="4">
        <v>1</v>
      </c>
      <c r="F90" s="4">
        <v>0.2</v>
      </c>
      <c r="G90" s="4" t="s">
        <v>84</v>
      </c>
      <c r="H90" s="22">
        <v>3.23</v>
      </c>
      <c r="I90" s="8">
        <v>0.334</v>
      </c>
      <c r="J90" s="8">
        <v>53700</v>
      </c>
      <c r="K90" s="49" t="s">
        <v>84</v>
      </c>
      <c r="L90" s="49">
        <v>348</v>
      </c>
    </row>
    <row r="91" spans="1:12" ht="12.75">
      <c r="A91" s="18">
        <v>101</v>
      </c>
      <c r="B91" s="10" t="s">
        <v>215</v>
      </c>
      <c r="C91" s="4" t="s">
        <v>216</v>
      </c>
      <c r="D91" s="4">
        <v>40</v>
      </c>
      <c r="E91" s="4">
        <v>0.5</v>
      </c>
      <c r="F91" s="4">
        <v>0.2</v>
      </c>
      <c r="G91" s="4" t="s">
        <v>84</v>
      </c>
      <c r="H91" s="22">
        <v>1.8</v>
      </c>
      <c r="I91" s="8">
        <v>1.11</v>
      </c>
      <c r="J91" s="8">
        <v>200000</v>
      </c>
      <c r="K91" s="49" t="s">
        <v>84</v>
      </c>
      <c r="L91" s="49">
        <v>721</v>
      </c>
    </row>
    <row r="92" spans="1:12" ht="12.75">
      <c r="A92" s="1">
        <v>102</v>
      </c>
      <c r="B92" s="10" t="s">
        <v>217</v>
      </c>
      <c r="C92" s="4" t="s">
        <v>218</v>
      </c>
      <c r="D92" s="4">
        <v>2</v>
      </c>
      <c r="E92" s="4">
        <v>7</v>
      </c>
      <c r="F92" s="4">
        <v>0.2</v>
      </c>
      <c r="G92" s="4" t="s">
        <v>84</v>
      </c>
      <c r="H92" s="22">
        <v>50</v>
      </c>
      <c r="I92" s="8">
        <v>0.159</v>
      </c>
      <c r="J92" s="8">
        <v>1780</v>
      </c>
      <c r="K92" s="49" t="s">
        <v>84</v>
      </c>
      <c r="L92" s="49" t="s">
        <v>84</v>
      </c>
    </row>
    <row r="93" spans="1:12" ht="12.75">
      <c r="A93" s="1">
        <v>105</v>
      </c>
      <c r="B93" s="10" t="s">
        <v>219</v>
      </c>
      <c r="C93" s="4" t="s">
        <v>220</v>
      </c>
      <c r="D93" s="4">
        <v>0.05</v>
      </c>
      <c r="E93" s="4">
        <v>0.2</v>
      </c>
      <c r="F93" s="4">
        <v>0.2</v>
      </c>
      <c r="G93" s="4" t="s">
        <v>84</v>
      </c>
      <c r="H93" s="22">
        <v>2.2E-05</v>
      </c>
      <c r="I93" s="8">
        <v>6.56E-05</v>
      </c>
      <c r="J93" s="8">
        <v>3470000</v>
      </c>
      <c r="K93" s="49" t="s">
        <v>84</v>
      </c>
      <c r="L93" s="49" t="s">
        <v>84</v>
      </c>
    </row>
    <row r="94" spans="1:12" ht="12.75">
      <c r="A94" s="18">
        <v>106</v>
      </c>
      <c r="B94" s="10" t="s">
        <v>221</v>
      </c>
      <c r="C94" s="4" t="s">
        <v>222</v>
      </c>
      <c r="D94" s="4">
        <v>40</v>
      </c>
      <c r="E94" s="4">
        <v>10</v>
      </c>
      <c r="F94" s="4">
        <v>0.2</v>
      </c>
      <c r="G94" s="4" t="s">
        <v>84</v>
      </c>
      <c r="H94" s="22">
        <v>12000</v>
      </c>
      <c r="I94" s="8">
        <v>0.000272</v>
      </c>
      <c r="J94" s="8">
        <v>46.8</v>
      </c>
      <c r="K94" s="49" t="s">
        <v>84</v>
      </c>
      <c r="L94" s="49">
        <v>2960</v>
      </c>
    </row>
    <row r="95" spans="1:13" ht="12.75">
      <c r="A95" s="1">
        <v>108</v>
      </c>
      <c r="B95" s="10" t="s">
        <v>223</v>
      </c>
      <c r="C95" s="4" t="s">
        <v>224</v>
      </c>
      <c r="D95" s="4">
        <v>5</v>
      </c>
      <c r="E95" s="4">
        <v>5</v>
      </c>
      <c r="F95" s="4">
        <v>1</v>
      </c>
      <c r="G95" s="4" t="s">
        <v>84</v>
      </c>
      <c r="H95" s="22" t="s">
        <v>84</v>
      </c>
      <c r="I95" s="8">
        <v>0</v>
      </c>
      <c r="J95" s="4" t="s">
        <v>84</v>
      </c>
      <c r="K95" s="20">
        <v>900</v>
      </c>
      <c r="L95" s="49" t="s">
        <v>84</v>
      </c>
      <c r="M95" s="6"/>
    </row>
    <row r="96" spans="1:13" ht="12.75">
      <c r="A96" s="18">
        <v>109</v>
      </c>
      <c r="B96" s="10" t="s">
        <v>225</v>
      </c>
      <c r="C96" s="4" t="s">
        <v>226</v>
      </c>
      <c r="D96" s="4">
        <v>0.03</v>
      </c>
      <c r="E96" s="4">
        <v>0.02</v>
      </c>
      <c r="F96" s="4">
        <v>0.002</v>
      </c>
      <c r="G96" s="4" t="s">
        <v>84</v>
      </c>
      <c r="H96" s="22">
        <v>6.8</v>
      </c>
      <c r="I96" s="8">
        <v>0.000574</v>
      </c>
      <c r="J96" s="8">
        <v>1070</v>
      </c>
      <c r="K96" s="20" t="s">
        <v>84</v>
      </c>
      <c r="L96" s="49" t="s">
        <v>84</v>
      </c>
      <c r="M96" s="6"/>
    </row>
    <row r="97" spans="1:13" ht="12.75">
      <c r="A97" s="18">
        <v>110</v>
      </c>
      <c r="B97" s="10" t="s">
        <v>227</v>
      </c>
      <c r="C97" s="4" t="s">
        <v>228</v>
      </c>
      <c r="D97" s="4">
        <v>50</v>
      </c>
      <c r="E97" s="4">
        <v>0.4</v>
      </c>
      <c r="F97" s="4">
        <v>2</v>
      </c>
      <c r="G97" s="4" t="s">
        <v>84</v>
      </c>
      <c r="H97" s="22" t="s">
        <v>84</v>
      </c>
      <c r="I97" s="8">
        <v>0</v>
      </c>
      <c r="J97" s="8" t="s">
        <v>84</v>
      </c>
      <c r="K97" s="20">
        <v>65</v>
      </c>
      <c r="L97" s="49" t="s">
        <v>84</v>
      </c>
      <c r="M97" s="6"/>
    </row>
    <row r="98" spans="1:13" ht="12.75">
      <c r="A98" s="18">
        <v>112</v>
      </c>
      <c r="B98" s="28" t="s">
        <v>288</v>
      </c>
      <c r="C98" s="4" t="s">
        <v>78</v>
      </c>
      <c r="D98" s="4">
        <v>2</v>
      </c>
      <c r="E98" s="4">
        <v>0.05</v>
      </c>
      <c r="F98" s="4">
        <v>0.1</v>
      </c>
      <c r="G98" s="4" t="s">
        <v>84</v>
      </c>
      <c r="H98" s="20" t="s">
        <v>84</v>
      </c>
      <c r="I98" s="8">
        <v>0</v>
      </c>
      <c r="J98" s="4" t="s">
        <v>84</v>
      </c>
      <c r="K98" s="20">
        <v>0.2</v>
      </c>
      <c r="L98" s="31" t="s">
        <v>84</v>
      </c>
      <c r="M98" s="6"/>
    </row>
    <row r="99" spans="1:13" ht="12.75">
      <c r="A99" s="18">
        <v>113</v>
      </c>
      <c r="B99" s="28" t="s">
        <v>229</v>
      </c>
      <c r="C99" s="4" t="s">
        <v>230</v>
      </c>
      <c r="D99" s="4">
        <v>40</v>
      </c>
      <c r="E99" s="4">
        <v>0.1</v>
      </c>
      <c r="F99" s="4">
        <v>0.02</v>
      </c>
      <c r="G99" s="4" t="s">
        <v>84</v>
      </c>
      <c r="H99" s="20">
        <v>0.045</v>
      </c>
      <c r="I99" s="8">
        <v>0.000648</v>
      </c>
      <c r="J99" s="8">
        <v>97700</v>
      </c>
      <c r="K99" s="31" t="s">
        <v>84</v>
      </c>
      <c r="L99" s="31" t="s">
        <v>84</v>
      </c>
      <c r="M99" s="6"/>
    </row>
    <row r="100" spans="1:13" ht="12.75">
      <c r="A100" s="1">
        <v>114</v>
      </c>
      <c r="B100" s="28" t="s">
        <v>231</v>
      </c>
      <c r="C100" s="4" t="s">
        <v>232</v>
      </c>
      <c r="D100" s="4">
        <v>7000</v>
      </c>
      <c r="E100" s="4">
        <v>0.5</v>
      </c>
      <c r="F100" s="4">
        <v>0.005</v>
      </c>
      <c r="G100" s="4" t="s">
        <v>84</v>
      </c>
      <c r="H100" s="20">
        <v>240000</v>
      </c>
      <c r="I100" s="8">
        <v>0.00472</v>
      </c>
      <c r="J100" s="8">
        <v>2</v>
      </c>
      <c r="K100" s="31" t="s">
        <v>84</v>
      </c>
      <c r="L100" s="31">
        <v>37900</v>
      </c>
      <c r="M100" s="6"/>
    </row>
    <row r="101" spans="1:13" ht="12.75">
      <c r="A101" s="18">
        <v>115</v>
      </c>
      <c r="B101" s="1" t="s">
        <v>52</v>
      </c>
      <c r="C101" s="4" t="s">
        <v>53</v>
      </c>
      <c r="D101" s="4">
        <v>3</v>
      </c>
      <c r="E101" s="4">
        <v>1</v>
      </c>
      <c r="F101" s="4">
        <v>0.005</v>
      </c>
      <c r="G101" s="4" t="s">
        <v>84</v>
      </c>
      <c r="H101" s="22">
        <v>13000</v>
      </c>
      <c r="I101" s="8">
        <v>0.0898</v>
      </c>
      <c r="J101" s="8">
        <v>11.7</v>
      </c>
      <c r="K101" s="49" t="s">
        <v>84</v>
      </c>
      <c r="L101" s="49">
        <v>2440</v>
      </c>
      <c r="M101" s="6"/>
    </row>
    <row r="102" spans="1:13" ht="12.75">
      <c r="A102" s="1">
        <v>117</v>
      </c>
      <c r="B102" s="10" t="s">
        <v>233</v>
      </c>
      <c r="C102" s="4" t="s">
        <v>234</v>
      </c>
      <c r="D102" s="4">
        <v>30</v>
      </c>
      <c r="E102" s="4">
        <v>10</v>
      </c>
      <c r="F102" s="4">
        <v>0.17</v>
      </c>
      <c r="G102" s="4" t="s">
        <v>84</v>
      </c>
      <c r="H102" s="22">
        <v>25</v>
      </c>
      <c r="I102" s="8">
        <v>0.0213</v>
      </c>
      <c r="J102" s="8">
        <v>6820</v>
      </c>
      <c r="K102" s="49" t="s">
        <v>84</v>
      </c>
      <c r="L102" s="49" t="s">
        <v>84</v>
      </c>
      <c r="M102" s="6"/>
    </row>
    <row r="103" spans="1:13" ht="12.75">
      <c r="A103" s="18">
        <v>119</v>
      </c>
      <c r="B103" s="10" t="s">
        <v>235</v>
      </c>
      <c r="C103" s="4" t="s">
        <v>237</v>
      </c>
      <c r="D103" s="4" t="s">
        <v>84</v>
      </c>
      <c r="E103" s="4" t="s">
        <v>84</v>
      </c>
      <c r="F103" s="4">
        <v>0.2</v>
      </c>
      <c r="G103" s="4" t="s">
        <v>84</v>
      </c>
      <c r="H103" s="22">
        <v>26000</v>
      </c>
      <c r="I103" s="8">
        <v>4.92E-05</v>
      </c>
      <c r="J103" s="8">
        <v>91.2</v>
      </c>
      <c r="K103" s="49" t="s">
        <v>84</v>
      </c>
      <c r="L103" s="49" t="s">
        <v>84</v>
      </c>
      <c r="M103" s="6">
        <v>40413</v>
      </c>
    </row>
    <row r="104" spans="1:13" ht="12.75">
      <c r="A104" s="1">
        <v>120</v>
      </c>
      <c r="B104" s="10" t="s">
        <v>236</v>
      </c>
      <c r="C104" s="4" t="s">
        <v>238</v>
      </c>
      <c r="D104" s="4" t="s">
        <v>84</v>
      </c>
      <c r="E104" s="4" t="s">
        <v>84</v>
      </c>
      <c r="F104" s="4">
        <v>0.2</v>
      </c>
      <c r="G104" s="4" t="s">
        <v>84</v>
      </c>
      <c r="H104" s="22">
        <v>22000</v>
      </c>
      <c r="I104" s="8">
        <v>3.24E-05</v>
      </c>
      <c r="J104" s="8">
        <v>74</v>
      </c>
      <c r="K104" s="49" t="s">
        <v>84</v>
      </c>
      <c r="L104" s="49" t="s">
        <v>84</v>
      </c>
      <c r="M104" s="6">
        <v>40413</v>
      </c>
    </row>
    <row r="105" spans="1:13" ht="12.75">
      <c r="A105" s="18">
        <v>121</v>
      </c>
      <c r="B105" s="1" t="s">
        <v>89</v>
      </c>
      <c r="C105" s="4" t="s">
        <v>9</v>
      </c>
      <c r="D105" s="4">
        <v>70</v>
      </c>
      <c r="E105" s="4">
        <v>1</v>
      </c>
      <c r="F105" s="4">
        <v>0.005</v>
      </c>
      <c r="G105" s="4" t="s">
        <v>84</v>
      </c>
      <c r="H105" s="20">
        <v>48000</v>
      </c>
      <c r="I105" s="8">
        <v>0.024</v>
      </c>
      <c r="J105" s="8">
        <v>8</v>
      </c>
      <c r="K105" s="49" t="s">
        <v>84</v>
      </c>
      <c r="L105" s="49">
        <v>8270</v>
      </c>
      <c r="M105" s="6"/>
    </row>
    <row r="106" spans="1:13" ht="12.75">
      <c r="A106" s="18">
        <v>122</v>
      </c>
      <c r="B106" s="10" t="s">
        <v>90</v>
      </c>
      <c r="C106" s="4" t="s">
        <v>91</v>
      </c>
      <c r="D106" s="4">
        <v>300</v>
      </c>
      <c r="E106" s="4">
        <v>2</v>
      </c>
      <c r="F106" s="4">
        <v>0.2</v>
      </c>
      <c r="G106" s="4" t="s">
        <v>84</v>
      </c>
      <c r="H106" s="20">
        <v>31</v>
      </c>
      <c r="I106" s="8">
        <v>0.0198</v>
      </c>
      <c r="J106" s="8">
        <v>2000</v>
      </c>
      <c r="K106" s="49" t="s">
        <v>84</v>
      </c>
      <c r="L106" s="49" t="s">
        <v>84</v>
      </c>
      <c r="M106" s="6">
        <v>40050</v>
      </c>
    </row>
    <row r="107" spans="1:13" ht="12.75">
      <c r="A107" s="1">
        <v>123</v>
      </c>
      <c r="B107" s="10" t="s">
        <v>239</v>
      </c>
      <c r="C107" s="4" t="s">
        <v>240</v>
      </c>
      <c r="D107" s="4">
        <v>100</v>
      </c>
      <c r="E107" s="4">
        <v>4</v>
      </c>
      <c r="F107" s="4">
        <v>4</v>
      </c>
      <c r="G107" s="4" t="s">
        <v>84</v>
      </c>
      <c r="H107" s="20" t="s">
        <v>84</v>
      </c>
      <c r="I107" s="8">
        <v>0</v>
      </c>
      <c r="J107" s="8" t="s">
        <v>84</v>
      </c>
      <c r="K107" s="20">
        <v>24</v>
      </c>
      <c r="L107" s="49" t="s">
        <v>84</v>
      </c>
      <c r="M107" s="6"/>
    </row>
    <row r="108" spans="1:13" ht="12.75">
      <c r="A108" s="18">
        <v>124</v>
      </c>
      <c r="B108" s="10" t="s">
        <v>241</v>
      </c>
      <c r="C108" s="4" t="s">
        <v>242</v>
      </c>
      <c r="D108" s="4" t="s">
        <v>84</v>
      </c>
      <c r="E108" s="4" t="s">
        <v>84</v>
      </c>
      <c r="F108" s="4">
        <v>0.3</v>
      </c>
      <c r="G108" s="4" t="s">
        <v>84</v>
      </c>
      <c r="H108" s="20">
        <v>290</v>
      </c>
      <c r="I108" s="8">
        <v>7.42E-07</v>
      </c>
      <c r="J108" s="8">
        <v>74</v>
      </c>
      <c r="K108" s="20" t="s">
        <v>84</v>
      </c>
      <c r="L108" s="49" t="s">
        <v>84</v>
      </c>
      <c r="M108" s="6"/>
    </row>
    <row r="109" spans="1:13" ht="12.75">
      <c r="A109" s="18">
        <v>125</v>
      </c>
      <c r="B109" s="10" t="s">
        <v>243</v>
      </c>
      <c r="C109" s="4" t="s">
        <v>244</v>
      </c>
      <c r="D109" s="4">
        <v>4</v>
      </c>
      <c r="E109" s="4">
        <v>6</v>
      </c>
      <c r="F109" s="4">
        <v>0.2</v>
      </c>
      <c r="G109" s="4" t="s">
        <v>84</v>
      </c>
      <c r="H109" s="20">
        <v>2090</v>
      </c>
      <c r="I109" s="8">
        <v>0.000984</v>
      </c>
      <c r="J109" s="8">
        <v>64.6</v>
      </c>
      <c r="K109" s="20" t="s">
        <v>84</v>
      </c>
      <c r="L109" s="49">
        <v>591</v>
      </c>
      <c r="M109" s="6"/>
    </row>
    <row r="110" spans="1:13" ht="12.75">
      <c r="A110" s="1">
        <v>126</v>
      </c>
      <c r="B110" s="10" t="s">
        <v>245</v>
      </c>
      <c r="C110" s="4" t="s">
        <v>247</v>
      </c>
      <c r="D110" s="4">
        <v>0.0007</v>
      </c>
      <c r="E110" s="4">
        <v>0.8</v>
      </c>
      <c r="F110" s="4">
        <v>0.7</v>
      </c>
      <c r="G110" s="4" t="s">
        <v>84</v>
      </c>
      <c r="H110" s="20">
        <v>1000000</v>
      </c>
      <c r="I110" s="8">
        <v>4.92E-05</v>
      </c>
      <c r="J110" s="8">
        <v>0.3</v>
      </c>
      <c r="K110" s="20" t="s">
        <v>84</v>
      </c>
      <c r="L110" s="49">
        <v>154000</v>
      </c>
      <c r="M110" s="6"/>
    </row>
    <row r="111" spans="1:13" ht="12.75">
      <c r="A111" s="18">
        <v>127</v>
      </c>
      <c r="B111" s="10" t="s">
        <v>246</v>
      </c>
      <c r="C111" s="4" t="s">
        <v>248</v>
      </c>
      <c r="D111" s="4">
        <v>0.005</v>
      </c>
      <c r="E111" s="4">
        <v>10</v>
      </c>
      <c r="F111" s="4">
        <v>0.2</v>
      </c>
      <c r="G111" s="4" t="s">
        <v>84</v>
      </c>
      <c r="H111" s="20">
        <v>9890</v>
      </c>
      <c r="I111" s="8">
        <v>9.23E-05</v>
      </c>
      <c r="J111" s="8">
        <v>24</v>
      </c>
      <c r="K111" s="20" t="s">
        <v>84</v>
      </c>
      <c r="L111" s="49" t="s">
        <v>84</v>
      </c>
      <c r="M111" s="6"/>
    </row>
    <row r="112" spans="1:13" ht="12.75">
      <c r="A112" s="18">
        <v>128</v>
      </c>
      <c r="B112" s="10" t="s">
        <v>249</v>
      </c>
      <c r="C112" s="4" t="s">
        <v>250</v>
      </c>
      <c r="D112" s="4">
        <v>7</v>
      </c>
      <c r="E112" s="4">
        <v>10</v>
      </c>
      <c r="F112" s="4">
        <v>0.2</v>
      </c>
      <c r="G112" s="4" t="s">
        <v>84</v>
      </c>
      <c r="H112" s="20">
        <v>35.1</v>
      </c>
      <c r="I112" s="8">
        <v>0.000205</v>
      </c>
      <c r="J112" s="8">
        <v>1290</v>
      </c>
      <c r="K112" s="20" t="s">
        <v>84</v>
      </c>
      <c r="L112" s="49" t="s">
        <v>84</v>
      </c>
      <c r="M112" s="6"/>
    </row>
    <row r="113" spans="1:13" ht="12.75">
      <c r="A113" s="1">
        <v>129</v>
      </c>
      <c r="B113" s="10" t="s">
        <v>252</v>
      </c>
      <c r="C113" s="4" t="s">
        <v>253</v>
      </c>
      <c r="D113" s="4">
        <v>0.3</v>
      </c>
      <c r="E113" s="4">
        <v>0.1</v>
      </c>
      <c r="F113" s="4">
        <v>0.3</v>
      </c>
      <c r="G113" s="4" t="s">
        <v>84</v>
      </c>
      <c r="H113" s="20">
        <v>1950</v>
      </c>
      <c r="I113" s="8">
        <v>1E-06</v>
      </c>
      <c r="J113" s="8">
        <v>5100</v>
      </c>
      <c r="K113" s="20" t="s">
        <v>84</v>
      </c>
      <c r="L113" s="49" t="s">
        <v>84</v>
      </c>
      <c r="M113" s="6"/>
    </row>
    <row r="114" spans="1:13" ht="12.75">
      <c r="A114" s="18">
        <v>130</v>
      </c>
      <c r="B114" s="10" t="s">
        <v>254</v>
      </c>
      <c r="C114" s="4" t="s">
        <v>255</v>
      </c>
      <c r="D114" s="4" t="s">
        <v>84</v>
      </c>
      <c r="E114" s="24">
        <v>0.3</v>
      </c>
      <c r="F114" s="4">
        <v>0.2</v>
      </c>
      <c r="G114" s="4" t="s">
        <v>84</v>
      </c>
      <c r="H114" s="20">
        <v>1.1</v>
      </c>
      <c r="I114" s="8">
        <v>0.000943</v>
      </c>
      <c r="J114" s="8">
        <v>26533</v>
      </c>
      <c r="K114" s="20" t="s">
        <v>84</v>
      </c>
      <c r="L114" s="49" t="s">
        <v>84</v>
      </c>
      <c r="M114" s="6"/>
    </row>
    <row r="115" spans="1:13" ht="12.75">
      <c r="A115" s="18">
        <v>131</v>
      </c>
      <c r="B115" s="10" t="s">
        <v>256</v>
      </c>
      <c r="C115" s="4" t="s">
        <v>257</v>
      </c>
      <c r="D115" s="4">
        <v>2000</v>
      </c>
      <c r="E115" s="4">
        <v>10</v>
      </c>
      <c r="F115" s="4">
        <v>0.2</v>
      </c>
      <c r="G115" s="4" t="s">
        <v>84</v>
      </c>
      <c r="H115" s="20">
        <v>82800</v>
      </c>
      <c r="I115" s="8">
        <v>1.63E-05</v>
      </c>
      <c r="J115" s="8">
        <v>28.8</v>
      </c>
      <c r="K115" s="20" t="s">
        <v>84</v>
      </c>
      <c r="L115" s="49" t="s">
        <v>84</v>
      </c>
      <c r="M115" s="6"/>
    </row>
    <row r="116" spans="1:13" ht="12.75">
      <c r="A116" s="1">
        <v>132</v>
      </c>
      <c r="B116" s="10" t="s">
        <v>277</v>
      </c>
      <c r="C116" s="4" t="s">
        <v>251</v>
      </c>
      <c r="D116" s="4">
        <v>0.02</v>
      </c>
      <c r="E116" s="4">
        <v>0.5</v>
      </c>
      <c r="F116" s="4">
        <v>0.03</v>
      </c>
      <c r="G116" s="4" t="s">
        <v>84</v>
      </c>
      <c r="H116" s="20">
        <v>0.7</v>
      </c>
      <c r="I116" s="8">
        <v>0.107</v>
      </c>
      <c r="J116" s="8">
        <v>309000</v>
      </c>
      <c r="K116" s="20" t="s">
        <v>84</v>
      </c>
      <c r="L116" s="49">
        <v>433</v>
      </c>
      <c r="M116" s="6"/>
    </row>
    <row r="117" spans="1:13" ht="12.75">
      <c r="A117" s="18">
        <v>133</v>
      </c>
      <c r="B117" s="10" t="s">
        <v>258</v>
      </c>
      <c r="C117" s="4" t="s">
        <v>259</v>
      </c>
      <c r="D117" s="4">
        <v>200</v>
      </c>
      <c r="E117" s="4">
        <v>0.1</v>
      </c>
      <c r="F117" s="4">
        <v>0.2</v>
      </c>
      <c r="G117" s="4" t="s">
        <v>84</v>
      </c>
      <c r="H117" s="20">
        <v>0.135</v>
      </c>
      <c r="I117" s="8">
        <v>0.000451</v>
      </c>
      <c r="J117" s="8">
        <v>105000</v>
      </c>
      <c r="K117" s="20" t="s">
        <v>84</v>
      </c>
      <c r="L117" s="49" t="s">
        <v>84</v>
      </c>
      <c r="M117" s="6"/>
    </row>
    <row r="118" spans="1:13" ht="12.75">
      <c r="A118" s="18">
        <v>134</v>
      </c>
      <c r="B118" s="10" t="s">
        <v>260</v>
      </c>
      <c r="C118" s="4" t="s">
        <v>261</v>
      </c>
      <c r="D118" s="4">
        <v>40</v>
      </c>
      <c r="E118" s="4">
        <v>4</v>
      </c>
      <c r="F118" s="4">
        <v>4</v>
      </c>
      <c r="G118" s="4" t="s">
        <v>84</v>
      </c>
      <c r="H118" s="20" t="s">
        <v>84</v>
      </c>
      <c r="I118" s="8">
        <v>0</v>
      </c>
      <c r="J118" s="4" t="s">
        <v>84</v>
      </c>
      <c r="K118" s="20">
        <v>14</v>
      </c>
      <c r="L118" s="49" t="s">
        <v>84</v>
      </c>
      <c r="M118" s="6"/>
    </row>
    <row r="119" spans="1:13" ht="12.75">
      <c r="A119" s="1">
        <v>135</v>
      </c>
      <c r="B119" s="10" t="s">
        <v>262</v>
      </c>
      <c r="C119" s="4" t="s">
        <v>263</v>
      </c>
      <c r="D119" s="4">
        <v>40</v>
      </c>
      <c r="E119" s="4">
        <v>1</v>
      </c>
      <c r="F119" s="4">
        <v>1</v>
      </c>
      <c r="G119" s="4" t="s">
        <v>84</v>
      </c>
      <c r="H119" s="20" t="s">
        <v>84</v>
      </c>
      <c r="I119" s="8">
        <v>0</v>
      </c>
      <c r="J119" s="4" t="s">
        <v>84</v>
      </c>
      <c r="K119" s="20">
        <v>0.26</v>
      </c>
      <c r="L119" s="49" t="s">
        <v>84</v>
      </c>
      <c r="M119" s="6"/>
    </row>
    <row r="120" spans="1:12" ht="12.75">
      <c r="A120" s="18">
        <v>136</v>
      </c>
      <c r="B120" s="1" t="s">
        <v>54</v>
      </c>
      <c r="C120" s="4" t="s">
        <v>55</v>
      </c>
      <c r="D120" s="4">
        <v>100</v>
      </c>
      <c r="E120" s="4">
        <v>2</v>
      </c>
      <c r="F120" s="4">
        <v>0.005</v>
      </c>
      <c r="G120" s="4" t="s">
        <v>84</v>
      </c>
      <c r="H120" s="22">
        <v>310</v>
      </c>
      <c r="I120" s="8">
        <v>0.113</v>
      </c>
      <c r="J120" s="8">
        <v>776</v>
      </c>
      <c r="K120" s="49" t="s">
        <v>84</v>
      </c>
      <c r="L120" s="49">
        <v>533</v>
      </c>
    </row>
    <row r="121" spans="1:13" ht="12.75">
      <c r="A121" s="18">
        <v>137</v>
      </c>
      <c r="B121" s="1" t="s">
        <v>10</v>
      </c>
      <c r="C121" s="4" t="s">
        <v>11</v>
      </c>
      <c r="D121" s="4">
        <v>100</v>
      </c>
      <c r="E121" s="4">
        <v>2</v>
      </c>
      <c r="F121" s="4">
        <v>0.1</v>
      </c>
      <c r="G121" s="4" t="s">
        <v>84</v>
      </c>
      <c r="H121" s="20">
        <v>1000000</v>
      </c>
      <c r="I121" s="8">
        <v>0.000371</v>
      </c>
      <c r="J121" s="8">
        <v>2</v>
      </c>
      <c r="K121" s="49" t="s">
        <v>84</v>
      </c>
      <c r="L121" s="49">
        <v>157000</v>
      </c>
      <c r="M121" s="6"/>
    </row>
    <row r="122" spans="1:12" ht="12.75">
      <c r="A122" s="18">
        <v>139</v>
      </c>
      <c r="B122" s="1" t="s">
        <v>56</v>
      </c>
      <c r="C122" s="4" t="s">
        <v>57</v>
      </c>
      <c r="D122" s="4">
        <v>1</v>
      </c>
      <c r="E122" s="4">
        <v>1</v>
      </c>
      <c r="F122" s="4">
        <v>0.005</v>
      </c>
      <c r="G122" s="4" t="s">
        <v>84</v>
      </c>
      <c r="H122" s="22">
        <v>2970</v>
      </c>
      <c r="I122" s="8">
        <v>0.0141</v>
      </c>
      <c r="J122" s="8">
        <v>93.3</v>
      </c>
      <c r="K122" s="31" t="s">
        <v>84</v>
      </c>
      <c r="L122" s="31">
        <v>1010</v>
      </c>
    </row>
    <row r="123" spans="1:12" ht="12.75">
      <c r="A123" s="18">
        <v>140</v>
      </c>
      <c r="B123" s="1" t="s">
        <v>58</v>
      </c>
      <c r="C123" s="4" t="s">
        <v>59</v>
      </c>
      <c r="D123" s="4">
        <v>0.4</v>
      </c>
      <c r="E123" s="4">
        <v>1</v>
      </c>
      <c r="F123" s="4">
        <v>0.005</v>
      </c>
      <c r="G123" s="4" t="s">
        <v>84</v>
      </c>
      <c r="H123" s="22">
        <v>200</v>
      </c>
      <c r="I123" s="8">
        <v>0.754</v>
      </c>
      <c r="J123" s="8">
        <v>155</v>
      </c>
      <c r="K123" s="49" t="s">
        <v>84</v>
      </c>
      <c r="L123" s="49">
        <v>111</v>
      </c>
    </row>
    <row r="124" spans="1:12" ht="12.75">
      <c r="A124" s="1">
        <v>141</v>
      </c>
      <c r="B124" s="10" t="s">
        <v>264</v>
      </c>
      <c r="C124" s="4" t="s">
        <v>265</v>
      </c>
      <c r="D124" s="4">
        <v>0.5</v>
      </c>
      <c r="E124" s="4">
        <v>2</v>
      </c>
      <c r="F124" s="4">
        <v>3</v>
      </c>
      <c r="G124" s="4" t="s">
        <v>84</v>
      </c>
      <c r="H124" s="22" t="s">
        <v>84</v>
      </c>
      <c r="I124" s="8">
        <v>0</v>
      </c>
      <c r="J124" s="8" t="s">
        <v>84</v>
      </c>
      <c r="K124" s="20">
        <v>48</v>
      </c>
      <c r="L124" s="49" t="s">
        <v>84</v>
      </c>
    </row>
    <row r="125" spans="1:12" ht="12.75">
      <c r="A125" s="18">
        <v>142</v>
      </c>
      <c r="B125" s="1" t="s">
        <v>60</v>
      </c>
      <c r="C125" s="4" t="s">
        <v>61</v>
      </c>
      <c r="D125" s="4">
        <v>600</v>
      </c>
      <c r="E125" s="4">
        <v>1</v>
      </c>
      <c r="F125" s="4">
        <v>0.005</v>
      </c>
      <c r="G125" s="4" t="s">
        <v>84</v>
      </c>
      <c r="H125" s="22">
        <v>526</v>
      </c>
      <c r="I125" s="8">
        <v>0.272</v>
      </c>
      <c r="J125" s="8">
        <v>182</v>
      </c>
      <c r="K125" s="49" t="s">
        <v>84</v>
      </c>
      <c r="L125" s="49">
        <v>289</v>
      </c>
    </row>
    <row r="126" spans="1:12" ht="12.75">
      <c r="A126" s="18">
        <v>143</v>
      </c>
      <c r="B126" s="10" t="s">
        <v>266</v>
      </c>
      <c r="C126" s="4" t="s">
        <v>267</v>
      </c>
      <c r="D126" s="4">
        <v>0.03</v>
      </c>
      <c r="E126" s="4">
        <v>2</v>
      </c>
      <c r="F126" s="4">
        <v>0.2</v>
      </c>
      <c r="G126" s="4" t="s">
        <v>84</v>
      </c>
      <c r="H126" s="22">
        <v>0.74</v>
      </c>
      <c r="I126" s="8">
        <v>0.000246</v>
      </c>
      <c r="J126" s="8">
        <v>257000</v>
      </c>
      <c r="K126" s="49" t="s">
        <v>84</v>
      </c>
      <c r="L126" s="49" t="s">
        <v>84</v>
      </c>
    </row>
    <row r="127" spans="1:13" ht="12.75">
      <c r="A127" s="1">
        <v>144</v>
      </c>
      <c r="B127" s="1" t="s">
        <v>62</v>
      </c>
      <c r="C127" s="4" t="s">
        <v>63</v>
      </c>
      <c r="D127" s="4">
        <v>9</v>
      </c>
      <c r="E127" s="4">
        <v>1</v>
      </c>
      <c r="F127" s="4">
        <v>0.005</v>
      </c>
      <c r="G127" s="4" t="s">
        <v>84</v>
      </c>
      <c r="H127" s="22">
        <v>300</v>
      </c>
      <c r="I127" s="8">
        <v>0.0582</v>
      </c>
      <c r="J127" s="8">
        <v>1780</v>
      </c>
      <c r="K127" s="49" t="s">
        <v>84</v>
      </c>
      <c r="L127" s="49">
        <v>1120</v>
      </c>
      <c r="M127" s="6" t="s">
        <v>92</v>
      </c>
    </row>
    <row r="128" spans="1:13" ht="12.75">
      <c r="A128" s="18">
        <v>145</v>
      </c>
      <c r="B128" s="1" t="s">
        <v>64</v>
      </c>
      <c r="C128" s="4" t="s">
        <v>65</v>
      </c>
      <c r="D128" s="4">
        <v>30</v>
      </c>
      <c r="E128" s="4">
        <v>1</v>
      </c>
      <c r="F128" s="4">
        <v>0.005</v>
      </c>
      <c r="G128" s="4" t="s">
        <v>84</v>
      </c>
      <c r="H128" s="22">
        <v>1330</v>
      </c>
      <c r="I128" s="8">
        <v>0.705</v>
      </c>
      <c r="J128" s="8">
        <v>110</v>
      </c>
      <c r="K128" s="49" t="s">
        <v>84</v>
      </c>
      <c r="L128" s="49">
        <v>609</v>
      </c>
      <c r="M128" s="6"/>
    </row>
    <row r="129" spans="1:13" ht="12.75">
      <c r="A129" s="18">
        <v>146</v>
      </c>
      <c r="B129" s="1" t="s">
        <v>66</v>
      </c>
      <c r="C129" s="4" t="s">
        <v>67</v>
      </c>
      <c r="D129" s="4">
        <v>3</v>
      </c>
      <c r="E129" s="4">
        <v>2</v>
      </c>
      <c r="F129" s="4">
        <v>0.005</v>
      </c>
      <c r="G129" s="4" t="s">
        <v>84</v>
      </c>
      <c r="H129" s="22">
        <v>4420</v>
      </c>
      <c r="I129" s="8">
        <v>0.0374</v>
      </c>
      <c r="J129" s="8">
        <v>50.1</v>
      </c>
      <c r="K129" s="50" t="s">
        <v>84</v>
      </c>
      <c r="L129" s="50">
        <v>1140</v>
      </c>
      <c r="M129" s="6"/>
    </row>
    <row r="130" spans="1:13" ht="12.75">
      <c r="A130" s="1">
        <v>147</v>
      </c>
      <c r="B130" s="1" t="s">
        <v>68</v>
      </c>
      <c r="C130" s="4" t="s">
        <v>69</v>
      </c>
      <c r="D130" s="4">
        <v>1</v>
      </c>
      <c r="E130" s="4">
        <v>1</v>
      </c>
      <c r="F130" s="4">
        <v>0.005</v>
      </c>
      <c r="G130" s="4" t="s">
        <v>84</v>
      </c>
      <c r="H130" s="22">
        <v>1100</v>
      </c>
      <c r="I130" s="8">
        <v>0.422</v>
      </c>
      <c r="J130" s="8">
        <v>166</v>
      </c>
      <c r="K130" s="49" t="s">
        <v>84</v>
      </c>
      <c r="L130" s="49">
        <v>590</v>
      </c>
      <c r="M130" s="6"/>
    </row>
    <row r="131" spans="1:13" ht="12.75">
      <c r="A131" s="18">
        <v>148</v>
      </c>
      <c r="B131" s="1" t="s">
        <v>70</v>
      </c>
      <c r="C131" s="4" t="s">
        <v>12</v>
      </c>
      <c r="D131" s="4">
        <v>2000</v>
      </c>
      <c r="E131" s="4">
        <v>1</v>
      </c>
      <c r="F131" s="4">
        <v>0.005</v>
      </c>
      <c r="G131" s="4" t="s">
        <v>84</v>
      </c>
      <c r="H131" s="22">
        <v>1100</v>
      </c>
      <c r="I131" s="8">
        <v>3.98</v>
      </c>
      <c r="J131" s="8">
        <v>114</v>
      </c>
      <c r="K131" s="49" t="s">
        <v>84</v>
      </c>
      <c r="L131" s="49">
        <v>944</v>
      </c>
      <c r="M131" s="6"/>
    </row>
    <row r="132" spans="1:13" ht="12.75">
      <c r="A132" s="18">
        <v>149</v>
      </c>
      <c r="B132" s="10" t="s">
        <v>268</v>
      </c>
      <c r="C132" s="4" t="s">
        <v>270</v>
      </c>
      <c r="D132" s="4">
        <v>700</v>
      </c>
      <c r="E132" s="4">
        <v>10</v>
      </c>
      <c r="F132" s="4">
        <v>0.2</v>
      </c>
      <c r="G132" s="4" t="s">
        <v>84</v>
      </c>
      <c r="H132" s="22">
        <v>1200</v>
      </c>
      <c r="I132" s="8">
        <v>0.000178</v>
      </c>
      <c r="J132" s="8">
        <v>2340</v>
      </c>
      <c r="K132" s="49" t="s">
        <v>84</v>
      </c>
      <c r="L132" s="49" t="s">
        <v>84</v>
      </c>
      <c r="M132" s="6"/>
    </row>
    <row r="133" spans="1:13" ht="12.75">
      <c r="A133" s="1">
        <v>150</v>
      </c>
      <c r="B133" s="10" t="s">
        <v>269</v>
      </c>
      <c r="C133" s="4" t="s">
        <v>271</v>
      </c>
      <c r="D133" s="4">
        <v>1</v>
      </c>
      <c r="E133" s="4">
        <v>20</v>
      </c>
      <c r="F133" s="4">
        <v>0.2</v>
      </c>
      <c r="G133" s="4" t="s">
        <v>84</v>
      </c>
      <c r="H133" s="22">
        <v>800</v>
      </c>
      <c r="I133" s="8">
        <v>0.000319</v>
      </c>
      <c r="J133" s="8">
        <v>999</v>
      </c>
      <c r="K133" s="49" t="s">
        <v>84</v>
      </c>
      <c r="L133" s="49" t="s">
        <v>84</v>
      </c>
      <c r="M133" s="6"/>
    </row>
    <row r="134" spans="1:13" ht="12.75">
      <c r="A134" s="18">
        <v>154</v>
      </c>
      <c r="B134" s="10" t="s">
        <v>272</v>
      </c>
      <c r="C134" s="4" t="s">
        <v>273</v>
      </c>
      <c r="D134" s="4" t="s">
        <v>84</v>
      </c>
      <c r="E134" s="24" t="s">
        <v>84</v>
      </c>
      <c r="F134" s="4">
        <v>5</v>
      </c>
      <c r="G134" s="4" t="s">
        <v>84</v>
      </c>
      <c r="H134" s="22" t="s">
        <v>84</v>
      </c>
      <c r="I134" s="8">
        <v>0</v>
      </c>
      <c r="J134" s="4" t="s">
        <v>84</v>
      </c>
      <c r="K134" s="20">
        <v>1000</v>
      </c>
      <c r="L134" s="49" t="s">
        <v>84</v>
      </c>
      <c r="M134" s="6"/>
    </row>
    <row r="135" spans="1:13" ht="12.75">
      <c r="A135" s="18">
        <v>155</v>
      </c>
      <c r="B135" s="1" t="s">
        <v>71</v>
      </c>
      <c r="C135" s="4" t="s">
        <v>72</v>
      </c>
      <c r="D135" s="4">
        <v>0.08</v>
      </c>
      <c r="E135" s="4">
        <v>1</v>
      </c>
      <c r="F135" s="4">
        <v>0.005</v>
      </c>
      <c r="G135" s="4" t="s">
        <v>84</v>
      </c>
      <c r="H135" s="22">
        <v>2760</v>
      </c>
      <c r="I135" s="8">
        <v>1.11</v>
      </c>
      <c r="J135" s="8">
        <v>18.6</v>
      </c>
      <c r="K135" s="49" t="s">
        <v>84</v>
      </c>
      <c r="L135" s="49" t="s">
        <v>84</v>
      </c>
      <c r="M135" s="6" t="s">
        <v>93</v>
      </c>
    </row>
    <row r="136" spans="1:12" ht="12.75">
      <c r="A136" s="1">
        <v>156</v>
      </c>
      <c r="B136" s="1" t="s">
        <v>73</v>
      </c>
      <c r="C136" s="4" t="s">
        <v>74</v>
      </c>
      <c r="D136" s="4">
        <v>1000</v>
      </c>
      <c r="E136" s="4">
        <v>2</v>
      </c>
      <c r="F136" s="4">
        <v>0.005</v>
      </c>
      <c r="G136" s="4" t="s">
        <v>84</v>
      </c>
      <c r="H136" s="20">
        <v>175</v>
      </c>
      <c r="I136" s="8">
        <v>0.276</v>
      </c>
      <c r="J136" s="8">
        <v>386</v>
      </c>
      <c r="K136" s="49" t="s">
        <v>84</v>
      </c>
      <c r="L136" s="49">
        <v>168</v>
      </c>
    </row>
    <row r="137" spans="1:13" ht="12.75">
      <c r="A137" s="18">
        <v>157</v>
      </c>
      <c r="B137" s="10" t="s">
        <v>274</v>
      </c>
      <c r="C137" s="4" t="s">
        <v>275</v>
      </c>
      <c r="D137" s="4">
        <v>2000</v>
      </c>
      <c r="E137" s="4">
        <v>10</v>
      </c>
      <c r="F137" s="4">
        <v>6</v>
      </c>
      <c r="G137" s="4" t="s">
        <v>84</v>
      </c>
      <c r="H137" s="8" t="s">
        <v>84</v>
      </c>
      <c r="I137" s="8">
        <v>0</v>
      </c>
      <c r="J137" s="4" t="s">
        <v>84</v>
      </c>
      <c r="K137" s="20">
        <v>23</v>
      </c>
      <c r="L137" s="31" t="s">
        <v>84</v>
      </c>
      <c r="M137" s="6"/>
    </row>
    <row r="138" spans="8:13" ht="12.75">
      <c r="H138" s="2"/>
      <c r="K138" s="132"/>
      <c r="L138" s="49"/>
      <c r="M138" s="6"/>
    </row>
    <row r="139" spans="8:12" ht="12.75">
      <c r="H139" s="2"/>
      <c r="K139" s="132"/>
      <c r="L139" s="49"/>
    </row>
    <row r="140" spans="8:13" ht="12.75">
      <c r="H140" s="2"/>
      <c r="I140" s="8"/>
      <c r="K140" s="132"/>
      <c r="L140" s="49"/>
      <c r="M140" s="6"/>
    </row>
    <row r="141" spans="8:13" ht="12.75">
      <c r="H141" s="2"/>
      <c r="I141" s="8"/>
      <c r="K141" s="132"/>
      <c r="L141" s="49"/>
      <c r="M141" s="6"/>
    </row>
    <row r="142" spans="8:13" ht="12.75">
      <c r="H142" s="2"/>
      <c r="I142" s="8"/>
      <c r="K142" s="132"/>
      <c r="L142" s="49"/>
      <c r="M142" s="6"/>
    </row>
    <row r="143" spans="2:12" ht="12.75">
      <c r="B143" s="10"/>
      <c r="H143" s="2"/>
      <c r="I143" s="8"/>
      <c r="J143" s="8"/>
      <c r="K143" s="132"/>
      <c r="L143" s="49"/>
    </row>
    <row r="144" spans="2:13" ht="12.75">
      <c r="B144" s="10"/>
      <c r="H144" s="2"/>
      <c r="I144" s="25"/>
      <c r="J144" s="8"/>
      <c r="K144" s="132"/>
      <c r="L144" s="49"/>
      <c r="M144" s="6"/>
    </row>
    <row r="145" spans="2:13" ht="12.75">
      <c r="B145" s="10"/>
      <c r="H145" s="2"/>
      <c r="I145" s="25"/>
      <c r="K145" s="132"/>
      <c r="L145" s="49"/>
      <c r="M145" s="6"/>
    </row>
    <row r="146" spans="2:12" ht="12.75">
      <c r="B146" s="10"/>
      <c r="H146" s="2"/>
      <c r="I146" s="26"/>
      <c r="K146" s="132"/>
      <c r="L146" s="49"/>
    </row>
    <row r="147" spans="2:12" ht="12.75">
      <c r="B147" s="12"/>
      <c r="C147" s="12"/>
      <c r="H147" s="2"/>
      <c r="I147" s="26"/>
      <c r="K147" s="132"/>
      <c r="L147" s="49"/>
    </row>
    <row r="148" spans="2:13" ht="12.75">
      <c r="B148" s="10"/>
      <c r="H148" s="2"/>
      <c r="I148" s="8"/>
      <c r="K148" s="133"/>
      <c r="L148" s="51"/>
      <c r="M148" s="6"/>
    </row>
    <row r="149" spans="2:13" ht="12.75">
      <c r="B149" s="10"/>
      <c r="H149" s="2"/>
      <c r="K149" s="132"/>
      <c r="L149" s="49"/>
      <c r="M149" s="6"/>
    </row>
    <row r="150" spans="2:13" ht="49.5" customHeight="1">
      <c r="B150" s="191"/>
      <c r="C150" s="191"/>
      <c r="H150" s="2"/>
      <c r="K150" s="132"/>
      <c r="L150" s="49"/>
      <c r="M150" s="6"/>
    </row>
    <row r="151" spans="2:13" ht="27.75" customHeight="1">
      <c r="B151" s="191"/>
      <c r="C151" s="191"/>
      <c r="H151" s="2"/>
      <c r="K151" s="132"/>
      <c r="L151" s="49"/>
      <c r="M151" s="6"/>
    </row>
    <row r="152" spans="2:13" ht="12.75">
      <c r="B152" s="10"/>
      <c r="H152" s="2"/>
      <c r="K152" s="132"/>
      <c r="L152" s="49"/>
      <c r="M152" s="6"/>
    </row>
    <row r="153" spans="2:13" ht="12.75">
      <c r="B153" s="10"/>
      <c r="H153" s="2"/>
      <c r="K153" s="132"/>
      <c r="L153" s="49"/>
      <c r="M153" s="6"/>
    </row>
    <row r="154" spans="2:13" ht="12.75">
      <c r="B154" s="10"/>
      <c r="H154" s="2"/>
      <c r="K154" s="132"/>
      <c r="L154" s="49"/>
      <c r="M154" s="6"/>
    </row>
    <row r="155" spans="2:13" ht="12.75">
      <c r="B155" s="10"/>
      <c r="H155" s="2"/>
      <c r="K155" s="132"/>
      <c r="L155" s="49"/>
      <c r="M155" s="6"/>
    </row>
    <row r="156" spans="2:13" ht="12.75">
      <c r="B156" s="10"/>
      <c r="H156" s="2"/>
      <c r="K156" s="132"/>
      <c r="L156" s="49"/>
      <c r="M156" s="6"/>
    </row>
    <row r="157" spans="2:13" ht="12.75">
      <c r="B157" s="10"/>
      <c r="H157" s="2"/>
      <c r="K157" s="132"/>
      <c r="L157" s="49"/>
      <c r="M157" s="6"/>
    </row>
    <row r="158" spans="2:13" ht="12.75">
      <c r="B158" s="10"/>
      <c r="H158" s="2"/>
      <c r="K158" s="132"/>
      <c r="L158" s="49"/>
      <c r="M158" s="6"/>
    </row>
    <row r="159" spans="2:13" ht="12.75">
      <c r="B159" s="10"/>
      <c r="H159" s="2"/>
      <c r="K159" s="132"/>
      <c r="L159" s="49"/>
      <c r="M159" s="6"/>
    </row>
    <row r="160" spans="2:13" ht="12.75">
      <c r="B160" s="10"/>
      <c r="H160" s="2"/>
      <c r="K160" s="132"/>
      <c r="L160" s="49"/>
      <c r="M160" s="6"/>
    </row>
    <row r="161" spans="2:13" ht="12.75">
      <c r="B161" s="10"/>
      <c r="H161" s="2"/>
      <c r="K161" s="132"/>
      <c r="L161" s="49"/>
      <c r="M161" s="6"/>
    </row>
    <row r="162" spans="2:13" ht="12.75">
      <c r="B162" s="10"/>
      <c r="H162" s="2"/>
      <c r="K162" s="132"/>
      <c r="L162" s="49"/>
      <c r="M162" s="6"/>
    </row>
    <row r="163" spans="2:13" ht="12.75">
      <c r="B163" s="10"/>
      <c r="H163" s="2"/>
      <c r="K163" s="132"/>
      <c r="L163" s="49"/>
      <c r="M163" s="6"/>
    </row>
    <row r="164" spans="2:13" ht="27.75" customHeight="1">
      <c r="B164" s="191"/>
      <c r="C164" s="191"/>
      <c r="H164" s="2"/>
      <c r="K164" s="132"/>
      <c r="L164" s="49"/>
      <c r="M164" s="6"/>
    </row>
    <row r="165" spans="2:12" ht="27.75" customHeight="1">
      <c r="B165" s="191"/>
      <c r="C165" s="191"/>
      <c r="H165" s="2"/>
      <c r="K165" s="132"/>
      <c r="L165" s="49"/>
    </row>
    <row r="166" spans="2:12" ht="12.75">
      <c r="B166" s="10"/>
      <c r="H166" s="2"/>
      <c r="I166" s="8"/>
      <c r="K166" s="132"/>
      <c r="L166" s="49"/>
    </row>
    <row r="167" spans="8:12" ht="12.75">
      <c r="H167" s="2"/>
      <c r="I167" s="8"/>
      <c r="K167" s="13"/>
      <c r="L167" s="31"/>
    </row>
    <row r="168" spans="2:13" ht="12.75">
      <c r="B168" s="10"/>
      <c r="H168" s="2"/>
      <c r="I168" s="8"/>
      <c r="K168" s="13"/>
      <c r="L168" s="31"/>
      <c r="M168" s="6"/>
    </row>
    <row r="169" spans="8:12" ht="12.75">
      <c r="H169" s="2"/>
      <c r="I169" s="26"/>
      <c r="K169" s="13"/>
      <c r="L169" s="31"/>
    </row>
    <row r="170" spans="2:13" ht="12.75">
      <c r="B170" s="10"/>
      <c r="H170" s="2"/>
      <c r="I170" s="8"/>
      <c r="K170" s="13"/>
      <c r="L170" s="31"/>
      <c r="M170" s="6"/>
    </row>
    <row r="171" spans="8:12" ht="12.75">
      <c r="H171" s="2"/>
      <c r="I171" s="8"/>
      <c r="K171" s="132"/>
      <c r="L171" s="49"/>
    </row>
    <row r="172" spans="8:12" ht="12.75">
      <c r="H172" s="2"/>
      <c r="I172" s="8"/>
      <c r="K172" s="132"/>
      <c r="L172" s="49"/>
    </row>
    <row r="173" spans="2:13" ht="12.75">
      <c r="B173" s="10"/>
      <c r="H173" s="2"/>
      <c r="I173" s="8"/>
      <c r="K173" s="13"/>
      <c r="L173" s="31"/>
      <c r="M173" s="6"/>
    </row>
    <row r="174" spans="8:13" ht="12.75">
      <c r="H174" s="2"/>
      <c r="I174" s="8"/>
      <c r="K174" s="132"/>
      <c r="L174" s="49"/>
      <c r="M174" s="6"/>
    </row>
    <row r="175" spans="8:13" ht="12.75">
      <c r="H175" s="2"/>
      <c r="I175" s="26"/>
      <c r="K175" s="132"/>
      <c r="L175" s="49"/>
      <c r="M175" s="6"/>
    </row>
    <row r="176" spans="8:13" ht="12.75">
      <c r="H176" s="2"/>
      <c r="I176" s="26"/>
      <c r="K176" s="132"/>
      <c r="L176" s="49"/>
      <c r="M176" s="6"/>
    </row>
    <row r="177" spans="8:12" ht="12.75">
      <c r="H177" s="2"/>
      <c r="I177" s="8"/>
      <c r="K177" s="132"/>
      <c r="L177" s="49"/>
    </row>
    <row r="178" spans="8:13" ht="12.75">
      <c r="H178" s="2"/>
      <c r="K178" s="13"/>
      <c r="L178" s="31"/>
      <c r="M178" s="9"/>
    </row>
    <row r="179" spans="2:13" ht="12.75">
      <c r="B179" s="10"/>
      <c r="H179" s="2"/>
      <c r="K179" s="13"/>
      <c r="L179" s="31"/>
      <c r="M179" s="9"/>
    </row>
    <row r="180" spans="8:13" ht="12.75">
      <c r="H180" s="2"/>
      <c r="I180" s="23"/>
      <c r="K180" s="132"/>
      <c r="L180" s="49"/>
      <c r="M180" s="7"/>
    </row>
    <row r="181" spans="8:13" ht="12.75">
      <c r="H181" s="2"/>
      <c r="I181" s="8"/>
      <c r="K181" s="132"/>
      <c r="L181" s="49"/>
      <c r="M181" s="6"/>
    </row>
    <row r="182" spans="8:13" ht="12.75">
      <c r="H182" s="2"/>
      <c r="K182" s="132"/>
      <c r="L182" s="49"/>
      <c r="M182" s="6"/>
    </row>
    <row r="183" spans="2:13" ht="12.75">
      <c r="B183" s="10"/>
      <c r="H183" s="2"/>
      <c r="I183" s="24"/>
      <c r="K183" s="134"/>
      <c r="L183" s="52"/>
      <c r="M183" s="6"/>
    </row>
    <row r="184" spans="8:13" ht="12.75">
      <c r="H184" s="2"/>
      <c r="K184" s="132"/>
      <c r="L184" s="49"/>
      <c r="M184" s="6"/>
    </row>
    <row r="185" spans="8:13" ht="12.75">
      <c r="H185" s="2"/>
      <c r="K185" s="132"/>
      <c r="L185" s="49"/>
      <c r="M185" s="6"/>
    </row>
    <row r="186" spans="8:13" ht="12.75">
      <c r="H186" s="2"/>
      <c r="I186" s="8"/>
      <c r="K186" s="132"/>
      <c r="L186" s="49"/>
      <c r="M186" s="6"/>
    </row>
    <row r="188" ht="14.25">
      <c r="B188" s="3"/>
    </row>
    <row r="189" ht="14.25">
      <c r="B189" s="3"/>
    </row>
    <row r="190" ht="14.25">
      <c r="B190" s="3"/>
    </row>
    <row r="191" ht="14.25">
      <c r="B191" s="3"/>
    </row>
    <row r="192" ht="14.25">
      <c r="B192" s="3"/>
    </row>
    <row r="193" ht="14.25">
      <c r="B193" s="3"/>
    </row>
    <row r="194" ht="14.25">
      <c r="B194" s="3"/>
    </row>
    <row r="195" ht="14.25">
      <c r="B195" s="3"/>
    </row>
    <row r="196" ht="14.25">
      <c r="B196" s="3"/>
    </row>
    <row r="197" ht="14.25">
      <c r="B197" s="3"/>
    </row>
    <row r="198" ht="14.25">
      <c r="B198" s="3"/>
    </row>
    <row r="199" ht="14.25">
      <c r="B199" s="3"/>
    </row>
    <row r="200" ht="14.25">
      <c r="B200" s="3"/>
    </row>
    <row r="201" ht="14.25">
      <c r="B201" s="3"/>
    </row>
    <row r="202" ht="14.25">
      <c r="B202" s="3"/>
    </row>
    <row r="203" ht="14.25">
      <c r="B203" s="3"/>
    </row>
    <row r="204" ht="14.25">
      <c r="B204" s="3"/>
    </row>
    <row r="205" ht="14.25">
      <c r="B205" s="3"/>
    </row>
    <row r="206" ht="14.25">
      <c r="B206" s="3"/>
    </row>
    <row r="207" ht="14.25">
      <c r="B207" s="3"/>
    </row>
    <row r="208" ht="14.25">
      <c r="B208" s="3"/>
    </row>
    <row r="209" ht="14.25">
      <c r="B209" s="3"/>
    </row>
    <row r="210" ht="14.25">
      <c r="B210" s="3"/>
    </row>
    <row r="211" ht="14.25">
      <c r="B211" s="3"/>
    </row>
    <row r="212" ht="14.25">
      <c r="B212" s="3"/>
    </row>
    <row r="213" ht="14.25">
      <c r="B213" s="3"/>
    </row>
    <row r="214" ht="14.25">
      <c r="B214" s="11"/>
    </row>
    <row r="215" ht="14.25">
      <c r="B215" s="11"/>
    </row>
    <row r="216" ht="14.25">
      <c r="B216" s="11"/>
    </row>
    <row r="217" ht="14.25">
      <c r="B217" s="11"/>
    </row>
    <row r="218" ht="14.25">
      <c r="B218" s="11"/>
    </row>
    <row r="219" ht="14.25">
      <c r="B219" s="11"/>
    </row>
    <row r="220" ht="14.25">
      <c r="B220" s="11"/>
    </row>
    <row r="221" ht="14.25">
      <c r="B221" s="11"/>
    </row>
    <row r="222" ht="14.25">
      <c r="B222" s="11"/>
    </row>
    <row r="223" ht="14.25">
      <c r="B223" s="11"/>
    </row>
    <row r="224" ht="14.25">
      <c r="B224" s="11"/>
    </row>
    <row r="225" ht="14.25">
      <c r="B225" s="11"/>
    </row>
  </sheetData>
  <sheetProtection password="97A4" sheet="1"/>
  <mergeCells count="4">
    <mergeCell ref="B164:C164"/>
    <mergeCell ref="B165:C165"/>
    <mergeCell ref="B150:C150"/>
    <mergeCell ref="B151:C151"/>
  </mergeCells>
  <printOptions/>
  <pageMargins left="0.75" right="0.75" top="1" bottom="1" header="0.5" footer="0.5"/>
  <pageSetup fitToHeight="2" fitToWidth="1" horizontalDpi="300" verticalDpi="300" orientation="landscape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IGWExistChem"/>
  <dimension ref="A1:Z146"/>
  <sheetViews>
    <sheetView showGridLines="0" showRowColHeaders="0" tabSelected="1" zoomScalePageLayoutView="0" workbookViewId="0" topLeftCell="A1">
      <selection activeCell="C2" sqref="C2:G2"/>
    </sheetView>
  </sheetViews>
  <sheetFormatPr defaultColWidth="9.140625" defaultRowHeight="12.75"/>
  <cols>
    <col min="1" max="1" width="8.00390625" style="32" customWidth="1"/>
    <col min="2" max="2" width="10.57421875" style="32" customWidth="1"/>
    <col min="3" max="4" width="9.00390625" style="32" customWidth="1"/>
    <col min="5" max="5" width="9.57421875" style="32" customWidth="1"/>
    <col min="6" max="6" width="8.00390625" style="32" customWidth="1"/>
    <col min="7" max="7" width="10.28125" style="32" customWidth="1"/>
    <col min="8" max="8" width="9.28125" style="32" customWidth="1"/>
    <col min="9" max="9" width="7.140625" style="32" customWidth="1"/>
    <col min="10" max="10" width="10.28125" style="32" customWidth="1"/>
    <col min="11" max="11" width="2.7109375" style="32" customWidth="1"/>
    <col min="12" max="16384" width="9.140625" style="32" customWidth="1"/>
  </cols>
  <sheetData>
    <row r="1" spans="1:26" ht="20.25" customHeight="1" thickTop="1">
      <c r="A1" s="244" t="s">
        <v>364</v>
      </c>
      <c r="B1" s="245"/>
      <c r="C1" s="245"/>
      <c r="D1" s="245"/>
      <c r="E1" s="245"/>
      <c r="F1" s="245"/>
      <c r="G1" s="245"/>
      <c r="H1" s="245"/>
      <c r="I1" s="245"/>
      <c r="J1" s="246"/>
      <c r="U1" s="131"/>
      <c r="X1" s="29" t="s">
        <v>94</v>
      </c>
      <c r="Y1" s="17" t="s">
        <v>96</v>
      </c>
      <c r="Z1" s="29"/>
    </row>
    <row r="2" spans="1:26" ht="13.5" customHeight="1">
      <c r="A2" s="207" t="s">
        <v>289</v>
      </c>
      <c r="B2" s="208"/>
      <c r="C2" s="194"/>
      <c r="D2" s="194"/>
      <c r="E2" s="194"/>
      <c r="F2" s="194"/>
      <c r="G2" s="195"/>
      <c r="H2" s="115" t="s">
        <v>286</v>
      </c>
      <c r="I2" s="196"/>
      <c r="J2" s="197"/>
      <c r="L2" s="110"/>
      <c r="M2" s="111" t="s">
        <v>279</v>
      </c>
      <c r="U2" s="131"/>
      <c r="X2" s="29" t="s">
        <v>95</v>
      </c>
      <c r="Y2" s="17" t="s">
        <v>97</v>
      </c>
      <c r="Z2" s="29"/>
    </row>
    <row r="3" spans="1:26" ht="11.25" customHeight="1">
      <c r="A3" s="213" t="s">
        <v>281</v>
      </c>
      <c r="B3" s="214"/>
      <c r="C3" s="209"/>
      <c r="D3" s="209"/>
      <c r="E3" s="209"/>
      <c r="F3" s="209"/>
      <c r="G3" s="210"/>
      <c r="H3" s="74" t="s">
        <v>282</v>
      </c>
      <c r="I3" s="217" t="s">
        <v>96</v>
      </c>
      <c r="J3" s="218"/>
      <c r="L3" s="112"/>
      <c r="M3" s="111" t="s">
        <v>291</v>
      </c>
      <c r="X3" s="1" t="s">
        <v>76</v>
      </c>
      <c r="Y3" s="4" t="s">
        <v>15</v>
      </c>
      <c r="Z3" s="1"/>
    </row>
    <row r="4" spans="1:26" ht="12" customHeight="1">
      <c r="A4" s="215"/>
      <c r="B4" s="216"/>
      <c r="C4" s="211"/>
      <c r="D4" s="211"/>
      <c r="E4" s="211"/>
      <c r="F4" s="211"/>
      <c r="G4" s="212"/>
      <c r="H4" s="79" t="s">
        <v>290</v>
      </c>
      <c r="I4" s="219"/>
      <c r="J4" s="220"/>
      <c r="L4" s="113"/>
      <c r="M4" s="111" t="s">
        <v>292</v>
      </c>
      <c r="X4" s="1" t="s">
        <v>98</v>
      </c>
      <c r="Y4" s="4" t="s">
        <v>99</v>
      </c>
      <c r="Z4" s="1"/>
    </row>
    <row r="5" spans="1:26" ht="13.5" customHeight="1">
      <c r="A5" s="45"/>
      <c r="B5" s="46"/>
      <c r="C5" s="46"/>
      <c r="D5" s="46"/>
      <c r="E5" s="46"/>
      <c r="F5" s="46"/>
      <c r="G5" s="39"/>
      <c r="H5" s="39"/>
      <c r="I5" s="39"/>
      <c r="J5" s="116"/>
      <c r="L5" s="84"/>
      <c r="X5" s="1" t="s">
        <v>100</v>
      </c>
      <c r="Y5" s="4" t="s">
        <v>101</v>
      </c>
      <c r="Z5" s="1"/>
    </row>
    <row r="6" spans="1:26" ht="29.25" customHeight="1">
      <c r="A6" s="45"/>
      <c r="B6" s="46"/>
      <c r="C6" s="46"/>
      <c r="D6" s="46"/>
      <c r="E6" s="46"/>
      <c r="F6" s="46"/>
      <c r="G6" s="39"/>
      <c r="H6" s="39"/>
      <c r="I6" s="39"/>
      <c r="J6" s="116"/>
      <c r="X6" s="10" t="s">
        <v>102</v>
      </c>
      <c r="Y6" s="4" t="s">
        <v>103</v>
      </c>
      <c r="Z6" s="10"/>
    </row>
    <row r="7" spans="1:26" ht="24.75" customHeight="1" thickBot="1">
      <c r="A7" s="117"/>
      <c r="B7" s="118"/>
      <c r="C7" s="118"/>
      <c r="D7" s="118"/>
      <c r="E7" s="118"/>
      <c r="F7" s="107"/>
      <c r="G7" s="119"/>
      <c r="H7" s="119"/>
      <c r="I7" s="119"/>
      <c r="J7" s="120"/>
      <c r="Q7" s="33"/>
      <c r="X7" s="10" t="s">
        <v>104</v>
      </c>
      <c r="Y7" s="4" t="s">
        <v>105</v>
      </c>
      <c r="Z7" s="10"/>
    </row>
    <row r="8" spans="1:26" ht="14.25" customHeight="1" thickBot="1" thickTop="1">
      <c r="A8" s="76" t="s">
        <v>335</v>
      </c>
      <c r="B8" s="77"/>
      <c r="C8" s="77"/>
      <c r="D8" s="78"/>
      <c r="E8" s="53"/>
      <c r="F8" s="76" t="s">
        <v>326</v>
      </c>
      <c r="G8" s="54"/>
      <c r="H8" s="46"/>
      <c r="I8" s="46"/>
      <c r="J8" s="39"/>
      <c r="X8" s="10" t="s">
        <v>110</v>
      </c>
      <c r="Y8" s="4" t="s">
        <v>106</v>
      </c>
      <c r="Z8" s="10"/>
    </row>
    <row r="9" spans="1:26" ht="25.5" customHeight="1" thickTop="1">
      <c r="A9" s="56" t="s">
        <v>284</v>
      </c>
      <c r="B9" s="57" t="s">
        <v>285</v>
      </c>
      <c r="C9" s="57" t="s">
        <v>283</v>
      </c>
      <c r="D9" s="58" t="s">
        <v>325</v>
      </c>
      <c r="E9" s="83"/>
      <c r="F9" s="56" t="s">
        <v>284</v>
      </c>
      <c r="G9" s="64" t="s">
        <v>285</v>
      </c>
      <c r="H9" s="57" t="s">
        <v>283</v>
      </c>
      <c r="I9" s="65" t="s">
        <v>325</v>
      </c>
      <c r="J9" s="39"/>
      <c r="L9" s="221"/>
      <c r="M9" s="221"/>
      <c r="X9" s="10" t="s">
        <v>107</v>
      </c>
      <c r="Y9" s="4" t="s">
        <v>108</v>
      </c>
      <c r="Z9" s="10"/>
    </row>
    <row r="10" spans="1:26" ht="30" customHeight="1">
      <c r="A10" s="59" t="s">
        <v>294</v>
      </c>
      <c r="B10" s="108" t="s">
        <v>303</v>
      </c>
      <c r="C10" s="47" t="s">
        <v>83</v>
      </c>
      <c r="D10" s="41">
        <f>VLOOKUP(I3,'Master database'!$C$2:$BM$394,MATCH("2008 Soil Standards Health-based ground water quality criteria (µg/L)",'Master database'!$C$1:$BM$1,0),FALSE)</f>
        <v>400</v>
      </c>
      <c r="E10" s="82"/>
      <c r="F10" s="66" t="s">
        <v>350</v>
      </c>
      <c r="G10" s="72" t="s">
        <v>328</v>
      </c>
      <c r="H10" s="166" t="s">
        <v>353</v>
      </c>
      <c r="I10" s="153">
        <v>0.23</v>
      </c>
      <c r="J10" s="39"/>
      <c r="K10" s="34"/>
      <c r="L10" s="33"/>
      <c r="M10" s="33"/>
      <c r="X10" s="10" t="s">
        <v>109</v>
      </c>
      <c r="Y10" s="4" t="s">
        <v>113</v>
      </c>
      <c r="Z10" s="10"/>
    </row>
    <row r="11" spans="1:26" ht="36.75" customHeight="1">
      <c r="A11" s="59" t="s">
        <v>295</v>
      </c>
      <c r="B11" s="108" t="s">
        <v>304</v>
      </c>
      <c r="C11" s="47" t="s">
        <v>324</v>
      </c>
      <c r="D11" s="138">
        <f>VLOOKUP(I3,'Master database'!$C$2:$BM$394,MATCH("2008 Soil Standards Koc (L/kg)",'Master database'!$C$1:$BM$1,0),FALSE)</f>
        <v>7080</v>
      </c>
      <c r="E11" s="85"/>
      <c r="F11" s="67" t="s">
        <v>351</v>
      </c>
      <c r="G11" s="73" t="s">
        <v>307</v>
      </c>
      <c r="H11" s="167" t="s">
        <v>353</v>
      </c>
      <c r="I11" s="153">
        <v>0.18</v>
      </c>
      <c r="J11" s="39"/>
      <c r="L11" s="33"/>
      <c r="M11" s="33"/>
      <c r="X11" s="10" t="s">
        <v>111</v>
      </c>
      <c r="Y11" s="4" t="s">
        <v>114</v>
      </c>
      <c r="Z11" s="10"/>
    </row>
    <row r="12" spans="1:26" ht="33.75" customHeight="1">
      <c r="A12" s="59" t="s">
        <v>296</v>
      </c>
      <c r="B12" s="48" t="s">
        <v>306</v>
      </c>
      <c r="C12" s="47" t="s">
        <v>324</v>
      </c>
      <c r="D12" s="138">
        <f>IF(D11="NA",VLOOKUP(I3,'Master database'!$C$2:$BM$394,MATCH("2008 Soil Standards Kd (L/kg)",'Master database'!$C$1:$BM$1,0),FALSE),D11*I12)</f>
        <v>14.16</v>
      </c>
      <c r="E12" s="86"/>
      <c r="F12" s="68" t="s">
        <v>348</v>
      </c>
      <c r="G12" s="121" t="s">
        <v>305</v>
      </c>
      <c r="H12" s="121" t="s">
        <v>354</v>
      </c>
      <c r="I12" s="154">
        <v>0.002</v>
      </c>
      <c r="J12" s="39"/>
      <c r="L12" s="33"/>
      <c r="M12" s="33"/>
      <c r="X12" s="10" t="s">
        <v>112</v>
      </c>
      <c r="Y12" s="4" t="s">
        <v>115</v>
      </c>
      <c r="Z12" s="10"/>
    </row>
    <row r="13" spans="1:26" ht="24" customHeight="1" thickBot="1">
      <c r="A13" s="59" t="s">
        <v>297</v>
      </c>
      <c r="B13" s="48" t="s">
        <v>308</v>
      </c>
      <c r="C13" s="55" t="s">
        <v>309</v>
      </c>
      <c r="D13" s="138">
        <f>VLOOKUP(I3,'Master database'!$C$2:$BM$394,MATCH("2008 Soil Standards Henry's Law Constant (dimensionless, 25°C)",'Master database'!$C$1:$BM$1,0),FALSE)</f>
        <v>0.00636</v>
      </c>
      <c r="E13" s="86"/>
      <c r="F13" s="69" t="s">
        <v>349</v>
      </c>
      <c r="G13" s="98" t="s">
        <v>310</v>
      </c>
      <c r="H13" s="61" t="s">
        <v>352</v>
      </c>
      <c r="I13" s="155">
        <v>1.5</v>
      </c>
      <c r="J13" s="39"/>
      <c r="L13" s="33"/>
      <c r="M13" s="33"/>
      <c r="X13" s="10" t="s">
        <v>118</v>
      </c>
      <c r="Y13" s="4" t="s">
        <v>116</v>
      </c>
      <c r="Z13" s="10"/>
    </row>
    <row r="14" spans="1:26" ht="25.5" customHeight="1" thickTop="1">
      <c r="A14" s="122" t="s">
        <v>321</v>
      </c>
      <c r="B14" s="123" t="s">
        <v>320</v>
      </c>
      <c r="C14" s="124" t="s">
        <v>280</v>
      </c>
      <c r="D14" s="135">
        <f>VLOOKUP(I3,'Master database'!$C$2:$BM$394,MATCH("2008 Soil Standards Soil Reporting Limit (mg/kg)",'Master database'!$C$1:$BM$1,0),FALSE)</f>
        <v>0.2</v>
      </c>
      <c r="E14" s="33"/>
      <c r="F14" s="193"/>
      <c r="G14" s="193"/>
      <c r="H14" s="33"/>
      <c r="I14" s="33"/>
      <c r="J14" s="33"/>
      <c r="L14" s="33"/>
      <c r="M14" s="33"/>
      <c r="X14" s="10" t="s">
        <v>117</v>
      </c>
      <c r="Y14" s="4" t="s">
        <v>119</v>
      </c>
      <c r="Z14" s="10"/>
    </row>
    <row r="15" spans="1:26" ht="35.25" customHeight="1">
      <c r="A15" s="80" t="s">
        <v>322</v>
      </c>
      <c r="B15" s="75" t="s">
        <v>323</v>
      </c>
      <c r="C15" s="97" t="s">
        <v>280</v>
      </c>
      <c r="D15" s="138" t="str">
        <f>VLOOKUP(I3,'Master database'!$C$2:$BM$394,MATCH("2008 Soil Standards Soil Saturation Limit (mg/kg)",'Master database'!$C$1:$BM$1,0),FALSE)</f>
        <v>NA</v>
      </c>
      <c r="E15" s="87"/>
      <c r="F15" s="88"/>
      <c r="G15" s="88"/>
      <c r="H15" s="88"/>
      <c r="I15" s="88"/>
      <c r="J15" s="88"/>
      <c r="L15" s="33"/>
      <c r="M15" s="33"/>
      <c r="X15" s="1" t="s">
        <v>16</v>
      </c>
      <c r="Y15" s="4" t="s">
        <v>17</v>
      </c>
      <c r="Z15" s="1"/>
    </row>
    <row r="16" spans="1:26" ht="35.25" customHeight="1" thickBot="1">
      <c r="A16" s="60" t="s">
        <v>333</v>
      </c>
      <c r="B16" s="98" t="s">
        <v>334</v>
      </c>
      <c r="C16" s="61" t="s">
        <v>280</v>
      </c>
      <c r="D16" s="136" t="str">
        <f>VLOOKUP(I3,'Master database'!$C$2:$BM$394,MATCH("2008 Soil Standards Ambient background (mg/kg)",'Master database'!$C$1:$BM$1,0),FALSE)</f>
        <v>NA</v>
      </c>
      <c r="E16" s="88"/>
      <c r="F16" s="88"/>
      <c r="G16" s="88"/>
      <c r="H16" s="88"/>
      <c r="I16" s="88"/>
      <c r="J16" s="88"/>
      <c r="L16" s="33"/>
      <c r="M16" s="33"/>
      <c r="X16" s="10" t="s">
        <v>121</v>
      </c>
      <c r="Y16" s="4" t="s">
        <v>120</v>
      </c>
      <c r="Z16" s="10"/>
    </row>
    <row r="17" spans="1:26" ht="19.5" customHeight="1" thickBot="1" thickTop="1">
      <c r="A17" s="53" t="s">
        <v>327</v>
      </c>
      <c r="B17" s="71"/>
      <c r="C17" s="71"/>
      <c r="D17" s="63"/>
      <c r="E17" s="70"/>
      <c r="F17" s="125"/>
      <c r="G17" s="125"/>
      <c r="H17" s="125"/>
      <c r="I17" s="125"/>
      <c r="J17" s="125"/>
      <c r="L17" s="33"/>
      <c r="M17" s="33"/>
      <c r="X17" s="10" t="s">
        <v>125</v>
      </c>
      <c r="Y17" s="4" t="s">
        <v>122</v>
      </c>
      <c r="Z17" s="10"/>
    </row>
    <row r="18" spans="1:26" ht="15" customHeight="1" thickTop="1">
      <c r="A18" s="102"/>
      <c r="B18" s="93"/>
      <c r="C18" s="89"/>
      <c r="D18" s="91"/>
      <c r="E18" s="94"/>
      <c r="F18" s="126" t="s">
        <v>332</v>
      </c>
      <c r="G18" s="127"/>
      <c r="H18" s="125"/>
      <c r="I18" s="125"/>
      <c r="J18" s="125"/>
      <c r="L18" s="33"/>
      <c r="M18" s="33"/>
      <c r="X18" s="10" t="s">
        <v>123</v>
      </c>
      <c r="Y18" s="4" t="s">
        <v>124</v>
      </c>
      <c r="Z18" s="10"/>
    </row>
    <row r="19" spans="1:26" ht="13.5" customHeight="1">
      <c r="A19" s="103" t="s">
        <v>284</v>
      </c>
      <c r="B19" s="200" t="s">
        <v>285</v>
      </c>
      <c r="C19" s="201"/>
      <c r="D19" s="90" t="s">
        <v>325</v>
      </c>
      <c r="E19" s="140" t="s">
        <v>344</v>
      </c>
      <c r="F19" s="92" t="s">
        <v>325</v>
      </c>
      <c r="G19" s="141" t="s">
        <v>344</v>
      </c>
      <c r="H19" s="125"/>
      <c r="I19" s="125"/>
      <c r="J19" s="125"/>
      <c r="L19" s="33"/>
      <c r="M19" s="33"/>
      <c r="X19" s="10" t="s">
        <v>126</v>
      </c>
      <c r="Y19" s="4" t="s">
        <v>127</v>
      </c>
      <c r="Z19" s="10"/>
    </row>
    <row r="20" spans="1:26" ht="21.75" customHeight="1">
      <c r="A20" s="104" t="s">
        <v>81</v>
      </c>
      <c r="B20" s="202" t="s">
        <v>311</v>
      </c>
      <c r="C20" s="203"/>
      <c r="D20" s="162">
        <v>100</v>
      </c>
      <c r="E20" s="95" t="s">
        <v>329</v>
      </c>
      <c r="F20" s="156">
        <f>D20*0.3048</f>
        <v>30.48</v>
      </c>
      <c r="G20" s="139" t="s">
        <v>317</v>
      </c>
      <c r="H20" s="125"/>
      <c r="I20" s="125"/>
      <c r="J20" s="125"/>
      <c r="L20" s="33"/>
      <c r="M20" s="33"/>
      <c r="X20" s="10" t="s">
        <v>128</v>
      </c>
      <c r="Y20" s="4" t="s">
        <v>129</v>
      </c>
      <c r="Z20" s="10"/>
    </row>
    <row r="21" spans="1:26" ht="12.75" customHeight="1">
      <c r="A21" s="104" t="s">
        <v>298</v>
      </c>
      <c r="B21" s="198" t="s">
        <v>318</v>
      </c>
      <c r="C21" s="199"/>
      <c r="D21" s="163">
        <v>11.5</v>
      </c>
      <c r="E21" s="95" t="s">
        <v>329</v>
      </c>
      <c r="F21" s="156">
        <f>D21*0.3048</f>
        <v>3.5052000000000003</v>
      </c>
      <c r="G21" s="139" t="s">
        <v>317</v>
      </c>
      <c r="H21" s="125"/>
      <c r="I21" s="125"/>
      <c r="J21" s="125"/>
      <c r="X21" s="10" t="s">
        <v>130</v>
      </c>
      <c r="Y21" s="4" t="s">
        <v>131</v>
      </c>
      <c r="Z21" s="10"/>
    </row>
    <row r="22" spans="1:26" ht="14.25" customHeight="1">
      <c r="A22" s="104" t="s">
        <v>79</v>
      </c>
      <c r="B22" s="198" t="s">
        <v>312</v>
      </c>
      <c r="C22" s="199"/>
      <c r="D22" s="164">
        <v>11</v>
      </c>
      <c r="E22" s="95" t="s">
        <v>330</v>
      </c>
      <c r="F22" s="157">
        <f>D22*0.0254</f>
        <v>0.2794</v>
      </c>
      <c r="G22" s="139" t="s">
        <v>319</v>
      </c>
      <c r="H22" s="125"/>
      <c r="I22" s="125"/>
      <c r="J22" s="125"/>
      <c r="X22" s="10" t="s">
        <v>132</v>
      </c>
      <c r="Y22" s="4" t="s">
        <v>133</v>
      </c>
      <c r="Z22" s="10"/>
    </row>
    <row r="23" spans="1:26" ht="22.5" customHeight="1">
      <c r="A23" s="105" t="s">
        <v>299</v>
      </c>
      <c r="B23" s="232" t="s">
        <v>313</v>
      </c>
      <c r="C23" s="233"/>
      <c r="D23" s="163">
        <v>51865</v>
      </c>
      <c r="E23" s="96" t="s">
        <v>331</v>
      </c>
      <c r="F23" s="158">
        <f>D23*0.3048</f>
        <v>15808.452000000001</v>
      </c>
      <c r="G23" s="139" t="s">
        <v>319</v>
      </c>
      <c r="H23" s="125"/>
      <c r="I23" s="125"/>
      <c r="J23" s="125"/>
      <c r="X23" s="10" t="s">
        <v>134</v>
      </c>
      <c r="Y23" s="4" t="s">
        <v>135</v>
      </c>
      <c r="Z23" s="10"/>
    </row>
    <row r="24" spans="1:26" ht="13.5" customHeight="1" thickBot="1">
      <c r="A24" s="105" t="s">
        <v>300</v>
      </c>
      <c r="B24" s="230" t="s">
        <v>314</v>
      </c>
      <c r="C24" s="231"/>
      <c r="D24" s="165">
        <v>0.003</v>
      </c>
      <c r="E24" s="101" t="s">
        <v>309</v>
      </c>
      <c r="F24" s="159">
        <f>D24</f>
        <v>0.003</v>
      </c>
      <c r="G24" s="100" t="s">
        <v>309</v>
      </c>
      <c r="H24" s="125"/>
      <c r="I24" s="125"/>
      <c r="J24" s="125"/>
      <c r="X24" s="10" t="s">
        <v>136</v>
      </c>
      <c r="Y24" s="4" t="s">
        <v>137</v>
      </c>
      <c r="Z24" s="10"/>
    </row>
    <row r="25" spans="1:26" ht="15" customHeight="1">
      <c r="A25" s="105" t="s">
        <v>301</v>
      </c>
      <c r="B25" s="222" t="s">
        <v>315</v>
      </c>
      <c r="C25" s="223"/>
      <c r="D25" s="223"/>
      <c r="E25" s="224"/>
      <c r="F25" s="160">
        <f>IF((0.0112*F20^2)^0.5+F21*(1-EXP((-F20*F22)/(F23*F24*F21)))&gt;F21,F21,(0.0112*F20^2)^0.5+F21*(1-EXP((-F20*F22)/(F23*F24*F21))))</f>
        <v>3.4007467135056353</v>
      </c>
      <c r="G25" s="139" t="s">
        <v>317</v>
      </c>
      <c r="H25" s="125"/>
      <c r="I25" s="125"/>
      <c r="J25" s="125"/>
      <c r="X25" s="10" t="s">
        <v>278</v>
      </c>
      <c r="Y25" s="4" t="s">
        <v>138</v>
      </c>
      <c r="Z25" s="10"/>
    </row>
    <row r="26" spans="1:26" ht="12.75" customHeight="1" thickBot="1">
      <c r="A26" s="106" t="s">
        <v>302</v>
      </c>
      <c r="B26" s="225" t="s">
        <v>316</v>
      </c>
      <c r="C26" s="226"/>
      <c r="D26" s="226"/>
      <c r="E26" s="227"/>
      <c r="F26" s="161">
        <f>Round_to_Even(1+((F23*F24*F25)/(F22*F20)))</f>
        <v>20</v>
      </c>
      <c r="G26" s="99" t="s">
        <v>309</v>
      </c>
      <c r="H26" s="125"/>
      <c r="I26" s="125"/>
      <c r="J26" s="125"/>
      <c r="K26" s="33"/>
      <c r="X26" s="10" t="s">
        <v>139</v>
      </c>
      <c r="Y26" s="4" t="s">
        <v>140</v>
      </c>
      <c r="Z26" s="10"/>
    </row>
    <row r="27" spans="1:26" ht="14.25" thickBot="1" thickTop="1">
      <c r="A27" s="39"/>
      <c r="B27" s="39"/>
      <c r="C27" s="39"/>
      <c r="D27" s="39"/>
      <c r="E27" s="39"/>
      <c r="F27" s="39"/>
      <c r="G27" s="39"/>
      <c r="H27" s="62"/>
      <c r="I27" s="62"/>
      <c r="J27" s="62"/>
      <c r="X27" s="1" t="s">
        <v>75</v>
      </c>
      <c r="Y27" s="4" t="s">
        <v>18</v>
      </c>
      <c r="Z27" s="1"/>
    </row>
    <row r="28" spans="1:26" ht="18" customHeight="1" thickBot="1" thickTop="1">
      <c r="A28" s="149" t="s">
        <v>345</v>
      </c>
      <c r="B28" s="147"/>
      <c r="C28" s="147"/>
      <c r="D28" s="147"/>
      <c r="E28" s="147"/>
      <c r="F28" s="147"/>
      <c r="G28" s="151">
        <f>IF($D$10="NA","NA",Round_to_Even($D$10/1000*($D$12+($I$10+$I$11*$D$13)/$I$13)*$F$26))</f>
        <v>110</v>
      </c>
      <c r="H28" s="150" t="s">
        <v>280</v>
      </c>
      <c r="I28" s="148"/>
      <c r="J28" s="62"/>
      <c r="X28" s="1" t="s">
        <v>19</v>
      </c>
      <c r="Y28" s="4" t="s">
        <v>20</v>
      </c>
      <c r="Z28" s="1"/>
    </row>
    <row r="29" spans="2:26" ht="18" customHeight="1" thickBot="1" thickTop="1">
      <c r="B29" s="146"/>
      <c r="C29" s="146"/>
      <c r="D29" s="146"/>
      <c r="E29" s="146"/>
      <c r="F29" s="146"/>
      <c r="G29" s="146"/>
      <c r="H29" s="146"/>
      <c r="I29" s="146"/>
      <c r="J29" s="62"/>
      <c r="X29" s="1" t="s">
        <v>21</v>
      </c>
      <c r="Y29" s="4" t="s">
        <v>22</v>
      </c>
      <c r="Z29" s="1"/>
    </row>
    <row r="30" spans="1:26" ht="18.75" thickTop="1">
      <c r="A30" s="128" t="s">
        <v>336</v>
      </c>
      <c r="B30" s="142"/>
      <c r="C30" s="142"/>
      <c r="D30" s="142"/>
      <c r="E30" s="142"/>
      <c r="F30" s="143"/>
      <c r="G30" s="144"/>
      <c r="H30" s="144"/>
      <c r="I30" s="145"/>
      <c r="J30" s="62"/>
      <c r="X30" s="1" t="s">
        <v>0</v>
      </c>
      <c r="Y30" s="4" t="s">
        <v>1</v>
      </c>
      <c r="Z30" s="1"/>
    </row>
    <row r="31" spans="1:26" ht="19.5" customHeight="1">
      <c r="A31" s="129"/>
      <c r="B31" s="39"/>
      <c r="C31" s="39"/>
      <c r="D31" s="228">
        <f>IF($D$10="NA","NA",IF(Round_to_Even($D$10/1000*($D$12+($I$10+$I$11*$D$13)/$I$13)*$F$26)&lt;$E$42,Round_to_Even($D$16),IF(Round_to_Even($D$10/1000*($D$12+($I$10+$I$11*$D$13)/$I$13)*$F$26)&lt;$D$14,$D$14,IF(Round_to_Even($D$10/1000*($D$12+($I$10+$I$11*$D$13)/$I$13)*$F$26)&gt;$E$41,Round_to_Even($D$15),Round_to_Even($D$10/1000*($D$12+($I$10+$I$11*$D$13)/$I$13)*$F$26)))))</f>
        <v>110</v>
      </c>
      <c r="E31" s="228"/>
      <c r="F31" s="229" t="s">
        <v>280</v>
      </c>
      <c r="G31" s="229"/>
      <c r="H31" s="62"/>
      <c r="I31" s="81"/>
      <c r="J31" s="62"/>
      <c r="K31" s="35"/>
      <c r="L31" s="43"/>
      <c r="M31" s="43"/>
      <c r="X31" s="10" t="s">
        <v>141</v>
      </c>
      <c r="Y31" s="4" t="s">
        <v>142</v>
      </c>
      <c r="Z31" s="10"/>
    </row>
    <row r="32" spans="1:26" ht="11.25" customHeight="1">
      <c r="A32" s="137"/>
      <c r="B32" s="39"/>
      <c r="C32" s="39"/>
      <c r="D32" s="39"/>
      <c r="E32" s="39"/>
      <c r="F32" s="39"/>
      <c r="G32" s="39"/>
      <c r="H32" s="39"/>
      <c r="I32" s="130"/>
      <c r="J32" s="39"/>
      <c r="X32" s="10" t="s">
        <v>143</v>
      </c>
      <c r="Y32" s="4" t="s">
        <v>144</v>
      </c>
      <c r="Z32" s="10"/>
    </row>
    <row r="33" spans="1:26" ht="21" customHeight="1" thickBot="1">
      <c r="A33" s="204">
        <f>IF($D$10="NA","",IF(Round_to_Even($D$10/1000*(($D$12+($I$10+$I$11*$D$13)/$I$13)*$F$26))&lt;$E$42,"CONTROLLED BY AMBIENT BACKGROUND CONCENTRATION",IF(Round_to_Even($D$10/1000*(($D$12+($I$10+$I$11*$D$13)/$I$13)*$F$26))&lt;$D$14,"CONTROLLED BY SOIL REPORTING LIMIT",IF(Round_to_Even($D$10/1000*(($D$12+($I$10+$I$11*$D$13)/$I$13)*$F$26))&gt;$E$41,"CONTROLLED BY SOIL SATURATION CONCENTRATION",""))))</f>
      </c>
      <c r="B33" s="205"/>
      <c r="C33" s="205"/>
      <c r="D33" s="205"/>
      <c r="E33" s="205"/>
      <c r="F33" s="205"/>
      <c r="G33" s="205"/>
      <c r="H33" s="205"/>
      <c r="I33" s="206"/>
      <c r="J33" s="131"/>
      <c r="X33" s="10" t="s">
        <v>145</v>
      </c>
      <c r="Y33" s="4" t="s">
        <v>146</v>
      </c>
      <c r="Z33" s="10"/>
    </row>
    <row r="34" spans="1:26" s="33" customFormat="1" ht="13.5" thickTop="1">
      <c r="A34" s="40"/>
      <c r="B34" s="40"/>
      <c r="C34" s="40"/>
      <c r="D34" s="40"/>
      <c r="E34" s="40"/>
      <c r="F34" s="40"/>
      <c r="G34" s="40"/>
      <c r="H34" s="40"/>
      <c r="I34" s="40"/>
      <c r="J34" s="40"/>
      <c r="X34" s="10" t="s">
        <v>147</v>
      </c>
      <c r="Y34" s="4" t="s">
        <v>148</v>
      </c>
      <c r="Z34" s="10"/>
    </row>
    <row r="35" spans="1:26" s="33" customFormat="1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X35" s="1" t="s">
        <v>23</v>
      </c>
      <c r="Y35" s="4" t="s">
        <v>24</v>
      </c>
      <c r="Z35" s="1"/>
    </row>
    <row r="36" spans="1:26" s="36" customFormat="1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X36" s="1" t="s">
        <v>25</v>
      </c>
      <c r="Y36" s="4" t="s">
        <v>26</v>
      </c>
      <c r="Z36" s="1"/>
    </row>
    <row r="37" spans="5:26" s="37" customFormat="1" ht="12.75">
      <c r="E37" s="40"/>
      <c r="F37" s="40"/>
      <c r="G37" s="40"/>
      <c r="H37" s="40"/>
      <c r="I37" s="40"/>
      <c r="J37" s="40"/>
      <c r="X37" s="10" t="s">
        <v>149</v>
      </c>
      <c r="Y37" s="4" t="s">
        <v>150</v>
      </c>
      <c r="Z37" s="10"/>
    </row>
    <row r="38" spans="5:26" s="37" customFormat="1" ht="12.75">
      <c r="E38" s="40"/>
      <c r="F38" s="40"/>
      <c r="G38" s="40"/>
      <c r="H38" s="40"/>
      <c r="I38" s="40"/>
      <c r="J38" s="40"/>
      <c r="X38" s="1" t="s">
        <v>27</v>
      </c>
      <c r="Y38" s="4" t="s">
        <v>28</v>
      </c>
      <c r="Z38" s="1"/>
    </row>
    <row r="39" spans="5:26" s="37" customFormat="1" ht="12.75">
      <c r="E39" s="40"/>
      <c r="F39" s="40"/>
      <c r="G39" s="40"/>
      <c r="H39" s="40"/>
      <c r="I39" s="40"/>
      <c r="J39" s="40"/>
      <c r="X39" s="1" t="s">
        <v>86</v>
      </c>
      <c r="Y39" s="4" t="s">
        <v>2</v>
      </c>
      <c r="Z39" s="1"/>
    </row>
    <row r="40" spans="5:26" s="37" customFormat="1" ht="12.75">
      <c r="E40" s="40"/>
      <c r="F40" s="40"/>
      <c r="G40" s="40"/>
      <c r="H40" s="40"/>
      <c r="I40" s="40"/>
      <c r="J40" s="40"/>
      <c r="X40" s="1" t="s">
        <v>29</v>
      </c>
      <c r="Y40" s="4" t="s">
        <v>30</v>
      </c>
      <c r="Z40" s="1"/>
    </row>
    <row r="41" spans="1:26" s="37" customFormat="1" ht="12.75">
      <c r="A41" s="192" t="s">
        <v>346</v>
      </c>
      <c r="B41" s="192"/>
      <c r="C41" s="192"/>
      <c r="D41" s="192"/>
      <c r="E41" s="131">
        <f>IF($D$15="NA",1000000,$D$15)</f>
        <v>1000000</v>
      </c>
      <c r="F41" s="40"/>
      <c r="G41" s="40"/>
      <c r="H41" s="40"/>
      <c r="I41" s="40"/>
      <c r="J41" s="40"/>
      <c r="X41" s="1" t="s">
        <v>3</v>
      </c>
      <c r="Y41" s="4" t="s">
        <v>4</v>
      </c>
      <c r="Z41" s="1"/>
    </row>
    <row r="42" spans="1:26" s="37" customFormat="1" ht="12.75">
      <c r="A42" s="192" t="s">
        <v>347</v>
      </c>
      <c r="B42" s="192"/>
      <c r="C42" s="192"/>
      <c r="D42" s="192"/>
      <c r="E42" s="131">
        <f>IF($D$16="NA",0,$D$16)</f>
        <v>0</v>
      </c>
      <c r="F42" s="40"/>
      <c r="G42" s="40"/>
      <c r="H42" s="40"/>
      <c r="I42" s="40"/>
      <c r="J42" s="40"/>
      <c r="X42" s="10" t="s">
        <v>276</v>
      </c>
      <c r="Y42" s="4" t="s">
        <v>151</v>
      </c>
      <c r="Z42" s="10"/>
    </row>
    <row r="43" spans="1:26" s="37" customFormat="1" ht="12.75">
      <c r="A43" s="40"/>
      <c r="B43" s="40"/>
      <c r="C43" s="40"/>
      <c r="D43" s="40"/>
      <c r="E43" s="40"/>
      <c r="F43" s="40"/>
      <c r="G43" s="40"/>
      <c r="H43" s="40"/>
      <c r="I43" s="40"/>
      <c r="J43" s="40"/>
      <c r="X43" s="10" t="s">
        <v>152</v>
      </c>
      <c r="Y43" s="4" t="s">
        <v>153</v>
      </c>
      <c r="Z43" s="10"/>
    </row>
    <row r="44" spans="24:26" ht="12.75">
      <c r="X44" s="10" t="s">
        <v>154</v>
      </c>
      <c r="Y44" s="4" t="s">
        <v>155</v>
      </c>
      <c r="Z44" s="10"/>
    </row>
    <row r="45" spans="24:26" ht="12.75">
      <c r="X45" s="10" t="s">
        <v>156</v>
      </c>
      <c r="Y45" s="4" t="s">
        <v>157</v>
      </c>
      <c r="Z45" s="10"/>
    </row>
    <row r="46" spans="24:26" ht="12.75">
      <c r="X46" s="10" t="s">
        <v>158</v>
      </c>
      <c r="Y46" s="4" t="s">
        <v>159</v>
      </c>
      <c r="Z46" s="10"/>
    </row>
    <row r="47" spans="24:26" ht="12.75">
      <c r="X47" s="10" t="s">
        <v>160</v>
      </c>
      <c r="Y47" s="4" t="s">
        <v>161</v>
      </c>
      <c r="Z47" s="10"/>
    </row>
    <row r="48" spans="24:26" ht="12.75">
      <c r="X48" s="10" t="s">
        <v>162</v>
      </c>
      <c r="Y48" s="4" t="s">
        <v>163</v>
      </c>
      <c r="Z48" s="10"/>
    </row>
    <row r="49" spans="24:26" ht="12.75">
      <c r="X49" s="10" t="s">
        <v>164</v>
      </c>
      <c r="Y49" s="4" t="s">
        <v>165</v>
      </c>
      <c r="Z49" s="10"/>
    </row>
    <row r="50" spans="24:26" ht="12.75">
      <c r="X50" s="10" t="s">
        <v>287</v>
      </c>
      <c r="Y50" s="4" t="s">
        <v>166</v>
      </c>
      <c r="Z50" s="10"/>
    </row>
    <row r="51" spans="24:26" ht="12.75">
      <c r="X51" s="1" t="s">
        <v>85</v>
      </c>
      <c r="Y51" s="4" t="s">
        <v>31</v>
      </c>
      <c r="Z51" s="1"/>
    </row>
    <row r="52" spans="24:26" ht="12.75">
      <c r="X52" s="10" t="s">
        <v>167</v>
      </c>
      <c r="Y52" s="4" t="s">
        <v>168</v>
      </c>
      <c r="Z52" s="10"/>
    </row>
    <row r="53" spans="24:26" ht="12.75">
      <c r="X53" s="1" t="s">
        <v>87</v>
      </c>
      <c r="Y53" s="4" t="s">
        <v>5</v>
      </c>
      <c r="Z53" s="1"/>
    </row>
    <row r="54" spans="24:26" ht="12.75">
      <c r="X54" s="1" t="s">
        <v>32</v>
      </c>
      <c r="Y54" s="4" t="s">
        <v>33</v>
      </c>
      <c r="Z54" s="1"/>
    </row>
    <row r="55" spans="24:26" ht="12.75">
      <c r="X55" s="1" t="s">
        <v>6</v>
      </c>
      <c r="Y55" s="4" t="s">
        <v>7</v>
      </c>
      <c r="Z55" s="1"/>
    </row>
    <row r="56" spans="24:26" ht="12.75">
      <c r="X56" s="1" t="s">
        <v>34</v>
      </c>
      <c r="Y56" s="4" t="s">
        <v>35</v>
      </c>
      <c r="Z56" s="1"/>
    </row>
    <row r="57" spans="24:26" ht="12.75">
      <c r="X57" s="10" t="s">
        <v>169</v>
      </c>
      <c r="Y57" s="4" t="s">
        <v>170</v>
      </c>
      <c r="Z57" s="10"/>
    </row>
    <row r="58" spans="24:26" ht="12.75">
      <c r="X58" s="1" t="s">
        <v>80</v>
      </c>
      <c r="Y58" s="4" t="s">
        <v>8</v>
      </c>
      <c r="Z58" s="1"/>
    </row>
    <row r="59" spans="24:26" ht="12.75">
      <c r="X59" s="1" t="s">
        <v>36</v>
      </c>
      <c r="Y59" s="4" t="s">
        <v>37</v>
      </c>
      <c r="Z59" s="1"/>
    </row>
    <row r="60" spans="24:26" ht="12.75">
      <c r="X60" s="1" t="s">
        <v>38</v>
      </c>
      <c r="Y60" s="4" t="s">
        <v>39</v>
      </c>
      <c r="Z60" s="1"/>
    </row>
    <row r="61" spans="24:26" ht="12.75">
      <c r="X61" s="1" t="s">
        <v>40</v>
      </c>
      <c r="Y61" s="4" t="s">
        <v>41</v>
      </c>
      <c r="Z61" s="1"/>
    </row>
    <row r="62" spans="24:26" ht="12.75">
      <c r="X62" s="1" t="s">
        <v>42</v>
      </c>
      <c r="Y62" s="4" t="s">
        <v>43</v>
      </c>
      <c r="Z62" s="1"/>
    </row>
    <row r="63" spans="24:26" ht="12.75">
      <c r="X63" s="1" t="s">
        <v>44</v>
      </c>
      <c r="Y63" s="4" t="s">
        <v>45</v>
      </c>
      <c r="Z63" s="1"/>
    </row>
    <row r="64" spans="24:26" ht="12.75">
      <c r="X64" s="10" t="s">
        <v>171</v>
      </c>
      <c r="Y64" s="4" t="s">
        <v>172</v>
      </c>
      <c r="Z64" s="10"/>
    </row>
    <row r="65" spans="24:26" ht="12.75">
      <c r="X65" s="1" t="s">
        <v>46</v>
      </c>
      <c r="Y65" s="4" t="s">
        <v>47</v>
      </c>
      <c r="Z65" s="1"/>
    </row>
    <row r="66" spans="24:26" ht="12.75">
      <c r="X66" s="1" t="s">
        <v>88</v>
      </c>
      <c r="Y66" s="4" t="s">
        <v>48</v>
      </c>
      <c r="Z66" s="1"/>
    </row>
    <row r="67" spans="24:26" ht="12.75">
      <c r="X67" s="10" t="s">
        <v>173</v>
      </c>
      <c r="Y67" s="4" t="s">
        <v>174</v>
      </c>
      <c r="Z67" s="10"/>
    </row>
    <row r="68" spans="24:26" ht="12.75">
      <c r="X68" s="10" t="s">
        <v>175</v>
      </c>
      <c r="Y68" s="4" t="s">
        <v>176</v>
      </c>
      <c r="Z68" s="10"/>
    </row>
    <row r="69" spans="24:26" ht="12.75">
      <c r="X69" s="10" t="s">
        <v>177</v>
      </c>
      <c r="Y69" s="4" t="s">
        <v>178</v>
      </c>
      <c r="Z69" s="10"/>
    </row>
    <row r="70" spans="24:26" ht="12.75">
      <c r="X70" s="10" t="s">
        <v>179</v>
      </c>
      <c r="Y70" s="4" t="s">
        <v>180</v>
      </c>
      <c r="Z70" s="10"/>
    </row>
    <row r="71" spans="24:26" ht="12.75">
      <c r="X71" s="10" t="s">
        <v>181</v>
      </c>
      <c r="Y71" s="4" t="s">
        <v>182</v>
      </c>
      <c r="Z71" s="10"/>
    </row>
    <row r="72" spans="24:26" ht="12.75">
      <c r="X72" s="10" t="s">
        <v>183</v>
      </c>
      <c r="Y72" s="4" t="s">
        <v>184</v>
      </c>
      <c r="Z72" s="10"/>
    </row>
    <row r="73" spans="24:26" ht="12.75">
      <c r="X73" s="10" t="s">
        <v>185</v>
      </c>
      <c r="Y73" s="4" t="s">
        <v>186</v>
      </c>
      <c r="Z73" s="10"/>
    </row>
    <row r="74" spans="24:26" ht="12.75">
      <c r="X74" s="10" t="s">
        <v>187</v>
      </c>
      <c r="Y74" s="4" t="s">
        <v>188</v>
      </c>
      <c r="Z74" s="10"/>
    </row>
    <row r="75" spans="24:26" ht="12.75">
      <c r="X75" s="10" t="s">
        <v>189</v>
      </c>
      <c r="Y75" s="4" t="s">
        <v>190</v>
      </c>
      <c r="Z75" s="10"/>
    </row>
    <row r="76" spans="24:26" ht="12.75">
      <c r="X76" s="10" t="s">
        <v>191</v>
      </c>
      <c r="Y76" s="4" t="s">
        <v>192</v>
      </c>
      <c r="Z76" s="10"/>
    </row>
    <row r="77" spans="24:26" ht="12.75">
      <c r="X77" s="10" t="s">
        <v>193</v>
      </c>
      <c r="Y77" s="4" t="s">
        <v>194</v>
      </c>
      <c r="Z77" s="10"/>
    </row>
    <row r="78" spans="24:26" ht="12.75">
      <c r="X78" s="10" t="s">
        <v>195</v>
      </c>
      <c r="Y78" s="4" t="s">
        <v>196</v>
      </c>
      <c r="Z78" s="10"/>
    </row>
    <row r="79" spans="24:26" ht="12.75">
      <c r="X79" s="10" t="s">
        <v>197</v>
      </c>
      <c r="Y79" s="4" t="s">
        <v>198</v>
      </c>
      <c r="Z79" s="10"/>
    </row>
    <row r="80" spans="24:26" ht="12.75">
      <c r="X80" s="10" t="s">
        <v>199</v>
      </c>
      <c r="Y80" s="4" t="s">
        <v>200</v>
      </c>
      <c r="Z80" s="10"/>
    </row>
    <row r="81" spans="24:26" ht="12.75">
      <c r="X81" s="1" t="s">
        <v>49</v>
      </c>
      <c r="Y81" s="4" t="s">
        <v>50</v>
      </c>
      <c r="Z81" s="1"/>
    </row>
    <row r="82" spans="24:26" ht="12.75">
      <c r="X82" s="10" t="s">
        <v>201</v>
      </c>
      <c r="Y82" s="4" t="s">
        <v>202</v>
      </c>
      <c r="Z82" s="10"/>
    </row>
    <row r="83" spans="24:26" ht="12.75">
      <c r="X83" s="10" t="s">
        <v>203</v>
      </c>
      <c r="Y83" s="4" t="s">
        <v>204</v>
      </c>
      <c r="Z83" s="10"/>
    </row>
    <row r="84" spans="24:26" ht="12.75">
      <c r="X84" s="10" t="s">
        <v>205</v>
      </c>
      <c r="Y84" s="4" t="s">
        <v>206</v>
      </c>
      <c r="Z84" s="10"/>
    </row>
    <row r="85" spans="24:26" ht="12.75">
      <c r="X85" s="10" t="s">
        <v>207</v>
      </c>
      <c r="Y85" s="4" t="s">
        <v>208</v>
      </c>
      <c r="Z85" s="10"/>
    </row>
    <row r="86" spans="24:26" ht="12.75">
      <c r="X86" s="10" t="s">
        <v>209</v>
      </c>
      <c r="Y86" s="4" t="s">
        <v>211</v>
      </c>
      <c r="Z86" s="10"/>
    </row>
    <row r="87" spans="24:26" ht="12.75">
      <c r="X87" s="10" t="s">
        <v>210</v>
      </c>
      <c r="Y87" s="4" t="s">
        <v>212</v>
      </c>
      <c r="Z87" s="10"/>
    </row>
    <row r="88" spans="24:26" ht="12.75">
      <c r="X88" s="10" t="s">
        <v>213</v>
      </c>
      <c r="Y88" s="4" t="s">
        <v>214</v>
      </c>
      <c r="Z88" s="10"/>
    </row>
    <row r="89" spans="24:26" ht="12.75">
      <c r="X89" s="1" t="s">
        <v>77</v>
      </c>
      <c r="Y89" s="4" t="s">
        <v>51</v>
      </c>
      <c r="Z89" s="1"/>
    </row>
    <row r="90" spans="24:26" ht="12.75">
      <c r="X90" s="10" t="s">
        <v>215</v>
      </c>
      <c r="Y90" s="4" t="s">
        <v>216</v>
      </c>
      <c r="Z90" s="10"/>
    </row>
    <row r="91" spans="24:26" ht="12.75">
      <c r="X91" s="10" t="s">
        <v>217</v>
      </c>
      <c r="Y91" s="4" t="s">
        <v>218</v>
      </c>
      <c r="Z91" s="10"/>
    </row>
    <row r="92" spans="24:26" ht="12.75">
      <c r="X92" s="10" t="s">
        <v>219</v>
      </c>
      <c r="Y92" s="4" t="s">
        <v>220</v>
      </c>
      <c r="Z92" s="10"/>
    </row>
    <row r="93" spans="24:26" ht="12.75">
      <c r="X93" s="10" t="s">
        <v>221</v>
      </c>
      <c r="Y93" s="4" t="s">
        <v>222</v>
      </c>
      <c r="Z93" s="10"/>
    </row>
    <row r="94" spans="24:26" ht="12.75">
      <c r="X94" s="10" t="s">
        <v>223</v>
      </c>
      <c r="Y94" s="4" t="s">
        <v>224</v>
      </c>
      <c r="Z94" s="10"/>
    </row>
    <row r="95" spans="24:26" ht="12.75">
      <c r="X95" s="10" t="s">
        <v>225</v>
      </c>
      <c r="Y95" s="4" t="s">
        <v>226</v>
      </c>
      <c r="Z95" s="10"/>
    </row>
    <row r="96" spans="24:26" ht="12.75">
      <c r="X96" s="10" t="s">
        <v>227</v>
      </c>
      <c r="Y96" s="4" t="s">
        <v>228</v>
      </c>
      <c r="Z96" s="10"/>
    </row>
    <row r="97" spans="24:26" ht="12.75">
      <c r="X97" s="28" t="s">
        <v>288</v>
      </c>
      <c r="Y97" s="4" t="s">
        <v>78</v>
      </c>
      <c r="Z97" s="28"/>
    </row>
    <row r="98" spans="24:26" ht="12.75">
      <c r="X98" s="28" t="s">
        <v>229</v>
      </c>
      <c r="Y98" s="4" t="s">
        <v>230</v>
      </c>
      <c r="Z98" s="28"/>
    </row>
    <row r="99" spans="24:26" ht="12.75">
      <c r="X99" s="28" t="s">
        <v>231</v>
      </c>
      <c r="Y99" s="4" t="s">
        <v>232</v>
      </c>
      <c r="Z99" s="28"/>
    </row>
    <row r="100" spans="24:26" ht="12.75">
      <c r="X100" s="1" t="s">
        <v>52</v>
      </c>
      <c r="Y100" s="4" t="s">
        <v>53</v>
      </c>
      <c r="Z100" s="1"/>
    </row>
    <row r="101" spans="24:26" ht="12.75">
      <c r="X101" s="10" t="s">
        <v>233</v>
      </c>
      <c r="Y101" s="4" t="s">
        <v>234</v>
      </c>
      <c r="Z101" s="10"/>
    </row>
    <row r="102" spans="24:26" ht="12.75">
      <c r="X102" s="10" t="s">
        <v>235</v>
      </c>
      <c r="Y102" s="4" t="s">
        <v>237</v>
      </c>
      <c r="Z102" s="10"/>
    </row>
    <row r="103" spans="24:26" ht="12.75">
      <c r="X103" s="10" t="s">
        <v>236</v>
      </c>
      <c r="Y103" s="4" t="s">
        <v>238</v>
      </c>
      <c r="Z103" s="10"/>
    </row>
    <row r="104" spans="24:26" ht="12.75">
      <c r="X104" s="1" t="s">
        <v>89</v>
      </c>
      <c r="Y104" s="4" t="s">
        <v>9</v>
      </c>
      <c r="Z104" s="1"/>
    </row>
    <row r="105" spans="24:26" ht="12.75">
      <c r="X105" s="10" t="s">
        <v>90</v>
      </c>
      <c r="Y105" s="4" t="s">
        <v>91</v>
      </c>
      <c r="Z105" s="10"/>
    </row>
    <row r="106" spans="24:26" ht="12.75">
      <c r="X106" s="10" t="s">
        <v>239</v>
      </c>
      <c r="Y106" s="4" t="s">
        <v>240</v>
      </c>
      <c r="Z106" s="10"/>
    </row>
    <row r="107" spans="24:26" ht="12.75">
      <c r="X107" s="10" t="s">
        <v>241</v>
      </c>
      <c r="Y107" s="4" t="s">
        <v>242</v>
      </c>
      <c r="Z107" s="10"/>
    </row>
    <row r="108" spans="24:26" ht="12.75">
      <c r="X108" s="10" t="s">
        <v>243</v>
      </c>
      <c r="Y108" s="4" t="s">
        <v>244</v>
      </c>
      <c r="Z108" s="10"/>
    </row>
    <row r="109" spans="24:26" ht="12.75">
      <c r="X109" s="10" t="s">
        <v>245</v>
      </c>
      <c r="Y109" s="4" t="s">
        <v>247</v>
      </c>
      <c r="Z109" s="10"/>
    </row>
    <row r="110" spans="24:26" ht="12.75">
      <c r="X110" s="10" t="s">
        <v>246</v>
      </c>
      <c r="Y110" s="4" t="s">
        <v>248</v>
      </c>
      <c r="Z110" s="10"/>
    </row>
    <row r="111" spans="24:26" ht="12.75">
      <c r="X111" s="10" t="s">
        <v>249</v>
      </c>
      <c r="Y111" s="4" t="s">
        <v>250</v>
      </c>
      <c r="Z111" s="10"/>
    </row>
    <row r="112" spans="24:26" ht="12.75">
      <c r="X112" s="10" t="s">
        <v>252</v>
      </c>
      <c r="Y112" s="4" t="s">
        <v>253</v>
      </c>
      <c r="Z112" s="10"/>
    </row>
    <row r="113" spans="24:26" ht="12.75">
      <c r="X113" s="10" t="s">
        <v>254</v>
      </c>
      <c r="Y113" s="4" t="s">
        <v>255</v>
      </c>
      <c r="Z113" s="10"/>
    </row>
    <row r="114" spans="24:26" ht="12.75">
      <c r="X114" s="10" t="s">
        <v>256</v>
      </c>
      <c r="Y114" s="4" t="s">
        <v>257</v>
      </c>
      <c r="Z114" s="10"/>
    </row>
    <row r="115" spans="24:26" ht="12.75">
      <c r="X115" s="10" t="s">
        <v>277</v>
      </c>
      <c r="Y115" s="4" t="s">
        <v>251</v>
      </c>
      <c r="Z115" s="10"/>
    </row>
    <row r="116" spans="24:26" ht="12.75">
      <c r="X116" s="10" t="s">
        <v>258</v>
      </c>
      <c r="Y116" s="4" t="s">
        <v>259</v>
      </c>
      <c r="Z116" s="10"/>
    </row>
    <row r="117" spans="24:26" ht="12.75">
      <c r="X117" s="10" t="s">
        <v>260</v>
      </c>
      <c r="Y117" s="4" t="s">
        <v>261</v>
      </c>
      <c r="Z117" s="10"/>
    </row>
    <row r="118" spans="24:26" ht="12.75">
      <c r="X118" s="10" t="s">
        <v>262</v>
      </c>
      <c r="Y118" s="4" t="s">
        <v>263</v>
      </c>
      <c r="Z118" s="10"/>
    </row>
    <row r="119" spans="24:26" ht="12.75">
      <c r="X119" s="1" t="s">
        <v>54</v>
      </c>
      <c r="Y119" s="4" t="s">
        <v>55</v>
      </c>
      <c r="Z119" s="1"/>
    </row>
    <row r="120" spans="24:26" ht="12.75">
      <c r="X120" s="1" t="s">
        <v>10</v>
      </c>
      <c r="Y120" s="4" t="s">
        <v>11</v>
      </c>
      <c r="Z120" s="1"/>
    </row>
    <row r="121" spans="24:26" ht="12.75">
      <c r="X121" s="1" t="s">
        <v>56</v>
      </c>
      <c r="Y121" s="4" t="s">
        <v>57</v>
      </c>
      <c r="Z121" s="1"/>
    </row>
    <row r="122" spans="24:26" ht="12.75">
      <c r="X122" s="1" t="s">
        <v>58</v>
      </c>
      <c r="Y122" s="4" t="s">
        <v>59</v>
      </c>
      <c r="Z122" s="1"/>
    </row>
    <row r="123" spans="24:26" ht="12.75">
      <c r="X123" s="10" t="s">
        <v>264</v>
      </c>
      <c r="Y123" s="4" t="s">
        <v>265</v>
      </c>
      <c r="Z123" s="10"/>
    </row>
    <row r="124" spans="24:26" ht="12.75">
      <c r="X124" s="1" t="s">
        <v>60</v>
      </c>
      <c r="Y124" s="4" t="s">
        <v>61</v>
      </c>
      <c r="Z124" s="1"/>
    </row>
    <row r="125" spans="24:26" ht="12.75">
      <c r="X125" s="10" t="s">
        <v>266</v>
      </c>
      <c r="Y125" s="4" t="s">
        <v>267</v>
      </c>
      <c r="Z125" s="10"/>
    </row>
    <row r="126" spans="24:26" ht="12.75">
      <c r="X126" s="1" t="s">
        <v>62</v>
      </c>
      <c r="Y126" s="4" t="s">
        <v>63</v>
      </c>
      <c r="Z126" s="1"/>
    </row>
    <row r="127" spans="24:26" ht="12.75">
      <c r="X127" s="1" t="s">
        <v>64</v>
      </c>
      <c r="Y127" s="4" t="s">
        <v>65</v>
      </c>
      <c r="Z127" s="1"/>
    </row>
    <row r="128" spans="24:26" ht="12.75">
      <c r="X128" s="1" t="s">
        <v>66</v>
      </c>
      <c r="Y128" s="4" t="s">
        <v>67</v>
      </c>
      <c r="Z128" s="1"/>
    </row>
    <row r="129" spans="24:26" ht="12.75">
      <c r="X129" s="1" t="s">
        <v>68</v>
      </c>
      <c r="Y129" s="4" t="s">
        <v>69</v>
      </c>
      <c r="Z129" s="1"/>
    </row>
    <row r="130" spans="24:26" ht="12.75">
      <c r="X130" s="1" t="s">
        <v>70</v>
      </c>
      <c r="Y130" s="4" t="s">
        <v>12</v>
      </c>
      <c r="Z130" s="1"/>
    </row>
    <row r="131" spans="24:26" ht="12.75">
      <c r="X131" s="10" t="s">
        <v>268</v>
      </c>
      <c r="Y131" s="4" t="s">
        <v>270</v>
      </c>
      <c r="Z131" s="10"/>
    </row>
    <row r="132" spans="24:26" ht="12.75">
      <c r="X132" s="10" t="s">
        <v>269</v>
      </c>
      <c r="Y132" s="4" t="s">
        <v>271</v>
      </c>
      <c r="Z132" s="10"/>
    </row>
    <row r="133" spans="24:26" ht="12.75">
      <c r="X133" s="10" t="s">
        <v>272</v>
      </c>
      <c r="Y133" s="4" t="s">
        <v>273</v>
      </c>
      <c r="Z133" s="10"/>
    </row>
    <row r="134" spans="24:26" ht="12.75">
      <c r="X134" s="1" t="s">
        <v>71</v>
      </c>
      <c r="Y134" s="4" t="s">
        <v>72</v>
      </c>
      <c r="Z134" s="1"/>
    </row>
    <row r="135" spans="24:26" ht="12.75">
      <c r="X135" s="1" t="s">
        <v>73</v>
      </c>
      <c r="Y135" s="4" t="s">
        <v>74</v>
      </c>
      <c r="Z135" s="1"/>
    </row>
    <row r="136" spans="24:26" ht="12.75">
      <c r="X136" s="10" t="s">
        <v>274</v>
      </c>
      <c r="Y136" s="4" t="s">
        <v>275</v>
      </c>
      <c r="Z136" s="10"/>
    </row>
    <row r="140" spans="24:25" ht="12.75">
      <c r="X140" s="33"/>
      <c r="Y140" s="109"/>
    </row>
    <row r="141" spans="24:25" ht="12.75">
      <c r="X141" s="114"/>
      <c r="Y141" s="109"/>
    </row>
    <row r="142" spans="24:25" ht="12.75">
      <c r="X142" s="114"/>
      <c r="Y142" s="109"/>
    </row>
    <row r="143" spans="24:25" ht="12.75">
      <c r="X143" s="114"/>
      <c r="Y143" s="109"/>
    </row>
    <row r="144" spans="24:25" ht="12.75">
      <c r="X144" s="33"/>
      <c r="Y144" s="109"/>
    </row>
    <row r="145" spans="24:25" ht="12.75">
      <c r="X145" s="33"/>
      <c r="Y145" s="109"/>
    </row>
    <row r="146" spans="24:25" ht="12.75">
      <c r="X146" s="114"/>
      <c r="Y146" s="109"/>
    </row>
  </sheetData>
  <sheetProtection password="97A4" sheet="1" selectLockedCells="1"/>
  <mergeCells count="23">
    <mergeCell ref="L9:M9"/>
    <mergeCell ref="B25:E25"/>
    <mergeCell ref="B26:E26"/>
    <mergeCell ref="D31:E31"/>
    <mergeCell ref="F31:G31"/>
    <mergeCell ref="B24:C24"/>
    <mergeCell ref="B23:C23"/>
    <mergeCell ref="A1:J1"/>
    <mergeCell ref="A2:B2"/>
    <mergeCell ref="C3:G4"/>
    <mergeCell ref="A3:B4"/>
    <mergeCell ref="I3:J3"/>
    <mergeCell ref="I4:J4"/>
    <mergeCell ref="A42:D42"/>
    <mergeCell ref="A41:D41"/>
    <mergeCell ref="F14:G14"/>
    <mergeCell ref="C2:G2"/>
    <mergeCell ref="I2:J2"/>
    <mergeCell ref="B22:C22"/>
    <mergeCell ref="B21:C21"/>
    <mergeCell ref="B19:C19"/>
    <mergeCell ref="B20:C20"/>
    <mergeCell ref="A33:I33"/>
  </mergeCells>
  <printOptions/>
  <pageMargins left="0.75" right="0.75" top="1" bottom="1" header="0.5" footer="0.5"/>
  <pageSetup horizontalDpi="600" verticalDpi="600" orientation="portrait" r:id="rId7"/>
  <drawing r:id="rId6"/>
  <legacyDrawing r:id="rId5"/>
  <oleObjects>
    <oleObject progId="Equation.3" shapeId="1377817" r:id="rId1"/>
    <oleObject progId="Equation.3" shapeId="1383442" r:id="rId2"/>
    <oleObject progId="Equation.3" shapeId="1938944" r:id="rId3"/>
    <oleObject progId="Equation.3" shapeId="1674796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IGWNewChem"/>
  <dimension ref="A1:Z147"/>
  <sheetViews>
    <sheetView showGridLines="0" showRowColHeaders="0" zoomScalePageLayoutView="0" workbookViewId="0" topLeftCell="A1">
      <selection activeCell="C2" sqref="C2:G2"/>
    </sheetView>
  </sheetViews>
  <sheetFormatPr defaultColWidth="9.140625" defaultRowHeight="12.75"/>
  <cols>
    <col min="1" max="1" width="8.00390625" style="32" customWidth="1"/>
    <col min="2" max="2" width="10.57421875" style="32" customWidth="1"/>
    <col min="3" max="3" width="9.00390625" style="32" customWidth="1"/>
    <col min="4" max="4" width="8.8515625" style="32" customWidth="1"/>
    <col min="5" max="5" width="9.57421875" style="32" customWidth="1"/>
    <col min="6" max="6" width="8.00390625" style="32" customWidth="1"/>
    <col min="7" max="7" width="10.28125" style="32" customWidth="1"/>
    <col min="8" max="8" width="9.28125" style="32" customWidth="1"/>
    <col min="9" max="9" width="7.140625" style="32" customWidth="1"/>
    <col min="10" max="10" width="10.28125" style="32" customWidth="1"/>
    <col min="11" max="11" width="2.7109375" style="32" customWidth="1"/>
    <col min="12" max="16384" width="9.140625" style="32" customWidth="1"/>
  </cols>
  <sheetData>
    <row r="1" spans="1:26" ht="33" customHeight="1" thickTop="1">
      <c r="A1" s="244" t="s">
        <v>364</v>
      </c>
      <c r="B1" s="245"/>
      <c r="C1" s="245"/>
      <c r="D1" s="245"/>
      <c r="E1" s="245"/>
      <c r="F1" s="245"/>
      <c r="G1" s="245"/>
      <c r="H1" s="245"/>
      <c r="I1" s="245"/>
      <c r="J1" s="246"/>
      <c r="K1" s="38"/>
      <c r="U1" s="131"/>
      <c r="X1" s="29"/>
      <c r="Y1" s="17"/>
      <c r="Z1" s="29"/>
    </row>
    <row r="2" spans="1:26" ht="13.5" customHeight="1">
      <c r="A2" s="207" t="s">
        <v>289</v>
      </c>
      <c r="B2" s="208"/>
      <c r="C2" s="194"/>
      <c r="D2" s="194"/>
      <c r="E2" s="194"/>
      <c r="F2" s="194"/>
      <c r="G2" s="195"/>
      <c r="H2" s="115" t="s">
        <v>286</v>
      </c>
      <c r="I2" s="196"/>
      <c r="J2" s="197"/>
      <c r="K2" s="38"/>
      <c r="L2" s="110"/>
      <c r="M2" s="111" t="s">
        <v>279</v>
      </c>
      <c r="U2" s="131"/>
      <c r="X2" s="29"/>
      <c r="Y2" s="17"/>
      <c r="Z2" s="29"/>
    </row>
    <row r="3" spans="1:26" ht="11.25" customHeight="1">
      <c r="A3" s="213" t="s">
        <v>281</v>
      </c>
      <c r="B3" s="214"/>
      <c r="C3" s="237"/>
      <c r="D3" s="237"/>
      <c r="E3" s="237"/>
      <c r="F3" s="237"/>
      <c r="G3" s="238"/>
      <c r="H3" s="74" t="s">
        <v>282</v>
      </c>
      <c r="I3" s="219"/>
      <c r="J3" s="220"/>
      <c r="K3" s="38"/>
      <c r="L3" s="112"/>
      <c r="M3" s="111" t="s">
        <v>291</v>
      </c>
      <c r="X3" s="1"/>
      <c r="Y3" s="4"/>
      <c r="Z3" s="1"/>
    </row>
    <row r="4" spans="1:26" ht="12" customHeight="1">
      <c r="A4" s="215"/>
      <c r="B4" s="216"/>
      <c r="C4" s="239"/>
      <c r="D4" s="239"/>
      <c r="E4" s="239"/>
      <c r="F4" s="239"/>
      <c r="G4" s="240"/>
      <c r="H4" s="79" t="s">
        <v>290</v>
      </c>
      <c r="I4" s="219"/>
      <c r="J4" s="220"/>
      <c r="K4" s="38"/>
      <c r="L4" s="113"/>
      <c r="M4" s="111" t="s">
        <v>292</v>
      </c>
      <c r="X4" s="1"/>
      <c r="Y4" s="4"/>
      <c r="Z4" s="1"/>
    </row>
    <row r="5" spans="1:26" ht="13.5" customHeight="1">
      <c r="A5" s="45"/>
      <c r="B5" s="46"/>
      <c r="C5" s="46"/>
      <c r="D5" s="46"/>
      <c r="E5" s="46"/>
      <c r="F5" s="46"/>
      <c r="G5" s="39"/>
      <c r="H5" s="39"/>
      <c r="I5" s="39"/>
      <c r="J5" s="116"/>
      <c r="K5" s="38"/>
      <c r="L5" s="84"/>
      <c r="X5" s="1"/>
      <c r="Y5" s="4"/>
      <c r="Z5" s="1"/>
    </row>
    <row r="6" spans="1:26" ht="29.25" customHeight="1">
      <c r="A6" s="45"/>
      <c r="B6" s="46"/>
      <c r="C6" s="46"/>
      <c r="D6" s="46"/>
      <c r="E6" s="46"/>
      <c r="F6" s="46"/>
      <c r="G6" s="39"/>
      <c r="H6" s="39"/>
      <c r="I6" s="39"/>
      <c r="J6" s="116"/>
      <c r="K6" s="38"/>
      <c r="X6" s="10"/>
      <c r="Y6" s="4"/>
      <c r="Z6" s="10"/>
    </row>
    <row r="7" spans="1:26" ht="24.75" customHeight="1" thickBot="1">
      <c r="A7" s="117"/>
      <c r="B7" s="118"/>
      <c r="C7" s="118"/>
      <c r="D7" s="118"/>
      <c r="E7" s="118"/>
      <c r="F7" s="107"/>
      <c r="G7" s="119"/>
      <c r="H7" s="119"/>
      <c r="I7" s="119"/>
      <c r="J7" s="120"/>
      <c r="K7" s="38"/>
      <c r="L7" s="221"/>
      <c r="M7" s="221"/>
      <c r="Q7" s="33"/>
      <c r="X7" s="10"/>
      <c r="Y7" s="4"/>
      <c r="Z7" s="10"/>
    </row>
    <row r="8" spans="1:26" ht="14.25" customHeight="1" thickBot="1" thickTop="1">
      <c r="A8" s="76" t="s">
        <v>335</v>
      </c>
      <c r="B8" s="77"/>
      <c r="C8" s="77"/>
      <c r="D8" s="78"/>
      <c r="E8" s="53"/>
      <c r="F8" s="76" t="s">
        <v>326</v>
      </c>
      <c r="G8" s="54"/>
      <c r="H8" s="46"/>
      <c r="I8" s="46"/>
      <c r="J8" s="39"/>
      <c r="K8" s="38"/>
      <c r="L8" s="33"/>
      <c r="M8" s="33"/>
      <c r="X8" s="10"/>
      <c r="Y8" s="4"/>
      <c r="Z8" s="10"/>
    </row>
    <row r="9" spans="1:26" ht="25.5" customHeight="1" thickTop="1">
      <c r="A9" s="56" t="s">
        <v>284</v>
      </c>
      <c r="B9" s="57" t="s">
        <v>285</v>
      </c>
      <c r="C9" s="57" t="s">
        <v>283</v>
      </c>
      <c r="D9" s="58" t="s">
        <v>325</v>
      </c>
      <c r="E9" s="83"/>
      <c r="F9" s="56" t="s">
        <v>284</v>
      </c>
      <c r="G9" s="64" t="s">
        <v>285</v>
      </c>
      <c r="H9" s="57" t="s">
        <v>283</v>
      </c>
      <c r="I9" s="65" t="s">
        <v>325</v>
      </c>
      <c r="J9" s="39"/>
      <c r="K9" s="38"/>
      <c r="L9" s="33"/>
      <c r="M9" s="33"/>
      <c r="O9" s="70"/>
      <c r="R9" s="111"/>
      <c r="X9" s="10"/>
      <c r="Y9" s="4"/>
      <c r="Z9" s="10"/>
    </row>
    <row r="10" spans="1:26" ht="30" customHeight="1">
      <c r="A10" s="59" t="s">
        <v>294</v>
      </c>
      <c r="B10" s="108" t="s">
        <v>303</v>
      </c>
      <c r="C10" s="47" t="s">
        <v>83</v>
      </c>
      <c r="D10" s="42" t="s">
        <v>293</v>
      </c>
      <c r="E10" s="82"/>
      <c r="F10" s="66" t="s">
        <v>350</v>
      </c>
      <c r="G10" s="72" t="s">
        <v>328</v>
      </c>
      <c r="H10" s="166" t="s">
        <v>353</v>
      </c>
      <c r="I10" s="153">
        <v>0.23</v>
      </c>
      <c r="J10" s="39"/>
      <c r="K10" s="174"/>
      <c r="L10" s="33"/>
      <c r="M10" s="33"/>
      <c r="O10" s="172"/>
      <c r="X10" s="10"/>
      <c r="Y10" s="4"/>
      <c r="Z10" s="10"/>
    </row>
    <row r="11" spans="1:26" ht="36.75" customHeight="1">
      <c r="A11" s="59" t="s">
        <v>295</v>
      </c>
      <c r="B11" s="108" t="s">
        <v>304</v>
      </c>
      <c r="C11" s="47" t="s">
        <v>324</v>
      </c>
      <c r="D11" s="44"/>
      <c r="E11" s="168"/>
      <c r="F11" s="67" t="s">
        <v>351</v>
      </c>
      <c r="G11" s="73" t="s">
        <v>307</v>
      </c>
      <c r="H11" s="167" t="s">
        <v>353</v>
      </c>
      <c r="I11" s="153">
        <v>0.18</v>
      </c>
      <c r="J11" s="39"/>
      <c r="K11" s="38"/>
      <c r="L11" s="33"/>
      <c r="M11" s="33"/>
      <c r="O11" s="172"/>
      <c r="X11" s="10"/>
      <c r="Y11" s="4"/>
      <c r="Z11" s="10"/>
    </row>
    <row r="12" spans="1:26" ht="33.75" customHeight="1">
      <c r="A12" s="80" t="s">
        <v>296</v>
      </c>
      <c r="B12" s="169" t="s">
        <v>306</v>
      </c>
      <c r="C12" s="97" t="s">
        <v>324</v>
      </c>
      <c r="D12" s="178"/>
      <c r="E12" s="86"/>
      <c r="F12" s="68" t="s">
        <v>348</v>
      </c>
      <c r="G12" s="121" t="s">
        <v>305</v>
      </c>
      <c r="H12" s="121" t="s">
        <v>354</v>
      </c>
      <c r="I12" s="154">
        <v>0.002</v>
      </c>
      <c r="J12" s="39"/>
      <c r="K12" s="38"/>
      <c r="L12" s="33"/>
      <c r="M12" s="33"/>
      <c r="O12" s="172"/>
      <c r="X12" s="10"/>
      <c r="Y12" s="4"/>
      <c r="Z12" s="10"/>
    </row>
    <row r="13" spans="1:26" ht="24" customHeight="1" thickBot="1">
      <c r="A13" s="80" t="s">
        <v>297</v>
      </c>
      <c r="B13" s="169" t="s">
        <v>308</v>
      </c>
      <c r="C13" s="180" t="s">
        <v>309</v>
      </c>
      <c r="D13" s="181" t="s">
        <v>360</v>
      </c>
      <c r="E13" s="86"/>
      <c r="F13" s="69" t="s">
        <v>349</v>
      </c>
      <c r="G13" s="98" t="s">
        <v>310</v>
      </c>
      <c r="H13" s="61" t="s">
        <v>352</v>
      </c>
      <c r="I13" s="155">
        <v>1.5</v>
      </c>
      <c r="J13" s="39"/>
      <c r="K13" s="38"/>
      <c r="L13" s="33"/>
      <c r="M13" s="33"/>
      <c r="O13" s="152"/>
      <c r="X13" s="10"/>
      <c r="Y13" s="4"/>
      <c r="Z13" s="10"/>
    </row>
    <row r="14" spans="1:26" ht="24" customHeight="1" thickTop="1">
      <c r="A14" s="59" t="s">
        <v>82</v>
      </c>
      <c r="B14" s="179" t="s">
        <v>356</v>
      </c>
      <c r="C14" s="124" t="s">
        <v>357</v>
      </c>
      <c r="D14" s="182" t="s">
        <v>361</v>
      </c>
      <c r="E14" s="63"/>
      <c r="F14" s="63"/>
      <c r="G14" s="70"/>
      <c r="H14" s="184"/>
      <c r="I14" s="185"/>
      <c r="J14" s="33"/>
      <c r="K14" s="38"/>
      <c r="L14" s="33"/>
      <c r="M14" s="33"/>
      <c r="O14" s="152"/>
      <c r="X14" s="10"/>
      <c r="Y14" s="4"/>
      <c r="Z14" s="10"/>
    </row>
    <row r="15" spans="1:26" ht="24" customHeight="1" thickBot="1">
      <c r="A15" s="60" t="s">
        <v>322</v>
      </c>
      <c r="B15" s="98" t="s">
        <v>323</v>
      </c>
      <c r="C15" s="61" t="s">
        <v>280</v>
      </c>
      <c r="D15" s="183">
        <f>IF($D$14="NA","NA",IF(ISERROR($D$14/$I$13*($D$37*$I$13+$I$10+$D$13*$I$11)),"",$D$14/$I$13*($D$37*$I$13+$I$10+$D$13*$I$11)))</f>
      </c>
      <c r="E15" s="63"/>
      <c r="F15" s="63"/>
      <c r="G15" s="70"/>
      <c r="H15" s="184"/>
      <c r="I15" s="185"/>
      <c r="J15" s="33"/>
      <c r="K15" s="38"/>
      <c r="L15" s="33"/>
      <c r="M15" s="33"/>
      <c r="O15" s="152"/>
      <c r="X15" s="10"/>
      <c r="Y15" s="4"/>
      <c r="Z15" s="10"/>
    </row>
    <row r="16" spans="1:26" ht="22.5" customHeight="1" thickBot="1" thickTop="1">
      <c r="A16" s="53" t="s">
        <v>327</v>
      </c>
      <c r="B16" s="71"/>
      <c r="C16" s="71"/>
      <c r="D16" s="63"/>
      <c r="E16" s="70"/>
      <c r="F16" s="125"/>
      <c r="G16" s="125"/>
      <c r="H16" s="88"/>
      <c r="I16" s="88"/>
      <c r="J16" s="88"/>
      <c r="K16" s="38"/>
      <c r="L16" s="33"/>
      <c r="M16" s="33"/>
      <c r="O16" s="152"/>
      <c r="X16" s="10"/>
      <c r="Y16" s="4"/>
      <c r="Z16" s="10"/>
    </row>
    <row r="17" spans="1:26" ht="15" customHeight="1" thickTop="1">
      <c r="A17" s="102"/>
      <c r="B17" s="93"/>
      <c r="C17" s="89"/>
      <c r="D17" s="91"/>
      <c r="E17" s="94"/>
      <c r="F17" s="126" t="s">
        <v>332</v>
      </c>
      <c r="G17" s="127"/>
      <c r="H17" s="88"/>
      <c r="I17" s="88"/>
      <c r="J17" s="88"/>
      <c r="K17" s="38"/>
      <c r="L17" s="33"/>
      <c r="M17" s="33"/>
      <c r="O17" s="152"/>
      <c r="X17" s="10"/>
      <c r="Y17" s="4"/>
      <c r="Z17" s="10"/>
    </row>
    <row r="18" spans="1:26" ht="13.5" customHeight="1">
      <c r="A18" s="103" t="s">
        <v>284</v>
      </c>
      <c r="B18" s="200" t="s">
        <v>285</v>
      </c>
      <c r="C18" s="201"/>
      <c r="D18" s="90" t="s">
        <v>325</v>
      </c>
      <c r="E18" s="140" t="s">
        <v>344</v>
      </c>
      <c r="F18" s="92" t="s">
        <v>325</v>
      </c>
      <c r="G18" s="141" t="s">
        <v>344</v>
      </c>
      <c r="H18" s="88"/>
      <c r="I18" s="88"/>
      <c r="J18" s="88"/>
      <c r="K18" s="38"/>
      <c r="L18" s="33"/>
      <c r="M18" s="33"/>
      <c r="O18" s="172"/>
      <c r="X18" s="10"/>
      <c r="Y18" s="4"/>
      <c r="Z18" s="10"/>
    </row>
    <row r="19" spans="1:26" ht="21.75" customHeight="1">
      <c r="A19" s="104" t="s">
        <v>81</v>
      </c>
      <c r="B19" s="202" t="s">
        <v>311</v>
      </c>
      <c r="C19" s="203"/>
      <c r="D19" s="162">
        <v>100</v>
      </c>
      <c r="E19" s="95" t="s">
        <v>329</v>
      </c>
      <c r="F19" s="156">
        <f>D19*0.3048</f>
        <v>30.48</v>
      </c>
      <c r="G19" s="139" t="s">
        <v>317</v>
      </c>
      <c r="H19" s="88"/>
      <c r="I19" s="88"/>
      <c r="J19" s="88"/>
      <c r="K19" s="38"/>
      <c r="L19" s="33"/>
      <c r="M19" s="33"/>
      <c r="O19" s="172"/>
      <c r="X19" s="10"/>
      <c r="Y19" s="4"/>
      <c r="Z19" s="10"/>
    </row>
    <row r="20" spans="1:26" ht="12.75" customHeight="1">
      <c r="A20" s="104" t="s">
        <v>298</v>
      </c>
      <c r="B20" s="198" t="s">
        <v>318</v>
      </c>
      <c r="C20" s="199"/>
      <c r="D20" s="163">
        <v>11.5</v>
      </c>
      <c r="E20" s="95" t="s">
        <v>329</v>
      </c>
      <c r="F20" s="156">
        <f>D20*0.3048</f>
        <v>3.5052000000000003</v>
      </c>
      <c r="G20" s="139" t="s">
        <v>317</v>
      </c>
      <c r="H20" s="88"/>
      <c r="I20" s="88"/>
      <c r="J20" s="88"/>
      <c r="K20" s="38"/>
      <c r="O20" s="173"/>
      <c r="X20" s="10"/>
      <c r="Y20" s="4"/>
      <c r="Z20" s="10"/>
    </row>
    <row r="21" spans="1:26" ht="14.25" customHeight="1">
      <c r="A21" s="104" t="s">
        <v>79</v>
      </c>
      <c r="B21" s="198" t="s">
        <v>312</v>
      </c>
      <c r="C21" s="199"/>
      <c r="D21" s="164">
        <v>11</v>
      </c>
      <c r="E21" s="95" t="s">
        <v>330</v>
      </c>
      <c r="F21" s="157">
        <f>D21*0.0254</f>
        <v>0.2794</v>
      </c>
      <c r="G21" s="139" t="s">
        <v>319</v>
      </c>
      <c r="H21" s="88"/>
      <c r="I21" s="88"/>
      <c r="J21" s="88"/>
      <c r="K21" s="38"/>
      <c r="X21" s="10"/>
      <c r="Y21" s="4"/>
      <c r="Z21" s="10"/>
    </row>
    <row r="22" spans="1:26" ht="22.5" customHeight="1">
      <c r="A22" s="105" t="s">
        <v>299</v>
      </c>
      <c r="B22" s="232" t="s">
        <v>313</v>
      </c>
      <c r="C22" s="233"/>
      <c r="D22" s="163">
        <v>51865</v>
      </c>
      <c r="E22" s="96" t="s">
        <v>331</v>
      </c>
      <c r="F22" s="158">
        <f>D22*0.3048</f>
        <v>15808.452000000001</v>
      </c>
      <c r="G22" s="139" t="s">
        <v>319</v>
      </c>
      <c r="H22" s="88"/>
      <c r="I22" s="88"/>
      <c r="J22" s="88"/>
      <c r="K22" s="38"/>
      <c r="O22" s="171"/>
      <c r="X22" s="10"/>
      <c r="Y22" s="4"/>
      <c r="Z22" s="10"/>
    </row>
    <row r="23" spans="1:26" ht="13.5" customHeight="1" thickBot="1">
      <c r="A23" s="105" t="s">
        <v>300</v>
      </c>
      <c r="B23" s="230" t="s">
        <v>314</v>
      </c>
      <c r="C23" s="231"/>
      <c r="D23" s="165">
        <v>0.003</v>
      </c>
      <c r="E23" s="101" t="s">
        <v>309</v>
      </c>
      <c r="F23" s="159">
        <f>D23</f>
        <v>0.003</v>
      </c>
      <c r="G23" s="100" t="s">
        <v>309</v>
      </c>
      <c r="H23" s="88"/>
      <c r="I23" s="88"/>
      <c r="J23" s="88"/>
      <c r="K23" s="38"/>
      <c r="X23" s="10"/>
      <c r="Y23" s="4"/>
      <c r="Z23" s="10"/>
    </row>
    <row r="24" spans="1:26" ht="15" customHeight="1">
      <c r="A24" s="105" t="s">
        <v>301</v>
      </c>
      <c r="B24" s="222" t="s">
        <v>315</v>
      </c>
      <c r="C24" s="223"/>
      <c r="D24" s="223"/>
      <c r="E24" s="224"/>
      <c r="F24" s="160">
        <f>IF((0.0112*F19^2)^0.5+F20*(1-EXP((-F19*F21)/(F22*F23*F20)))&gt;F20,F20,(0.0112*F19^2)^0.5+F20*(1-EXP((-F19*F21)/(F22*F23*F20))))</f>
        <v>3.4007467135056353</v>
      </c>
      <c r="G24" s="139" t="s">
        <v>317</v>
      </c>
      <c r="H24" s="88"/>
      <c r="I24" s="88"/>
      <c r="J24" s="88"/>
      <c r="K24" s="38"/>
      <c r="X24" s="10"/>
      <c r="Y24" s="4"/>
      <c r="Z24" s="10"/>
    </row>
    <row r="25" spans="1:26" ht="12.75" customHeight="1" thickBot="1">
      <c r="A25" s="106" t="s">
        <v>302</v>
      </c>
      <c r="B25" s="225" t="s">
        <v>316</v>
      </c>
      <c r="C25" s="226"/>
      <c r="D25" s="226"/>
      <c r="E25" s="227"/>
      <c r="F25" s="161">
        <f>Round_to_Even(1+((F22*F23*F24)/(F21*F19)))</f>
        <v>20</v>
      </c>
      <c r="G25" s="99" t="s">
        <v>309</v>
      </c>
      <c r="H25" s="88"/>
      <c r="I25" s="88"/>
      <c r="J25" s="88"/>
      <c r="K25" s="39"/>
      <c r="X25" s="10"/>
      <c r="Y25" s="4"/>
      <c r="Z25" s="10"/>
    </row>
    <row r="26" spans="1:26" ht="14.25" thickBot="1" thickTop="1">
      <c r="A26" s="39"/>
      <c r="B26" s="39"/>
      <c r="C26" s="39"/>
      <c r="D26" s="39"/>
      <c r="E26" s="39"/>
      <c r="F26" s="39"/>
      <c r="G26" s="39"/>
      <c r="H26" s="186"/>
      <c r="I26" s="186"/>
      <c r="J26" s="186"/>
      <c r="K26" s="38"/>
      <c r="X26" s="1"/>
      <c r="Y26" s="4"/>
      <c r="Z26" s="1"/>
    </row>
    <row r="27" spans="1:26" ht="38.25" customHeight="1" thickTop="1">
      <c r="A27" s="234" t="s">
        <v>355</v>
      </c>
      <c r="B27" s="235"/>
      <c r="C27" s="235"/>
      <c r="D27" s="235"/>
      <c r="E27" s="235"/>
      <c r="F27" s="235"/>
      <c r="G27" s="235"/>
      <c r="H27" s="235"/>
      <c r="I27" s="236"/>
      <c r="J27" s="62"/>
      <c r="K27" s="38"/>
      <c r="X27" s="1"/>
      <c r="Y27" s="4"/>
      <c r="Z27" s="1"/>
    </row>
    <row r="28" spans="1:26" ht="26.25" customHeight="1">
      <c r="A28" s="129"/>
      <c r="B28" s="39"/>
      <c r="C28" s="39"/>
      <c r="D28" s="228">
        <f>IF(OR(AND($D$11=0,$D$12=0),AND($D$11&lt;&gt;0,$D$12&lt;&gt;0),$D$10="Enter Value Here",$D$13="Enter Value Here or Zero",$D$14="Enter Value Here or NA"),"",IF($D$11=0,Round_to_Even($D$10/1000*($D$12+($I$10+$I$11*$D$13)/$I$13)*$F$25),Round_to_Even($D$10/1000*($D$11*$I$12+($I$10+$I$11*$D$13)/$I$13)*$F$25)))</f>
      </c>
      <c r="E28" s="228"/>
      <c r="F28" s="229" t="s">
        <v>280</v>
      </c>
      <c r="G28" s="229"/>
      <c r="H28" s="62"/>
      <c r="I28" s="81"/>
      <c r="J28" s="62"/>
      <c r="K28" s="175"/>
      <c r="L28" s="43"/>
      <c r="M28" s="43"/>
      <c r="X28" s="10"/>
      <c r="Y28" s="4"/>
      <c r="Z28" s="10"/>
    </row>
    <row r="29" spans="1:26" ht="11.25" customHeight="1">
      <c r="A29" s="137"/>
      <c r="B29" s="39"/>
      <c r="C29" s="39"/>
      <c r="D29" s="39"/>
      <c r="E29" s="39"/>
      <c r="F29" s="39"/>
      <c r="G29" s="39"/>
      <c r="H29" s="39"/>
      <c r="I29" s="130"/>
      <c r="J29" s="39"/>
      <c r="K29" s="38"/>
      <c r="M29" s="170"/>
      <c r="X29" s="10"/>
      <c r="Y29" s="4"/>
      <c r="Z29" s="10"/>
    </row>
    <row r="30" spans="1:26" ht="15" customHeight="1">
      <c r="A30" s="241" t="str">
        <f>IF(OR($D$13="Enter Value Here or Zero",$D$10="Enter Value Here",$D$14="Enter Value Here or NA",AND($D$11=0,$D$12=0)),"ERROR: MISSING CONTAMINANT PARAMETERS",IF(AND($D$11&lt;&gt;0,$D$12&lt;&gt;0),"ERROR: ENTER ONLY Kd or Koc - DELETE ONE OR RESET SHEET",IF($D$28&gt;$D$38,"HEALTH-BASED CRITERION HIGHER THAN Csat CONCENTRATION","")))</f>
        <v>ERROR: MISSING CONTAMINANT PARAMETERS</v>
      </c>
      <c r="B30" s="242"/>
      <c r="C30" s="242"/>
      <c r="D30" s="242"/>
      <c r="E30" s="242"/>
      <c r="F30" s="242"/>
      <c r="G30" s="242"/>
      <c r="H30" s="242"/>
      <c r="I30" s="243"/>
      <c r="J30" s="131"/>
      <c r="K30" s="38"/>
      <c r="X30" s="10"/>
      <c r="Y30" s="4"/>
      <c r="Z30" s="10"/>
    </row>
    <row r="31" spans="1:26" s="33" customFormat="1" ht="17.25" thickBot="1">
      <c r="A31" s="187"/>
      <c r="B31" s="188">
        <f>IF(A30="HEALTH-BASED CRITERION HIGHER THAN Csat CONCENTRATION","CRITERION SHOULD BE LOWERED TO","")</f>
      </c>
      <c r="C31" s="188"/>
      <c r="D31" s="188"/>
      <c r="E31" s="190"/>
      <c r="F31" s="190"/>
      <c r="G31" s="190">
        <f>IF(A30="HEALTH-BASED CRITERION HIGHER THAN Csat CONCENTRATION",Round_to_Even($D$15),"")</f>
      </c>
      <c r="H31" s="188">
        <f>IF(A30="HEALTH-BASED CRITERION HIGHER THAN Csat CONCENTRATION","mg/kg","")</f>
      </c>
      <c r="I31" s="189"/>
      <c r="J31" s="131"/>
      <c r="K31" s="39"/>
      <c r="X31" s="10"/>
      <c r="Y31" s="4"/>
      <c r="Z31" s="10"/>
    </row>
    <row r="32" spans="1:26" s="33" customFormat="1" ht="13.5" thickTop="1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39"/>
      <c r="X32" s="1"/>
      <c r="Y32" s="4"/>
      <c r="Z32" s="1"/>
    </row>
    <row r="33" spans="1:26" s="36" customFormat="1" ht="12.75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76"/>
      <c r="X33" s="1"/>
      <c r="Y33" s="4"/>
      <c r="Z33" s="1"/>
    </row>
    <row r="34" spans="1:26" s="37" customFormat="1" ht="12.75">
      <c r="A34" s="177"/>
      <c r="B34" s="177"/>
      <c r="C34" s="177"/>
      <c r="D34" s="177"/>
      <c r="E34" s="131"/>
      <c r="F34" s="131"/>
      <c r="G34" s="131"/>
      <c r="H34" s="131"/>
      <c r="I34" s="131"/>
      <c r="J34" s="131"/>
      <c r="K34" s="177"/>
      <c r="X34" s="10"/>
      <c r="Y34" s="4"/>
      <c r="Z34" s="10"/>
    </row>
    <row r="35" spans="1:26" s="37" customFormat="1" ht="12.75">
      <c r="A35" s="177"/>
      <c r="B35" s="177"/>
      <c r="C35" s="177"/>
      <c r="D35" s="177"/>
      <c r="E35" s="131"/>
      <c r="F35" s="131"/>
      <c r="G35" s="131"/>
      <c r="H35" s="131"/>
      <c r="I35" s="131"/>
      <c r="J35" s="131"/>
      <c r="K35" s="177"/>
      <c r="X35" s="1"/>
      <c r="Y35" s="4"/>
      <c r="Z35" s="1"/>
    </row>
    <row r="36" spans="1:26" s="37" customFormat="1" ht="12.75">
      <c r="A36" s="177"/>
      <c r="B36" s="177"/>
      <c r="C36" s="177"/>
      <c r="D36" s="177"/>
      <c r="E36" s="131"/>
      <c r="F36" s="131"/>
      <c r="G36" s="131"/>
      <c r="H36" s="131"/>
      <c r="I36" s="131"/>
      <c r="J36" s="131"/>
      <c r="K36" s="177"/>
      <c r="X36" s="1"/>
      <c r="Y36" s="4"/>
      <c r="Z36" s="1"/>
    </row>
    <row r="37" spans="1:26" s="37" customFormat="1" ht="12.75">
      <c r="A37" s="177" t="s">
        <v>358</v>
      </c>
      <c r="B37" s="177"/>
      <c r="C37" s="177"/>
      <c r="D37" s="177">
        <f>IF($D$11=0,$D$12,$D$11*$I$12)</f>
        <v>0</v>
      </c>
      <c r="E37" s="131"/>
      <c r="F37" s="131"/>
      <c r="G37" s="131"/>
      <c r="H37" s="131"/>
      <c r="I37" s="131"/>
      <c r="J37" s="131"/>
      <c r="K37" s="177"/>
      <c r="X37" s="1"/>
      <c r="Y37" s="4"/>
      <c r="Z37" s="1"/>
    </row>
    <row r="38" spans="1:26" s="37" customFormat="1" ht="12.75">
      <c r="A38" s="177" t="s">
        <v>359</v>
      </c>
      <c r="B38" s="177"/>
      <c r="C38" s="177"/>
      <c r="D38" s="177">
        <f>IF($D$15="NA",1000000,$D$15)</f>
      </c>
      <c r="E38" s="131"/>
      <c r="F38" s="131"/>
      <c r="G38" s="131"/>
      <c r="H38" s="131"/>
      <c r="I38" s="131"/>
      <c r="J38" s="131"/>
      <c r="X38" s="1"/>
      <c r="Y38" s="4"/>
      <c r="Z38" s="1"/>
    </row>
    <row r="39" spans="5:26" s="37" customFormat="1" ht="12.75">
      <c r="E39" s="40"/>
      <c r="F39" s="40"/>
      <c r="G39" s="40"/>
      <c r="H39" s="40"/>
      <c r="I39" s="40"/>
      <c r="J39" s="40"/>
      <c r="X39" s="1"/>
      <c r="Y39" s="4"/>
      <c r="Z39" s="1"/>
    </row>
    <row r="40" spans="5:26" s="37" customFormat="1" ht="12.75">
      <c r="E40" s="40"/>
      <c r="F40" s="40"/>
      <c r="G40" s="40"/>
      <c r="H40" s="40"/>
      <c r="I40" s="40"/>
      <c r="J40" s="40"/>
      <c r="X40" s="1"/>
      <c r="Y40" s="4"/>
      <c r="Z40" s="1"/>
    </row>
    <row r="41" spans="5:26" s="37" customFormat="1" ht="12.75">
      <c r="E41" s="40"/>
      <c r="F41" s="40"/>
      <c r="G41" s="40"/>
      <c r="H41" s="40"/>
      <c r="I41" s="40"/>
      <c r="J41" s="40"/>
      <c r="X41" s="1"/>
      <c r="Y41" s="4"/>
      <c r="Z41" s="1"/>
    </row>
    <row r="42" spans="1:26" s="37" customFormat="1" ht="12.75">
      <c r="A42" s="192"/>
      <c r="B42" s="192"/>
      <c r="C42" s="192"/>
      <c r="D42" s="192"/>
      <c r="E42" s="131"/>
      <c r="F42" s="40"/>
      <c r="G42" s="40"/>
      <c r="H42" s="40"/>
      <c r="I42" s="40"/>
      <c r="J42" s="40"/>
      <c r="X42" s="1"/>
      <c r="Y42" s="4"/>
      <c r="Z42" s="1"/>
    </row>
    <row r="43" spans="1:26" s="37" customFormat="1" ht="12.75">
      <c r="A43" s="192"/>
      <c r="B43" s="192"/>
      <c r="C43" s="192"/>
      <c r="D43" s="192"/>
      <c r="E43" s="131"/>
      <c r="F43" s="40"/>
      <c r="G43" s="40"/>
      <c r="H43" s="40"/>
      <c r="I43" s="40"/>
      <c r="J43" s="40"/>
      <c r="X43" s="10"/>
      <c r="Y43" s="4"/>
      <c r="Z43" s="10"/>
    </row>
    <row r="44" spans="1:26" s="37" customFormat="1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X44" s="10"/>
      <c r="Y44" s="4"/>
      <c r="Z44" s="10"/>
    </row>
    <row r="45" spans="24:26" ht="12.75">
      <c r="X45" s="10"/>
      <c r="Y45" s="4"/>
      <c r="Z45" s="10"/>
    </row>
    <row r="46" spans="24:26" ht="12.75">
      <c r="X46" s="10"/>
      <c r="Y46" s="4"/>
      <c r="Z46" s="10"/>
    </row>
    <row r="47" spans="24:26" ht="12.75">
      <c r="X47" s="10"/>
      <c r="Y47" s="4"/>
      <c r="Z47" s="10"/>
    </row>
    <row r="48" spans="24:26" ht="12.75">
      <c r="X48" s="10"/>
      <c r="Y48" s="4"/>
      <c r="Z48" s="10"/>
    </row>
    <row r="49" spans="24:26" ht="12.75">
      <c r="X49" s="10"/>
      <c r="Y49" s="4"/>
      <c r="Z49" s="10"/>
    </row>
    <row r="50" spans="24:26" ht="12.75">
      <c r="X50" s="10"/>
      <c r="Y50" s="4"/>
      <c r="Z50" s="10"/>
    </row>
    <row r="51" spans="24:26" ht="12.75">
      <c r="X51" s="10"/>
      <c r="Y51" s="4"/>
      <c r="Z51" s="10"/>
    </row>
    <row r="52" spans="24:26" ht="12.75">
      <c r="X52" s="1"/>
      <c r="Y52" s="4"/>
      <c r="Z52" s="1"/>
    </row>
    <row r="53" spans="24:26" ht="12.75">
      <c r="X53" s="10"/>
      <c r="Y53" s="4"/>
      <c r="Z53" s="10"/>
    </row>
    <row r="54" spans="24:26" ht="12.75">
      <c r="X54" s="1"/>
      <c r="Y54" s="4"/>
      <c r="Z54" s="1"/>
    </row>
    <row r="55" spans="24:26" ht="12.75">
      <c r="X55" s="1"/>
      <c r="Y55" s="4"/>
      <c r="Z55" s="1"/>
    </row>
    <row r="56" spans="24:26" ht="12.75">
      <c r="X56" s="1"/>
      <c r="Y56" s="4"/>
      <c r="Z56" s="1"/>
    </row>
    <row r="57" spans="24:26" ht="12.75">
      <c r="X57" s="1"/>
      <c r="Y57" s="4"/>
      <c r="Z57" s="1"/>
    </row>
    <row r="58" spans="24:26" ht="12.75">
      <c r="X58" s="10"/>
      <c r="Y58" s="4"/>
      <c r="Z58" s="10"/>
    </row>
    <row r="59" spans="24:26" ht="12.75">
      <c r="X59" s="1"/>
      <c r="Y59" s="4"/>
      <c r="Z59" s="1"/>
    </row>
    <row r="60" spans="24:26" ht="12.75">
      <c r="X60" s="1"/>
      <c r="Y60" s="4"/>
      <c r="Z60" s="1"/>
    </row>
    <row r="61" spans="24:26" ht="12.75">
      <c r="X61" s="1"/>
      <c r="Y61" s="4"/>
      <c r="Z61" s="1"/>
    </row>
    <row r="62" spans="24:26" ht="12.75">
      <c r="X62" s="1"/>
      <c r="Y62" s="4"/>
      <c r="Z62" s="1"/>
    </row>
    <row r="63" spans="24:26" ht="12.75">
      <c r="X63" s="1"/>
      <c r="Y63" s="4"/>
      <c r="Z63" s="1"/>
    </row>
    <row r="64" spans="24:26" ht="12.75">
      <c r="X64" s="1"/>
      <c r="Y64" s="4"/>
      <c r="Z64" s="1"/>
    </row>
    <row r="65" spans="24:26" ht="12.75">
      <c r="X65" s="10"/>
      <c r="Y65" s="4"/>
      <c r="Z65" s="10"/>
    </row>
    <row r="66" spans="24:26" ht="12.75">
      <c r="X66" s="1"/>
      <c r="Y66" s="4"/>
      <c r="Z66" s="1"/>
    </row>
    <row r="67" spans="24:26" ht="12.75">
      <c r="X67" s="1"/>
      <c r="Y67" s="4"/>
      <c r="Z67" s="1"/>
    </row>
    <row r="68" spans="24:26" ht="12.75">
      <c r="X68" s="10"/>
      <c r="Y68" s="4"/>
      <c r="Z68" s="10"/>
    </row>
    <row r="69" spans="24:26" ht="12.75">
      <c r="X69" s="10"/>
      <c r="Y69" s="4"/>
      <c r="Z69" s="10"/>
    </row>
    <row r="70" spans="24:26" ht="12.75">
      <c r="X70" s="10"/>
      <c r="Y70" s="4"/>
      <c r="Z70" s="10"/>
    </row>
    <row r="71" spans="24:26" ht="12.75">
      <c r="X71" s="10"/>
      <c r="Y71" s="4"/>
      <c r="Z71" s="10"/>
    </row>
    <row r="72" spans="24:26" ht="12.75">
      <c r="X72" s="10"/>
      <c r="Y72" s="4"/>
      <c r="Z72" s="10"/>
    </row>
    <row r="73" spans="24:26" ht="12.75">
      <c r="X73" s="10"/>
      <c r="Y73" s="4"/>
      <c r="Z73" s="10"/>
    </row>
    <row r="74" spans="24:26" ht="12.75">
      <c r="X74" s="10"/>
      <c r="Y74" s="4"/>
      <c r="Z74" s="10"/>
    </row>
    <row r="75" spans="24:26" ht="12.75">
      <c r="X75" s="10"/>
      <c r="Y75" s="4"/>
      <c r="Z75" s="10"/>
    </row>
    <row r="76" spans="24:26" ht="12.75">
      <c r="X76" s="10"/>
      <c r="Y76" s="4"/>
      <c r="Z76" s="10"/>
    </row>
    <row r="77" spans="24:26" ht="12.75">
      <c r="X77" s="10"/>
      <c r="Y77" s="4"/>
      <c r="Z77" s="10"/>
    </row>
    <row r="78" spans="24:26" ht="12.75">
      <c r="X78" s="10"/>
      <c r="Y78" s="4"/>
      <c r="Z78" s="10"/>
    </row>
    <row r="79" spans="24:26" ht="12.75">
      <c r="X79" s="10"/>
      <c r="Y79" s="4"/>
      <c r="Z79" s="10"/>
    </row>
    <row r="80" spans="24:26" ht="12.75">
      <c r="X80" s="10"/>
      <c r="Y80" s="4"/>
      <c r="Z80" s="10"/>
    </row>
    <row r="81" spans="24:26" ht="12.75">
      <c r="X81" s="10"/>
      <c r="Y81" s="4"/>
      <c r="Z81" s="10"/>
    </row>
    <row r="82" spans="24:26" ht="12.75">
      <c r="X82" s="1"/>
      <c r="Y82" s="4"/>
      <c r="Z82" s="1"/>
    </row>
    <row r="83" spans="24:26" ht="12.75">
      <c r="X83" s="10"/>
      <c r="Y83" s="4"/>
      <c r="Z83" s="10"/>
    </row>
    <row r="84" spans="24:26" ht="12.75">
      <c r="X84" s="10"/>
      <c r="Y84" s="4"/>
      <c r="Z84" s="10"/>
    </row>
    <row r="85" spans="24:26" ht="12.75">
      <c r="X85" s="10"/>
      <c r="Y85" s="4"/>
      <c r="Z85" s="10"/>
    </row>
    <row r="86" spans="24:26" ht="12.75">
      <c r="X86" s="10"/>
      <c r="Y86" s="4"/>
      <c r="Z86" s="10"/>
    </row>
    <row r="87" spans="24:26" ht="12.75">
      <c r="X87" s="10"/>
      <c r="Y87" s="4"/>
      <c r="Z87" s="10"/>
    </row>
    <row r="88" spans="24:26" ht="12.75">
      <c r="X88" s="10"/>
      <c r="Y88" s="4"/>
      <c r="Z88" s="10"/>
    </row>
    <row r="89" spans="24:26" ht="12.75">
      <c r="X89" s="10"/>
      <c r="Y89" s="4"/>
      <c r="Z89" s="10"/>
    </row>
    <row r="90" spans="24:26" ht="12.75">
      <c r="X90" s="1"/>
      <c r="Y90" s="4"/>
      <c r="Z90" s="1"/>
    </row>
    <row r="91" spans="24:26" ht="12.75">
      <c r="X91" s="10"/>
      <c r="Y91" s="4"/>
      <c r="Z91" s="10"/>
    </row>
    <row r="92" spans="24:26" ht="12.75">
      <c r="X92" s="10"/>
      <c r="Y92" s="4"/>
      <c r="Z92" s="10"/>
    </row>
    <row r="93" spans="24:26" ht="12.75">
      <c r="X93" s="10"/>
      <c r="Y93" s="4"/>
      <c r="Z93" s="10"/>
    </row>
    <row r="94" spans="24:26" ht="12.75">
      <c r="X94" s="10"/>
      <c r="Y94" s="4"/>
      <c r="Z94" s="10"/>
    </row>
    <row r="95" spans="24:26" ht="12.75">
      <c r="X95" s="10"/>
      <c r="Y95" s="4"/>
      <c r="Z95" s="10"/>
    </row>
    <row r="96" spans="24:26" ht="12.75">
      <c r="X96" s="10"/>
      <c r="Y96" s="4"/>
      <c r="Z96" s="10"/>
    </row>
    <row r="97" spans="24:26" ht="12.75">
      <c r="X97" s="10"/>
      <c r="Y97" s="4"/>
      <c r="Z97" s="10"/>
    </row>
    <row r="98" spans="24:26" ht="12.75">
      <c r="X98" s="28"/>
      <c r="Y98" s="4"/>
      <c r="Z98" s="28"/>
    </row>
    <row r="99" spans="24:26" ht="12.75">
      <c r="X99" s="28"/>
      <c r="Y99" s="4"/>
      <c r="Z99" s="28"/>
    </row>
    <row r="100" spans="24:26" ht="12.75">
      <c r="X100" s="28"/>
      <c r="Y100" s="4"/>
      <c r="Z100" s="28"/>
    </row>
    <row r="101" spans="24:26" ht="12.75">
      <c r="X101" s="1"/>
      <c r="Y101" s="4"/>
      <c r="Z101" s="1"/>
    </row>
    <row r="102" spans="24:26" ht="12.75">
      <c r="X102" s="10"/>
      <c r="Y102" s="4"/>
      <c r="Z102" s="10"/>
    </row>
    <row r="103" spans="24:26" ht="12.75">
      <c r="X103" s="10"/>
      <c r="Y103" s="4"/>
      <c r="Z103" s="10"/>
    </row>
    <row r="104" spans="24:26" ht="12.75">
      <c r="X104" s="10"/>
      <c r="Y104" s="4"/>
      <c r="Z104" s="10"/>
    </row>
    <row r="105" spans="24:26" ht="12.75">
      <c r="X105" s="1"/>
      <c r="Y105" s="4"/>
      <c r="Z105" s="1"/>
    </row>
    <row r="106" spans="24:26" ht="12.75">
      <c r="X106" s="10"/>
      <c r="Y106" s="4"/>
      <c r="Z106" s="10"/>
    </row>
    <row r="107" spans="24:26" ht="12.75">
      <c r="X107" s="10"/>
      <c r="Y107" s="4"/>
      <c r="Z107" s="10"/>
    </row>
    <row r="108" spans="24:26" ht="12.75">
      <c r="X108" s="10"/>
      <c r="Y108" s="4"/>
      <c r="Z108" s="10"/>
    </row>
    <row r="109" spans="24:26" ht="12.75">
      <c r="X109" s="10"/>
      <c r="Y109" s="4"/>
      <c r="Z109" s="10"/>
    </row>
    <row r="110" spans="24:26" ht="12.75">
      <c r="X110" s="10"/>
      <c r="Y110" s="4"/>
      <c r="Z110" s="10"/>
    </row>
    <row r="111" spans="24:26" ht="12.75">
      <c r="X111" s="10"/>
      <c r="Y111" s="4"/>
      <c r="Z111" s="10"/>
    </row>
    <row r="112" spans="24:26" ht="12.75">
      <c r="X112" s="10"/>
      <c r="Y112" s="4"/>
      <c r="Z112" s="10"/>
    </row>
    <row r="113" spans="24:26" ht="12.75">
      <c r="X113" s="10"/>
      <c r="Y113" s="4"/>
      <c r="Z113" s="10"/>
    </row>
    <row r="114" spans="24:26" ht="12.75">
      <c r="X114" s="10"/>
      <c r="Y114" s="4"/>
      <c r="Z114" s="10"/>
    </row>
    <row r="115" spans="24:26" ht="12.75">
      <c r="X115" s="10"/>
      <c r="Y115" s="4"/>
      <c r="Z115" s="10"/>
    </row>
    <row r="116" spans="24:26" ht="12.75">
      <c r="X116" s="10"/>
      <c r="Y116" s="4"/>
      <c r="Z116" s="10"/>
    </row>
    <row r="117" spans="24:26" ht="12.75">
      <c r="X117" s="10"/>
      <c r="Y117" s="4"/>
      <c r="Z117" s="10"/>
    </row>
    <row r="118" spans="24:26" ht="12.75">
      <c r="X118" s="10"/>
      <c r="Y118" s="4"/>
      <c r="Z118" s="10"/>
    </row>
    <row r="119" spans="24:26" ht="12.75">
      <c r="X119" s="10"/>
      <c r="Y119" s="4"/>
      <c r="Z119" s="10"/>
    </row>
    <row r="120" spans="24:26" ht="12.75">
      <c r="X120" s="1"/>
      <c r="Y120" s="4"/>
      <c r="Z120" s="1"/>
    </row>
    <row r="121" spans="24:26" ht="12.75">
      <c r="X121" s="1"/>
      <c r="Y121" s="4"/>
      <c r="Z121" s="1"/>
    </row>
    <row r="122" spans="24:26" ht="12.75">
      <c r="X122" s="1"/>
      <c r="Y122" s="4"/>
      <c r="Z122" s="1"/>
    </row>
    <row r="123" spans="24:26" ht="12.75">
      <c r="X123" s="1"/>
      <c r="Y123" s="4"/>
      <c r="Z123" s="1"/>
    </row>
    <row r="124" spans="24:26" ht="12.75">
      <c r="X124" s="10"/>
      <c r="Y124" s="4"/>
      <c r="Z124" s="10"/>
    </row>
    <row r="125" spans="24:26" ht="12.75">
      <c r="X125" s="1"/>
      <c r="Y125" s="4"/>
      <c r="Z125" s="1"/>
    </row>
    <row r="126" spans="24:26" ht="12.75">
      <c r="X126" s="10"/>
      <c r="Y126" s="4"/>
      <c r="Z126" s="10"/>
    </row>
    <row r="127" spans="24:26" ht="12.75">
      <c r="X127" s="1"/>
      <c r="Y127" s="4"/>
      <c r="Z127" s="1"/>
    </row>
    <row r="128" spans="24:26" ht="12.75">
      <c r="X128" s="1"/>
      <c r="Y128" s="4"/>
      <c r="Z128" s="1"/>
    </row>
    <row r="129" spans="24:26" ht="12.75">
      <c r="X129" s="1"/>
      <c r="Y129" s="4"/>
      <c r="Z129" s="1"/>
    </row>
    <row r="130" spans="24:26" ht="12.75">
      <c r="X130" s="1"/>
      <c r="Y130" s="4"/>
      <c r="Z130" s="1"/>
    </row>
    <row r="131" spans="24:26" ht="12.75">
      <c r="X131" s="1"/>
      <c r="Y131" s="4"/>
      <c r="Z131" s="1"/>
    </row>
    <row r="132" spans="24:26" ht="12.75">
      <c r="X132" s="10"/>
      <c r="Y132" s="4"/>
      <c r="Z132" s="10"/>
    </row>
    <row r="133" spans="24:26" ht="12.75">
      <c r="X133" s="10"/>
      <c r="Y133" s="4"/>
      <c r="Z133" s="10"/>
    </row>
    <row r="134" spans="24:26" ht="12.75">
      <c r="X134" s="10"/>
      <c r="Y134" s="4"/>
      <c r="Z134" s="10"/>
    </row>
    <row r="135" spans="24:26" ht="12.75">
      <c r="X135" s="1"/>
      <c r="Y135" s="4"/>
      <c r="Z135" s="1"/>
    </row>
    <row r="136" spans="24:26" ht="12.75">
      <c r="X136" s="1"/>
      <c r="Y136" s="4"/>
      <c r="Z136" s="1"/>
    </row>
    <row r="137" spans="24:26" ht="12.75">
      <c r="X137" s="10"/>
      <c r="Y137" s="4"/>
      <c r="Z137" s="10"/>
    </row>
    <row r="141" spans="24:25" ht="12.75">
      <c r="X141" s="33"/>
      <c r="Y141" s="109"/>
    </row>
    <row r="142" spans="24:25" ht="12.75">
      <c r="X142" s="114"/>
      <c r="Y142" s="109"/>
    </row>
    <row r="143" spans="24:25" ht="12.75">
      <c r="X143" s="114"/>
      <c r="Y143" s="109"/>
    </row>
    <row r="144" spans="24:25" ht="12.75">
      <c r="X144" s="114"/>
      <c r="Y144" s="109"/>
    </row>
    <row r="145" spans="24:25" ht="12.75">
      <c r="X145" s="33"/>
      <c r="Y145" s="109"/>
    </row>
    <row r="146" spans="24:25" ht="12.75">
      <c r="X146" s="33"/>
      <c r="Y146" s="109"/>
    </row>
    <row r="147" spans="24:25" ht="12.75">
      <c r="X147" s="114"/>
      <c r="Y147" s="109"/>
    </row>
  </sheetData>
  <sheetProtection password="97A4" sheet="1" selectLockedCells="1"/>
  <mergeCells count="23">
    <mergeCell ref="A1:J1"/>
    <mergeCell ref="A2:B2"/>
    <mergeCell ref="C3:G4"/>
    <mergeCell ref="A3:B4"/>
    <mergeCell ref="I3:J3"/>
    <mergeCell ref="A43:D43"/>
    <mergeCell ref="A42:D42"/>
    <mergeCell ref="A30:I30"/>
    <mergeCell ref="C2:G2"/>
    <mergeCell ref="I2:J2"/>
    <mergeCell ref="D28:E28"/>
    <mergeCell ref="F28:G28"/>
    <mergeCell ref="B23:C23"/>
    <mergeCell ref="A27:I27"/>
    <mergeCell ref="B22:C22"/>
    <mergeCell ref="B20:C20"/>
    <mergeCell ref="B21:C21"/>
    <mergeCell ref="I4:J4"/>
    <mergeCell ref="B19:C19"/>
    <mergeCell ref="B18:C18"/>
    <mergeCell ref="L7:M7"/>
    <mergeCell ref="B24:E24"/>
    <mergeCell ref="B25:E25"/>
  </mergeCells>
  <printOptions/>
  <pageMargins left="0.75" right="0.75" top="1" bottom="1" header="0.5" footer="0.5"/>
  <pageSetup horizontalDpi="600" verticalDpi="600" orientation="portrait" r:id="rId7"/>
  <drawing r:id="rId6"/>
  <legacyDrawing r:id="rId5"/>
  <oleObjects>
    <oleObject progId="Equation.3" shapeId="291249" r:id="rId1"/>
    <oleObject progId="Equation.3" shapeId="291250" r:id="rId2"/>
    <oleObject progId="Equation.3" shapeId="291251" r:id="rId3"/>
    <oleObject progId="Equation.3" shapeId="291252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Sanders</dc:creator>
  <cp:keywords/>
  <dc:description/>
  <cp:lastModifiedBy>Paul Sanders</cp:lastModifiedBy>
  <cp:lastPrinted>2012-05-30T19:11:11Z</cp:lastPrinted>
  <dcterms:created xsi:type="dcterms:W3CDTF">1999-05-03T15:02:42Z</dcterms:created>
  <dcterms:modified xsi:type="dcterms:W3CDTF">2013-12-12T18:39:57Z</dcterms:modified>
  <cp:category/>
  <cp:version/>
  <cp:contentType/>
  <cp:contentStatus/>
</cp:coreProperties>
</file>