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32767" yWindow="32767" windowWidth="23040" windowHeight="8544" firstSheet="5" activeTab="7"/>
  </bookViews>
  <sheets>
    <sheet name="Master database" sheetId="1" r:id="rId1"/>
    <sheet name="ID-ExistChem-Child-Adult" sheetId="2" r:id="rId2"/>
    <sheet name="ID-NewChem-Child-Adult" sheetId="3" r:id="rId3"/>
    <sheet name="ID-ExistChem-Adult Recreational" sheetId="4" r:id="rId4"/>
    <sheet name="ID-NewChem-Adult Recreational" sheetId="5" r:id="rId5"/>
    <sheet name="ID-ExistChem-Adult Worker" sheetId="6" r:id="rId6"/>
    <sheet name="ID-NewChem-Adult Worker" sheetId="7" r:id="rId7"/>
    <sheet name="Sheet1" sheetId="8" r:id="rId8"/>
  </sheets>
  <definedNames>
    <definedName name="_xlfn.SINGLE" hidden="1">#NAME?</definedName>
    <definedName name="_xlnm.Print_Area" localSheetId="3">'ID-ExistChem-Adult Recreational'!$A$1:$I$31</definedName>
    <definedName name="_xlnm.Print_Area" localSheetId="5">'ID-ExistChem-Adult Worker'!$A$1:$I$31</definedName>
    <definedName name="_xlnm.Print_Area" localSheetId="1">'ID-ExistChem-Child-Adult'!$A$1:$I$42</definedName>
    <definedName name="_xlnm.Print_Area" localSheetId="4">'ID-NewChem-Adult Recreational'!$A$1:$I$32</definedName>
    <definedName name="_xlnm.Print_Area" localSheetId="6">'ID-NewChem-Adult Worker'!$A$1:$I$32</definedName>
    <definedName name="_xlnm.Print_Area" localSheetId="2">'ID-NewChem-Child-Adult'!$A$1:$I$42</definedName>
  </definedNames>
  <calcPr fullCalcOnLoad="1"/>
</workbook>
</file>

<file path=xl/sharedStrings.xml><?xml version="1.0" encoding="utf-8"?>
<sst xmlns="http://schemas.openxmlformats.org/spreadsheetml/2006/main" count="2025" uniqueCount="430">
  <si>
    <t>Chemical</t>
  </si>
  <si>
    <t xml:space="preserve">CAS No. </t>
  </si>
  <si>
    <t>Acenaphthene</t>
  </si>
  <si>
    <t>83-32-9</t>
  </si>
  <si>
    <t>NA</t>
  </si>
  <si>
    <t>Acetone (2-Propanone)</t>
  </si>
  <si>
    <t>67-64-1</t>
  </si>
  <si>
    <t>Acetophenone</t>
  </si>
  <si>
    <t>98-86-2</t>
  </si>
  <si>
    <t>Aldrin</t>
  </si>
  <si>
    <t>309-00-2</t>
  </si>
  <si>
    <t>Aluminum (total)</t>
  </si>
  <si>
    <t>7429-90-5</t>
  </si>
  <si>
    <t>Anthracene</t>
  </si>
  <si>
    <t>120-12-7</t>
  </si>
  <si>
    <t>Antimony (total)</t>
  </si>
  <si>
    <t>7440-36-0</t>
  </si>
  <si>
    <t>Arsenic (total)</t>
  </si>
  <si>
    <t>7440-38-2</t>
  </si>
  <si>
    <t>Atrazine</t>
  </si>
  <si>
    <t>1912-24-9</t>
  </si>
  <si>
    <t>Barium (total)</t>
  </si>
  <si>
    <t>7440-39-3</t>
  </si>
  <si>
    <t>Benzaldehyde</t>
  </si>
  <si>
    <t>100-52-7</t>
  </si>
  <si>
    <t>Benzene</t>
  </si>
  <si>
    <t>71-43-2</t>
  </si>
  <si>
    <t>Benzo(a)anthracene (1,2-Benzanthracene)</t>
  </si>
  <si>
    <t>56-55-3</t>
  </si>
  <si>
    <t>Benzo(a)pyrene</t>
  </si>
  <si>
    <t>50-32-8</t>
  </si>
  <si>
    <t>Benzo(b)fluoranthene (3,4-Benzofluoranthene)</t>
  </si>
  <si>
    <t>205-99-2</t>
  </si>
  <si>
    <t>Benzo(k)fluoranthene</t>
  </si>
  <si>
    <t>207-08-9</t>
  </si>
  <si>
    <t>Beryllium</t>
  </si>
  <si>
    <t>7440-41-7</t>
  </si>
  <si>
    <t>1,1'-Biphenyl</t>
  </si>
  <si>
    <t>92-52-4</t>
  </si>
  <si>
    <t>Bis(2-chloroethoxy)methane</t>
  </si>
  <si>
    <t>111-91-1</t>
  </si>
  <si>
    <t>Bis(2-chloroethyl)ether</t>
  </si>
  <si>
    <t>111-44-4</t>
  </si>
  <si>
    <t>Bis(2-ethylhexyl)phthalate</t>
  </si>
  <si>
    <t>117-81-7</t>
  </si>
  <si>
    <t>Bromodichloromethane (Dichlorobromomethane)</t>
  </si>
  <si>
    <t>75-27-4</t>
  </si>
  <si>
    <t>Bromoform</t>
  </si>
  <si>
    <t>75-25-2</t>
  </si>
  <si>
    <t>Bromomethane (Methyl bromide)</t>
  </si>
  <si>
    <t>74-83-9</t>
  </si>
  <si>
    <t>2-Butanone (Methyl ethyl ketone) (MEK)</t>
  </si>
  <si>
    <t>78-93-3</t>
  </si>
  <si>
    <t>Butylbenzyl phthalate</t>
  </si>
  <si>
    <t>85-68-7</t>
  </si>
  <si>
    <t>Cadmium</t>
  </si>
  <si>
    <t>7440-43-9</t>
  </si>
  <si>
    <t>Caprolactam</t>
  </si>
  <si>
    <t>105-60-2</t>
  </si>
  <si>
    <t>Carbon disulfide</t>
  </si>
  <si>
    <t>75-15-0</t>
  </si>
  <si>
    <t>Carbon tetrachloride</t>
  </si>
  <si>
    <t>56-23-5</t>
  </si>
  <si>
    <t>Chlordane (alpha and gamma forms summed)</t>
  </si>
  <si>
    <t>57-74-9</t>
  </si>
  <si>
    <t>4-Chloroaniline</t>
  </si>
  <si>
    <t>106-47-8</t>
  </si>
  <si>
    <t>Chlorobenzene</t>
  </si>
  <si>
    <t>108-90-7</t>
  </si>
  <si>
    <t>Chloroethane (Ethyl chloride)</t>
  </si>
  <si>
    <t>75-00-3</t>
  </si>
  <si>
    <t>Chloroform</t>
  </si>
  <si>
    <t>67-66-3</t>
  </si>
  <si>
    <t>Chloromethane (Methyl chloride)</t>
  </si>
  <si>
    <t>74-87-3</t>
  </si>
  <si>
    <t>2-Chloronaphthalene</t>
  </si>
  <si>
    <t>91-58-7</t>
  </si>
  <si>
    <t>2-Chlorophenol (o-Chlorophenol)</t>
  </si>
  <si>
    <t>95-57-8</t>
  </si>
  <si>
    <t>Chrysene</t>
  </si>
  <si>
    <t>218-01-9</t>
  </si>
  <si>
    <t>Cobalt (total)</t>
  </si>
  <si>
    <t>7440-48-4</t>
  </si>
  <si>
    <t>Copper (total)</t>
  </si>
  <si>
    <t>7440-50-8</t>
  </si>
  <si>
    <t>Cyanide</t>
  </si>
  <si>
    <t>57-12-5</t>
  </si>
  <si>
    <t>Cyclohexane</t>
  </si>
  <si>
    <t>110-82-7</t>
  </si>
  <si>
    <t>4,4'-DDD (p,p'-TDE)</t>
  </si>
  <si>
    <t>72-54-8</t>
  </si>
  <si>
    <t>4,4'-DDE (p,p'-DDX)</t>
  </si>
  <si>
    <t>72-55-9</t>
  </si>
  <si>
    <t>4,4'-DDT</t>
  </si>
  <si>
    <t>50-29-3</t>
  </si>
  <si>
    <t>Dibenz(a,h)anthracene</t>
  </si>
  <si>
    <t>53-70-3</t>
  </si>
  <si>
    <t>Dibromochloromethane (Chlorodibromomethane)</t>
  </si>
  <si>
    <t>124-48-1</t>
  </si>
  <si>
    <t>1,2-Dibromo-3-chloropropane</t>
  </si>
  <si>
    <t>96-12-8</t>
  </si>
  <si>
    <t>1,2-Dibromoethane (Ethylene dibromide)</t>
  </si>
  <si>
    <t>106-93-4</t>
  </si>
  <si>
    <t>1,2-Dichlorobenzene (o-Dichlorobenzene)</t>
  </si>
  <si>
    <t>95-50-1</t>
  </si>
  <si>
    <t>1,3-Dichlorobenzene (m-Dichlorobenzene)</t>
  </si>
  <si>
    <t>541-73-1</t>
  </si>
  <si>
    <t>1,4-Dichlorobenzene (p-Dichlorobenzene)</t>
  </si>
  <si>
    <t>106-46-7</t>
  </si>
  <si>
    <t>3,3'-Dichlorobenzidine</t>
  </si>
  <si>
    <t>91-94-1</t>
  </si>
  <si>
    <t>Dichlorodifluoromethane (Freon 12)</t>
  </si>
  <si>
    <t>75-71-8</t>
  </si>
  <si>
    <t>1,1-Dichloroethane</t>
  </si>
  <si>
    <t>75-34-3</t>
  </si>
  <si>
    <t>1,2-Dichloroethane</t>
  </si>
  <si>
    <t>107-06-2</t>
  </si>
  <si>
    <t>1,1-Dichloroethene (1,1-Dichloroethylene)</t>
  </si>
  <si>
    <t>75-35-4</t>
  </si>
  <si>
    <t>1,2-Dichloroethene (cis) (c-1,2-Dichloroethylene)</t>
  </si>
  <si>
    <t>156-59-2</t>
  </si>
  <si>
    <t>1,2-Dichloroethene (trans) (t-1,2-Dichloroethylene)</t>
  </si>
  <si>
    <t>156-60-5</t>
  </si>
  <si>
    <t>2,4-Dichlorophenol</t>
  </si>
  <si>
    <t>120-83-2</t>
  </si>
  <si>
    <t>1,2-Dichloropropane</t>
  </si>
  <si>
    <t>78-87-5</t>
  </si>
  <si>
    <t>1,3-Dichloropropene (total)</t>
  </si>
  <si>
    <t>542-75-6</t>
  </si>
  <si>
    <t>Dieldrin</t>
  </si>
  <si>
    <t>60-57-1</t>
  </si>
  <si>
    <t>Diethylphthalate</t>
  </si>
  <si>
    <t>84-66-2</t>
  </si>
  <si>
    <t>2,4-Dimethylphenol</t>
  </si>
  <si>
    <t>105-67-9</t>
  </si>
  <si>
    <t>Di-n-butyl phthalate</t>
  </si>
  <si>
    <t>84-74-2</t>
  </si>
  <si>
    <t>2,4-Dinitrophenol</t>
  </si>
  <si>
    <t>51-28-5</t>
  </si>
  <si>
    <t>2,4-Dinitrotoluene/2,6-Dinitrotoluene (mixture)</t>
  </si>
  <si>
    <t>25321-14-6</t>
  </si>
  <si>
    <t>Di-n-octyl phthalate</t>
  </si>
  <si>
    <t>117-84-0</t>
  </si>
  <si>
    <t>1,4-Dioxane</t>
  </si>
  <si>
    <t>123-91-1</t>
  </si>
  <si>
    <t>Endosulfan I and Endosulfan II (alpha and beta) (summed)</t>
  </si>
  <si>
    <t>115-29-7</t>
  </si>
  <si>
    <t>Endrin</t>
  </si>
  <si>
    <t>72-20-8</t>
  </si>
  <si>
    <t>Ethylbenzene</t>
  </si>
  <si>
    <t>100-41-4</t>
  </si>
  <si>
    <t>Extractable Petroleum Hydrocarbons (No. 2 Fuel Oil and Diesel)</t>
  </si>
  <si>
    <t xml:space="preserve">various </t>
  </si>
  <si>
    <t>Extractable Petroleum Hydrocarbons (Other)</t>
  </si>
  <si>
    <t>various</t>
  </si>
  <si>
    <t>Fluoranthene</t>
  </si>
  <si>
    <t>206-44-0</t>
  </si>
  <si>
    <t>Fluorene</t>
  </si>
  <si>
    <t>86-73-7</t>
  </si>
  <si>
    <t>alpha-HCH (alpha-BHC)</t>
  </si>
  <si>
    <t>319-84-6</t>
  </si>
  <si>
    <t>beta-HCH (beta-BHC)</t>
  </si>
  <si>
    <t>319-85-7</t>
  </si>
  <si>
    <t>Heptachlor</t>
  </si>
  <si>
    <t>76-44-8</t>
  </si>
  <si>
    <t>Heptachlor epoxide</t>
  </si>
  <si>
    <t>1024-57-3</t>
  </si>
  <si>
    <t>Hexachlorobenzene</t>
  </si>
  <si>
    <t>118-74-1</t>
  </si>
  <si>
    <t>Hexachloro-1,3-butadiene</t>
  </si>
  <si>
    <t>87-68-3</t>
  </si>
  <si>
    <t>Hexachlorocyclopentadiene</t>
  </si>
  <si>
    <t>77-47-4</t>
  </si>
  <si>
    <t>Hexachloroethane</t>
  </si>
  <si>
    <t>67-72-1</t>
  </si>
  <si>
    <t>n-Hexane</t>
  </si>
  <si>
    <t>110-54-3</t>
  </si>
  <si>
    <t>2-Hexanone</t>
  </si>
  <si>
    <t>591-78-6</t>
  </si>
  <si>
    <t>Indeno(1,2,3-cd)pyrene</t>
  </si>
  <si>
    <t>193-39-5</t>
  </si>
  <si>
    <t>Isophorone</t>
  </si>
  <si>
    <t>78-59-1</t>
  </si>
  <si>
    <t>Isopropylbenzene</t>
  </si>
  <si>
    <t>98-82-8</t>
  </si>
  <si>
    <t>Lead (total)</t>
  </si>
  <si>
    <t>7439-92-1</t>
  </si>
  <si>
    <t>Lindane (gamma-HCH)(gamma-BHC)</t>
  </si>
  <si>
    <t>58-89-9</t>
  </si>
  <si>
    <t>Manganese (total)</t>
  </si>
  <si>
    <t>7439-96-5</t>
  </si>
  <si>
    <t>Mercury (total)</t>
  </si>
  <si>
    <t>7439-97-6</t>
  </si>
  <si>
    <t>Methoxychlor</t>
  </si>
  <si>
    <t>72-43-5</t>
  </si>
  <si>
    <t>Methyl acetate</t>
  </si>
  <si>
    <t>79-20-9</t>
  </si>
  <si>
    <t>Methylene chloride (Dichloromethane)</t>
  </si>
  <si>
    <t>75-09-2</t>
  </si>
  <si>
    <t>2-Methylnaphthalene</t>
  </si>
  <si>
    <t>91-57-6</t>
  </si>
  <si>
    <t>4-Methyl-2-pentanone (MIBK)</t>
  </si>
  <si>
    <t>108-10-1</t>
  </si>
  <si>
    <t>2-Methylphenol (o-cresol)</t>
  </si>
  <si>
    <t>95-48-7</t>
  </si>
  <si>
    <t>4-Methylphenol (p-cresol)</t>
  </si>
  <si>
    <t>106-44-5</t>
  </si>
  <si>
    <t>Methyl tert-butyl ether (MTBE)</t>
  </si>
  <si>
    <t>1634-04-4</t>
  </si>
  <si>
    <t>Naphthalene</t>
  </si>
  <si>
    <t>91-20-3</t>
  </si>
  <si>
    <t>Nickel (total)</t>
  </si>
  <si>
    <t>7440-02-0</t>
  </si>
  <si>
    <t>4-Nitroaniline</t>
  </si>
  <si>
    <t>100-01-6</t>
  </si>
  <si>
    <t>Nitrobenzene</t>
  </si>
  <si>
    <t>98-95-3</t>
  </si>
  <si>
    <t>N-Nitrosodi-n-propylamine</t>
  </si>
  <si>
    <t>621-64-7</t>
  </si>
  <si>
    <t>N-Nitrosodiphenylamine</t>
  </si>
  <si>
    <t>86-30-6</t>
  </si>
  <si>
    <t>2,2'-oxybis(1-chloropropane)</t>
  </si>
  <si>
    <t>108-60-1</t>
  </si>
  <si>
    <t>Pentachlorophenol</t>
  </si>
  <si>
    <t>87-86-5</t>
  </si>
  <si>
    <t>Phenol</t>
  </si>
  <si>
    <t>108-95-2</t>
  </si>
  <si>
    <t>Polychlorinated biphenyls (PCBs)</t>
  </si>
  <si>
    <t>1336-36-3</t>
  </si>
  <si>
    <t>Pyrene</t>
  </si>
  <si>
    <t>129-00-0</t>
  </si>
  <si>
    <t>Selenium (total)</t>
  </si>
  <si>
    <t>7782-49-2</t>
  </si>
  <si>
    <t>Silver (total)</t>
  </si>
  <si>
    <t>7440-22-4</t>
  </si>
  <si>
    <t>Styrene</t>
  </si>
  <si>
    <t>100-42-5</t>
  </si>
  <si>
    <t>Tertiary butyl alcohol (TBA)</t>
  </si>
  <si>
    <t>75-65-0</t>
  </si>
  <si>
    <t>1,2,4,5-Tetrachlorobenzene</t>
  </si>
  <si>
    <t>95-94-3</t>
  </si>
  <si>
    <t>2,3,7,8-Tetrachlorodibenzo-p-dioxin</t>
  </si>
  <si>
    <t>1746-01-6</t>
  </si>
  <si>
    <t>1,1,2,2-Tetrachloroethane</t>
  </si>
  <si>
    <t>79-34-5</t>
  </si>
  <si>
    <t>Tetrachloroethene (PCE) (Tetrachloroethylene)</t>
  </si>
  <si>
    <t>127-18-4</t>
  </si>
  <si>
    <t>2,3,4,6-Tetrachlorophenol</t>
  </si>
  <si>
    <t>58-90-2</t>
  </si>
  <si>
    <t>Toluene</t>
  </si>
  <si>
    <t>108-88-3</t>
  </si>
  <si>
    <t>Toxaphene</t>
  </si>
  <si>
    <t>8001-35-2</t>
  </si>
  <si>
    <t>1,2,4-Trichlorobenzene</t>
  </si>
  <si>
    <t>120-82-1</t>
  </si>
  <si>
    <t>1,1,1-Trichloroethane</t>
  </si>
  <si>
    <t>71-55-6</t>
  </si>
  <si>
    <t>1,1,2-Trichloroethane</t>
  </si>
  <si>
    <t>79-00-5</t>
  </si>
  <si>
    <t>Trichloroethene (TCE) (Trichloroethylene)</t>
  </si>
  <si>
    <t>79-01-6</t>
  </si>
  <si>
    <t>Trichlorofluoromethane (Freon 11)</t>
  </si>
  <si>
    <t>75-69-4</t>
  </si>
  <si>
    <t>2,4,5-Trichlorophenol</t>
  </si>
  <si>
    <t>95-95-4</t>
  </si>
  <si>
    <t>2,4,6-Trichlorophenol</t>
  </si>
  <si>
    <t>88-06-2</t>
  </si>
  <si>
    <t>1,1,2-Trichloro-1,2,2-trifluoroethane (Freon TF)</t>
  </si>
  <si>
    <t>76-13-1</t>
  </si>
  <si>
    <t>1,2,4-Trimethylbenzene</t>
  </si>
  <si>
    <t>95-63-6</t>
  </si>
  <si>
    <t>Vanadium (total)</t>
  </si>
  <si>
    <t>7440-62-2</t>
  </si>
  <si>
    <t>Vinyl chloride</t>
  </si>
  <si>
    <t>75-01-4</t>
  </si>
  <si>
    <t>Xylenes (total)</t>
  </si>
  <si>
    <t>1330-20-7</t>
  </si>
  <si>
    <t>Zinc (total)</t>
  </si>
  <si>
    <t>7440-66-6</t>
  </si>
  <si>
    <t>A from EPA Supplemental Guidance for Developing Soil Screening Levels for Superfund Sites (2002)</t>
  </si>
  <si>
    <t>B SCDM 1996</t>
  </si>
  <si>
    <t>C HSDB</t>
  </si>
  <si>
    <t>D J&amp;E</t>
  </si>
  <si>
    <t>E Average of isomers</t>
  </si>
  <si>
    <t>F From WATER9</t>
  </si>
  <si>
    <t>G Calculated using WATER9</t>
  </si>
  <si>
    <t>H Calculated from log Kow using EPA SSL guidance - technical background document</t>
  </si>
  <si>
    <t>I CRC 1972</t>
  </si>
  <si>
    <t>J from EPA Technical Background document</t>
  </si>
  <si>
    <t xml:space="preserve">K Values obtained from sources other than the J&amp;E spreadsheet may often be at temperatures other than the boiling point (e.g. room temperature).  Temperature often not specified. However, uncertainty in measurement often higher than the adjustment to boiling point (WIKIPEDIA), so values from other temperatures judged to be OK. </t>
  </si>
  <si>
    <t xml:space="preserve">L If log Kow used, chemical group is used to determine which equation from EPA Soil Screening Guidance is used to calculate Koc.  </t>
  </si>
  <si>
    <t>M SCDM 2004</t>
  </si>
  <si>
    <t>N NJDEP GWQS 2008</t>
  </si>
  <si>
    <t>O Interim Specific NJDEP GWQS 2009</t>
  </si>
  <si>
    <t>P Interim Generic QWQS 2009</t>
  </si>
  <si>
    <t>Q CALCULATED WITH WATER 8</t>
  </si>
  <si>
    <t>R HSDB 1999</t>
  </si>
  <si>
    <t>S SOIL SCREENING GUIDANCE USER'S GUIDE</t>
  </si>
  <si>
    <t>T FROM CHEMDAT8</t>
  </si>
  <si>
    <t>U KOW FROM SCDM 1996</t>
  </si>
  <si>
    <t>V pH 5.3</t>
  </si>
  <si>
    <t>W KOW FROM HSDB 1999</t>
  </si>
  <si>
    <t>X KOW CALCULATED USING WATER 8</t>
  </si>
  <si>
    <t>NOTE: Calculation of Henry's law at 40°C is done using equations from the Johnson and Ettinger spreadsheet (see Fact Sheet - Correcting the Henry's law constant for soil temperature, June 2001)</t>
  </si>
  <si>
    <t>AEGL-1 short-term inhalation reference concentrations are 1hr values that were divided by 10 as per NJDEP-Division of Air Quality Procedures.  They were interim values as of February 2010</t>
  </si>
  <si>
    <t>ATSDR short-term inhalation reference concentrations are acute inhalation MRLs</t>
  </si>
  <si>
    <t>Site Name:</t>
  </si>
  <si>
    <t>Date:</t>
  </si>
  <si>
    <t>Calculated or locked cell</t>
  </si>
  <si>
    <t>Evaluated by:</t>
  </si>
  <si>
    <t>Required data entry</t>
  </si>
  <si>
    <t>Contaminant:</t>
  </si>
  <si>
    <t>CAS No.:</t>
  </si>
  <si>
    <t>Optional data entry/modification</t>
  </si>
  <si>
    <t>Parameter</t>
  </si>
  <si>
    <t>Definition</t>
  </si>
  <si>
    <t>Units</t>
  </si>
  <si>
    <t>years</t>
  </si>
  <si>
    <t>ED</t>
  </si>
  <si>
    <t>days/year</t>
  </si>
  <si>
    <t>EF</t>
  </si>
  <si>
    <t>Lifetime</t>
  </si>
  <si>
    <t>LT</t>
  </si>
  <si>
    <t>Averaging Time</t>
  </si>
  <si>
    <t>AT</t>
  </si>
  <si>
    <t>unitless</t>
  </si>
  <si>
    <t>Target Hazard Quotient</t>
  </si>
  <si>
    <t>THQ</t>
  </si>
  <si>
    <t>Target Cancer Risk</t>
  </si>
  <si>
    <t>TR</t>
  </si>
  <si>
    <t>Default Scenario</t>
  </si>
  <si>
    <t>Alternative Scenario</t>
  </si>
  <si>
    <t>Residential Scenario</t>
  </si>
  <si>
    <t>Soil Reporting Limit (mg/kg) =</t>
  </si>
  <si>
    <r>
      <t>EF</t>
    </r>
    <r>
      <rPr>
        <vertAlign val="subscript"/>
        <sz val="9"/>
        <rFont val="Arial"/>
        <family val="2"/>
      </rPr>
      <t>c</t>
    </r>
  </si>
  <si>
    <t>Exposure Frequency - child</t>
  </si>
  <si>
    <r>
      <t>EF</t>
    </r>
    <r>
      <rPr>
        <vertAlign val="subscript"/>
        <sz val="9"/>
        <rFont val="Arial"/>
        <family val="2"/>
      </rPr>
      <t>a</t>
    </r>
  </si>
  <si>
    <t>Exposure Frequency - adult</t>
  </si>
  <si>
    <r>
      <t>ED</t>
    </r>
    <r>
      <rPr>
        <vertAlign val="subscript"/>
        <sz val="9"/>
        <rFont val="Arial"/>
        <family val="2"/>
      </rPr>
      <t>c</t>
    </r>
  </si>
  <si>
    <t>Exposure Duration - child</t>
  </si>
  <si>
    <r>
      <t>ED</t>
    </r>
    <r>
      <rPr>
        <vertAlign val="subscript"/>
        <sz val="9"/>
        <rFont val="Arial"/>
        <family val="2"/>
      </rPr>
      <t>a</t>
    </r>
  </si>
  <si>
    <t>Exposure Duration - adult</t>
  </si>
  <si>
    <r>
      <t>CSF</t>
    </r>
    <r>
      <rPr>
        <vertAlign val="subscript"/>
        <sz val="9"/>
        <rFont val="Arial"/>
        <family val="2"/>
      </rPr>
      <t>O</t>
    </r>
  </si>
  <si>
    <t>Oral Cancer Slope Factor</t>
  </si>
  <si>
    <r>
      <t>(mg/kg-day)</t>
    </r>
    <r>
      <rPr>
        <vertAlign val="superscript"/>
        <sz val="9"/>
        <rFont val="Arial"/>
        <family val="2"/>
      </rPr>
      <t>-1</t>
    </r>
  </si>
  <si>
    <r>
      <t>CSF</t>
    </r>
    <r>
      <rPr>
        <vertAlign val="subscript"/>
        <sz val="9"/>
        <rFont val="Arial"/>
        <family val="2"/>
      </rPr>
      <t>D</t>
    </r>
  </si>
  <si>
    <t>Dermal Cancer Slope Factor</t>
  </si>
  <si>
    <r>
      <t>RfD</t>
    </r>
    <r>
      <rPr>
        <vertAlign val="subscript"/>
        <sz val="8"/>
        <rFont val="Arial"/>
        <family val="2"/>
      </rPr>
      <t>O</t>
    </r>
  </si>
  <si>
    <t>Oral Reference Dose</t>
  </si>
  <si>
    <t>mg/kg-day</t>
  </si>
  <si>
    <r>
      <t>RfD</t>
    </r>
    <r>
      <rPr>
        <vertAlign val="subscript"/>
        <sz val="8"/>
        <rFont val="Arial"/>
        <family val="2"/>
      </rPr>
      <t>D</t>
    </r>
  </si>
  <si>
    <t>Dermal Reference Dose</t>
  </si>
  <si>
    <r>
      <t>IFS</t>
    </r>
    <r>
      <rPr>
        <vertAlign val="subscript"/>
        <sz val="9"/>
        <rFont val="Arial"/>
        <family val="2"/>
      </rPr>
      <t>adj</t>
    </r>
  </si>
  <si>
    <t>Age-Adjusted Soil Ingestion Rate</t>
  </si>
  <si>
    <t>mg/kg</t>
  </si>
  <si>
    <r>
      <t>DFS</t>
    </r>
    <r>
      <rPr>
        <vertAlign val="subscript"/>
        <sz val="9"/>
        <rFont val="Arial"/>
        <family val="2"/>
      </rPr>
      <t>adj</t>
    </r>
  </si>
  <si>
    <t>Age-Adjusted Soil Dermal Contact Factor</t>
  </si>
  <si>
    <r>
      <t>ABS</t>
    </r>
    <r>
      <rPr>
        <vertAlign val="subscript"/>
        <sz val="9"/>
        <rFont val="Arial"/>
        <family val="2"/>
      </rPr>
      <t>d</t>
    </r>
  </si>
  <si>
    <t>Dermal Absorption Fraction</t>
  </si>
  <si>
    <r>
      <t>BW</t>
    </r>
    <r>
      <rPr>
        <vertAlign val="subscript"/>
        <sz val="9"/>
        <rFont val="Arial"/>
        <family val="2"/>
      </rPr>
      <t>c</t>
    </r>
  </si>
  <si>
    <t>Body Weight - child</t>
  </si>
  <si>
    <t>kg</t>
  </si>
  <si>
    <r>
      <t>BW</t>
    </r>
    <r>
      <rPr>
        <vertAlign val="subscript"/>
        <sz val="9"/>
        <rFont val="Arial"/>
        <family val="2"/>
      </rPr>
      <t>a</t>
    </r>
  </si>
  <si>
    <t>Body Weight - adult</t>
  </si>
  <si>
    <r>
      <t>IR</t>
    </r>
    <r>
      <rPr>
        <vertAlign val="subscript"/>
        <sz val="9"/>
        <rFont val="Arial"/>
        <family val="2"/>
      </rPr>
      <t>c</t>
    </r>
  </si>
  <si>
    <t>Soil Ingestion Rate - child</t>
  </si>
  <si>
    <t>mg/day</t>
  </si>
  <si>
    <r>
      <t>IR</t>
    </r>
    <r>
      <rPr>
        <vertAlign val="subscript"/>
        <sz val="9"/>
        <rFont val="Arial"/>
        <family val="2"/>
      </rPr>
      <t>a</t>
    </r>
  </si>
  <si>
    <t>Soil Ingestion Rate - adult</t>
  </si>
  <si>
    <r>
      <t>SA</t>
    </r>
    <r>
      <rPr>
        <vertAlign val="subscript"/>
        <sz val="9"/>
        <rFont val="Arial"/>
        <family val="2"/>
      </rPr>
      <t>c</t>
    </r>
  </si>
  <si>
    <t>Skin Surface Area - child</t>
  </si>
  <si>
    <r>
      <t>cm</t>
    </r>
    <r>
      <rPr>
        <vertAlign val="superscript"/>
        <sz val="9"/>
        <rFont val="Arial"/>
        <family val="2"/>
      </rPr>
      <t>2</t>
    </r>
    <r>
      <rPr>
        <sz val="9"/>
        <rFont val="Arial"/>
        <family val="2"/>
      </rPr>
      <t>/day</t>
    </r>
  </si>
  <si>
    <r>
      <t>SA</t>
    </r>
    <r>
      <rPr>
        <vertAlign val="subscript"/>
        <sz val="9"/>
        <rFont val="Arial"/>
        <family val="2"/>
      </rPr>
      <t>a</t>
    </r>
  </si>
  <si>
    <t>Skin Surface Area - adult</t>
  </si>
  <si>
    <r>
      <t>AF</t>
    </r>
    <r>
      <rPr>
        <vertAlign val="subscript"/>
        <sz val="9"/>
        <rFont val="Arial"/>
        <family val="2"/>
      </rPr>
      <t>c</t>
    </r>
  </si>
  <si>
    <t>Soil Adherence Factor - child</t>
  </si>
  <si>
    <r>
      <t>mg/cm</t>
    </r>
    <r>
      <rPr>
        <vertAlign val="superscript"/>
        <sz val="9"/>
        <rFont val="Arial"/>
        <family val="2"/>
      </rPr>
      <t>2</t>
    </r>
  </si>
  <si>
    <r>
      <t>AF</t>
    </r>
    <r>
      <rPr>
        <vertAlign val="subscript"/>
        <sz val="9"/>
        <rFont val="Arial"/>
        <family val="2"/>
      </rPr>
      <t>a</t>
    </r>
  </si>
  <si>
    <t>Soil Adherence Factor - adult</t>
  </si>
  <si>
    <r>
      <t>ID</t>
    </r>
    <r>
      <rPr>
        <b/>
        <vertAlign val="subscript"/>
        <sz val="9"/>
        <rFont val="Arial"/>
        <family val="2"/>
      </rPr>
      <t>c</t>
    </r>
  </si>
  <si>
    <t>Carcinogenic Health-Based Soil Criterion (ingestion only)</t>
  </si>
  <si>
    <t>Carcinogenic Health-Based Soil Criterion (ingestion/dermal)</t>
  </si>
  <si>
    <r>
      <t>ID</t>
    </r>
    <r>
      <rPr>
        <b/>
        <vertAlign val="subscript"/>
        <sz val="9"/>
        <rFont val="Arial"/>
        <family val="2"/>
      </rPr>
      <t>nc</t>
    </r>
  </si>
  <si>
    <t>CHILD Non-carcinogenic Health-Based Soil Criterion (ingestion only)</t>
  </si>
  <si>
    <t>CHILD Non-carcinogenic Health-Based Soil Criterion (ingestion/dermal)</t>
  </si>
  <si>
    <t>ADULT Non-carcinogenic Health-Based Soil Criterion (ingestion only)</t>
  </si>
  <si>
    <t>ADULT Non-carcinogenic Health-Based Soil Criterion (ingestion/dermal)</t>
  </si>
  <si>
    <t>Alternative Ingestion/Dermal Soil Remediation Standard:</t>
  </si>
  <si>
    <t>Enter Value Here or NA</t>
  </si>
  <si>
    <t>Interim/alternative Child-Adult Ingestion/Dermal Soil Remediation Standard:</t>
  </si>
  <si>
    <t>Note: the criterion displayed does not consider the soil reporting limit</t>
  </si>
  <si>
    <t>Exposure Frequency</t>
  </si>
  <si>
    <t>Exposure Duration</t>
  </si>
  <si>
    <t>BW</t>
  </si>
  <si>
    <t>IR</t>
  </si>
  <si>
    <t>Soil Ingestion Rate</t>
  </si>
  <si>
    <t>SA</t>
  </si>
  <si>
    <t>AF</t>
  </si>
  <si>
    <t>Soil Adherence Factor</t>
  </si>
  <si>
    <t>Non-carcinogenic Health-Based Soil Criterion (ingestion only)</t>
  </si>
  <si>
    <t>Non-carcinogenic Health-Based Soil Criterion (ingestion/dermal)</t>
  </si>
  <si>
    <t>Alternative Adult Ingestion/Dermal Soil Remediation Standard:</t>
  </si>
  <si>
    <r>
      <t>RfD</t>
    </r>
    <r>
      <rPr>
        <vertAlign val="subscript"/>
        <sz val="9"/>
        <rFont val="Arial"/>
        <family val="2"/>
      </rPr>
      <t>O</t>
    </r>
  </si>
  <si>
    <r>
      <t>RfD</t>
    </r>
    <r>
      <rPr>
        <vertAlign val="subscript"/>
        <sz val="9"/>
        <rFont val="Arial"/>
        <family val="2"/>
      </rPr>
      <t>D</t>
    </r>
  </si>
  <si>
    <t>Body Weight</t>
  </si>
  <si>
    <t>Skin Surface Area</t>
  </si>
  <si>
    <t>Interim/alternative Adult Ingestion/Dermal Soil Remediation Standard:</t>
  </si>
  <si>
    <t>Nonresidential Scenario</t>
  </si>
  <si>
    <r>
      <t>2018 Oral Cancer Slope Factor (mg/kg-day)</t>
    </r>
    <r>
      <rPr>
        <i/>
        <vertAlign val="superscript"/>
        <sz val="10"/>
        <rFont val="Arial"/>
        <family val="2"/>
      </rPr>
      <t>-1</t>
    </r>
  </si>
  <si>
    <t>2018 Oral Reference Dose (mg/kg-day)</t>
  </si>
  <si>
    <r>
      <t>2018 Dermally Adjusted Cancer Slope Factor (mg/kg-day)</t>
    </r>
    <r>
      <rPr>
        <i/>
        <vertAlign val="superscript"/>
        <sz val="10"/>
        <rFont val="Arial"/>
        <family val="2"/>
      </rPr>
      <t>-1</t>
    </r>
  </si>
  <si>
    <t>2018 Dermally Adjusted Reference Dose (mg/kg-day)</t>
  </si>
  <si>
    <t>2018 Dermal Absorption Fraction</t>
  </si>
  <si>
    <t>2018 Gastro-Intestinal Absorption Factor</t>
  </si>
  <si>
    <t>2018 Standards Soil Reporting Limit (mg/kg)</t>
  </si>
  <si>
    <t>2018 Standards Ambient background (mg/kg)</t>
  </si>
  <si>
    <t>Perfluorononanoic acid (PFNA)</t>
  </si>
  <si>
    <t>Perfluorooctanoic acid (PFOA)</t>
  </si>
  <si>
    <t>Perfluorooctane sulfonate (PFOS)</t>
  </si>
  <si>
    <t>375-95-1</t>
  </si>
  <si>
    <t>335-67-1</t>
  </si>
  <si>
    <t>1763-23-1</t>
  </si>
  <si>
    <t>Hexafluoropropylene oxide dimer acid (GenX)</t>
  </si>
  <si>
    <t>13252-13-6 &amp; 62037-80-3</t>
  </si>
  <si>
    <t>NJDEP 2022 Ingestion/Dermal Combined Child/Adult Calculator</t>
  </si>
  <si>
    <t>NJDEP 2022 Ingestion/Dermal Adult Recreational Calculator</t>
  </si>
  <si>
    <t>NJDEP 2022 Ingestion/Dermal Adult Outdoor Worker Calculator</t>
  </si>
  <si>
    <t>NJDEP 2022 Ingestion/Dermal Adult Outdoor Worker Calculator for Unlisted Chemicals</t>
  </si>
  <si>
    <t>NJDEP 2022 Ingestion/Dermal Adult Recreational Calculator for Unlisted Chemicals</t>
  </si>
  <si>
    <t>NJDEP 2022 Ingestion/Dermal  Combined Child-Adult Calculator for Unlisted Chemicals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</si>
</sst>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E+00"/>
    <numFmt numFmtId="165" formatCode="0.000000E+00"/>
    <numFmt numFmtId="166" formatCode="0.0"/>
    <numFmt numFmtId="167" formatCode="0.000E+00"/>
    <numFmt numFmtId="168" formatCode="0.0E+00"/>
    <numFmt numFmtId="169" formatCode="&quot;Yes&quot;;&quot;Yes&quot;;&quot;No&quot;"/>
    <numFmt numFmtId="170" formatCode="&quot;True&quot;;&quot;True&quot;;&quot;False&quot;"/>
    <numFmt numFmtId="171" formatCode="&quot;On&quot;;&quot;On&quot;;&quot;Off&quot;"/>
    <numFmt numFmtId="172" formatCode="[$€-2]\ #,##0.00_);[Red]\([$€-2]\ #,##0.00\)"/>
  </numFmts>
  <fonts count="68">
    <font>
      <sz val="11"/>
      <color theme="1"/>
      <name val="Calibri"/>
      <family val="2"/>
    </font>
    <font>
      <sz val="11"/>
      <color indexed="8"/>
      <name val="Calibri"/>
      <family val="2"/>
    </font>
    <font>
      <sz val="10"/>
      <name val="Arial"/>
      <family val="2"/>
    </font>
    <font>
      <i/>
      <sz val="10"/>
      <name val="Arial"/>
      <family val="2"/>
    </font>
    <font>
      <i/>
      <vertAlign val="superscript"/>
      <sz val="10"/>
      <name val="Arial"/>
      <family val="2"/>
    </font>
    <font>
      <vertAlign val="superscript"/>
      <sz val="10"/>
      <name val="Arial"/>
      <family val="2"/>
    </font>
    <font>
      <sz val="9"/>
      <name val="Arial"/>
      <family val="2"/>
    </font>
    <font>
      <i/>
      <sz val="8"/>
      <name val="Arial"/>
      <family val="2"/>
    </font>
    <font>
      <sz val="8"/>
      <name val="Arial"/>
      <family val="2"/>
    </font>
    <font>
      <sz val="14"/>
      <name val="Arial"/>
      <family val="2"/>
    </font>
    <font>
      <u val="single"/>
      <sz val="16"/>
      <name val="Arial"/>
      <family val="2"/>
    </font>
    <font>
      <b/>
      <sz val="12"/>
      <name val="Arial"/>
      <family val="2"/>
    </font>
    <font>
      <vertAlign val="subscript"/>
      <sz val="8"/>
      <name val="Arial"/>
      <family val="2"/>
    </font>
    <font>
      <b/>
      <i/>
      <sz val="8"/>
      <name val="Arial"/>
      <family val="2"/>
    </font>
    <font>
      <b/>
      <sz val="8"/>
      <name val="Arial"/>
      <family val="2"/>
    </font>
    <font>
      <b/>
      <sz val="11"/>
      <name val="Arial"/>
      <family val="2"/>
    </font>
    <font>
      <i/>
      <sz val="9"/>
      <name val="Arial"/>
      <family val="2"/>
    </font>
    <font>
      <b/>
      <i/>
      <sz val="9"/>
      <name val="Arial"/>
      <family val="2"/>
    </font>
    <font>
      <b/>
      <sz val="9"/>
      <name val="Arial"/>
      <family val="2"/>
    </font>
    <font>
      <vertAlign val="subscript"/>
      <sz val="9"/>
      <name val="Arial"/>
      <family val="2"/>
    </font>
    <font>
      <vertAlign val="superscript"/>
      <sz val="9"/>
      <name val="Arial"/>
      <family val="2"/>
    </font>
    <font>
      <b/>
      <vertAlign val="subscrip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10"/>
      <name val="Arial"/>
      <family val="2"/>
    </font>
    <font>
      <sz val="10"/>
      <color indexed="10"/>
      <name val="Arial"/>
      <family val="2"/>
    </font>
    <font>
      <b/>
      <i/>
      <sz val="12"/>
      <color indexed="10"/>
      <name val="Arial"/>
      <family val="2"/>
    </font>
    <font>
      <i/>
      <sz val="12"/>
      <color indexed="10"/>
      <name val="Arial"/>
      <family val="2"/>
    </font>
    <font>
      <sz val="10"/>
      <color indexed="10"/>
      <name val="Calibri"/>
      <family val="0"/>
    </font>
    <font>
      <vertAlign val="subscript"/>
      <sz val="10"/>
      <color indexed="10"/>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
      <b/>
      <i/>
      <sz val="12"/>
      <color rgb="FFFF0000"/>
      <name val="Arial"/>
      <family val="2"/>
    </font>
    <font>
      <i/>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double"/>
      <top/>
      <bottom style="double"/>
    </border>
    <border>
      <left/>
      <right/>
      <top/>
      <bottom style="double"/>
    </border>
    <border>
      <left style="double"/>
      <right/>
      <top/>
      <bottom style="double"/>
    </border>
    <border>
      <left/>
      <right/>
      <top/>
      <bottom style="thick"/>
    </border>
    <border>
      <left style="double"/>
      <right/>
      <top/>
      <bottom style="thick"/>
    </border>
    <border>
      <left/>
      <right style="double"/>
      <top/>
      <bottom/>
    </border>
    <border>
      <left style="double"/>
      <right/>
      <top/>
      <bottom/>
    </border>
    <border>
      <left/>
      <right/>
      <top style="thick"/>
      <bottom/>
    </border>
    <border>
      <left style="thin"/>
      <right style="thin"/>
      <top style="thin"/>
      <bottom style="thin"/>
    </border>
    <border>
      <left style="double"/>
      <right style="thin"/>
      <top style="thin"/>
      <bottom style="thin"/>
    </border>
    <border>
      <left style="thin"/>
      <right/>
      <top style="thin"/>
      <bottom/>
    </border>
    <border>
      <left style="thin"/>
      <right/>
      <top style="thin"/>
      <bottom style="thin"/>
    </border>
    <border>
      <left/>
      <right style="double"/>
      <top style="thin"/>
      <bottom style="thin"/>
    </border>
    <border>
      <left style="thick"/>
      <right style="thick"/>
      <top style="thick"/>
      <bottom style="thin"/>
    </border>
    <border>
      <left style="thick"/>
      <right style="thick"/>
      <top style="thin"/>
      <bottom style="thin"/>
    </border>
    <border>
      <left style="thick"/>
      <right style="thick"/>
      <top/>
      <bottom style="thick"/>
    </border>
    <border>
      <left style="thin"/>
      <right style="thick"/>
      <top style="thin"/>
      <bottom style="thin"/>
    </border>
    <border>
      <left style="thin"/>
      <right style="thick"/>
      <top/>
      <bottom style="thick"/>
    </border>
    <border>
      <left/>
      <right style="double"/>
      <top style="thin"/>
      <bottom/>
    </border>
    <border>
      <left style="double"/>
      <right style="thin"/>
      <top style="thin"/>
      <bottom/>
    </border>
    <border>
      <left style="thin"/>
      <right style="thin"/>
      <top style="thin"/>
      <bottom/>
    </border>
    <border>
      <left style="thick"/>
      <right style="thick"/>
      <top style="thin"/>
      <bottom/>
    </border>
    <border>
      <left style="thin"/>
      <right/>
      <top style="thin"/>
      <bottom style="thick"/>
    </border>
    <border>
      <left style="thick"/>
      <right style="thick"/>
      <top style="thin"/>
      <bottom style="thick"/>
    </border>
    <border>
      <left style="double"/>
      <right style="thin"/>
      <top style="thick"/>
      <bottom style="thin"/>
    </border>
    <border>
      <left style="thin"/>
      <right style="thin"/>
      <top style="thick"/>
      <bottom style="thin"/>
    </border>
    <border>
      <left style="thin"/>
      <right/>
      <top style="thick"/>
      <bottom/>
    </border>
    <border>
      <left style="double"/>
      <right style="thin"/>
      <top/>
      <bottom style="thin"/>
    </border>
    <border>
      <left style="thin"/>
      <right style="thin"/>
      <top/>
      <bottom style="thin"/>
    </border>
    <border>
      <left style="thin"/>
      <right/>
      <top/>
      <bottom style="thin"/>
    </border>
    <border>
      <left style="thick"/>
      <right style="thick"/>
      <top/>
      <bottom style="thin"/>
    </border>
    <border>
      <left style="double"/>
      <right style="thin"/>
      <top style="thin"/>
      <bottom style="thick"/>
    </border>
    <border>
      <left style="thin"/>
      <right style="thin"/>
      <top style="thin"/>
      <bottom style="thick"/>
    </border>
    <border>
      <left style="thin"/>
      <right style="thick"/>
      <top style="thin"/>
      <bottom style="thick"/>
    </border>
    <border>
      <left style="double"/>
      <right/>
      <top style="thick"/>
      <bottom/>
    </border>
    <border>
      <left/>
      <right style="thick"/>
      <top style="thick"/>
      <bottom/>
    </border>
    <border>
      <left/>
      <right style="thick"/>
      <top/>
      <bottom/>
    </border>
    <border>
      <left/>
      <right style="thick"/>
      <top/>
      <bottom style="thick"/>
    </border>
    <border>
      <left style="thick"/>
      <right style="thin"/>
      <top style="thin"/>
      <bottom style="thin"/>
    </border>
    <border>
      <left style="thick"/>
      <right style="thick"/>
      <top style="thick"/>
      <bottom/>
    </border>
    <border>
      <left/>
      <right/>
      <top style="thin"/>
      <bottom style="thin"/>
    </border>
    <border>
      <left style="double"/>
      <right/>
      <top style="double"/>
      <bottom/>
    </border>
    <border>
      <left/>
      <right/>
      <top style="double"/>
      <bottom/>
    </border>
    <border>
      <left/>
      <right style="double"/>
      <top style="double"/>
      <bottom/>
    </border>
    <border>
      <left style="double"/>
      <right/>
      <top style="thin"/>
      <bottom style="thin"/>
    </border>
    <border>
      <left/>
      <right style="thin"/>
      <top style="thin"/>
      <bottom style="thin"/>
    </border>
    <border>
      <left style="double"/>
      <right/>
      <top style="thin"/>
      <bottom/>
    </border>
    <border>
      <left/>
      <right/>
      <top style="thin"/>
      <bottom/>
    </border>
    <border>
      <left style="double"/>
      <right/>
      <top/>
      <bottom style="thin"/>
    </border>
    <border>
      <left/>
      <right/>
      <top/>
      <bottom style="thin"/>
    </border>
    <border>
      <left/>
      <right style="thin"/>
      <top style="thin"/>
      <bottom/>
    </border>
    <border>
      <left/>
      <right style="thin"/>
      <top/>
      <bottom style="thin"/>
    </border>
    <border>
      <left style="thick"/>
      <right/>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21">
    <xf numFmtId="0" fontId="0" fillId="0" borderId="0" xfId="0" applyFont="1" applyAlignment="1">
      <alignment/>
    </xf>
    <xf numFmtId="0" fontId="2" fillId="0" borderId="0" xfId="57" applyFont="1" applyBorder="1">
      <alignment/>
      <protection/>
    </xf>
    <xf numFmtId="0" fontId="3" fillId="0" borderId="0" xfId="57" applyFont="1" applyBorder="1" applyAlignment="1">
      <alignment horizontal="center"/>
      <protection/>
    </xf>
    <xf numFmtId="0" fontId="3" fillId="0" borderId="0" xfId="57" applyFont="1" applyBorder="1" applyAlignment="1">
      <alignment horizontal="center" wrapText="1"/>
      <protection/>
    </xf>
    <xf numFmtId="0" fontId="3" fillId="0" borderId="0" xfId="57" applyFont="1" applyFill="1" applyBorder="1" applyAlignment="1">
      <alignment horizontal="center" wrapText="1"/>
      <protection/>
    </xf>
    <xf numFmtId="0" fontId="2" fillId="0" borderId="0" xfId="57" applyFont="1" applyBorder="1" applyAlignment="1">
      <alignment horizontal="center" wrapText="1"/>
      <protection/>
    </xf>
    <xf numFmtId="0" fontId="2" fillId="0" borderId="0" xfId="57" applyFont="1" applyBorder="1" applyAlignment="1">
      <alignment horizontal="center"/>
      <protection/>
    </xf>
    <xf numFmtId="0" fontId="2" fillId="0" borderId="0" xfId="57" applyBorder="1">
      <alignment/>
      <protection/>
    </xf>
    <xf numFmtId="0" fontId="2" fillId="0" borderId="0" xfId="57" applyFont="1" applyBorder="1" applyAlignment="1">
      <alignment horizontal="left"/>
      <protection/>
    </xf>
    <xf numFmtId="0" fontId="2" fillId="0" borderId="0" xfId="57" applyFont="1" applyFill="1" applyBorder="1" applyAlignment="1">
      <alignment horizontal="center" wrapText="1"/>
      <protection/>
    </xf>
    <xf numFmtId="11" fontId="2" fillId="0" borderId="0" xfId="57" applyNumberFormat="1" applyBorder="1" applyAlignment="1">
      <alignment horizontal="center"/>
      <protection/>
    </xf>
    <xf numFmtId="0" fontId="2" fillId="0" borderId="0" xfId="57" applyBorder="1" applyAlignment="1">
      <alignment horizontal="center"/>
      <protection/>
    </xf>
    <xf numFmtId="0" fontId="2" fillId="0" borderId="0" xfId="57" applyFill="1" applyBorder="1">
      <alignment/>
      <protection/>
    </xf>
    <xf numFmtId="0" fontId="2" fillId="0" borderId="0" xfId="57" applyFont="1" applyFill="1" applyBorder="1">
      <alignment/>
      <protection/>
    </xf>
    <xf numFmtId="0" fontId="2" fillId="0" borderId="0" xfId="57" applyFill="1" applyBorder="1" applyAlignment="1">
      <alignment/>
      <protection/>
    </xf>
    <xf numFmtId="0" fontId="5" fillId="0" borderId="0" xfId="57" applyFont="1" applyBorder="1">
      <alignment/>
      <protection/>
    </xf>
    <xf numFmtId="0" fontId="5" fillId="0" borderId="0" xfId="57" applyFont="1" applyFill="1" applyBorder="1">
      <alignment/>
      <protection/>
    </xf>
    <xf numFmtId="0" fontId="2" fillId="0" borderId="0" xfId="58" applyProtection="1">
      <alignment/>
      <protection locked="0"/>
    </xf>
    <xf numFmtId="0" fontId="2" fillId="0" borderId="0" xfId="58" applyBorder="1" applyAlignment="1">
      <alignment horizontal="center"/>
      <protection/>
    </xf>
    <xf numFmtId="0" fontId="2" fillId="0" borderId="0" xfId="58" applyFill="1" applyBorder="1">
      <alignment/>
      <protection/>
    </xf>
    <xf numFmtId="0" fontId="2" fillId="0" borderId="0" xfId="58" applyBorder="1">
      <alignment/>
      <protection/>
    </xf>
    <xf numFmtId="0" fontId="2" fillId="0" borderId="0" xfId="58" applyFont="1" applyFill="1" applyBorder="1">
      <alignment/>
      <protection/>
    </xf>
    <xf numFmtId="0" fontId="2" fillId="0" borderId="0" xfId="58" applyFont="1" applyBorder="1" applyAlignment="1">
      <alignment horizontal="center"/>
      <protection/>
    </xf>
    <xf numFmtId="0" fontId="2" fillId="0" borderId="0" xfId="58" applyFont="1" applyProtection="1">
      <alignment/>
      <protection locked="0"/>
    </xf>
    <xf numFmtId="0" fontId="2" fillId="0" borderId="0" xfId="58" applyBorder="1" applyAlignment="1" applyProtection="1">
      <alignment vertical="top"/>
      <protection locked="0"/>
    </xf>
    <xf numFmtId="0" fontId="2" fillId="0" borderId="10" xfId="58" applyBorder="1" applyAlignment="1" applyProtection="1">
      <alignment vertical="top"/>
      <protection/>
    </xf>
    <xf numFmtId="0" fontId="2" fillId="0" borderId="11" xfId="58" applyBorder="1" applyAlignment="1" applyProtection="1">
      <alignment vertical="top"/>
      <protection/>
    </xf>
    <xf numFmtId="0" fontId="2" fillId="0" borderId="12" xfId="58" applyBorder="1" applyAlignment="1" applyProtection="1">
      <alignment vertical="top"/>
      <protection/>
    </xf>
    <xf numFmtId="0" fontId="2" fillId="0" borderId="13" xfId="58" applyBorder="1" applyAlignment="1" applyProtection="1">
      <alignment vertical="top"/>
      <protection/>
    </xf>
    <xf numFmtId="0" fontId="2" fillId="0" borderId="14" xfId="58" applyBorder="1" applyAlignment="1" applyProtection="1">
      <alignment vertical="top"/>
      <protection/>
    </xf>
    <xf numFmtId="0" fontId="2" fillId="0" borderId="15" xfId="58" applyBorder="1" applyAlignment="1" applyProtection="1">
      <alignment vertical="top"/>
      <protection/>
    </xf>
    <xf numFmtId="0" fontId="2" fillId="0" borderId="0" xfId="58" applyBorder="1" applyAlignment="1" applyProtection="1">
      <alignment vertical="top"/>
      <protection/>
    </xf>
    <xf numFmtId="0" fontId="2" fillId="0" borderId="0" xfId="58" applyFont="1" applyBorder="1" applyProtection="1">
      <alignment/>
      <protection locked="0"/>
    </xf>
    <xf numFmtId="0" fontId="2" fillId="0" borderId="16" xfId="58" applyBorder="1" applyAlignment="1" applyProtection="1">
      <alignment vertical="top"/>
      <protection/>
    </xf>
    <xf numFmtId="0" fontId="2" fillId="0" borderId="0" xfId="58" applyBorder="1" applyProtection="1">
      <alignment/>
      <protection locked="0"/>
    </xf>
    <xf numFmtId="0" fontId="2" fillId="0" borderId="0" xfId="58" applyBorder="1" applyProtection="1">
      <alignment/>
      <protection/>
    </xf>
    <xf numFmtId="0" fontId="2" fillId="0" borderId="17" xfId="58" applyBorder="1" applyAlignment="1" applyProtection="1">
      <alignment vertical="top"/>
      <protection/>
    </xf>
    <xf numFmtId="0" fontId="2" fillId="0" borderId="15" xfId="58" applyBorder="1" applyProtection="1">
      <alignment/>
      <protection/>
    </xf>
    <xf numFmtId="0" fontId="8" fillId="0" borderId="0" xfId="58" applyFont="1" applyProtection="1">
      <alignment/>
      <protection locked="0"/>
    </xf>
    <xf numFmtId="0" fontId="8" fillId="0" borderId="15" xfId="58" applyNumberFormat="1" applyFont="1" applyFill="1" applyBorder="1" applyAlignment="1" applyProtection="1">
      <alignment horizontal="center" vertical="center"/>
      <protection/>
    </xf>
    <xf numFmtId="0" fontId="8" fillId="0" borderId="0" xfId="58" applyNumberFormat="1" applyFont="1" applyFill="1" applyBorder="1" applyAlignment="1" applyProtection="1">
      <alignment horizontal="center" vertical="center"/>
      <protection/>
    </xf>
    <xf numFmtId="0" fontId="8" fillId="0" borderId="18" xfId="58" applyFont="1" applyBorder="1" applyAlignment="1" applyProtection="1">
      <alignment horizontal="center" vertical="center"/>
      <protection/>
    </xf>
    <xf numFmtId="0" fontId="8" fillId="0" borderId="19" xfId="58" applyFont="1" applyBorder="1" applyAlignment="1" applyProtection="1">
      <alignment horizontal="center" vertical="center"/>
      <protection/>
    </xf>
    <xf numFmtId="0" fontId="8" fillId="33" borderId="20" xfId="58" applyNumberFormat="1" applyFont="1" applyFill="1" applyBorder="1" applyAlignment="1" applyProtection="1">
      <alignment horizontal="center" vertical="center"/>
      <protection/>
    </xf>
    <xf numFmtId="0" fontId="8" fillId="0" borderId="15" xfId="58" applyFont="1" applyFill="1" applyBorder="1" applyAlignment="1" applyProtection="1">
      <alignment horizontal="center" vertical="center" wrapText="1"/>
      <protection/>
    </xf>
    <xf numFmtId="0" fontId="8" fillId="0" borderId="0" xfId="58" applyFont="1" applyFill="1" applyBorder="1" applyAlignment="1" applyProtection="1">
      <alignment horizontal="center" vertical="center" wrapText="1"/>
      <protection/>
    </xf>
    <xf numFmtId="0" fontId="8" fillId="0" borderId="15" xfId="58" applyFont="1" applyFill="1" applyBorder="1" applyAlignment="1" applyProtection="1">
      <alignment horizontal="center" vertical="center"/>
      <protection/>
    </xf>
    <xf numFmtId="0" fontId="8" fillId="0" borderId="0" xfId="58" applyFont="1" applyFill="1" applyBorder="1" applyAlignment="1" applyProtection="1">
      <alignment horizontal="center" vertical="center"/>
      <protection/>
    </xf>
    <xf numFmtId="0" fontId="8" fillId="0" borderId="15" xfId="58" applyNumberFormat="1" applyFont="1" applyFill="1" applyBorder="1" applyAlignment="1" applyProtection="1" quotePrefix="1">
      <alignment horizontal="center" vertical="center"/>
      <protection/>
    </xf>
    <xf numFmtId="0" fontId="8" fillId="0" borderId="0" xfId="58" applyNumberFormat="1" applyFont="1" applyFill="1" applyBorder="1" applyAlignment="1" applyProtection="1" quotePrefix="1">
      <alignment horizontal="center" vertical="center"/>
      <protection/>
    </xf>
    <xf numFmtId="11" fontId="8" fillId="0" borderId="15" xfId="58" applyNumberFormat="1" applyFont="1" applyFill="1" applyBorder="1" applyAlignment="1" applyProtection="1" quotePrefix="1">
      <alignment horizontal="center" vertical="center"/>
      <protection/>
    </xf>
    <xf numFmtId="11" fontId="8" fillId="0" borderId="0" xfId="58" applyNumberFormat="1" applyFont="1" applyFill="1" applyBorder="1" applyAlignment="1" applyProtection="1" quotePrefix="1">
      <alignment horizontal="center" vertical="center"/>
      <protection/>
    </xf>
    <xf numFmtId="11" fontId="8" fillId="33" borderId="21" xfId="58" applyNumberFormat="1" applyFont="1" applyFill="1" applyBorder="1" applyAlignment="1" applyProtection="1" quotePrefix="1">
      <alignment horizontal="center" vertical="center"/>
      <protection/>
    </xf>
    <xf numFmtId="0" fontId="7" fillId="0" borderId="0" xfId="58" applyFont="1" applyFill="1" applyBorder="1" applyAlignment="1" applyProtection="1">
      <alignment horizontal="center" vertical="center" wrapText="1"/>
      <protection/>
    </xf>
    <xf numFmtId="0" fontId="2" fillId="0" borderId="0" xfId="58" applyProtection="1">
      <alignment/>
      <protection/>
    </xf>
    <xf numFmtId="0" fontId="2" fillId="0" borderId="15" xfId="58" applyFill="1" applyBorder="1" applyAlignment="1" applyProtection="1">
      <alignment wrapText="1"/>
      <protection/>
    </xf>
    <xf numFmtId="0" fontId="6" fillId="0" borderId="0" xfId="58" applyFont="1" applyProtection="1">
      <alignment/>
      <protection/>
    </xf>
    <xf numFmtId="0" fontId="2" fillId="34" borderId="0" xfId="58" applyFill="1" applyProtection="1">
      <alignment/>
      <protection/>
    </xf>
    <xf numFmtId="0" fontId="2" fillId="35" borderId="0" xfId="58" applyFill="1" applyProtection="1">
      <alignment/>
      <protection/>
    </xf>
    <xf numFmtId="0" fontId="6" fillId="0" borderId="21" xfId="58" applyFont="1" applyFill="1" applyBorder="1" applyAlignment="1" applyProtection="1">
      <alignment horizontal="center" vertical="center" wrapText="1"/>
      <protection/>
    </xf>
    <xf numFmtId="0" fontId="2" fillId="33" borderId="0" xfId="58" applyFill="1" applyProtection="1">
      <alignment/>
      <protection/>
    </xf>
    <xf numFmtId="14" fontId="2" fillId="35" borderId="22" xfId="58" applyNumberFormat="1" applyFont="1" applyFill="1" applyBorder="1" applyAlignment="1" applyProtection="1">
      <alignment horizontal="center" vertical="center" wrapText="1"/>
      <protection locked="0"/>
    </xf>
    <xf numFmtId="0" fontId="2" fillId="0" borderId="0" xfId="58" applyFont="1" applyBorder="1" applyAlignment="1">
      <alignment horizontal="left"/>
      <protection/>
    </xf>
    <xf numFmtId="0" fontId="7" fillId="0" borderId="15" xfId="58" applyFont="1" applyFill="1" applyBorder="1" applyAlignment="1" applyProtection="1">
      <alignment horizontal="center" vertical="center" wrapText="1"/>
      <protection/>
    </xf>
    <xf numFmtId="0" fontId="13" fillId="0" borderId="23" xfId="58" applyFont="1" applyFill="1" applyBorder="1" applyAlignment="1" applyProtection="1">
      <alignment horizontal="center" vertical="center" wrapText="1"/>
      <protection/>
    </xf>
    <xf numFmtId="11" fontId="8" fillId="33" borderId="24" xfId="58" applyNumberFormat="1" applyFont="1" applyFill="1" applyBorder="1" applyAlignment="1" applyProtection="1" quotePrefix="1">
      <alignment horizontal="center" vertical="center"/>
      <protection/>
    </xf>
    <xf numFmtId="0" fontId="8" fillId="33" borderId="24" xfId="58" applyNumberFormat="1" applyFont="1" applyFill="1" applyBorder="1" applyAlignment="1" applyProtection="1">
      <alignment horizontal="center" vertical="center"/>
      <protection/>
    </xf>
    <xf numFmtId="0" fontId="8" fillId="33" borderId="25" xfId="58" applyNumberFormat="1" applyFont="1" applyFill="1" applyBorder="1" applyAlignment="1" applyProtection="1">
      <alignment horizontal="center" vertical="center"/>
      <protection/>
    </xf>
    <xf numFmtId="0" fontId="8" fillId="33" borderId="26" xfId="58" applyNumberFormat="1" applyFont="1" applyFill="1" applyBorder="1" applyAlignment="1" applyProtection="1">
      <alignment horizontal="center" vertical="center"/>
      <protection/>
    </xf>
    <xf numFmtId="0" fontId="8" fillId="33" borderId="27" xfId="58" applyNumberFormat="1" applyFont="1" applyFill="1" applyBorder="1" applyAlignment="1" applyProtection="1">
      <alignment horizontal="center" vertical="center"/>
      <protection/>
    </xf>
    <xf numFmtId="0" fontId="2" fillId="0" borderId="11" xfId="58" applyBorder="1" applyProtection="1">
      <alignment/>
      <protection/>
    </xf>
    <xf numFmtId="0" fontId="8" fillId="0" borderId="21" xfId="58" applyFont="1" applyBorder="1" applyAlignment="1" applyProtection="1">
      <alignment horizontal="center" vertical="center" wrapText="1"/>
      <protection/>
    </xf>
    <xf numFmtId="0" fontId="2" fillId="0" borderId="21" xfId="58" applyFont="1" applyFill="1" applyBorder="1" applyAlignment="1" applyProtection="1">
      <alignment horizontal="center" vertical="center" wrapText="1"/>
      <protection/>
    </xf>
    <xf numFmtId="0" fontId="2" fillId="0" borderId="21" xfId="58" applyFont="1" applyBorder="1" applyAlignment="1" applyProtection="1">
      <alignment horizontal="center" vertical="center" wrapText="1"/>
      <protection/>
    </xf>
    <xf numFmtId="0" fontId="2" fillId="0" borderId="16" xfId="58" applyBorder="1" applyProtection="1">
      <alignment/>
      <protection/>
    </xf>
    <xf numFmtId="0" fontId="2" fillId="0" borderId="28" xfId="58" applyBorder="1" applyAlignment="1" applyProtection="1">
      <alignment wrapText="1"/>
      <protection/>
    </xf>
    <xf numFmtId="0" fontId="2" fillId="0" borderId="15" xfId="58" applyBorder="1" applyAlignment="1" applyProtection="1">
      <alignment wrapText="1"/>
      <protection/>
    </xf>
    <xf numFmtId="0" fontId="16" fillId="0" borderId="19" xfId="58" applyFont="1" applyBorder="1" applyAlignment="1" applyProtection="1">
      <alignment horizontal="center" vertical="center"/>
      <protection/>
    </xf>
    <xf numFmtId="0" fontId="16" fillId="0" borderId="18" xfId="58" applyFont="1" applyBorder="1" applyAlignment="1" applyProtection="1">
      <alignment horizontal="center" vertical="center"/>
      <protection/>
    </xf>
    <xf numFmtId="11" fontId="16" fillId="0" borderId="21" xfId="58" applyNumberFormat="1" applyFont="1" applyBorder="1" applyAlignment="1" applyProtection="1">
      <alignment horizontal="center" vertical="center" wrapText="1"/>
      <protection/>
    </xf>
    <xf numFmtId="0" fontId="17" fillId="0" borderId="23" xfId="58" applyFont="1" applyFill="1" applyBorder="1" applyAlignment="1" applyProtection="1">
      <alignment horizontal="center" vertical="center" wrapText="1"/>
      <protection/>
    </xf>
    <xf numFmtId="0" fontId="6" fillId="33" borderId="22" xfId="58" applyNumberFormat="1" applyFont="1" applyFill="1" applyBorder="1" applyAlignment="1" applyProtection="1" quotePrefix="1">
      <alignment horizontal="center" vertical="center"/>
      <protection/>
    </xf>
    <xf numFmtId="0" fontId="2" fillId="0" borderId="0" xfId="58" applyAlignment="1" applyProtection="1">
      <alignment horizontal="center" wrapText="1"/>
      <protection/>
    </xf>
    <xf numFmtId="0" fontId="2" fillId="0" borderId="0" xfId="58" applyFont="1" applyBorder="1" applyAlignment="1">
      <alignment horizontal="center" wrapText="1"/>
      <protection/>
    </xf>
    <xf numFmtId="0" fontId="6" fillId="0" borderId="19" xfId="58" applyFont="1" applyBorder="1" applyAlignment="1" applyProtection="1">
      <alignment horizontal="center" vertical="center"/>
      <protection/>
    </xf>
    <xf numFmtId="0" fontId="6" fillId="0" borderId="18" xfId="58" applyFont="1" applyBorder="1" applyAlignment="1" applyProtection="1">
      <alignment horizontal="center" vertical="center"/>
      <protection/>
    </xf>
    <xf numFmtId="11" fontId="6" fillId="33" borderId="21" xfId="58" applyNumberFormat="1" applyFont="1" applyFill="1" applyBorder="1" applyAlignment="1" applyProtection="1" quotePrefix="1">
      <alignment horizontal="center" vertical="center"/>
      <protection/>
    </xf>
    <xf numFmtId="11" fontId="6" fillId="33" borderId="24" xfId="58" applyNumberFormat="1" applyFont="1" applyFill="1" applyBorder="1" applyAlignment="1" applyProtection="1" quotePrefix="1">
      <alignment horizontal="center" vertical="center"/>
      <protection/>
    </xf>
    <xf numFmtId="11" fontId="6" fillId="0" borderId="0" xfId="58" applyNumberFormat="1" applyFont="1" applyFill="1" applyBorder="1" applyAlignment="1" applyProtection="1" quotePrefix="1">
      <alignment horizontal="center" vertical="center"/>
      <protection/>
    </xf>
    <xf numFmtId="11" fontId="6" fillId="0" borderId="15" xfId="58" applyNumberFormat="1" applyFont="1" applyFill="1" applyBorder="1" applyAlignment="1" applyProtection="1" quotePrefix="1">
      <alignment horizontal="center" vertical="center"/>
      <protection/>
    </xf>
    <xf numFmtId="0" fontId="6" fillId="33" borderId="21" xfId="58" applyNumberFormat="1" applyFont="1" applyFill="1" applyBorder="1" applyAlignment="1" applyProtection="1" quotePrefix="1">
      <alignment horizontal="center" vertical="center"/>
      <protection/>
    </xf>
    <xf numFmtId="0" fontId="6" fillId="33" borderId="24" xfId="58" applyNumberFormat="1" applyFont="1" applyFill="1" applyBorder="1" applyAlignment="1" applyProtection="1" quotePrefix="1">
      <alignment horizontal="center" vertical="center"/>
      <protection/>
    </xf>
    <xf numFmtId="0" fontId="6" fillId="33" borderId="21" xfId="58" applyFont="1" applyFill="1" applyBorder="1" applyAlignment="1" applyProtection="1">
      <alignment horizontal="center" vertical="center"/>
      <protection/>
    </xf>
    <xf numFmtId="0" fontId="6" fillId="0" borderId="0" xfId="58" applyFont="1" applyFill="1" applyBorder="1" applyAlignment="1" applyProtection="1">
      <alignment horizontal="center" vertical="center"/>
      <protection/>
    </xf>
    <xf numFmtId="0" fontId="6" fillId="0" borderId="15" xfId="58" applyFont="1" applyFill="1" applyBorder="1" applyAlignment="1" applyProtection="1">
      <alignment horizontal="center" vertical="center"/>
      <protection/>
    </xf>
    <xf numFmtId="0" fontId="6" fillId="34" borderId="24" xfId="58" applyFont="1" applyFill="1" applyBorder="1" applyAlignment="1" applyProtection="1">
      <alignment horizontal="center" vertical="center"/>
      <protection locked="0"/>
    </xf>
    <xf numFmtId="0" fontId="64" fillId="0" borderId="0" xfId="58" applyFont="1" applyBorder="1" applyAlignment="1" applyProtection="1">
      <alignment horizontal="left"/>
      <protection/>
    </xf>
    <xf numFmtId="0" fontId="6" fillId="0" borderId="19" xfId="58" applyFont="1" applyBorder="1" applyAlignment="1" applyProtection="1">
      <alignment horizontal="center"/>
      <protection/>
    </xf>
    <xf numFmtId="0" fontId="6" fillId="0" borderId="18" xfId="58" applyFont="1" applyBorder="1" applyAlignment="1" applyProtection="1">
      <alignment/>
      <protection/>
    </xf>
    <xf numFmtId="0" fontId="64" fillId="0" borderId="0" xfId="58" applyFont="1" applyBorder="1" applyProtection="1">
      <alignment/>
      <protection/>
    </xf>
    <xf numFmtId="0" fontId="6" fillId="0" borderId="0" xfId="58" applyFont="1" applyFill="1" applyBorder="1" applyAlignment="1" applyProtection="1">
      <alignment horizontal="center" vertical="center" wrapText="1"/>
      <protection/>
    </xf>
    <xf numFmtId="0" fontId="6" fillId="0" borderId="15" xfId="58" applyFont="1" applyFill="1" applyBorder="1" applyAlignment="1" applyProtection="1">
      <alignment horizontal="center" vertical="center" wrapText="1"/>
      <protection/>
    </xf>
    <xf numFmtId="0" fontId="6" fillId="33" borderId="21" xfId="58" applyFont="1" applyFill="1" applyBorder="1" applyAlignment="1" applyProtection="1">
      <alignment horizontal="center" vertical="center" wrapText="1"/>
      <protection/>
    </xf>
    <xf numFmtId="0" fontId="6" fillId="33" borderId="24" xfId="58" applyNumberFormat="1" applyFont="1" applyFill="1" applyBorder="1" applyAlignment="1" applyProtection="1">
      <alignment horizontal="center" vertical="center"/>
      <protection/>
    </xf>
    <xf numFmtId="0" fontId="2" fillId="0" borderId="0" xfId="58" applyAlignment="1" applyProtection="1">
      <alignment horizontal="center"/>
      <protection/>
    </xf>
    <xf numFmtId="0" fontId="2" fillId="0" borderId="0" xfId="58" applyFill="1" applyBorder="1" applyAlignment="1">
      <alignment horizontal="center"/>
      <protection/>
    </xf>
    <xf numFmtId="0" fontId="6" fillId="33" borderId="24" xfId="58" applyFont="1" applyFill="1" applyBorder="1" applyAlignment="1" applyProtection="1">
      <alignment horizontal="center" vertical="center"/>
      <protection/>
    </xf>
    <xf numFmtId="0" fontId="6" fillId="33" borderId="20" xfId="58" applyFont="1" applyFill="1" applyBorder="1" applyAlignment="1" applyProtection="1">
      <alignment horizontal="center" vertical="center"/>
      <protection/>
    </xf>
    <xf numFmtId="0" fontId="6" fillId="0" borderId="29" xfId="58" applyFont="1" applyBorder="1" applyAlignment="1" applyProtection="1">
      <alignment horizontal="center" vertical="center"/>
      <protection/>
    </xf>
    <xf numFmtId="0" fontId="6" fillId="0" borderId="30" xfId="58" applyFont="1" applyBorder="1" applyAlignment="1" applyProtection="1">
      <alignment horizontal="center" vertical="center"/>
      <protection/>
    </xf>
    <xf numFmtId="0" fontId="6" fillId="33" borderId="31" xfId="58" applyFont="1" applyFill="1" applyBorder="1" applyAlignment="1" applyProtection="1">
      <alignment horizontal="center" vertical="center"/>
      <protection/>
    </xf>
    <xf numFmtId="0" fontId="6" fillId="0" borderId="0" xfId="58" applyNumberFormat="1" applyFont="1" applyFill="1" applyBorder="1" applyAlignment="1" applyProtection="1">
      <alignment horizontal="center" vertical="center"/>
      <protection/>
    </xf>
    <xf numFmtId="0" fontId="6" fillId="0" borderId="15" xfId="58" applyNumberFormat="1" applyFont="1" applyFill="1" applyBorder="1" applyAlignment="1" applyProtection="1">
      <alignment horizontal="center" vertical="center"/>
      <protection/>
    </xf>
    <xf numFmtId="0" fontId="6" fillId="33" borderId="32" xfId="58" applyFont="1" applyFill="1" applyBorder="1" applyAlignment="1" applyProtection="1">
      <alignment horizontal="center" vertical="center"/>
      <protection/>
    </xf>
    <xf numFmtId="0" fontId="6" fillId="33" borderId="33" xfId="58" applyFont="1" applyFill="1" applyBorder="1" applyAlignment="1" applyProtection="1">
      <alignment horizontal="center" vertical="center"/>
      <protection/>
    </xf>
    <xf numFmtId="0" fontId="18" fillId="0" borderId="34" xfId="58" applyFont="1" applyBorder="1" applyAlignment="1" applyProtection="1">
      <alignment horizontal="center" vertical="center"/>
      <protection/>
    </xf>
    <xf numFmtId="0" fontId="6" fillId="0" borderId="35" xfId="58" applyFont="1" applyBorder="1" applyAlignment="1" applyProtection="1">
      <alignment horizontal="center" vertical="center"/>
      <protection/>
    </xf>
    <xf numFmtId="0" fontId="6" fillId="33" borderId="36" xfId="58" applyNumberFormat="1" applyFont="1" applyFill="1" applyBorder="1" applyAlignment="1" applyProtection="1">
      <alignment horizontal="center" vertical="center"/>
      <protection/>
    </xf>
    <xf numFmtId="0" fontId="6" fillId="33" borderId="23" xfId="58" applyNumberFormat="1" applyFont="1" applyFill="1" applyBorder="1" applyAlignment="1" applyProtection="1">
      <alignment horizontal="center" vertical="center"/>
      <protection/>
    </xf>
    <xf numFmtId="0" fontId="65" fillId="0" borderId="0" xfId="58" applyFont="1" applyBorder="1" applyProtection="1">
      <alignment/>
      <protection/>
    </xf>
    <xf numFmtId="0" fontId="10" fillId="0" borderId="0" xfId="58" applyFont="1" applyBorder="1" applyAlignment="1" applyProtection="1">
      <alignment/>
      <protection/>
    </xf>
    <xf numFmtId="0" fontId="10" fillId="0" borderId="0" xfId="58" applyFont="1" applyAlignment="1" applyProtection="1">
      <alignment/>
      <protection/>
    </xf>
    <xf numFmtId="0" fontId="18" fillId="0" borderId="19" xfId="58" applyFont="1" applyBorder="1" applyAlignment="1" applyProtection="1">
      <alignment horizontal="center" vertical="center"/>
      <protection/>
    </xf>
    <xf numFmtId="0" fontId="6" fillId="33" borderId="20" xfId="58" applyNumberFormat="1" applyFont="1" applyFill="1" applyBorder="1" applyAlignment="1" applyProtection="1">
      <alignment horizontal="center" vertical="center"/>
      <protection/>
    </xf>
    <xf numFmtId="0" fontId="6" fillId="33" borderId="31" xfId="58" applyNumberFormat="1" applyFont="1" applyFill="1" applyBorder="1" applyAlignment="1" applyProtection="1">
      <alignment horizontal="center" vertical="center"/>
      <protection/>
    </xf>
    <xf numFmtId="0" fontId="2" fillId="0" borderId="18" xfId="58" applyBorder="1" applyAlignment="1" applyProtection="1">
      <alignment horizontal="center" vertical="center"/>
      <protection/>
    </xf>
    <xf numFmtId="0" fontId="6" fillId="33" borderId="21" xfId="58" applyNumberFormat="1" applyFont="1" applyFill="1" applyBorder="1" applyAlignment="1" applyProtection="1">
      <alignment horizontal="center" vertical="center"/>
      <protection/>
    </xf>
    <xf numFmtId="0" fontId="6" fillId="33" borderId="26" xfId="58" applyNumberFormat="1" applyFont="1" applyFill="1" applyBorder="1" applyAlignment="1" applyProtection="1">
      <alignment horizontal="center" vertical="center"/>
      <protection/>
    </xf>
    <xf numFmtId="0" fontId="18" fillId="0" borderId="37" xfId="58" applyFont="1" applyBorder="1" applyAlignment="1" applyProtection="1">
      <alignment horizontal="center" vertical="center"/>
      <protection/>
    </xf>
    <xf numFmtId="0" fontId="2" fillId="0" borderId="38" xfId="58" applyBorder="1" applyAlignment="1" applyProtection="1">
      <alignment horizontal="center" vertical="center"/>
      <protection/>
    </xf>
    <xf numFmtId="0" fontId="6" fillId="33" borderId="39" xfId="58" applyNumberFormat="1" applyFont="1" applyFill="1" applyBorder="1" applyAlignment="1" applyProtection="1">
      <alignment horizontal="center" vertical="center"/>
      <protection/>
    </xf>
    <xf numFmtId="0" fontId="6" fillId="33" borderId="40" xfId="58" applyNumberFormat="1" applyFont="1" applyFill="1" applyBorder="1" applyAlignment="1" applyProtection="1">
      <alignment horizontal="center" vertical="center"/>
      <protection/>
    </xf>
    <xf numFmtId="0" fontId="18" fillId="0" borderId="41" xfId="58" applyFont="1" applyBorder="1" applyAlignment="1" applyProtection="1">
      <alignment horizontal="center" vertical="center"/>
      <protection/>
    </xf>
    <xf numFmtId="0" fontId="6" fillId="0" borderId="42" xfId="58" applyFont="1" applyBorder="1" applyAlignment="1" applyProtection="1">
      <alignment horizontal="center" vertical="center"/>
      <protection/>
    </xf>
    <xf numFmtId="0" fontId="6" fillId="33" borderId="43" xfId="58" applyNumberFormat="1" applyFont="1" applyFill="1" applyBorder="1" applyAlignment="1" applyProtection="1">
      <alignment horizontal="center" vertical="center"/>
      <protection/>
    </xf>
    <xf numFmtId="0" fontId="11" fillId="0" borderId="44" xfId="58" applyFont="1" applyBorder="1" applyProtection="1">
      <alignment/>
      <protection/>
    </xf>
    <xf numFmtId="0" fontId="2" fillId="0" borderId="17" xfId="58" applyBorder="1" applyProtection="1">
      <alignment/>
      <protection/>
    </xf>
    <xf numFmtId="0" fontId="2" fillId="0" borderId="45" xfId="58" applyBorder="1" applyProtection="1">
      <alignment/>
      <protection/>
    </xf>
    <xf numFmtId="0" fontId="2" fillId="0" borderId="16" xfId="58" applyBorder="1" applyAlignment="1" applyProtection="1">
      <alignment horizontal="center" vertical="center"/>
      <protection/>
    </xf>
    <xf numFmtId="0" fontId="9" fillId="0" borderId="0" xfId="58" applyFont="1" applyBorder="1" applyAlignment="1" applyProtection="1">
      <alignment horizontal="center" vertical="center"/>
      <protection/>
    </xf>
    <xf numFmtId="0" fontId="9" fillId="0" borderId="0" xfId="58" applyFont="1" applyBorder="1" applyAlignment="1" applyProtection="1">
      <alignment horizontal="left" vertical="center"/>
      <protection/>
    </xf>
    <xf numFmtId="0" fontId="66" fillId="0" borderId="0" xfId="58" applyFont="1" applyBorder="1" applyAlignment="1" applyProtection="1">
      <alignment horizontal="left" vertical="center"/>
      <protection/>
    </xf>
    <xf numFmtId="0" fontId="2" fillId="0" borderId="46" xfId="58" applyBorder="1" applyAlignment="1" applyProtection="1">
      <alignment vertical="top"/>
      <protection/>
    </xf>
    <xf numFmtId="0" fontId="67" fillId="0" borderId="13" xfId="58" applyFont="1" applyBorder="1" applyAlignment="1" applyProtection="1">
      <alignment vertical="top"/>
      <protection/>
    </xf>
    <xf numFmtId="0" fontId="2" fillId="0" borderId="47" xfId="58" applyBorder="1" applyAlignment="1" applyProtection="1">
      <alignment vertical="top"/>
      <protection/>
    </xf>
    <xf numFmtId="0" fontId="2" fillId="0" borderId="0" xfId="58" applyFont="1" applyBorder="1" applyProtection="1">
      <alignment/>
      <protection/>
    </xf>
    <xf numFmtId="0" fontId="2" fillId="0" borderId="0" xfId="58" applyFont="1" applyProtection="1">
      <alignment/>
      <protection/>
    </xf>
    <xf numFmtId="0" fontId="6" fillId="0" borderId="15" xfId="58" applyNumberFormat="1" applyFont="1" applyFill="1" applyBorder="1" applyAlignment="1" applyProtection="1" quotePrefix="1">
      <alignment horizontal="center" vertical="center"/>
      <protection/>
    </xf>
    <xf numFmtId="0" fontId="2" fillId="0" borderId="18" xfId="58" applyBorder="1" applyAlignment="1" applyProtection="1">
      <alignment/>
      <protection/>
    </xf>
    <xf numFmtId="0" fontId="8" fillId="35" borderId="21" xfId="58" applyFont="1" applyFill="1" applyBorder="1" applyAlignment="1" applyProtection="1">
      <alignment horizontal="center" vertical="center" wrapText="1"/>
      <protection locked="0"/>
    </xf>
    <xf numFmtId="0" fontId="6" fillId="0" borderId="48" xfId="58" applyFont="1" applyBorder="1" applyAlignment="1" applyProtection="1">
      <alignment horizontal="center" vertical="center"/>
      <protection/>
    </xf>
    <xf numFmtId="0" fontId="6" fillId="33" borderId="47" xfId="58" applyNumberFormat="1" applyFont="1" applyFill="1" applyBorder="1" applyAlignment="1" applyProtection="1">
      <alignment horizontal="center" vertical="center"/>
      <protection/>
    </xf>
    <xf numFmtId="0" fontId="15" fillId="0" borderId="44" xfId="58" applyFont="1" applyBorder="1" applyProtection="1">
      <alignment/>
      <protection/>
    </xf>
    <xf numFmtId="0" fontId="2" fillId="0" borderId="14" xfId="58" applyFont="1" applyBorder="1" applyAlignment="1" applyProtection="1">
      <alignment vertical="center"/>
      <protection/>
    </xf>
    <xf numFmtId="0" fontId="2" fillId="0" borderId="13" xfId="58" applyBorder="1" applyProtection="1">
      <alignment/>
      <protection/>
    </xf>
    <xf numFmtId="0" fontId="6" fillId="33" borderId="33" xfId="58" applyNumberFormat="1" applyFont="1" applyFill="1" applyBorder="1" applyAlignment="1" applyProtection="1">
      <alignment horizontal="center" vertical="center"/>
      <protection/>
    </xf>
    <xf numFmtId="0" fontId="66" fillId="0" borderId="0" xfId="58" applyFont="1" applyBorder="1" applyAlignment="1" applyProtection="1">
      <alignment horizontal="left"/>
      <protection/>
    </xf>
    <xf numFmtId="0" fontId="2" fillId="0" borderId="12" xfId="58" applyBorder="1" applyProtection="1">
      <alignment/>
      <protection/>
    </xf>
    <xf numFmtId="0" fontId="6" fillId="0" borderId="21" xfId="58" applyFont="1" applyBorder="1" applyAlignment="1" applyProtection="1">
      <alignment horizontal="center" vertical="center" wrapText="1"/>
      <protection/>
    </xf>
    <xf numFmtId="0" fontId="7" fillId="0" borderId="19" xfId="58" applyFont="1" applyBorder="1" applyAlignment="1" applyProtection="1">
      <alignment horizontal="center" vertical="center"/>
      <protection/>
    </xf>
    <xf numFmtId="0" fontId="7" fillId="0" borderId="18" xfId="58" applyFont="1" applyBorder="1" applyAlignment="1" applyProtection="1">
      <alignment horizontal="center" vertical="center"/>
      <protection/>
    </xf>
    <xf numFmtId="11" fontId="7" fillId="0" borderId="21" xfId="58" applyNumberFormat="1" applyFont="1" applyBorder="1" applyAlignment="1" applyProtection="1">
      <alignment horizontal="center" vertical="center" wrapText="1"/>
      <protection/>
    </xf>
    <xf numFmtId="0" fontId="6" fillId="33" borderId="24" xfId="58" applyNumberFormat="1" applyFont="1" applyFill="1" applyBorder="1" applyAlignment="1" applyProtection="1">
      <alignment horizontal="center" vertical="center" wrapText="1"/>
      <protection/>
    </xf>
    <xf numFmtId="3" fontId="6" fillId="33" borderId="24" xfId="58" applyNumberFormat="1" applyFont="1" applyFill="1" applyBorder="1" applyAlignment="1" applyProtection="1">
      <alignment horizontal="center" vertical="center" wrapText="1"/>
      <protection/>
    </xf>
    <xf numFmtId="1" fontId="6" fillId="33" borderId="21" xfId="58" applyNumberFormat="1" applyFont="1" applyFill="1" applyBorder="1" applyAlignment="1" applyProtection="1">
      <alignment horizontal="center" vertical="center" wrapText="1"/>
      <protection/>
    </xf>
    <xf numFmtId="1" fontId="6" fillId="33" borderId="24" xfId="58" applyNumberFormat="1" applyFont="1" applyFill="1" applyBorder="1" applyAlignment="1" applyProtection="1">
      <alignment horizontal="center" vertical="center" wrapText="1"/>
      <protection/>
    </xf>
    <xf numFmtId="3" fontId="8" fillId="0" borderId="0" xfId="58" applyNumberFormat="1" applyFont="1" applyFill="1" applyBorder="1" applyAlignment="1" applyProtection="1">
      <alignment horizontal="center" vertical="center" wrapText="1"/>
      <protection/>
    </xf>
    <xf numFmtId="3" fontId="8" fillId="0" borderId="15" xfId="58" applyNumberFormat="1" applyFont="1" applyFill="1" applyBorder="1" applyAlignment="1" applyProtection="1">
      <alignment horizontal="center" vertical="center" wrapText="1"/>
      <protection/>
    </xf>
    <xf numFmtId="0" fontId="6" fillId="33" borderId="31" xfId="58" applyNumberFormat="1" applyFont="1" applyFill="1" applyBorder="1" applyAlignment="1" applyProtection="1">
      <alignment horizontal="center" vertical="center" wrapText="1"/>
      <protection/>
    </xf>
    <xf numFmtId="0" fontId="8" fillId="33" borderId="36" xfId="58" applyNumberFormat="1" applyFont="1" applyFill="1" applyBorder="1" applyAlignment="1" applyProtection="1">
      <alignment horizontal="center" vertical="center"/>
      <protection/>
    </xf>
    <xf numFmtId="0" fontId="8" fillId="33" borderId="49" xfId="58" applyNumberFormat="1" applyFont="1" applyFill="1" applyBorder="1" applyAlignment="1" applyProtection="1">
      <alignment horizontal="center" vertical="center"/>
      <protection/>
    </xf>
    <xf numFmtId="0" fontId="8" fillId="33" borderId="31" xfId="58" applyNumberFormat="1" applyFont="1" applyFill="1" applyBorder="1" applyAlignment="1" applyProtection="1">
      <alignment horizontal="center" vertical="center"/>
      <protection/>
    </xf>
    <xf numFmtId="0" fontId="10" fillId="0" borderId="0" xfId="58" applyFont="1" applyFill="1" applyAlignment="1" applyProtection="1">
      <alignment/>
      <protection/>
    </xf>
    <xf numFmtId="0" fontId="65" fillId="0" borderId="0" xfId="58" applyFont="1" applyBorder="1" applyAlignment="1" applyProtection="1">
      <alignment vertical="top"/>
      <protection/>
    </xf>
    <xf numFmtId="0" fontId="2" fillId="0" borderId="45" xfId="58" applyBorder="1" applyAlignment="1" applyProtection="1">
      <alignment vertical="top"/>
      <protection/>
    </xf>
    <xf numFmtId="0" fontId="2" fillId="0" borderId="0" xfId="58" applyAlignment="1" applyProtection="1">
      <alignment horizontal="center"/>
      <protection locked="0"/>
    </xf>
    <xf numFmtId="0" fontId="2" fillId="0" borderId="0" xfId="57" applyFill="1" applyBorder="1" applyAlignment="1">
      <alignment horizontal="left" wrapText="1"/>
      <protection/>
    </xf>
    <xf numFmtId="0" fontId="6" fillId="0" borderId="18" xfId="58" applyFont="1" applyBorder="1" applyAlignment="1" applyProtection="1">
      <alignment horizontal="center" vertical="center"/>
      <protection/>
    </xf>
    <xf numFmtId="0" fontId="6" fillId="0" borderId="30" xfId="58" applyFont="1" applyBorder="1" applyAlignment="1" applyProtection="1">
      <alignment horizontal="center" vertical="center"/>
      <protection/>
    </xf>
    <xf numFmtId="0" fontId="6" fillId="0" borderId="18" xfId="58" applyFont="1" applyBorder="1" applyAlignment="1" applyProtection="1">
      <alignment horizontal="center" vertical="center" wrapText="1"/>
      <protection/>
    </xf>
    <xf numFmtId="0" fontId="14" fillId="0" borderId="38" xfId="58" applyFont="1" applyBorder="1" applyAlignment="1" applyProtection="1">
      <alignment horizontal="center" vertical="center" wrapText="1"/>
      <protection/>
    </xf>
    <xf numFmtId="0" fontId="14" fillId="0" borderId="42" xfId="58" applyFont="1" applyBorder="1" applyAlignment="1" applyProtection="1">
      <alignment horizontal="center" vertical="center" wrapText="1"/>
      <protection/>
    </xf>
    <xf numFmtId="0" fontId="6" fillId="0" borderId="30" xfId="58" applyFont="1" applyBorder="1" applyAlignment="1" applyProtection="1">
      <alignment horizontal="center" vertical="center" wrapText="1"/>
      <protection/>
    </xf>
    <xf numFmtId="0" fontId="14" fillId="0" borderId="35" xfId="58" applyFont="1" applyBorder="1" applyAlignment="1" applyProtection="1">
      <alignment horizontal="center" vertical="center" wrapText="1"/>
      <protection/>
    </xf>
    <xf numFmtId="0" fontId="14" fillId="0" borderId="18" xfId="58" applyFont="1" applyBorder="1" applyAlignment="1" applyProtection="1">
      <alignment horizontal="center" vertical="center" wrapText="1"/>
      <protection/>
    </xf>
    <xf numFmtId="0" fontId="16" fillId="0" borderId="18" xfId="58" applyFont="1" applyBorder="1" applyAlignment="1" applyProtection="1">
      <alignment horizontal="center" vertical="center"/>
      <protection/>
    </xf>
    <xf numFmtId="0" fontId="18" fillId="0" borderId="50" xfId="58" applyFont="1" applyBorder="1" applyAlignment="1" applyProtection="1">
      <alignment horizontal="center" vertical="center" wrapText="1"/>
      <protection/>
    </xf>
    <xf numFmtId="0" fontId="8" fillId="0" borderId="0" xfId="58" applyFont="1" applyBorder="1" applyAlignment="1" applyProtection="1">
      <alignment horizontal="center" vertical="top"/>
      <protection/>
    </xf>
    <xf numFmtId="0" fontId="6" fillId="0" borderId="18" xfId="58" applyFont="1" applyBorder="1" applyAlignment="1" applyProtection="1">
      <alignment horizontal="center"/>
      <protection/>
    </xf>
    <xf numFmtId="0" fontId="9" fillId="0" borderId="51" xfId="58" applyFont="1" applyBorder="1" applyAlignment="1" applyProtection="1">
      <alignment horizontal="center" vertical="center" wrapText="1"/>
      <protection/>
    </xf>
    <xf numFmtId="0" fontId="9" fillId="0" borderId="52" xfId="58" applyFont="1" applyBorder="1" applyAlignment="1" applyProtection="1">
      <alignment horizontal="center" vertical="center" wrapText="1"/>
      <protection/>
    </xf>
    <xf numFmtId="0" fontId="9" fillId="0" borderId="53" xfId="58" applyFont="1" applyBorder="1" applyAlignment="1" applyProtection="1">
      <alignment horizontal="center" vertical="center" wrapText="1"/>
      <protection/>
    </xf>
    <xf numFmtId="0" fontId="2" fillId="0" borderId="54" xfId="58" applyFont="1" applyBorder="1" applyAlignment="1" applyProtection="1">
      <alignment horizontal="center" vertical="center" wrapText="1"/>
      <protection/>
    </xf>
    <xf numFmtId="0" fontId="2" fillId="0" borderId="50" xfId="58" applyFont="1" applyBorder="1" applyAlignment="1" applyProtection="1">
      <alignment horizontal="center" vertical="center" wrapText="1"/>
      <protection/>
    </xf>
    <xf numFmtId="0" fontId="2" fillId="35" borderId="50" xfId="58" applyFont="1" applyFill="1" applyBorder="1" applyAlignment="1" applyProtection="1">
      <alignment horizontal="left" vertical="center" wrapText="1"/>
      <protection locked="0"/>
    </xf>
    <xf numFmtId="0" fontId="2" fillId="35" borderId="55" xfId="58" applyFont="1" applyFill="1" applyBorder="1" applyAlignment="1" applyProtection="1">
      <alignment horizontal="left" vertical="center" wrapText="1"/>
      <protection locked="0"/>
    </xf>
    <xf numFmtId="0" fontId="2" fillId="0" borderId="56" xfId="58" applyFont="1" applyBorder="1" applyAlignment="1" applyProtection="1">
      <alignment horizontal="center" vertical="center" wrapText="1"/>
      <protection/>
    </xf>
    <xf numFmtId="0" fontId="2" fillId="0" borderId="57" xfId="58" applyFont="1" applyBorder="1" applyAlignment="1" applyProtection="1">
      <alignment horizontal="center" vertical="center" wrapText="1"/>
      <protection/>
    </xf>
    <xf numFmtId="0" fontId="2" fillId="0" borderId="58" xfId="58" applyFont="1" applyBorder="1" applyAlignment="1" applyProtection="1">
      <alignment horizontal="center" vertical="center" wrapText="1"/>
      <protection/>
    </xf>
    <xf numFmtId="0" fontId="2" fillId="0" borderId="59" xfId="58" applyFont="1" applyBorder="1" applyAlignment="1" applyProtection="1">
      <alignment horizontal="center" vertical="center" wrapText="1"/>
      <protection/>
    </xf>
    <xf numFmtId="0" fontId="2" fillId="35" borderId="57" xfId="58" applyFont="1" applyFill="1" applyBorder="1" applyAlignment="1" applyProtection="1">
      <alignment horizontal="center" vertical="center" wrapText="1"/>
      <protection locked="0"/>
    </xf>
    <xf numFmtId="0" fontId="2" fillId="35" borderId="60" xfId="58" applyFont="1" applyFill="1" applyBorder="1" applyAlignment="1" applyProtection="1">
      <alignment horizontal="center" vertical="center" wrapText="1"/>
      <protection locked="0"/>
    </xf>
    <xf numFmtId="0" fontId="2" fillId="35" borderId="59" xfId="58" applyFont="1" applyFill="1" applyBorder="1" applyAlignment="1" applyProtection="1">
      <alignment horizontal="center" vertical="center" wrapText="1"/>
      <protection locked="0"/>
    </xf>
    <xf numFmtId="0" fontId="2" fillId="35" borderId="61" xfId="58" applyFont="1" applyFill="1" applyBorder="1" applyAlignment="1" applyProtection="1">
      <alignment horizontal="center" vertical="center" wrapText="1"/>
      <protection locked="0"/>
    </xf>
    <xf numFmtId="0" fontId="2" fillId="33" borderId="50" xfId="58" applyFont="1" applyFill="1" applyBorder="1" applyAlignment="1" applyProtection="1">
      <alignment horizontal="center" vertical="center" wrapText="1"/>
      <protection/>
    </xf>
    <xf numFmtId="0" fontId="2" fillId="33" borderId="22" xfId="58" applyFont="1" applyFill="1" applyBorder="1" applyAlignment="1" applyProtection="1">
      <alignment horizontal="center" vertical="center" wrapText="1"/>
      <protection/>
    </xf>
    <xf numFmtId="0" fontId="2" fillId="35" borderId="50" xfId="58" applyFont="1" applyFill="1" applyBorder="1" applyAlignment="1" applyProtection="1">
      <alignment horizontal="center" vertical="center" wrapText="1"/>
      <protection locked="0"/>
    </xf>
    <xf numFmtId="0" fontId="2" fillId="35" borderId="22" xfId="58" applyFont="1" applyFill="1" applyBorder="1" applyAlignment="1" applyProtection="1">
      <alignment horizontal="center" vertical="center" wrapText="1"/>
      <protection locked="0"/>
    </xf>
    <xf numFmtId="0" fontId="18" fillId="0" borderId="62" xfId="58" applyFont="1" applyBorder="1" applyAlignment="1" applyProtection="1">
      <alignment horizontal="center" vertical="center" wrapText="1"/>
      <protection/>
    </xf>
    <xf numFmtId="0" fontId="18" fillId="0" borderId="0" xfId="58" applyFont="1" applyBorder="1" applyAlignment="1" applyProtection="1">
      <alignment horizontal="center" vertical="center" wrapText="1"/>
      <protection/>
    </xf>
    <xf numFmtId="0" fontId="7" fillId="0" borderId="18" xfId="58" applyFont="1" applyBorder="1" applyAlignment="1" applyProtection="1">
      <alignment horizontal="center" vertical="center"/>
      <protection/>
    </xf>
    <xf numFmtId="0" fontId="6" fillId="0" borderId="54" xfId="58" applyFont="1" applyBorder="1" applyAlignment="1" applyProtection="1">
      <alignment horizontal="center" vertical="center" wrapText="1"/>
      <protection/>
    </xf>
    <xf numFmtId="0" fontId="6" fillId="0" borderId="50" xfId="58" applyFont="1" applyBorder="1" applyAlignment="1" applyProtection="1">
      <alignment horizontal="center" vertical="center" wrapText="1"/>
      <protection/>
    </xf>
    <xf numFmtId="0" fontId="6" fillId="0" borderId="56" xfId="58" applyFont="1" applyBorder="1" applyAlignment="1" applyProtection="1">
      <alignment horizontal="center" vertical="center" wrapText="1"/>
      <protection/>
    </xf>
    <xf numFmtId="0" fontId="6" fillId="0" borderId="57" xfId="58" applyFont="1" applyBorder="1" applyAlignment="1" applyProtection="1">
      <alignment horizontal="center" vertical="center" wrapText="1"/>
      <protection/>
    </xf>
    <xf numFmtId="0" fontId="6" fillId="0" borderId="58" xfId="58" applyFont="1" applyBorder="1" applyAlignment="1" applyProtection="1">
      <alignment horizontal="center" vertical="center" wrapText="1"/>
      <protection/>
    </xf>
    <xf numFmtId="0" fontId="6" fillId="0" borderId="59" xfId="58" applyFont="1" applyBorder="1" applyAlignment="1" applyProtection="1">
      <alignment horizontal="center" vertical="center" wrapText="1"/>
      <protection/>
    </xf>
    <xf numFmtId="0" fontId="2" fillId="35" borderId="57" xfId="58" applyFont="1" applyFill="1" applyBorder="1" applyAlignment="1" applyProtection="1">
      <alignment horizontal="left" vertical="center" wrapText="1"/>
      <protection locked="0"/>
    </xf>
    <xf numFmtId="0" fontId="2" fillId="35" borderId="60" xfId="58" applyFont="1" applyFill="1" applyBorder="1" applyAlignment="1" applyProtection="1">
      <alignment horizontal="left" vertical="center" wrapText="1"/>
      <protection locked="0"/>
    </xf>
    <xf numFmtId="0" fontId="2" fillId="35" borderId="59" xfId="58" applyFont="1" applyFill="1" applyBorder="1" applyAlignment="1" applyProtection="1">
      <alignment horizontal="left" vertical="center" wrapText="1"/>
      <protection locked="0"/>
    </xf>
    <xf numFmtId="0" fontId="2" fillId="35" borderId="61" xfId="58" applyFont="1" applyFill="1" applyBorder="1" applyAlignment="1" applyProtection="1">
      <alignment horizontal="left" vertical="center"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E1F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4.emf" /><Relationship Id="rId3" Type="http://schemas.openxmlformats.org/officeDocument/2006/relationships/image" Target="../media/image35.emf" /><Relationship Id="rId4" Type="http://schemas.openxmlformats.org/officeDocument/2006/relationships/image" Target="../media/image19.emf" /><Relationship Id="rId5" Type="http://schemas.openxmlformats.org/officeDocument/2006/relationships/image" Target="../media/image15.emf" /><Relationship Id="rId6"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emf" /><Relationship Id="rId3" Type="http://schemas.openxmlformats.org/officeDocument/2006/relationships/image" Target="../media/image11.emf" /><Relationship Id="rId4" Type="http://schemas.openxmlformats.org/officeDocument/2006/relationships/image" Target="../media/image36.emf" /></Relationships>
</file>

<file path=xl/drawings/_rels/drawing3.xml.rels><?xml version="1.0" encoding="utf-8" standalone="yes"?><Relationships xmlns="http://schemas.openxmlformats.org/package/2006/relationships"><Relationship Id="rId1" Type="http://schemas.openxmlformats.org/officeDocument/2006/relationships/image" Target="../media/image26.emf" /><Relationship Id="rId2" Type="http://schemas.openxmlformats.org/officeDocument/2006/relationships/image" Target="../media/image34.emf" /><Relationship Id="rId3" Type="http://schemas.openxmlformats.org/officeDocument/2006/relationships/image" Target="../media/image12.emf" /><Relationship Id="rId4" Type="http://schemas.openxmlformats.org/officeDocument/2006/relationships/image" Target="../media/image23.emf" /><Relationship Id="rId5" Type="http://schemas.openxmlformats.org/officeDocument/2006/relationships/image" Target="../media/image2.emf" /><Relationship Id="rId6" Type="http://schemas.openxmlformats.org/officeDocument/2006/relationships/image" Target="../media/image33.emf" /></Relationships>
</file>

<file path=xl/drawings/_rels/drawing4.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16.emf" /><Relationship Id="rId3" Type="http://schemas.openxmlformats.org/officeDocument/2006/relationships/image" Target="../media/image18.emf" /><Relationship Id="rId4" Type="http://schemas.openxmlformats.org/officeDocument/2006/relationships/image" Target="../media/image31.emf" /></Relationships>
</file>

<file path=xl/drawings/_rels/drawing5.xml.rels><?xml version="1.0" encoding="utf-8" standalone="yes"?><Relationships xmlns="http://schemas.openxmlformats.org/package/2006/relationships"><Relationship Id="rId1" Type="http://schemas.openxmlformats.org/officeDocument/2006/relationships/image" Target="../media/image29.emf" /><Relationship Id="rId2" Type="http://schemas.openxmlformats.org/officeDocument/2006/relationships/image" Target="../media/image22.emf" /><Relationship Id="rId3" Type="http://schemas.openxmlformats.org/officeDocument/2006/relationships/image" Target="../media/image20.emf" /><Relationship Id="rId4" Type="http://schemas.openxmlformats.org/officeDocument/2006/relationships/image" Target="../media/image3.emf" /><Relationship Id="rId5" Type="http://schemas.openxmlformats.org/officeDocument/2006/relationships/image" Target="../media/image27.emf" /><Relationship Id="rId6" Type="http://schemas.openxmlformats.org/officeDocument/2006/relationships/image" Target="../media/image28.emf" /></Relationships>
</file>

<file path=xl/drawings/_rels/drawing6.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32.emf" /><Relationship Id="rId3" Type="http://schemas.openxmlformats.org/officeDocument/2006/relationships/image" Target="../media/image30.emf" /><Relationship Id="rId4" Type="http://schemas.openxmlformats.org/officeDocument/2006/relationships/image" Target="../media/image17.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8.emf" /><Relationship Id="rId4" Type="http://schemas.openxmlformats.org/officeDocument/2006/relationships/image" Target="../media/image9.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4.emf" /><Relationship Id="rId3" Type="http://schemas.openxmlformats.org/officeDocument/2006/relationships/image" Target="../media/image9.emf" /><Relationship Id="rId4" Type="http://schemas.openxmlformats.org/officeDocument/2006/relationships/image" Target="../media/image8.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2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9.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142875</xdr:colOff>
      <xdr:row>6</xdr:row>
      <xdr:rowOff>0</xdr:rowOff>
    </xdr:from>
    <xdr:to>
      <xdr:col>13</xdr:col>
      <xdr:colOff>161925</xdr:colOff>
      <xdr:row>7</xdr:row>
      <xdr:rowOff>133350</xdr:rowOff>
    </xdr:to>
    <xdr:pic>
      <xdr:nvPicPr>
        <xdr:cNvPr id="1" name="NewChem"/>
        <xdr:cNvPicPr preferRelativeResize="1">
          <a:picLocks noChangeAspect="1"/>
        </xdr:cNvPicPr>
      </xdr:nvPicPr>
      <xdr:blipFill>
        <a:blip r:embed="rId1"/>
        <a:stretch>
          <a:fillRect/>
        </a:stretch>
      </xdr:blipFill>
      <xdr:spPr>
        <a:xfrm>
          <a:off x="7724775" y="1838325"/>
          <a:ext cx="1847850" cy="476250"/>
        </a:xfrm>
        <a:prstGeom prst="rect">
          <a:avLst/>
        </a:prstGeom>
        <a:noFill/>
        <a:ln w="9525" cmpd="sng">
          <a:noFill/>
        </a:ln>
      </xdr:spPr>
    </xdr:pic>
    <xdr:clientData/>
  </xdr:twoCellAnchor>
  <xdr:twoCellAnchor editAs="oneCell">
    <xdr:from>
      <xdr:col>10</xdr:col>
      <xdr:colOff>114300</xdr:colOff>
      <xdr:row>13</xdr:row>
      <xdr:rowOff>85725</xdr:rowOff>
    </xdr:from>
    <xdr:to>
      <xdr:col>11</xdr:col>
      <xdr:colOff>466725</xdr:colOff>
      <xdr:row>16</xdr:row>
      <xdr:rowOff>114300</xdr:rowOff>
    </xdr:to>
    <xdr:pic>
      <xdr:nvPicPr>
        <xdr:cNvPr id="2" name="CommandButton1"/>
        <xdr:cNvPicPr preferRelativeResize="1">
          <a:picLocks noChangeAspect="1"/>
        </xdr:cNvPicPr>
      </xdr:nvPicPr>
      <xdr:blipFill>
        <a:blip r:embed="rId2"/>
        <a:stretch>
          <a:fillRect/>
        </a:stretch>
      </xdr:blipFill>
      <xdr:spPr>
        <a:xfrm>
          <a:off x="7696200" y="3257550"/>
          <a:ext cx="962025" cy="542925"/>
        </a:xfrm>
        <a:prstGeom prst="rect">
          <a:avLst/>
        </a:prstGeom>
        <a:noFill/>
        <a:ln w="9525" cmpd="sng">
          <a:noFill/>
        </a:ln>
      </xdr:spPr>
    </xdr:pic>
    <xdr:clientData/>
  </xdr:twoCellAnchor>
  <xdr:twoCellAnchor editAs="oneCell">
    <xdr:from>
      <xdr:col>10</xdr:col>
      <xdr:colOff>123825</xdr:colOff>
      <xdr:row>17</xdr:row>
      <xdr:rowOff>95250</xdr:rowOff>
    </xdr:from>
    <xdr:to>
      <xdr:col>11</xdr:col>
      <xdr:colOff>485775</xdr:colOff>
      <xdr:row>19</xdr:row>
      <xdr:rowOff>133350</xdr:rowOff>
    </xdr:to>
    <xdr:pic>
      <xdr:nvPicPr>
        <xdr:cNvPr id="3" name="ExitExcel"/>
        <xdr:cNvPicPr preferRelativeResize="1">
          <a:picLocks noChangeAspect="1"/>
        </xdr:cNvPicPr>
      </xdr:nvPicPr>
      <xdr:blipFill>
        <a:blip r:embed="rId3"/>
        <a:stretch>
          <a:fillRect/>
        </a:stretch>
      </xdr:blipFill>
      <xdr:spPr>
        <a:xfrm>
          <a:off x="7705725" y="4048125"/>
          <a:ext cx="971550" cy="361950"/>
        </a:xfrm>
        <a:prstGeom prst="rect">
          <a:avLst/>
        </a:prstGeom>
        <a:noFill/>
        <a:ln w="9525" cmpd="sng">
          <a:noFill/>
        </a:ln>
      </xdr:spPr>
    </xdr:pic>
    <xdr:clientData/>
  </xdr:twoCellAnchor>
  <xdr:twoCellAnchor editAs="oneCell">
    <xdr:from>
      <xdr:col>10</xdr:col>
      <xdr:colOff>133350</xdr:colOff>
      <xdr:row>8</xdr:row>
      <xdr:rowOff>19050</xdr:rowOff>
    </xdr:from>
    <xdr:to>
      <xdr:col>11</xdr:col>
      <xdr:colOff>495300</xdr:colOff>
      <xdr:row>10</xdr:row>
      <xdr:rowOff>57150</xdr:rowOff>
    </xdr:to>
    <xdr:pic>
      <xdr:nvPicPr>
        <xdr:cNvPr id="4" name="Instructions"/>
        <xdr:cNvPicPr preferRelativeResize="1">
          <a:picLocks noChangeAspect="1"/>
        </xdr:cNvPicPr>
      </xdr:nvPicPr>
      <xdr:blipFill>
        <a:blip r:embed="rId4"/>
        <a:stretch>
          <a:fillRect/>
        </a:stretch>
      </xdr:blipFill>
      <xdr:spPr>
        <a:xfrm>
          <a:off x="7715250" y="2362200"/>
          <a:ext cx="971550" cy="361950"/>
        </a:xfrm>
        <a:prstGeom prst="rect">
          <a:avLst/>
        </a:prstGeom>
        <a:noFill/>
        <a:ln w="9525" cmpd="sng">
          <a:noFill/>
        </a:ln>
      </xdr:spPr>
    </xdr:pic>
    <xdr:clientData/>
  </xdr:twoCellAnchor>
  <xdr:twoCellAnchor editAs="oneCell">
    <xdr:from>
      <xdr:col>10</xdr:col>
      <xdr:colOff>123825</xdr:colOff>
      <xdr:row>11</xdr:row>
      <xdr:rowOff>0</xdr:rowOff>
    </xdr:from>
    <xdr:to>
      <xdr:col>11</xdr:col>
      <xdr:colOff>466725</xdr:colOff>
      <xdr:row>12</xdr:row>
      <xdr:rowOff>161925</xdr:rowOff>
    </xdr:to>
    <xdr:pic>
      <xdr:nvPicPr>
        <xdr:cNvPr id="5" name="Reset"/>
        <xdr:cNvPicPr preferRelativeResize="1">
          <a:picLocks noChangeAspect="1"/>
        </xdr:cNvPicPr>
      </xdr:nvPicPr>
      <xdr:blipFill>
        <a:blip r:embed="rId5"/>
        <a:stretch>
          <a:fillRect/>
        </a:stretch>
      </xdr:blipFill>
      <xdr:spPr>
        <a:xfrm>
          <a:off x="7705725" y="2828925"/>
          <a:ext cx="962025" cy="333375"/>
        </a:xfrm>
        <a:prstGeom prst="rect">
          <a:avLst/>
        </a:prstGeom>
        <a:noFill/>
        <a:ln w="9525" cmpd="sng">
          <a:noFill/>
        </a:ln>
      </xdr:spPr>
    </xdr:pic>
    <xdr:clientData/>
  </xdr:twoCellAnchor>
  <xdr:twoCellAnchor editAs="oneCell">
    <xdr:from>
      <xdr:col>2</xdr:col>
      <xdr:colOff>47625</xdr:colOff>
      <xdr:row>2</xdr:row>
      <xdr:rowOff>19050</xdr:rowOff>
    </xdr:from>
    <xdr:to>
      <xdr:col>5</xdr:col>
      <xdr:colOff>85725</xdr:colOff>
      <xdr:row>4</xdr:row>
      <xdr:rowOff>0</xdr:rowOff>
    </xdr:to>
    <xdr:pic>
      <xdr:nvPicPr>
        <xdr:cNvPr id="6" name="ComboBox1"/>
        <xdr:cNvPicPr preferRelativeResize="1">
          <a:picLocks noChangeAspect="1"/>
        </xdr:cNvPicPr>
      </xdr:nvPicPr>
      <xdr:blipFill>
        <a:blip r:embed="rId6"/>
        <a:stretch>
          <a:fillRect/>
        </a:stretch>
      </xdr:blipFill>
      <xdr:spPr>
        <a:xfrm>
          <a:off x="1838325" y="438150"/>
          <a:ext cx="2562225" cy="29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114300</xdr:colOff>
      <xdr:row>13</xdr:row>
      <xdr:rowOff>85725</xdr:rowOff>
    </xdr:from>
    <xdr:to>
      <xdr:col>11</xdr:col>
      <xdr:colOff>504825</xdr:colOff>
      <xdr:row>16</xdr:row>
      <xdr:rowOff>123825</xdr:rowOff>
    </xdr:to>
    <xdr:pic>
      <xdr:nvPicPr>
        <xdr:cNvPr id="1" name="CommandButton1"/>
        <xdr:cNvPicPr preferRelativeResize="1">
          <a:picLocks noChangeAspect="1"/>
        </xdr:cNvPicPr>
      </xdr:nvPicPr>
      <xdr:blipFill>
        <a:blip r:embed="rId1"/>
        <a:stretch>
          <a:fillRect/>
        </a:stretch>
      </xdr:blipFill>
      <xdr:spPr>
        <a:xfrm>
          <a:off x="7781925" y="3257550"/>
          <a:ext cx="1000125" cy="666750"/>
        </a:xfrm>
        <a:prstGeom prst="rect">
          <a:avLst/>
        </a:prstGeom>
        <a:noFill/>
        <a:ln w="9525" cmpd="sng">
          <a:noFill/>
        </a:ln>
      </xdr:spPr>
    </xdr:pic>
    <xdr:clientData/>
  </xdr:twoCellAnchor>
  <xdr:twoCellAnchor editAs="oneCell">
    <xdr:from>
      <xdr:col>10</xdr:col>
      <xdr:colOff>123825</xdr:colOff>
      <xdr:row>17</xdr:row>
      <xdr:rowOff>104775</xdr:rowOff>
    </xdr:from>
    <xdr:to>
      <xdr:col>11</xdr:col>
      <xdr:colOff>485775</xdr:colOff>
      <xdr:row>18</xdr:row>
      <xdr:rowOff>209550</xdr:rowOff>
    </xdr:to>
    <xdr:pic>
      <xdr:nvPicPr>
        <xdr:cNvPr id="2" name="ExitExcel"/>
        <xdr:cNvPicPr preferRelativeResize="1">
          <a:picLocks noChangeAspect="1"/>
        </xdr:cNvPicPr>
      </xdr:nvPicPr>
      <xdr:blipFill>
        <a:blip r:embed="rId2"/>
        <a:stretch>
          <a:fillRect/>
        </a:stretch>
      </xdr:blipFill>
      <xdr:spPr>
        <a:xfrm>
          <a:off x="7791450" y="4171950"/>
          <a:ext cx="971550" cy="390525"/>
        </a:xfrm>
        <a:prstGeom prst="rect">
          <a:avLst/>
        </a:prstGeom>
        <a:noFill/>
        <a:ln w="9525" cmpd="sng">
          <a:noFill/>
        </a:ln>
      </xdr:spPr>
    </xdr:pic>
    <xdr:clientData/>
  </xdr:twoCellAnchor>
  <xdr:twoCellAnchor editAs="oneCell">
    <xdr:from>
      <xdr:col>10</xdr:col>
      <xdr:colOff>133350</xdr:colOff>
      <xdr:row>8</xdr:row>
      <xdr:rowOff>19050</xdr:rowOff>
    </xdr:from>
    <xdr:to>
      <xdr:col>11</xdr:col>
      <xdr:colOff>495300</xdr:colOff>
      <xdr:row>10</xdr:row>
      <xdr:rowOff>57150</xdr:rowOff>
    </xdr:to>
    <xdr:pic>
      <xdr:nvPicPr>
        <xdr:cNvPr id="3" name="Instructions"/>
        <xdr:cNvPicPr preferRelativeResize="1">
          <a:picLocks noChangeAspect="1"/>
        </xdr:cNvPicPr>
      </xdr:nvPicPr>
      <xdr:blipFill>
        <a:blip r:embed="rId3"/>
        <a:stretch>
          <a:fillRect/>
        </a:stretch>
      </xdr:blipFill>
      <xdr:spPr>
        <a:xfrm>
          <a:off x="7800975" y="2362200"/>
          <a:ext cx="971550" cy="361950"/>
        </a:xfrm>
        <a:prstGeom prst="rect">
          <a:avLst/>
        </a:prstGeom>
        <a:noFill/>
        <a:ln w="9525" cmpd="sng">
          <a:noFill/>
        </a:ln>
      </xdr:spPr>
    </xdr:pic>
    <xdr:clientData/>
  </xdr:twoCellAnchor>
  <xdr:twoCellAnchor editAs="oneCell">
    <xdr:from>
      <xdr:col>10</xdr:col>
      <xdr:colOff>123825</xdr:colOff>
      <xdr:row>11</xdr:row>
      <xdr:rowOff>0</xdr:rowOff>
    </xdr:from>
    <xdr:to>
      <xdr:col>11</xdr:col>
      <xdr:colOff>466725</xdr:colOff>
      <xdr:row>12</xdr:row>
      <xdr:rowOff>161925</xdr:rowOff>
    </xdr:to>
    <xdr:pic>
      <xdr:nvPicPr>
        <xdr:cNvPr id="4" name="Reset"/>
        <xdr:cNvPicPr preferRelativeResize="1">
          <a:picLocks noChangeAspect="1"/>
        </xdr:cNvPicPr>
      </xdr:nvPicPr>
      <xdr:blipFill>
        <a:blip r:embed="rId4"/>
        <a:stretch>
          <a:fillRect/>
        </a:stretch>
      </xdr:blipFill>
      <xdr:spPr>
        <a:xfrm>
          <a:off x="7791450" y="2828925"/>
          <a:ext cx="962025" cy="333375"/>
        </a:xfrm>
        <a:prstGeom prst="rect">
          <a:avLst/>
        </a:prstGeom>
        <a:noFill/>
        <a:ln w="9525" cmpd="sng">
          <a:noFill/>
        </a:ln>
      </xdr:spPr>
    </xdr:pic>
    <xdr:clientData/>
  </xdr:twoCellAnchor>
  <xdr:oneCellAnchor>
    <xdr:from>
      <xdr:col>6</xdr:col>
      <xdr:colOff>0</xdr:colOff>
      <xdr:row>14</xdr:row>
      <xdr:rowOff>142875</xdr:rowOff>
    </xdr:from>
    <xdr:ext cx="2085975" cy="1371600"/>
    <xdr:sp>
      <xdr:nvSpPr>
        <xdr:cNvPr id="5" name="TextBox 6"/>
        <xdr:cNvSpPr txBox="1">
          <a:spLocks noChangeArrowheads="1"/>
        </xdr:cNvSpPr>
      </xdr:nvSpPr>
      <xdr:spPr>
        <a:xfrm>
          <a:off x="5181600" y="3486150"/>
          <a:ext cx="2085975" cy="1371600"/>
        </a:xfrm>
        <a:prstGeom prst="rect">
          <a:avLst/>
        </a:prstGeom>
        <a:noFill/>
        <a:ln w="9525" cmpd="sng">
          <a:noFill/>
        </a:ln>
      </xdr:spPr>
      <xdr:txBody>
        <a:bodyPr vertOverflow="clip" wrap="square"/>
        <a:p>
          <a:pPr algn="l">
            <a:defRPr/>
          </a:pPr>
          <a:r>
            <a:rPr lang="en-US" cap="none" sz="1000" b="0" i="0" u="none" baseline="0">
              <a:solidFill>
                <a:srgbClr val="FF0000"/>
              </a:solidFill>
              <a:latin typeface="Calibri"/>
              <a:ea typeface="Calibri"/>
              <a:cs typeface="Calibri"/>
            </a:rPr>
            <a:t>NOTE:
</a:t>
          </a:r>
          <a:r>
            <a:rPr lang="en-US" cap="none" sz="1000" b="0" i="0" u="none" baseline="0">
              <a:solidFill>
                <a:srgbClr val="FF0000"/>
              </a:solidFill>
              <a:latin typeface="Calibri"/>
              <a:ea typeface="Calibri"/>
              <a:cs typeface="Calibri"/>
            </a:rPr>
            <a:t>When a value for CSF</a:t>
          </a:r>
          <a:r>
            <a:rPr lang="en-US" cap="none" sz="1000" b="0" i="0" u="none" baseline="-25000">
              <a:solidFill>
                <a:srgbClr val="FF0000"/>
              </a:solidFill>
              <a:latin typeface="Calibri"/>
              <a:ea typeface="Calibri"/>
              <a:cs typeface="Calibri"/>
            </a:rPr>
            <a:t>o </a:t>
          </a:r>
          <a:r>
            <a:rPr lang="en-US" cap="none" sz="1000" b="0" i="0" u="none" baseline="0">
              <a:solidFill>
                <a:srgbClr val="FF0000"/>
              </a:solidFill>
              <a:latin typeface="Calibri"/>
              <a:ea typeface="Calibri"/>
              <a:cs typeface="Calibri"/>
            </a:rPr>
            <a:t> and/or RfD</a:t>
          </a:r>
          <a:r>
            <a:rPr lang="en-US" cap="none" sz="1000" b="0" i="0" u="none" baseline="-25000">
              <a:solidFill>
                <a:srgbClr val="FF0000"/>
              </a:solidFill>
              <a:latin typeface="Calibri"/>
              <a:ea typeface="Calibri"/>
              <a:cs typeface="Calibri"/>
            </a:rPr>
            <a:t>o</a:t>
          </a:r>
          <a:r>
            <a:rPr lang="en-US" cap="none" sz="1000" b="0" i="0" u="none" baseline="0">
              <a:solidFill>
                <a:srgbClr val="FF0000"/>
              </a:solidFill>
              <a:latin typeface="Calibri"/>
              <a:ea typeface="Calibri"/>
              <a:cs typeface="Calibri"/>
            </a:rPr>
            <a:t> is entered, a corresponding  value for  
</a:t>
          </a:r>
          <a:r>
            <a:rPr lang="en-US" cap="none" sz="1000" b="0" i="0" u="none" baseline="0">
              <a:solidFill>
                <a:srgbClr val="FF0000"/>
              </a:solidFill>
              <a:latin typeface="Calibri"/>
              <a:ea typeface="Calibri"/>
              <a:cs typeface="Calibri"/>
            </a:rPr>
            <a:t>CSF</a:t>
          </a:r>
          <a:r>
            <a:rPr lang="en-US" cap="none" sz="1000" b="0" i="0" u="none" baseline="-25000">
              <a:solidFill>
                <a:srgbClr val="FF0000"/>
              </a:solidFill>
              <a:latin typeface="Calibri"/>
              <a:ea typeface="Calibri"/>
              <a:cs typeface="Calibri"/>
            </a:rPr>
            <a:t>D</a:t>
          </a:r>
          <a:r>
            <a:rPr lang="en-US" cap="none" sz="1000" b="0" i="0" u="none" baseline="0">
              <a:solidFill>
                <a:srgbClr val="FF0000"/>
              </a:solidFill>
              <a:latin typeface="Calibri"/>
              <a:ea typeface="Calibri"/>
              <a:cs typeface="Calibri"/>
            </a:rPr>
            <a:t>  and/or RfD</a:t>
          </a:r>
          <a:r>
            <a:rPr lang="en-US" cap="none" sz="1000" b="0" i="0" u="none" baseline="-25000">
              <a:solidFill>
                <a:srgbClr val="FF0000"/>
              </a:solidFill>
              <a:latin typeface="Calibri"/>
              <a:ea typeface="Calibri"/>
              <a:cs typeface="Calibri"/>
            </a:rPr>
            <a:t>D</a:t>
          </a:r>
          <a:r>
            <a:rPr lang="en-US" cap="none" sz="1000" b="0" i="0" u="none" baseline="0">
              <a:solidFill>
                <a:srgbClr val="FF0000"/>
              </a:solidFill>
              <a:latin typeface="Calibri"/>
              <a:ea typeface="Calibri"/>
              <a:cs typeface="Calibri"/>
            </a:rPr>
            <a:t> must also be entered.  Unless a gastrointestinal absorption factor other than 1 is available, the dermally adjusted value is the same as the oral value.</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142875</xdr:colOff>
      <xdr:row>6</xdr:row>
      <xdr:rowOff>0</xdr:rowOff>
    </xdr:from>
    <xdr:to>
      <xdr:col>13</xdr:col>
      <xdr:colOff>161925</xdr:colOff>
      <xdr:row>7</xdr:row>
      <xdr:rowOff>133350</xdr:rowOff>
    </xdr:to>
    <xdr:pic>
      <xdr:nvPicPr>
        <xdr:cNvPr id="1" name="NewChem"/>
        <xdr:cNvPicPr preferRelativeResize="1">
          <a:picLocks noChangeAspect="1"/>
        </xdr:cNvPicPr>
      </xdr:nvPicPr>
      <xdr:blipFill>
        <a:blip r:embed="rId1"/>
        <a:stretch>
          <a:fillRect/>
        </a:stretch>
      </xdr:blipFill>
      <xdr:spPr>
        <a:xfrm>
          <a:off x="7429500" y="1285875"/>
          <a:ext cx="1847850" cy="476250"/>
        </a:xfrm>
        <a:prstGeom prst="rect">
          <a:avLst/>
        </a:prstGeom>
        <a:noFill/>
        <a:ln w="9525" cmpd="sng">
          <a:noFill/>
        </a:ln>
      </xdr:spPr>
    </xdr:pic>
    <xdr:clientData/>
  </xdr:twoCellAnchor>
  <xdr:twoCellAnchor editAs="oneCell">
    <xdr:from>
      <xdr:col>10</xdr:col>
      <xdr:colOff>114300</xdr:colOff>
      <xdr:row>13</xdr:row>
      <xdr:rowOff>85725</xdr:rowOff>
    </xdr:from>
    <xdr:to>
      <xdr:col>11</xdr:col>
      <xdr:colOff>466725</xdr:colOff>
      <xdr:row>16</xdr:row>
      <xdr:rowOff>19050</xdr:rowOff>
    </xdr:to>
    <xdr:pic>
      <xdr:nvPicPr>
        <xdr:cNvPr id="2" name="CommandButton1"/>
        <xdr:cNvPicPr preferRelativeResize="1">
          <a:picLocks noChangeAspect="1"/>
        </xdr:cNvPicPr>
      </xdr:nvPicPr>
      <xdr:blipFill>
        <a:blip r:embed="rId2"/>
        <a:stretch>
          <a:fillRect/>
        </a:stretch>
      </xdr:blipFill>
      <xdr:spPr>
        <a:xfrm>
          <a:off x="7400925" y="2686050"/>
          <a:ext cx="962025" cy="571500"/>
        </a:xfrm>
        <a:prstGeom prst="rect">
          <a:avLst/>
        </a:prstGeom>
        <a:noFill/>
        <a:ln w="9525" cmpd="sng">
          <a:noFill/>
        </a:ln>
      </xdr:spPr>
    </xdr:pic>
    <xdr:clientData/>
  </xdr:twoCellAnchor>
  <xdr:twoCellAnchor editAs="oneCell">
    <xdr:from>
      <xdr:col>10</xdr:col>
      <xdr:colOff>95250</xdr:colOff>
      <xdr:row>16</xdr:row>
      <xdr:rowOff>114300</xdr:rowOff>
    </xdr:from>
    <xdr:to>
      <xdr:col>11</xdr:col>
      <xdr:colOff>457200</xdr:colOff>
      <xdr:row>18</xdr:row>
      <xdr:rowOff>28575</xdr:rowOff>
    </xdr:to>
    <xdr:pic>
      <xdr:nvPicPr>
        <xdr:cNvPr id="3" name="ExitExcel"/>
        <xdr:cNvPicPr preferRelativeResize="1">
          <a:picLocks noChangeAspect="1"/>
        </xdr:cNvPicPr>
      </xdr:nvPicPr>
      <xdr:blipFill>
        <a:blip r:embed="rId3"/>
        <a:stretch>
          <a:fillRect/>
        </a:stretch>
      </xdr:blipFill>
      <xdr:spPr>
        <a:xfrm>
          <a:off x="7381875" y="3352800"/>
          <a:ext cx="971550" cy="352425"/>
        </a:xfrm>
        <a:prstGeom prst="rect">
          <a:avLst/>
        </a:prstGeom>
        <a:noFill/>
        <a:ln w="9525" cmpd="sng">
          <a:noFill/>
        </a:ln>
      </xdr:spPr>
    </xdr:pic>
    <xdr:clientData/>
  </xdr:twoCellAnchor>
  <xdr:twoCellAnchor editAs="oneCell">
    <xdr:from>
      <xdr:col>10</xdr:col>
      <xdr:colOff>133350</xdr:colOff>
      <xdr:row>8</xdr:row>
      <xdr:rowOff>19050</xdr:rowOff>
    </xdr:from>
    <xdr:to>
      <xdr:col>11</xdr:col>
      <xdr:colOff>495300</xdr:colOff>
      <xdr:row>10</xdr:row>
      <xdr:rowOff>57150</xdr:rowOff>
    </xdr:to>
    <xdr:pic>
      <xdr:nvPicPr>
        <xdr:cNvPr id="4" name="Instructions"/>
        <xdr:cNvPicPr preferRelativeResize="1">
          <a:picLocks noChangeAspect="1"/>
        </xdr:cNvPicPr>
      </xdr:nvPicPr>
      <xdr:blipFill>
        <a:blip r:embed="rId4"/>
        <a:stretch>
          <a:fillRect/>
        </a:stretch>
      </xdr:blipFill>
      <xdr:spPr>
        <a:xfrm>
          <a:off x="7419975" y="1809750"/>
          <a:ext cx="971550" cy="361950"/>
        </a:xfrm>
        <a:prstGeom prst="rect">
          <a:avLst/>
        </a:prstGeom>
        <a:noFill/>
        <a:ln w="9525" cmpd="sng">
          <a:noFill/>
        </a:ln>
      </xdr:spPr>
    </xdr:pic>
    <xdr:clientData/>
  </xdr:twoCellAnchor>
  <xdr:twoCellAnchor editAs="oneCell">
    <xdr:from>
      <xdr:col>10</xdr:col>
      <xdr:colOff>123825</xdr:colOff>
      <xdr:row>11</xdr:row>
      <xdr:rowOff>0</xdr:rowOff>
    </xdr:from>
    <xdr:to>
      <xdr:col>11</xdr:col>
      <xdr:colOff>466725</xdr:colOff>
      <xdr:row>13</xdr:row>
      <xdr:rowOff>38100</xdr:rowOff>
    </xdr:to>
    <xdr:pic>
      <xdr:nvPicPr>
        <xdr:cNvPr id="5" name="Reset"/>
        <xdr:cNvPicPr preferRelativeResize="1">
          <a:picLocks noChangeAspect="1"/>
        </xdr:cNvPicPr>
      </xdr:nvPicPr>
      <xdr:blipFill>
        <a:blip r:embed="rId5"/>
        <a:stretch>
          <a:fillRect/>
        </a:stretch>
      </xdr:blipFill>
      <xdr:spPr>
        <a:xfrm>
          <a:off x="7410450" y="2276475"/>
          <a:ext cx="962025" cy="361950"/>
        </a:xfrm>
        <a:prstGeom prst="rect">
          <a:avLst/>
        </a:prstGeom>
        <a:noFill/>
        <a:ln w="9525" cmpd="sng">
          <a:noFill/>
        </a:ln>
      </xdr:spPr>
    </xdr:pic>
    <xdr:clientData/>
  </xdr:twoCellAnchor>
  <xdr:twoCellAnchor editAs="oneCell">
    <xdr:from>
      <xdr:col>2</xdr:col>
      <xdr:colOff>47625</xdr:colOff>
      <xdr:row>2</xdr:row>
      <xdr:rowOff>19050</xdr:rowOff>
    </xdr:from>
    <xdr:to>
      <xdr:col>5</xdr:col>
      <xdr:colOff>180975</xdr:colOff>
      <xdr:row>4</xdr:row>
      <xdr:rowOff>0</xdr:rowOff>
    </xdr:to>
    <xdr:pic>
      <xdr:nvPicPr>
        <xdr:cNvPr id="6" name="ComboBox1"/>
        <xdr:cNvPicPr preferRelativeResize="1">
          <a:picLocks noChangeAspect="1"/>
        </xdr:cNvPicPr>
      </xdr:nvPicPr>
      <xdr:blipFill>
        <a:blip r:embed="rId6"/>
        <a:stretch>
          <a:fillRect/>
        </a:stretch>
      </xdr:blipFill>
      <xdr:spPr>
        <a:xfrm>
          <a:off x="1628775" y="438150"/>
          <a:ext cx="2562225" cy="295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38100</xdr:colOff>
      <xdr:row>10</xdr:row>
      <xdr:rowOff>76200</xdr:rowOff>
    </xdr:from>
    <xdr:to>
      <xdr:col>11</xdr:col>
      <xdr:colOff>390525</xdr:colOff>
      <xdr:row>13</xdr:row>
      <xdr:rowOff>361950</xdr:rowOff>
    </xdr:to>
    <xdr:pic>
      <xdr:nvPicPr>
        <xdr:cNvPr id="1" name="BacktoIngestionDermalNewChem"/>
        <xdr:cNvPicPr preferRelativeResize="1">
          <a:picLocks noChangeAspect="1"/>
        </xdr:cNvPicPr>
      </xdr:nvPicPr>
      <xdr:blipFill>
        <a:blip r:embed="rId1"/>
        <a:stretch>
          <a:fillRect/>
        </a:stretch>
      </xdr:blipFill>
      <xdr:spPr>
        <a:xfrm>
          <a:off x="7219950" y="2466975"/>
          <a:ext cx="962025" cy="771525"/>
        </a:xfrm>
        <a:prstGeom prst="rect">
          <a:avLst/>
        </a:prstGeom>
        <a:noFill/>
        <a:ln w="9525" cmpd="sng">
          <a:noFill/>
        </a:ln>
      </xdr:spPr>
    </xdr:pic>
    <xdr:clientData/>
  </xdr:twoCellAnchor>
  <xdr:twoCellAnchor editAs="oneCell">
    <xdr:from>
      <xdr:col>10</xdr:col>
      <xdr:colOff>9525</xdr:colOff>
      <xdr:row>14</xdr:row>
      <xdr:rowOff>104775</xdr:rowOff>
    </xdr:from>
    <xdr:to>
      <xdr:col>11</xdr:col>
      <xdr:colOff>361950</xdr:colOff>
      <xdr:row>15</xdr:row>
      <xdr:rowOff>342900</xdr:rowOff>
    </xdr:to>
    <xdr:pic>
      <xdr:nvPicPr>
        <xdr:cNvPr id="2" name="ExitExcel"/>
        <xdr:cNvPicPr preferRelativeResize="1">
          <a:picLocks noChangeAspect="1"/>
        </xdr:cNvPicPr>
      </xdr:nvPicPr>
      <xdr:blipFill>
        <a:blip r:embed="rId2"/>
        <a:stretch>
          <a:fillRect/>
        </a:stretch>
      </xdr:blipFill>
      <xdr:spPr>
        <a:xfrm>
          <a:off x="7191375" y="3409950"/>
          <a:ext cx="962025" cy="514350"/>
        </a:xfrm>
        <a:prstGeom prst="rect">
          <a:avLst/>
        </a:prstGeom>
        <a:noFill/>
        <a:ln w="9525" cmpd="sng">
          <a:noFill/>
        </a:ln>
      </xdr:spPr>
    </xdr:pic>
    <xdr:clientData/>
  </xdr:twoCellAnchor>
  <xdr:twoCellAnchor editAs="oneCell">
    <xdr:from>
      <xdr:col>10</xdr:col>
      <xdr:colOff>66675</xdr:colOff>
      <xdr:row>5</xdr:row>
      <xdr:rowOff>104775</xdr:rowOff>
    </xdr:from>
    <xdr:to>
      <xdr:col>11</xdr:col>
      <xdr:colOff>428625</xdr:colOff>
      <xdr:row>6</xdr:row>
      <xdr:rowOff>104775</xdr:rowOff>
    </xdr:to>
    <xdr:pic>
      <xdr:nvPicPr>
        <xdr:cNvPr id="3" name="Instructions"/>
        <xdr:cNvPicPr preferRelativeResize="1">
          <a:picLocks noChangeAspect="1"/>
        </xdr:cNvPicPr>
      </xdr:nvPicPr>
      <xdr:blipFill>
        <a:blip r:embed="rId3"/>
        <a:stretch>
          <a:fillRect/>
        </a:stretch>
      </xdr:blipFill>
      <xdr:spPr>
        <a:xfrm>
          <a:off x="7248525" y="1352550"/>
          <a:ext cx="971550" cy="371475"/>
        </a:xfrm>
        <a:prstGeom prst="rect">
          <a:avLst/>
        </a:prstGeom>
        <a:noFill/>
        <a:ln w="9525" cmpd="sng">
          <a:noFill/>
        </a:ln>
      </xdr:spPr>
    </xdr:pic>
    <xdr:clientData/>
  </xdr:twoCellAnchor>
  <xdr:twoCellAnchor editAs="oneCell">
    <xdr:from>
      <xdr:col>10</xdr:col>
      <xdr:colOff>57150</xdr:colOff>
      <xdr:row>7</xdr:row>
      <xdr:rowOff>85725</xdr:rowOff>
    </xdr:from>
    <xdr:to>
      <xdr:col>11</xdr:col>
      <xdr:colOff>419100</xdr:colOff>
      <xdr:row>9</xdr:row>
      <xdr:rowOff>104775</xdr:rowOff>
    </xdr:to>
    <xdr:pic>
      <xdr:nvPicPr>
        <xdr:cNvPr id="4" name="Reset"/>
        <xdr:cNvPicPr preferRelativeResize="1">
          <a:picLocks noChangeAspect="1"/>
        </xdr:cNvPicPr>
      </xdr:nvPicPr>
      <xdr:blipFill>
        <a:blip r:embed="rId4"/>
        <a:stretch>
          <a:fillRect/>
        </a:stretch>
      </xdr:blipFill>
      <xdr:spPr>
        <a:xfrm>
          <a:off x="7239000" y="1990725"/>
          <a:ext cx="971550" cy="352425"/>
        </a:xfrm>
        <a:prstGeom prst="rect">
          <a:avLst/>
        </a:prstGeom>
        <a:noFill/>
        <a:ln w="9525" cmpd="sng">
          <a:noFill/>
        </a:ln>
      </xdr:spPr>
    </xdr:pic>
    <xdr:clientData/>
  </xdr:twoCellAnchor>
  <xdr:oneCellAnchor>
    <xdr:from>
      <xdr:col>6</xdr:col>
      <xdr:colOff>38100</xdr:colOff>
      <xdr:row>13</xdr:row>
      <xdr:rowOff>28575</xdr:rowOff>
    </xdr:from>
    <xdr:ext cx="2076450" cy="1838325"/>
    <xdr:sp>
      <xdr:nvSpPr>
        <xdr:cNvPr id="5" name="TextBox 5"/>
        <xdr:cNvSpPr txBox="1">
          <a:spLocks noChangeArrowheads="1"/>
        </xdr:cNvSpPr>
      </xdr:nvSpPr>
      <xdr:spPr>
        <a:xfrm>
          <a:off x="4924425" y="2905125"/>
          <a:ext cx="2076450" cy="1838325"/>
        </a:xfrm>
        <a:prstGeom prst="rect">
          <a:avLst/>
        </a:prstGeom>
        <a:noFill/>
        <a:ln w="9525" cmpd="sng">
          <a:noFill/>
        </a:ln>
      </xdr:spPr>
      <xdr:txBody>
        <a:bodyPr vertOverflow="clip" wrap="square"/>
        <a:p>
          <a:pPr algn="l">
            <a:defRPr/>
          </a:pPr>
          <a:r>
            <a:rPr lang="en-US" cap="none" sz="1000" b="0" i="0" u="none" baseline="0">
              <a:solidFill>
                <a:srgbClr val="FF0000"/>
              </a:solidFill>
              <a:latin typeface="Calibri"/>
              <a:ea typeface="Calibri"/>
              <a:cs typeface="Calibri"/>
            </a:rPr>
            <a:t>NOTE:
</a:t>
          </a:r>
          <a:r>
            <a:rPr lang="en-US" cap="none" sz="1000" b="0" i="0" u="none" baseline="0">
              <a:solidFill>
                <a:srgbClr val="FF0000"/>
              </a:solidFill>
              <a:latin typeface="Calibri"/>
              <a:ea typeface="Calibri"/>
              <a:cs typeface="Calibri"/>
            </a:rPr>
            <a:t>When a value for CSF</a:t>
          </a:r>
          <a:r>
            <a:rPr lang="en-US" cap="none" sz="1000" b="0" i="0" u="none" baseline="-25000">
              <a:solidFill>
                <a:srgbClr val="FF0000"/>
              </a:solidFill>
              <a:latin typeface="Calibri"/>
              <a:ea typeface="Calibri"/>
              <a:cs typeface="Calibri"/>
            </a:rPr>
            <a:t>o </a:t>
          </a:r>
          <a:r>
            <a:rPr lang="en-US" cap="none" sz="1000" b="0" i="0" u="none" baseline="0">
              <a:solidFill>
                <a:srgbClr val="FF0000"/>
              </a:solidFill>
              <a:latin typeface="Calibri"/>
              <a:ea typeface="Calibri"/>
              <a:cs typeface="Calibri"/>
            </a:rPr>
            <a:t> and/or RfD</a:t>
          </a:r>
          <a:r>
            <a:rPr lang="en-US" cap="none" sz="1000" b="0" i="0" u="none" baseline="-25000">
              <a:solidFill>
                <a:srgbClr val="FF0000"/>
              </a:solidFill>
              <a:latin typeface="Calibri"/>
              <a:ea typeface="Calibri"/>
              <a:cs typeface="Calibri"/>
            </a:rPr>
            <a:t>o</a:t>
          </a:r>
          <a:r>
            <a:rPr lang="en-US" cap="none" sz="1000" b="0" i="0" u="none" baseline="0">
              <a:solidFill>
                <a:srgbClr val="FF0000"/>
              </a:solidFill>
              <a:latin typeface="Calibri"/>
              <a:ea typeface="Calibri"/>
              <a:cs typeface="Calibri"/>
            </a:rPr>
            <a:t> is entered, a corresponding  value for  
</a:t>
          </a:r>
          <a:r>
            <a:rPr lang="en-US" cap="none" sz="1000" b="0" i="0" u="none" baseline="0">
              <a:solidFill>
                <a:srgbClr val="FF0000"/>
              </a:solidFill>
              <a:latin typeface="Calibri"/>
              <a:ea typeface="Calibri"/>
              <a:cs typeface="Calibri"/>
            </a:rPr>
            <a:t>CSF</a:t>
          </a:r>
          <a:r>
            <a:rPr lang="en-US" cap="none" sz="1000" b="0" i="0" u="none" baseline="-25000">
              <a:solidFill>
                <a:srgbClr val="FF0000"/>
              </a:solidFill>
              <a:latin typeface="Calibri"/>
              <a:ea typeface="Calibri"/>
              <a:cs typeface="Calibri"/>
            </a:rPr>
            <a:t>D</a:t>
          </a:r>
          <a:r>
            <a:rPr lang="en-US" cap="none" sz="1000" b="0" i="0" u="none" baseline="0">
              <a:solidFill>
                <a:srgbClr val="FF0000"/>
              </a:solidFill>
              <a:latin typeface="Calibri"/>
              <a:ea typeface="Calibri"/>
              <a:cs typeface="Calibri"/>
            </a:rPr>
            <a:t>  and/or RfD</a:t>
          </a:r>
          <a:r>
            <a:rPr lang="en-US" cap="none" sz="1000" b="0" i="0" u="none" baseline="-25000">
              <a:solidFill>
                <a:srgbClr val="FF0000"/>
              </a:solidFill>
              <a:latin typeface="Calibri"/>
              <a:ea typeface="Calibri"/>
              <a:cs typeface="Calibri"/>
            </a:rPr>
            <a:t>D</a:t>
          </a:r>
          <a:r>
            <a:rPr lang="en-US" cap="none" sz="1000" b="0" i="0" u="none" baseline="0">
              <a:solidFill>
                <a:srgbClr val="FF0000"/>
              </a:solidFill>
              <a:latin typeface="Calibri"/>
              <a:ea typeface="Calibri"/>
              <a:cs typeface="Calibri"/>
            </a:rPr>
            <a:t> must also be entered.  Unless a gastrointestinal absorption factor other than 1 is available, the dermally adjusted value is the same as the oral value.</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142875</xdr:colOff>
      <xdr:row>6</xdr:row>
      <xdr:rowOff>0</xdr:rowOff>
    </xdr:from>
    <xdr:to>
      <xdr:col>13</xdr:col>
      <xdr:colOff>161925</xdr:colOff>
      <xdr:row>7</xdr:row>
      <xdr:rowOff>133350</xdr:rowOff>
    </xdr:to>
    <xdr:pic>
      <xdr:nvPicPr>
        <xdr:cNvPr id="1" name="NewChem"/>
        <xdr:cNvPicPr preferRelativeResize="1">
          <a:picLocks noChangeAspect="1"/>
        </xdr:cNvPicPr>
      </xdr:nvPicPr>
      <xdr:blipFill>
        <a:blip r:embed="rId1"/>
        <a:stretch>
          <a:fillRect/>
        </a:stretch>
      </xdr:blipFill>
      <xdr:spPr>
        <a:xfrm>
          <a:off x="7620000" y="1285875"/>
          <a:ext cx="1847850" cy="476250"/>
        </a:xfrm>
        <a:prstGeom prst="rect">
          <a:avLst/>
        </a:prstGeom>
        <a:noFill/>
        <a:ln w="9525" cmpd="sng">
          <a:noFill/>
        </a:ln>
      </xdr:spPr>
    </xdr:pic>
    <xdr:clientData/>
  </xdr:twoCellAnchor>
  <xdr:twoCellAnchor editAs="oneCell">
    <xdr:from>
      <xdr:col>10</xdr:col>
      <xdr:colOff>114300</xdr:colOff>
      <xdr:row>13</xdr:row>
      <xdr:rowOff>85725</xdr:rowOff>
    </xdr:from>
    <xdr:to>
      <xdr:col>11</xdr:col>
      <xdr:colOff>466725</xdr:colOff>
      <xdr:row>16</xdr:row>
      <xdr:rowOff>19050</xdr:rowOff>
    </xdr:to>
    <xdr:pic>
      <xdr:nvPicPr>
        <xdr:cNvPr id="2" name="CommandButton1"/>
        <xdr:cNvPicPr preferRelativeResize="1">
          <a:picLocks noChangeAspect="1"/>
        </xdr:cNvPicPr>
      </xdr:nvPicPr>
      <xdr:blipFill>
        <a:blip r:embed="rId2"/>
        <a:stretch>
          <a:fillRect/>
        </a:stretch>
      </xdr:blipFill>
      <xdr:spPr>
        <a:xfrm>
          <a:off x="7591425" y="2686050"/>
          <a:ext cx="962025" cy="571500"/>
        </a:xfrm>
        <a:prstGeom prst="rect">
          <a:avLst/>
        </a:prstGeom>
        <a:noFill/>
        <a:ln w="9525" cmpd="sng">
          <a:noFill/>
        </a:ln>
      </xdr:spPr>
    </xdr:pic>
    <xdr:clientData/>
  </xdr:twoCellAnchor>
  <xdr:twoCellAnchor editAs="oneCell">
    <xdr:from>
      <xdr:col>10</xdr:col>
      <xdr:colOff>95250</xdr:colOff>
      <xdr:row>16</xdr:row>
      <xdr:rowOff>114300</xdr:rowOff>
    </xdr:from>
    <xdr:to>
      <xdr:col>11</xdr:col>
      <xdr:colOff>457200</xdr:colOff>
      <xdr:row>18</xdr:row>
      <xdr:rowOff>28575</xdr:rowOff>
    </xdr:to>
    <xdr:pic>
      <xdr:nvPicPr>
        <xdr:cNvPr id="3" name="ExitExcel"/>
        <xdr:cNvPicPr preferRelativeResize="1">
          <a:picLocks noChangeAspect="1"/>
        </xdr:cNvPicPr>
      </xdr:nvPicPr>
      <xdr:blipFill>
        <a:blip r:embed="rId3"/>
        <a:stretch>
          <a:fillRect/>
        </a:stretch>
      </xdr:blipFill>
      <xdr:spPr>
        <a:xfrm>
          <a:off x="7572375" y="3352800"/>
          <a:ext cx="971550" cy="352425"/>
        </a:xfrm>
        <a:prstGeom prst="rect">
          <a:avLst/>
        </a:prstGeom>
        <a:noFill/>
        <a:ln w="9525" cmpd="sng">
          <a:noFill/>
        </a:ln>
      </xdr:spPr>
    </xdr:pic>
    <xdr:clientData/>
  </xdr:twoCellAnchor>
  <xdr:twoCellAnchor editAs="oneCell">
    <xdr:from>
      <xdr:col>10</xdr:col>
      <xdr:colOff>133350</xdr:colOff>
      <xdr:row>8</xdr:row>
      <xdr:rowOff>19050</xdr:rowOff>
    </xdr:from>
    <xdr:to>
      <xdr:col>11</xdr:col>
      <xdr:colOff>495300</xdr:colOff>
      <xdr:row>10</xdr:row>
      <xdr:rowOff>57150</xdr:rowOff>
    </xdr:to>
    <xdr:pic>
      <xdr:nvPicPr>
        <xdr:cNvPr id="4" name="Instructions"/>
        <xdr:cNvPicPr preferRelativeResize="1">
          <a:picLocks noChangeAspect="1"/>
        </xdr:cNvPicPr>
      </xdr:nvPicPr>
      <xdr:blipFill>
        <a:blip r:embed="rId4"/>
        <a:stretch>
          <a:fillRect/>
        </a:stretch>
      </xdr:blipFill>
      <xdr:spPr>
        <a:xfrm>
          <a:off x="7610475" y="1809750"/>
          <a:ext cx="971550" cy="361950"/>
        </a:xfrm>
        <a:prstGeom prst="rect">
          <a:avLst/>
        </a:prstGeom>
        <a:noFill/>
        <a:ln w="9525" cmpd="sng">
          <a:noFill/>
        </a:ln>
      </xdr:spPr>
    </xdr:pic>
    <xdr:clientData/>
  </xdr:twoCellAnchor>
  <xdr:twoCellAnchor editAs="oneCell">
    <xdr:from>
      <xdr:col>10</xdr:col>
      <xdr:colOff>123825</xdr:colOff>
      <xdr:row>11</xdr:row>
      <xdr:rowOff>0</xdr:rowOff>
    </xdr:from>
    <xdr:to>
      <xdr:col>11</xdr:col>
      <xdr:colOff>466725</xdr:colOff>
      <xdr:row>13</xdr:row>
      <xdr:rowOff>38100</xdr:rowOff>
    </xdr:to>
    <xdr:pic>
      <xdr:nvPicPr>
        <xdr:cNvPr id="5" name="Reset"/>
        <xdr:cNvPicPr preferRelativeResize="1">
          <a:picLocks noChangeAspect="1"/>
        </xdr:cNvPicPr>
      </xdr:nvPicPr>
      <xdr:blipFill>
        <a:blip r:embed="rId5"/>
        <a:stretch>
          <a:fillRect/>
        </a:stretch>
      </xdr:blipFill>
      <xdr:spPr>
        <a:xfrm>
          <a:off x="7600950" y="2276475"/>
          <a:ext cx="962025" cy="361950"/>
        </a:xfrm>
        <a:prstGeom prst="rect">
          <a:avLst/>
        </a:prstGeom>
        <a:noFill/>
        <a:ln w="9525" cmpd="sng">
          <a:noFill/>
        </a:ln>
      </xdr:spPr>
    </xdr:pic>
    <xdr:clientData/>
  </xdr:twoCellAnchor>
  <xdr:twoCellAnchor editAs="oneCell">
    <xdr:from>
      <xdr:col>2</xdr:col>
      <xdr:colOff>47625</xdr:colOff>
      <xdr:row>2</xdr:row>
      <xdr:rowOff>19050</xdr:rowOff>
    </xdr:from>
    <xdr:to>
      <xdr:col>5</xdr:col>
      <xdr:colOff>0</xdr:colOff>
      <xdr:row>4</xdr:row>
      <xdr:rowOff>0</xdr:rowOff>
    </xdr:to>
    <xdr:pic>
      <xdr:nvPicPr>
        <xdr:cNvPr id="6" name="ComboBox1"/>
        <xdr:cNvPicPr preferRelativeResize="1">
          <a:picLocks noChangeAspect="1"/>
        </xdr:cNvPicPr>
      </xdr:nvPicPr>
      <xdr:blipFill>
        <a:blip r:embed="rId6"/>
        <a:stretch>
          <a:fillRect/>
        </a:stretch>
      </xdr:blipFill>
      <xdr:spPr>
        <a:xfrm>
          <a:off x="1647825" y="438150"/>
          <a:ext cx="2562225" cy="295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38100</xdr:colOff>
      <xdr:row>10</xdr:row>
      <xdr:rowOff>76200</xdr:rowOff>
    </xdr:from>
    <xdr:to>
      <xdr:col>11</xdr:col>
      <xdr:colOff>390525</xdr:colOff>
      <xdr:row>13</xdr:row>
      <xdr:rowOff>247650</xdr:rowOff>
    </xdr:to>
    <xdr:pic>
      <xdr:nvPicPr>
        <xdr:cNvPr id="1" name="BacktoIngestionDermalNewChem"/>
        <xdr:cNvPicPr preferRelativeResize="1">
          <a:picLocks noChangeAspect="1"/>
        </xdr:cNvPicPr>
      </xdr:nvPicPr>
      <xdr:blipFill>
        <a:blip r:embed="rId1"/>
        <a:stretch>
          <a:fillRect/>
        </a:stretch>
      </xdr:blipFill>
      <xdr:spPr>
        <a:xfrm>
          <a:off x="7458075" y="2466975"/>
          <a:ext cx="962025" cy="657225"/>
        </a:xfrm>
        <a:prstGeom prst="rect">
          <a:avLst/>
        </a:prstGeom>
        <a:noFill/>
        <a:ln w="9525" cmpd="sng">
          <a:noFill/>
        </a:ln>
      </xdr:spPr>
    </xdr:pic>
    <xdr:clientData/>
  </xdr:twoCellAnchor>
  <xdr:twoCellAnchor editAs="oneCell">
    <xdr:from>
      <xdr:col>10</xdr:col>
      <xdr:colOff>9525</xdr:colOff>
      <xdr:row>14</xdr:row>
      <xdr:rowOff>104775</xdr:rowOff>
    </xdr:from>
    <xdr:to>
      <xdr:col>11</xdr:col>
      <xdr:colOff>361950</xdr:colOff>
      <xdr:row>15</xdr:row>
      <xdr:rowOff>228600</xdr:rowOff>
    </xdr:to>
    <xdr:pic>
      <xdr:nvPicPr>
        <xdr:cNvPr id="2" name="ExitExcel"/>
        <xdr:cNvPicPr preferRelativeResize="1">
          <a:picLocks noChangeAspect="1"/>
        </xdr:cNvPicPr>
      </xdr:nvPicPr>
      <xdr:blipFill>
        <a:blip r:embed="rId2"/>
        <a:stretch>
          <a:fillRect/>
        </a:stretch>
      </xdr:blipFill>
      <xdr:spPr>
        <a:xfrm>
          <a:off x="7429500" y="3267075"/>
          <a:ext cx="962025" cy="400050"/>
        </a:xfrm>
        <a:prstGeom prst="rect">
          <a:avLst/>
        </a:prstGeom>
        <a:noFill/>
        <a:ln w="9525" cmpd="sng">
          <a:noFill/>
        </a:ln>
      </xdr:spPr>
    </xdr:pic>
    <xdr:clientData/>
  </xdr:twoCellAnchor>
  <xdr:twoCellAnchor editAs="oneCell">
    <xdr:from>
      <xdr:col>10</xdr:col>
      <xdr:colOff>66675</xdr:colOff>
      <xdr:row>5</xdr:row>
      <xdr:rowOff>104775</xdr:rowOff>
    </xdr:from>
    <xdr:to>
      <xdr:col>11</xdr:col>
      <xdr:colOff>428625</xdr:colOff>
      <xdr:row>6</xdr:row>
      <xdr:rowOff>104775</xdr:rowOff>
    </xdr:to>
    <xdr:pic>
      <xdr:nvPicPr>
        <xdr:cNvPr id="3" name="Instructions"/>
        <xdr:cNvPicPr preferRelativeResize="1">
          <a:picLocks noChangeAspect="1"/>
        </xdr:cNvPicPr>
      </xdr:nvPicPr>
      <xdr:blipFill>
        <a:blip r:embed="rId3"/>
        <a:stretch>
          <a:fillRect/>
        </a:stretch>
      </xdr:blipFill>
      <xdr:spPr>
        <a:xfrm>
          <a:off x="7486650" y="1352550"/>
          <a:ext cx="971550" cy="371475"/>
        </a:xfrm>
        <a:prstGeom prst="rect">
          <a:avLst/>
        </a:prstGeom>
        <a:noFill/>
        <a:ln w="9525" cmpd="sng">
          <a:noFill/>
        </a:ln>
      </xdr:spPr>
    </xdr:pic>
    <xdr:clientData/>
  </xdr:twoCellAnchor>
  <xdr:twoCellAnchor editAs="oneCell">
    <xdr:from>
      <xdr:col>10</xdr:col>
      <xdr:colOff>57150</xdr:colOff>
      <xdr:row>7</xdr:row>
      <xdr:rowOff>85725</xdr:rowOff>
    </xdr:from>
    <xdr:to>
      <xdr:col>11</xdr:col>
      <xdr:colOff>419100</xdr:colOff>
      <xdr:row>9</xdr:row>
      <xdr:rowOff>104775</xdr:rowOff>
    </xdr:to>
    <xdr:pic>
      <xdr:nvPicPr>
        <xdr:cNvPr id="4" name="Reset"/>
        <xdr:cNvPicPr preferRelativeResize="1">
          <a:picLocks noChangeAspect="1"/>
        </xdr:cNvPicPr>
      </xdr:nvPicPr>
      <xdr:blipFill>
        <a:blip r:embed="rId4"/>
        <a:stretch>
          <a:fillRect/>
        </a:stretch>
      </xdr:blipFill>
      <xdr:spPr>
        <a:xfrm>
          <a:off x="7477125" y="1990725"/>
          <a:ext cx="971550" cy="352425"/>
        </a:xfrm>
        <a:prstGeom prst="rect">
          <a:avLst/>
        </a:prstGeom>
        <a:noFill/>
        <a:ln w="9525" cmpd="sng">
          <a:noFill/>
        </a:ln>
      </xdr:spPr>
    </xdr:pic>
    <xdr:clientData/>
  </xdr:twoCellAnchor>
  <xdr:oneCellAnchor>
    <xdr:from>
      <xdr:col>6</xdr:col>
      <xdr:colOff>38100</xdr:colOff>
      <xdr:row>13</xdr:row>
      <xdr:rowOff>19050</xdr:rowOff>
    </xdr:from>
    <xdr:ext cx="2076450" cy="1419225"/>
    <xdr:sp>
      <xdr:nvSpPr>
        <xdr:cNvPr id="5" name="TextBox 5"/>
        <xdr:cNvSpPr txBox="1">
          <a:spLocks noChangeArrowheads="1"/>
        </xdr:cNvSpPr>
      </xdr:nvSpPr>
      <xdr:spPr>
        <a:xfrm>
          <a:off x="5162550" y="2895600"/>
          <a:ext cx="2076450" cy="1419225"/>
        </a:xfrm>
        <a:prstGeom prst="rect">
          <a:avLst/>
        </a:prstGeom>
        <a:noFill/>
        <a:ln w="9525" cmpd="sng">
          <a:noFill/>
        </a:ln>
      </xdr:spPr>
      <xdr:txBody>
        <a:bodyPr vertOverflow="clip" wrap="square"/>
        <a:p>
          <a:pPr algn="l">
            <a:defRPr/>
          </a:pPr>
          <a:r>
            <a:rPr lang="en-US" cap="none" sz="1000" b="0" i="0" u="none" baseline="0">
              <a:solidFill>
                <a:srgbClr val="FF0000"/>
              </a:solidFill>
              <a:latin typeface="Calibri"/>
              <a:ea typeface="Calibri"/>
              <a:cs typeface="Calibri"/>
            </a:rPr>
            <a:t>NOTE:
</a:t>
          </a:r>
          <a:r>
            <a:rPr lang="en-US" cap="none" sz="1000" b="0" i="0" u="none" baseline="0">
              <a:solidFill>
                <a:srgbClr val="FF0000"/>
              </a:solidFill>
              <a:latin typeface="Calibri"/>
              <a:ea typeface="Calibri"/>
              <a:cs typeface="Calibri"/>
            </a:rPr>
            <a:t>When a value for CSF</a:t>
          </a:r>
          <a:r>
            <a:rPr lang="en-US" cap="none" sz="1000" b="0" i="0" u="none" baseline="-25000">
              <a:solidFill>
                <a:srgbClr val="FF0000"/>
              </a:solidFill>
              <a:latin typeface="Calibri"/>
              <a:ea typeface="Calibri"/>
              <a:cs typeface="Calibri"/>
            </a:rPr>
            <a:t>o </a:t>
          </a:r>
          <a:r>
            <a:rPr lang="en-US" cap="none" sz="1000" b="0" i="0" u="none" baseline="0">
              <a:solidFill>
                <a:srgbClr val="FF0000"/>
              </a:solidFill>
              <a:latin typeface="Calibri"/>
              <a:ea typeface="Calibri"/>
              <a:cs typeface="Calibri"/>
            </a:rPr>
            <a:t> and/or RfD</a:t>
          </a:r>
          <a:r>
            <a:rPr lang="en-US" cap="none" sz="1000" b="0" i="0" u="none" baseline="-25000">
              <a:solidFill>
                <a:srgbClr val="FF0000"/>
              </a:solidFill>
              <a:latin typeface="Calibri"/>
              <a:ea typeface="Calibri"/>
              <a:cs typeface="Calibri"/>
            </a:rPr>
            <a:t>o</a:t>
          </a:r>
          <a:r>
            <a:rPr lang="en-US" cap="none" sz="1000" b="0" i="0" u="none" baseline="0">
              <a:solidFill>
                <a:srgbClr val="FF0000"/>
              </a:solidFill>
              <a:latin typeface="Calibri"/>
              <a:ea typeface="Calibri"/>
              <a:cs typeface="Calibri"/>
            </a:rPr>
            <a:t> is entered, a corresponding  value for  
</a:t>
          </a:r>
          <a:r>
            <a:rPr lang="en-US" cap="none" sz="1000" b="0" i="0" u="none" baseline="0">
              <a:solidFill>
                <a:srgbClr val="FF0000"/>
              </a:solidFill>
              <a:latin typeface="Calibri"/>
              <a:ea typeface="Calibri"/>
              <a:cs typeface="Calibri"/>
            </a:rPr>
            <a:t>CSF</a:t>
          </a:r>
          <a:r>
            <a:rPr lang="en-US" cap="none" sz="1000" b="0" i="0" u="none" baseline="-25000">
              <a:solidFill>
                <a:srgbClr val="FF0000"/>
              </a:solidFill>
              <a:latin typeface="Calibri"/>
              <a:ea typeface="Calibri"/>
              <a:cs typeface="Calibri"/>
            </a:rPr>
            <a:t>D</a:t>
          </a:r>
          <a:r>
            <a:rPr lang="en-US" cap="none" sz="1000" b="0" i="0" u="none" baseline="0">
              <a:solidFill>
                <a:srgbClr val="FF0000"/>
              </a:solidFill>
              <a:latin typeface="Calibri"/>
              <a:ea typeface="Calibri"/>
              <a:cs typeface="Calibri"/>
            </a:rPr>
            <a:t>  and/or RfD</a:t>
          </a:r>
          <a:r>
            <a:rPr lang="en-US" cap="none" sz="1000" b="0" i="0" u="none" baseline="-25000">
              <a:solidFill>
                <a:srgbClr val="FF0000"/>
              </a:solidFill>
              <a:latin typeface="Calibri"/>
              <a:ea typeface="Calibri"/>
              <a:cs typeface="Calibri"/>
            </a:rPr>
            <a:t>D</a:t>
          </a:r>
          <a:r>
            <a:rPr lang="en-US" cap="none" sz="1000" b="0" i="0" u="none" baseline="0">
              <a:solidFill>
                <a:srgbClr val="FF0000"/>
              </a:solidFill>
              <a:latin typeface="Calibri"/>
              <a:ea typeface="Calibri"/>
              <a:cs typeface="Calibri"/>
            </a:rPr>
            <a:t> must also be entered.  Unless a gastrointestinal absorption factor other than 1 is available, the dermally adjusted value is the same as the oral value.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oleObject" Target="../embeddings/oleObject_1_3.bin"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vmlDrawing" Target="../drawings/vmlDrawing2.vml" /><Relationship Id="rId6" Type="http://schemas.openxmlformats.org/officeDocument/2006/relationships/drawing" Target="../drawings/drawing2.x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4.vm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vmlDrawing" Target="../drawings/vmlDrawing5.vml" /><Relationship Id="rId4" Type="http://schemas.openxmlformats.org/officeDocument/2006/relationships/drawing" Target="../drawings/drawing5.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6.vml" /><Relationship Id="rId4" Type="http://schemas.openxmlformats.org/officeDocument/2006/relationships/drawing" Target="../drawings/drawing6.xm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MasterDatabase">
    <pageSetUpPr fitToPage="1"/>
  </sheetPr>
  <dimension ref="A1:L286"/>
  <sheetViews>
    <sheetView zoomScalePageLayoutView="0" workbookViewId="0" topLeftCell="B1">
      <pane xSplit="5388" ySplit="1908" topLeftCell="A1" activePane="bottomLeft" state="split"/>
      <selection pane="topLeft" activeCell="A1" sqref="A1:IV16384"/>
      <selection pane="topRight" activeCell="K1" sqref="K1"/>
      <selection pane="bottomLeft" activeCell="C88" sqref="C88"/>
      <selection pane="bottomRight" activeCell="D12" sqref="D12"/>
    </sheetView>
  </sheetViews>
  <sheetFormatPr defaultColWidth="4.140625" defaultRowHeight="15"/>
  <cols>
    <col min="1" max="1" width="9.140625" style="7" customWidth="1"/>
    <col min="2" max="2" width="27.421875" style="7" customWidth="1"/>
    <col min="3" max="3" width="10.00390625" style="11" customWidth="1"/>
    <col min="4" max="4" width="15.7109375" style="11" customWidth="1"/>
    <col min="5" max="5" width="11.421875" style="11" customWidth="1"/>
    <col min="6" max="6" width="12.421875" style="11" customWidth="1"/>
    <col min="7" max="9" width="11.421875" style="11" customWidth="1"/>
    <col min="10" max="10" width="13.7109375" style="11" customWidth="1"/>
    <col min="11" max="11" width="11.7109375" style="11" customWidth="1"/>
    <col min="12" max="12" width="13.00390625" style="11" customWidth="1"/>
    <col min="13" max="101" width="9.140625" style="7" customWidth="1"/>
    <col min="102" max="102" width="27.421875" style="7" customWidth="1"/>
    <col min="103" max="103" width="10.00390625" style="7" customWidth="1"/>
    <col min="104" max="106" width="13.8515625" style="7" customWidth="1"/>
    <col min="107" max="108" width="12.57421875" style="7" customWidth="1"/>
    <col min="109" max="115" width="9.57421875" style="7" customWidth="1"/>
    <col min="116" max="116" width="13.140625" style="7" customWidth="1"/>
    <col min="117" max="117" width="9.57421875" style="7" customWidth="1"/>
    <col min="118" max="119" width="15.7109375" style="7" customWidth="1"/>
    <col min="120" max="120" width="9.57421875" style="7" customWidth="1"/>
    <col min="121" max="124" width="11.421875" style="7" customWidth="1"/>
    <col min="125" max="127" width="12.421875" style="7" customWidth="1"/>
    <col min="128" max="142" width="11.421875" style="7" customWidth="1"/>
    <col min="143" max="145" width="13.8515625" style="7" customWidth="1"/>
    <col min="146" max="146" width="10.8515625" style="7" customWidth="1"/>
    <col min="147" max="147" width="16.00390625" style="7" customWidth="1"/>
    <col min="148" max="150" width="16.7109375" style="7" customWidth="1"/>
    <col min="151" max="151" width="12.57421875" style="7" customWidth="1"/>
    <col min="152" max="152" width="7.140625" style="7" customWidth="1"/>
    <col min="153" max="153" width="13.28125" style="7" customWidth="1"/>
    <col min="154" max="154" width="12.7109375" style="7" customWidth="1"/>
    <col min="155" max="155" width="2.421875" style="7" customWidth="1"/>
    <col min="156" max="157" width="14.140625" style="7" customWidth="1"/>
    <col min="158" max="158" width="13.28125" style="7" customWidth="1"/>
    <col min="159" max="159" width="2.421875" style="7" customWidth="1"/>
    <col min="160" max="163" width="14.8515625" style="7" customWidth="1"/>
    <col min="164" max="164" width="15.140625" style="7" customWidth="1"/>
    <col min="165" max="165" width="2.421875" style="7" customWidth="1"/>
    <col min="166" max="167" width="18.28125" style="7" customWidth="1"/>
    <col min="168" max="168" width="2.7109375" style="7" customWidth="1"/>
    <col min="169" max="169" width="12.28125" style="7" customWidth="1"/>
    <col min="170" max="170" width="2.421875" style="7" customWidth="1"/>
    <col min="171" max="174" width="13.7109375" style="7" customWidth="1"/>
    <col min="175" max="178" width="11.7109375" style="7" customWidth="1"/>
    <col min="179" max="180" width="10.140625" style="7" customWidth="1"/>
    <col min="181" max="181" width="2.7109375" style="7" customWidth="1"/>
    <col min="182" max="182" width="12.8515625" style="7" customWidth="1"/>
    <col min="183" max="183" width="8.8515625" style="7" customWidth="1"/>
    <col min="184" max="184" width="10.140625" style="7" customWidth="1"/>
    <col min="185" max="185" width="2.28125" style="7" customWidth="1"/>
    <col min="186" max="187" width="10.140625" style="7" customWidth="1"/>
    <col min="188" max="189" width="12.421875" style="7" customWidth="1"/>
    <col min="190" max="190" width="2.7109375" style="7" customWidth="1"/>
    <col min="191" max="191" width="10.140625" style="7" customWidth="1"/>
    <col min="192" max="192" width="12.57421875" style="7" customWidth="1"/>
    <col min="193" max="195" width="9.7109375" style="7" customWidth="1"/>
    <col min="196" max="196" width="10.140625" style="7" customWidth="1"/>
    <col min="197" max="197" width="4.140625" style="7" customWidth="1"/>
    <col min="198" max="198" width="13.57421875" style="7" customWidth="1"/>
    <col min="199" max="199" width="2.28125" style="7" customWidth="1"/>
    <col min="200" max="200" width="17.140625" style="7" customWidth="1"/>
    <col min="201" max="201" width="8.140625" style="7" customWidth="1"/>
    <col min="202" max="202" width="12.7109375" style="7" customWidth="1"/>
    <col min="203" max="203" width="3.7109375" style="7" customWidth="1"/>
    <col min="204" max="204" width="13.00390625" style="7" customWidth="1"/>
    <col min="205" max="205" width="8.57421875" style="7" customWidth="1"/>
    <col min="206" max="206" width="13.00390625" style="7" customWidth="1"/>
    <col min="207" max="207" width="9.28125" style="7" customWidth="1"/>
    <col min="208" max="211" width="14.140625" style="7" customWidth="1"/>
    <col min="212" max="212" width="7.28125" style="7" customWidth="1"/>
    <col min="213" max="213" width="14.7109375" style="7" customWidth="1"/>
    <col min="214" max="214" width="10.7109375" style="7" customWidth="1"/>
    <col min="215" max="215" width="14.00390625" style="7" customWidth="1"/>
    <col min="216" max="216" width="8.421875" style="7" customWidth="1"/>
    <col min="217" max="218" width="15.57421875" style="7" customWidth="1"/>
    <col min="219" max="221" width="14.00390625" style="7" customWidth="1"/>
    <col min="222" max="222" width="13.28125" style="7" customWidth="1"/>
    <col min="223" max="223" width="9.28125" style="7" customWidth="1"/>
    <col min="224" max="224" width="13.421875" style="7" customWidth="1"/>
    <col min="225" max="225" width="9.28125" style="7" customWidth="1"/>
    <col min="226" max="226" width="10.140625" style="7" customWidth="1"/>
    <col min="227" max="227" width="4.140625" style="7" customWidth="1"/>
    <col min="228" max="229" width="11.8515625" style="7" customWidth="1"/>
    <col min="230" max="230" width="9.7109375" style="7" customWidth="1"/>
    <col min="231" max="231" width="11.00390625" style="7" customWidth="1"/>
    <col min="232" max="232" width="9.7109375" style="7" customWidth="1"/>
    <col min="233" max="233" width="12.00390625" style="7" customWidth="1"/>
    <col min="234" max="16384" width="4.140625" style="7" customWidth="1"/>
  </cols>
  <sheetData>
    <row r="1" spans="1:12" ht="82.5" customHeight="1">
      <c r="A1" s="1"/>
      <c r="B1" s="2" t="s">
        <v>0</v>
      </c>
      <c r="C1" s="2" t="s">
        <v>1</v>
      </c>
      <c r="D1" s="3" t="s">
        <v>408</v>
      </c>
      <c r="E1" s="3" t="s">
        <v>409</v>
      </c>
      <c r="F1" s="3" t="s">
        <v>410</v>
      </c>
      <c r="G1" s="3" t="s">
        <v>411</v>
      </c>
      <c r="H1" s="3" t="s">
        <v>412</v>
      </c>
      <c r="I1" s="3" t="s">
        <v>413</v>
      </c>
      <c r="J1" s="3" t="s">
        <v>414</v>
      </c>
      <c r="K1" s="3" t="s">
        <v>415</v>
      </c>
      <c r="L1" s="4"/>
    </row>
    <row r="2" spans="1:12" s="1" customFormat="1" ht="13.5" customHeight="1">
      <c r="A2" s="1">
        <v>1</v>
      </c>
      <c r="B2" s="8" t="s">
        <v>2</v>
      </c>
      <c r="C2" s="6" t="s">
        <v>3</v>
      </c>
      <c r="D2" s="9" t="s">
        <v>4</v>
      </c>
      <c r="E2" s="6">
        <v>0.06</v>
      </c>
      <c r="F2" s="6" t="str">
        <f aca="true" t="shared" si="0" ref="F2:F33">IF(D2="NA","NA",D2/I2)</f>
        <v>NA</v>
      </c>
      <c r="G2" s="6">
        <f aca="true" t="shared" si="1" ref="G2:G33">IF(E2="NA","NA",E2*I2)</f>
        <v>0.06</v>
      </c>
      <c r="H2" s="6">
        <v>0.13</v>
      </c>
      <c r="I2" s="5">
        <v>1</v>
      </c>
      <c r="J2" s="5">
        <v>0.17</v>
      </c>
      <c r="K2" s="5" t="s">
        <v>4</v>
      </c>
      <c r="L2" s="9"/>
    </row>
    <row r="3" spans="1:12" s="1" customFormat="1" ht="12.75" customHeight="1">
      <c r="A3" s="1">
        <v>3</v>
      </c>
      <c r="B3" s="7" t="s">
        <v>5</v>
      </c>
      <c r="C3" s="11" t="s">
        <v>6</v>
      </c>
      <c r="D3" s="11" t="s">
        <v>4</v>
      </c>
      <c r="E3" s="11">
        <v>0.9</v>
      </c>
      <c r="F3" s="6" t="str">
        <f t="shared" si="0"/>
        <v>NA</v>
      </c>
      <c r="G3" s="6">
        <f t="shared" si="1"/>
        <v>0.9</v>
      </c>
      <c r="H3" s="11" t="s">
        <v>4</v>
      </c>
      <c r="I3" s="11">
        <v>1</v>
      </c>
      <c r="J3" s="11">
        <v>0.01</v>
      </c>
      <c r="K3" s="11" t="s">
        <v>4</v>
      </c>
      <c r="L3" s="9"/>
    </row>
    <row r="4" spans="1:11" ht="12.75">
      <c r="A4" s="1">
        <v>4</v>
      </c>
      <c r="B4" s="7" t="s">
        <v>7</v>
      </c>
      <c r="C4" s="11" t="s">
        <v>8</v>
      </c>
      <c r="D4" s="11" t="s">
        <v>4</v>
      </c>
      <c r="E4" s="11">
        <v>0.1</v>
      </c>
      <c r="F4" s="6" t="str">
        <f t="shared" si="0"/>
        <v>NA</v>
      </c>
      <c r="G4" s="6">
        <f t="shared" si="1"/>
        <v>0.1</v>
      </c>
      <c r="H4" s="11" t="s">
        <v>4</v>
      </c>
      <c r="I4" s="11">
        <v>1</v>
      </c>
      <c r="J4" s="11">
        <v>0.33</v>
      </c>
      <c r="K4" s="11" t="s">
        <v>4</v>
      </c>
    </row>
    <row r="5" spans="1:11" ht="12.75">
      <c r="A5" s="1">
        <v>7</v>
      </c>
      <c r="B5" s="12" t="s">
        <v>9</v>
      </c>
      <c r="C5" s="11" t="s">
        <v>10</v>
      </c>
      <c r="D5" s="11">
        <v>17</v>
      </c>
      <c r="E5" s="11">
        <v>3E-05</v>
      </c>
      <c r="F5" s="6">
        <f t="shared" si="0"/>
        <v>17</v>
      </c>
      <c r="G5" s="6">
        <f t="shared" si="1"/>
        <v>3E-05</v>
      </c>
      <c r="H5" s="11" t="s">
        <v>4</v>
      </c>
      <c r="I5" s="11">
        <v>1</v>
      </c>
      <c r="J5" s="11">
        <v>0.0017</v>
      </c>
      <c r="K5" s="11" t="s">
        <v>4</v>
      </c>
    </row>
    <row r="6" spans="1:11" ht="12.75">
      <c r="A6" s="1">
        <v>8</v>
      </c>
      <c r="B6" s="12" t="s">
        <v>11</v>
      </c>
      <c r="C6" s="11" t="s">
        <v>12</v>
      </c>
      <c r="D6" s="11" t="s">
        <v>4</v>
      </c>
      <c r="E6" s="11">
        <v>1</v>
      </c>
      <c r="F6" s="6" t="str">
        <f t="shared" si="0"/>
        <v>NA</v>
      </c>
      <c r="G6" s="6">
        <f t="shared" si="1"/>
        <v>1</v>
      </c>
      <c r="H6" s="11" t="s">
        <v>4</v>
      </c>
      <c r="I6" s="11">
        <v>1</v>
      </c>
      <c r="J6" s="11">
        <v>20</v>
      </c>
      <c r="K6" s="11" t="s">
        <v>4</v>
      </c>
    </row>
    <row r="7" spans="1:11" ht="12.75">
      <c r="A7" s="1">
        <v>9</v>
      </c>
      <c r="B7" s="12" t="s">
        <v>13</v>
      </c>
      <c r="C7" s="11" t="s">
        <v>14</v>
      </c>
      <c r="D7" s="11" t="s">
        <v>4</v>
      </c>
      <c r="E7" s="11">
        <v>0.3</v>
      </c>
      <c r="F7" s="6" t="str">
        <f t="shared" si="0"/>
        <v>NA</v>
      </c>
      <c r="G7" s="6">
        <f t="shared" si="1"/>
        <v>0.3</v>
      </c>
      <c r="H7" s="11">
        <v>0.13</v>
      </c>
      <c r="I7" s="11">
        <v>1</v>
      </c>
      <c r="J7" s="11">
        <v>0.17</v>
      </c>
      <c r="K7" s="11" t="s">
        <v>4</v>
      </c>
    </row>
    <row r="8" spans="1:11" ht="12.75">
      <c r="A8" s="1">
        <v>10</v>
      </c>
      <c r="B8" s="12" t="s">
        <v>15</v>
      </c>
      <c r="C8" s="11" t="s">
        <v>16</v>
      </c>
      <c r="D8" s="11" t="s">
        <v>4</v>
      </c>
      <c r="E8" s="11">
        <v>0.0004</v>
      </c>
      <c r="F8" s="6" t="str">
        <f t="shared" si="0"/>
        <v>NA</v>
      </c>
      <c r="G8" s="6">
        <f t="shared" si="1"/>
        <v>6E-05</v>
      </c>
      <c r="H8" s="11" t="s">
        <v>4</v>
      </c>
      <c r="I8" s="11">
        <v>0.15</v>
      </c>
      <c r="J8" s="11">
        <v>1</v>
      </c>
      <c r="K8" s="11" t="s">
        <v>4</v>
      </c>
    </row>
    <row r="9" spans="1:11" ht="12.75">
      <c r="A9" s="1">
        <v>11</v>
      </c>
      <c r="B9" s="12" t="s">
        <v>17</v>
      </c>
      <c r="C9" s="11" t="s">
        <v>18</v>
      </c>
      <c r="D9" s="11">
        <v>1.5</v>
      </c>
      <c r="E9" s="11">
        <v>0.0003</v>
      </c>
      <c r="F9" s="6">
        <f t="shared" si="0"/>
        <v>1.5</v>
      </c>
      <c r="G9" s="6">
        <f t="shared" si="1"/>
        <v>0.0003</v>
      </c>
      <c r="H9" s="11">
        <v>0.03</v>
      </c>
      <c r="I9" s="11">
        <v>1</v>
      </c>
      <c r="J9" s="11">
        <v>0.5</v>
      </c>
      <c r="K9" s="11">
        <v>19</v>
      </c>
    </row>
    <row r="10" spans="1:11" ht="12.75">
      <c r="A10" s="1">
        <v>12</v>
      </c>
      <c r="B10" s="12" t="s">
        <v>19</v>
      </c>
      <c r="C10" s="11" t="s">
        <v>20</v>
      </c>
      <c r="D10" s="11" t="s">
        <v>4</v>
      </c>
      <c r="E10" s="11">
        <v>0.0035</v>
      </c>
      <c r="F10" s="6" t="str">
        <f t="shared" si="0"/>
        <v>NA</v>
      </c>
      <c r="G10" s="6">
        <f t="shared" si="1"/>
        <v>0.0035</v>
      </c>
      <c r="H10" s="11">
        <v>0.1</v>
      </c>
      <c r="I10" s="11">
        <v>1</v>
      </c>
      <c r="J10" s="11">
        <v>0.33</v>
      </c>
      <c r="K10" s="11" t="s">
        <v>4</v>
      </c>
    </row>
    <row r="11" spans="1:11" ht="12.75">
      <c r="A11" s="1">
        <v>13</v>
      </c>
      <c r="B11" s="12" t="s">
        <v>21</v>
      </c>
      <c r="C11" s="11" t="s">
        <v>22</v>
      </c>
      <c r="D11" s="11" t="s">
        <v>4</v>
      </c>
      <c r="E11" s="11">
        <v>0.2</v>
      </c>
      <c r="F11" s="6" t="str">
        <f t="shared" si="0"/>
        <v>NA</v>
      </c>
      <c r="G11" s="6">
        <f t="shared" si="1"/>
        <v>0.014000000000000002</v>
      </c>
      <c r="H11" s="11" t="s">
        <v>4</v>
      </c>
      <c r="I11" s="11">
        <v>0.07</v>
      </c>
      <c r="J11" s="11">
        <v>5</v>
      </c>
      <c r="K11" s="11" t="s">
        <v>4</v>
      </c>
    </row>
    <row r="12" spans="1:11" ht="12.75">
      <c r="A12" s="1">
        <v>14</v>
      </c>
      <c r="B12" s="12" t="s">
        <v>23</v>
      </c>
      <c r="C12" s="11" t="s">
        <v>24</v>
      </c>
      <c r="D12" s="11">
        <v>0.004</v>
      </c>
      <c r="E12" s="11">
        <v>0.1</v>
      </c>
      <c r="F12" s="6">
        <f t="shared" si="0"/>
        <v>0.004</v>
      </c>
      <c r="G12" s="6">
        <f t="shared" si="1"/>
        <v>0.1</v>
      </c>
      <c r="H12" s="11" t="s">
        <v>4</v>
      </c>
      <c r="I12" s="11">
        <v>1</v>
      </c>
      <c r="J12" s="11">
        <v>0.33</v>
      </c>
      <c r="K12" s="11" t="s">
        <v>4</v>
      </c>
    </row>
    <row r="13" spans="1:11" ht="12.75">
      <c r="A13" s="1">
        <v>15</v>
      </c>
      <c r="B13" s="7" t="s">
        <v>25</v>
      </c>
      <c r="C13" s="11" t="s">
        <v>26</v>
      </c>
      <c r="D13" s="11">
        <v>0.23</v>
      </c>
      <c r="E13" s="11">
        <v>0.004</v>
      </c>
      <c r="F13" s="6">
        <f t="shared" si="0"/>
        <v>0.23</v>
      </c>
      <c r="G13" s="6">
        <f t="shared" si="1"/>
        <v>0.004</v>
      </c>
      <c r="H13" s="11" t="s">
        <v>4</v>
      </c>
      <c r="I13" s="11">
        <v>1</v>
      </c>
      <c r="J13" s="11">
        <v>0.005</v>
      </c>
      <c r="K13" s="11" t="s">
        <v>4</v>
      </c>
    </row>
    <row r="14" spans="1:11" ht="12.75">
      <c r="A14" s="1">
        <v>17</v>
      </c>
      <c r="B14" s="12" t="s">
        <v>27</v>
      </c>
      <c r="C14" s="11" t="s">
        <v>28</v>
      </c>
      <c r="D14" s="11">
        <v>0.1</v>
      </c>
      <c r="E14" s="11" t="s">
        <v>4</v>
      </c>
      <c r="F14" s="6">
        <f t="shared" si="0"/>
        <v>0.1</v>
      </c>
      <c r="G14" s="6" t="str">
        <f t="shared" si="1"/>
        <v>NA</v>
      </c>
      <c r="H14" s="11">
        <v>0.13</v>
      </c>
      <c r="I14" s="11">
        <v>1</v>
      </c>
      <c r="J14" s="11">
        <v>0.17</v>
      </c>
      <c r="K14" s="11" t="s">
        <v>4</v>
      </c>
    </row>
    <row r="15" spans="1:11" ht="12.75">
      <c r="A15" s="1">
        <v>18</v>
      </c>
      <c r="B15" s="12" t="s">
        <v>29</v>
      </c>
      <c r="C15" s="11" t="s">
        <v>30</v>
      </c>
      <c r="D15" s="11">
        <v>1</v>
      </c>
      <c r="E15" s="11">
        <v>0.0003</v>
      </c>
      <c r="F15" s="6">
        <f t="shared" si="0"/>
        <v>1</v>
      </c>
      <c r="G15" s="6">
        <f t="shared" si="1"/>
        <v>0.0003</v>
      </c>
      <c r="H15" s="11">
        <v>0.13</v>
      </c>
      <c r="I15" s="11">
        <v>1</v>
      </c>
      <c r="J15" s="11">
        <v>0.17</v>
      </c>
      <c r="K15" s="11" t="s">
        <v>4</v>
      </c>
    </row>
    <row r="16" spans="1:11" ht="12.75">
      <c r="A16" s="1">
        <v>19</v>
      </c>
      <c r="B16" s="12" t="s">
        <v>31</v>
      </c>
      <c r="C16" s="11" t="s">
        <v>32</v>
      </c>
      <c r="D16" s="11">
        <v>0.1</v>
      </c>
      <c r="E16" s="11" t="s">
        <v>4</v>
      </c>
      <c r="F16" s="6">
        <f t="shared" si="0"/>
        <v>0.1</v>
      </c>
      <c r="G16" s="6" t="str">
        <f t="shared" si="1"/>
        <v>NA</v>
      </c>
      <c r="H16" s="11">
        <v>0.13</v>
      </c>
      <c r="I16" s="11">
        <v>1</v>
      </c>
      <c r="J16" s="11">
        <v>0.17</v>
      </c>
      <c r="K16" s="11" t="s">
        <v>4</v>
      </c>
    </row>
    <row r="17" spans="1:11" ht="12.75">
      <c r="A17" s="1">
        <v>21</v>
      </c>
      <c r="B17" s="12" t="s">
        <v>33</v>
      </c>
      <c r="C17" s="11" t="s">
        <v>34</v>
      </c>
      <c r="D17" s="11">
        <v>0.01</v>
      </c>
      <c r="E17" s="11" t="s">
        <v>4</v>
      </c>
      <c r="F17" s="6">
        <f t="shared" si="0"/>
        <v>0.01</v>
      </c>
      <c r="G17" s="6" t="str">
        <f t="shared" si="1"/>
        <v>NA</v>
      </c>
      <c r="H17" s="11">
        <v>0.13</v>
      </c>
      <c r="I17" s="11">
        <v>1</v>
      </c>
      <c r="J17" s="11">
        <v>0.17</v>
      </c>
      <c r="K17" s="11" t="s">
        <v>4</v>
      </c>
    </row>
    <row r="18" spans="1:11" ht="12.75">
      <c r="A18" s="1">
        <v>23</v>
      </c>
      <c r="B18" s="12" t="s">
        <v>35</v>
      </c>
      <c r="C18" s="11" t="s">
        <v>36</v>
      </c>
      <c r="D18" s="11" t="s">
        <v>4</v>
      </c>
      <c r="E18" s="11">
        <v>0.002</v>
      </c>
      <c r="F18" s="6" t="str">
        <f t="shared" si="0"/>
        <v>NA</v>
      </c>
      <c r="G18" s="6">
        <f t="shared" si="1"/>
        <v>1.4E-05</v>
      </c>
      <c r="H18" s="11" t="s">
        <v>4</v>
      </c>
      <c r="I18" s="11">
        <v>0.007</v>
      </c>
      <c r="J18" s="11">
        <v>0.5</v>
      </c>
      <c r="K18" s="11" t="s">
        <v>4</v>
      </c>
    </row>
    <row r="19" spans="1:11" ht="12.75">
      <c r="A19" s="1">
        <v>24</v>
      </c>
      <c r="B19" s="12" t="s">
        <v>37</v>
      </c>
      <c r="C19" s="11" t="s">
        <v>38</v>
      </c>
      <c r="D19" s="11">
        <v>0.008</v>
      </c>
      <c r="E19" s="11">
        <v>0.5</v>
      </c>
      <c r="F19" s="6">
        <f t="shared" si="0"/>
        <v>0.008</v>
      </c>
      <c r="G19" s="6">
        <f t="shared" si="1"/>
        <v>0.5</v>
      </c>
      <c r="H19" s="11" t="s">
        <v>4</v>
      </c>
      <c r="I19" s="11">
        <v>1</v>
      </c>
      <c r="J19" s="11">
        <v>0.17</v>
      </c>
      <c r="K19" s="11" t="s">
        <v>4</v>
      </c>
    </row>
    <row r="20" spans="1:11" ht="12.75">
      <c r="A20" s="1">
        <v>25</v>
      </c>
      <c r="B20" s="12" t="s">
        <v>39</v>
      </c>
      <c r="C20" s="11" t="s">
        <v>40</v>
      </c>
      <c r="D20" s="11" t="s">
        <v>4</v>
      </c>
      <c r="E20" s="11">
        <v>0.003</v>
      </c>
      <c r="F20" s="6" t="str">
        <f t="shared" si="0"/>
        <v>NA</v>
      </c>
      <c r="G20" s="6">
        <f t="shared" si="1"/>
        <v>0.003</v>
      </c>
      <c r="H20" s="11">
        <v>0.1</v>
      </c>
      <c r="I20" s="11">
        <v>1</v>
      </c>
      <c r="J20" s="6">
        <v>0.17</v>
      </c>
      <c r="K20" s="6" t="s">
        <v>4</v>
      </c>
    </row>
    <row r="21" spans="1:11" ht="12.75">
      <c r="A21" s="1">
        <v>26</v>
      </c>
      <c r="B21" s="12" t="s">
        <v>41</v>
      </c>
      <c r="C21" s="11" t="s">
        <v>42</v>
      </c>
      <c r="D21" s="11">
        <v>1.1</v>
      </c>
      <c r="E21" s="11" t="s">
        <v>4</v>
      </c>
      <c r="F21" s="6">
        <f t="shared" si="0"/>
        <v>1.1</v>
      </c>
      <c r="G21" s="6" t="str">
        <f t="shared" si="1"/>
        <v>NA</v>
      </c>
      <c r="H21" s="11" t="s">
        <v>4</v>
      </c>
      <c r="I21" s="11">
        <v>1</v>
      </c>
      <c r="J21" s="11">
        <v>0.33</v>
      </c>
      <c r="K21" s="11" t="s">
        <v>4</v>
      </c>
    </row>
    <row r="22" spans="1:11" ht="12.75">
      <c r="A22" s="1">
        <v>27</v>
      </c>
      <c r="B22" s="12" t="s">
        <v>43</v>
      </c>
      <c r="C22" s="11" t="s">
        <v>44</v>
      </c>
      <c r="D22" s="11">
        <v>0.014</v>
      </c>
      <c r="E22" s="11">
        <v>0.02</v>
      </c>
      <c r="F22" s="6">
        <f t="shared" si="0"/>
        <v>0.014</v>
      </c>
      <c r="G22" s="6">
        <f t="shared" si="1"/>
        <v>0.02</v>
      </c>
      <c r="H22" s="11">
        <v>0.1</v>
      </c>
      <c r="I22" s="11">
        <v>1</v>
      </c>
      <c r="J22" s="11">
        <v>0.17</v>
      </c>
      <c r="K22" s="11" t="s">
        <v>4</v>
      </c>
    </row>
    <row r="23" spans="1:11" ht="12.75">
      <c r="A23" s="1">
        <v>28</v>
      </c>
      <c r="B23" s="7" t="s">
        <v>45</v>
      </c>
      <c r="C23" s="11" t="s">
        <v>46</v>
      </c>
      <c r="D23" s="11">
        <v>0.062</v>
      </c>
      <c r="E23" s="11">
        <v>0.02</v>
      </c>
      <c r="F23" s="6">
        <f t="shared" si="0"/>
        <v>0.062</v>
      </c>
      <c r="G23" s="6">
        <f t="shared" si="1"/>
        <v>0.02</v>
      </c>
      <c r="H23" s="11" t="s">
        <v>4</v>
      </c>
      <c r="I23" s="11">
        <v>1</v>
      </c>
      <c r="J23" s="11">
        <v>0.005</v>
      </c>
      <c r="K23" s="11" t="s">
        <v>4</v>
      </c>
    </row>
    <row r="24" spans="1:11" ht="12.75">
      <c r="A24" s="1">
        <v>30</v>
      </c>
      <c r="B24" s="7" t="s">
        <v>47</v>
      </c>
      <c r="C24" s="11" t="s">
        <v>48</v>
      </c>
      <c r="D24" s="11">
        <v>0.0079</v>
      </c>
      <c r="E24" s="11">
        <v>0.02</v>
      </c>
      <c r="F24" s="6">
        <f t="shared" si="0"/>
        <v>0.0079</v>
      </c>
      <c r="G24" s="6">
        <f t="shared" si="1"/>
        <v>0.02</v>
      </c>
      <c r="H24" s="11" t="s">
        <v>4</v>
      </c>
      <c r="I24" s="11">
        <v>1</v>
      </c>
      <c r="J24" s="11">
        <v>0.005</v>
      </c>
      <c r="K24" s="11" t="s">
        <v>4</v>
      </c>
    </row>
    <row r="25" spans="1:11" ht="12.75">
      <c r="A25" s="1">
        <v>31</v>
      </c>
      <c r="B25" s="7" t="s">
        <v>49</v>
      </c>
      <c r="C25" s="11" t="s">
        <v>50</v>
      </c>
      <c r="D25" s="11" t="s">
        <v>4</v>
      </c>
      <c r="E25" s="11">
        <v>0.0014</v>
      </c>
      <c r="F25" s="6" t="str">
        <f t="shared" si="0"/>
        <v>NA</v>
      </c>
      <c r="G25" s="6">
        <f t="shared" si="1"/>
        <v>0.0014</v>
      </c>
      <c r="H25" s="11" t="s">
        <v>4</v>
      </c>
      <c r="I25" s="11">
        <v>1</v>
      </c>
      <c r="J25" s="11">
        <v>0.005</v>
      </c>
      <c r="K25" s="11" t="s">
        <v>4</v>
      </c>
    </row>
    <row r="26" spans="1:11" ht="12.75">
      <c r="A26" s="1">
        <v>33</v>
      </c>
      <c r="B26" s="7" t="s">
        <v>51</v>
      </c>
      <c r="C26" s="11" t="s">
        <v>52</v>
      </c>
      <c r="D26" s="11" t="s">
        <v>4</v>
      </c>
      <c r="E26" s="11">
        <v>0.6</v>
      </c>
      <c r="F26" s="6" t="str">
        <f t="shared" si="0"/>
        <v>NA</v>
      </c>
      <c r="G26" s="6">
        <f t="shared" si="1"/>
        <v>0.6</v>
      </c>
      <c r="H26" s="11" t="s">
        <v>4</v>
      </c>
      <c r="I26" s="11">
        <v>1</v>
      </c>
      <c r="J26" s="11">
        <v>0.01</v>
      </c>
      <c r="K26" s="11" t="s">
        <v>4</v>
      </c>
    </row>
    <row r="27" spans="1:11" ht="12.75">
      <c r="A27" s="1">
        <v>34</v>
      </c>
      <c r="B27" s="12" t="s">
        <v>53</v>
      </c>
      <c r="C27" s="11" t="s">
        <v>54</v>
      </c>
      <c r="D27" s="11">
        <v>0.0019</v>
      </c>
      <c r="E27" s="11">
        <v>0.2</v>
      </c>
      <c r="F27" s="6">
        <f t="shared" si="0"/>
        <v>0.0019</v>
      </c>
      <c r="G27" s="6">
        <f t="shared" si="1"/>
        <v>0.2</v>
      </c>
      <c r="H27" s="11">
        <v>0.1</v>
      </c>
      <c r="I27" s="11">
        <v>1</v>
      </c>
      <c r="J27" s="11">
        <v>0.17</v>
      </c>
      <c r="K27" s="11" t="s">
        <v>4</v>
      </c>
    </row>
    <row r="28" spans="1:11" ht="12.75">
      <c r="A28" s="1">
        <v>35</v>
      </c>
      <c r="B28" s="12" t="s">
        <v>55</v>
      </c>
      <c r="C28" s="11" t="s">
        <v>56</v>
      </c>
      <c r="D28" s="11" t="s">
        <v>4</v>
      </c>
      <c r="E28" s="11">
        <v>0.001</v>
      </c>
      <c r="F28" s="6" t="str">
        <f t="shared" si="0"/>
        <v>NA</v>
      </c>
      <c r="G28" s="6">
        <f t="shared" si="1"/>
        <v>2.5E-05</v>
      </c>
      <c r="H28" s="11">
        <v>0.001</v>
      </c>
      <c r="I28" s="11">
        <v>0.025</v>
      </c>
      <c r="J28" s="11">
        <v>0.5</v>
      </c>
      <c r="K28" s="11" t="s">
        <v>4</v>
      </c>
    </row>
    <row r="29" spans="1:11" ht="12.75">
      <c r="A29" s="1">
        <v>36</v>
      </c>
      <c r="B29" s="12" t="s">
        <v>57</v>
      </c>
      <c r="C29" s="11" t="s">
        <v>58</v>
      </c>
      <c r="D29" s="11" t="s">
        <v>4</v>
      </c>
      <c r="E29" s="11">
        <v>0.5</v>
      </c>
      <c r="F29" s="6" t="str">
        <f t="shared" si="0"/>
        <v>NA</v>
      </c>
      <c r="G29" s="6">
        <f t="shared" si="1"/>
        <v>0.5</v>
      </c>
      <c r="H29" s="11">
        <v>0.1</v>
      </c>
      <c r="I29" s="11">
        <v>1</v>
      </c>
      <c r="J29" s="11">
        <v>0.33</v>
      </c>
      <c r="K29" s="11" t="s">
        <v>4</v>
      </c>
    </row>
    <row r="30" spans="1:11" ht="12.75">
      <c r="A30" s="1">
        <v>38</v>
      </c>
      <c r="B30" s="7" t="s">
        <v>59</v>
      </c>
      <c r="C30" s="11" t="s">
        <v>60</v>
      </c>
      <c r="D30" s="11" t="s">
        <v>4</v>
      </c>
      <c r="E30" s="11" t="s">
        <v>4</v>
      </c>
      <c r="F30" s="6" t="str">
        <f t="shared" si="0"/>
        <v>NA</v>
      </c>
      <c r="G30" s="6" t="str">
        <f t="shared" si="1"/>
        <v>NA</v>
      </c>
      <c r="H30" s="11" t="s">
        <v>4</v>
      </c>
      <c r="I30" s="11">
        <v>1</v>
      </c>
      <c r="J30" s="11">
        <v>0.005</v>
      </c>
      <c r="K30" s="11" t="s">
        <v>4</v>
      </c>
    </row>
    <row r="31" spans="1:11" ht="12.75">
      <c r="A31" s="1">
        <v>39</v>
      </c>
      <c r="B31" s="7" t="s">
        <v>61</v>
      </c>
      <c r="C31" s="11" t="s">
        <v>62</v>
      </c>
      <c r="D31" s="11">
        <v>0.091</v>
      </c>
      <c r="E31" s="11">
        <v>0.004</v>
      </c>
      <c r="F31" s="6">
        <f t="shared" si="0"/>
        <v>0.091</v>
      </c>
      <c r="G31" s="6">
        <f t="shared" si="1"/>
        <v>0.004</v>
      </c>
      <c r="H31" s="11" t="s">
        <v>4</v>
      </c>
      <c r="I31" s="11">
        <v>1</v>
      </c>
      <c r="J31" s="11">
        <v>0.005</v>
      </c>
      <c r="K31" s="11" t="s">
        <v>4</v>
      </c>
    </row>
    <row r="32" spans="1:11" ht="12.75">
      <c r="A32" s="1">
        <v>40</v>
      </c>
      <c r="B32" s="12" t="s">
        <v>63</v>
      </c>
      <c r="C32" s="11" t="s">
        <v>64</v>
      </c>
      <c r="D32" s="11">
        <v>2.3</v>
      </c>
      <c r="E32" s="11">
        <v>0.0005</v>
      </c>
      <c r="F32" s="6">
        <f t="shared" si="0"/>
        <v>2.3</v>
      </c>
      <c r="G32" s="6">
        <f t="shared" si="1"/>
        <v>0.0005</v>
      </c>
      <c r="H32" s="11">
        <v>0.04</v>
      </c>
      <c r="I32" s="11">
        <v>1</v>
      </c>
      <c r="J32" s="11">
        <v>0.0017</v>
      </c>
      <c r="K32" s="11" t="s">
        <v>4</v>
      </c>
    </row>
    <row r="33" spans="1:11" ht="12.75">
      <c r="A33" s="1">
        <v>41</v>
      </c>
      <c r="B33" s="12" t="s">
        <v>65</v>
      </c>
      <c r="C33" s="11" t="s">
        <v>66</v>
      </c>
      <c r="D33" s="11">
        <v>0.2</v>
      </c>
      <c r="E33" s="11">
        <v>0.004</v>
      </c>
      <c r="F33" s="6">
        <f t="shared" si="0"/>
        <v>0.2</v>
      </c>
      <c r="G33" s="6">
        <f t="shared" si="1"/>
        <v>0.004</v>
      </c>
      <c r="H33" s="11">
        <v>0.1</v>
      </c>
      <c r="I33" s="11">
        <v>1</v>
      </c>
      <c r="J33" s="11">
        <v>0.17</v>
      </c>
      <c r="K33" s="11" t="s">
        <v>4</v>
      </c>
    </row>
    <row r="34" spans="1:11" ht="12.75">
      <c r="A34" s="1">
        <v>42</v>
      </c>
      <c r="B34" s="7" t="s">
        <v>67</v>
      </c>
      <c r="C34" s="11" t="s">
        <v>68</v>
      </c>
      <c r="D34" s="11" t="s">
        <v>4</v>
      </c>
      <c r="E34" s="11">
        <v>0.0065</v>
      </c>
      <c r="F34" s="6" t="str">
        <f aca="true" t="shared" si="2" ref="F34:F65">IF(D34="NA","NA",D34/I34)</f>
        <v>NA</v>
      </c>
      <c r="G34" s="6">
        <f aca="true" t="shared" si="3" ref="G34:G65">IF(E34="NA","NA",E34*I34)</f>
        <v>0.0065</v>
      </c>
      <c r="H34" s="11" t="s">
        <v>4</v>
      </c>
      <c r="I34" s="11">
        <v>1</v>
      </c>
      <c r="J34" s="11">
        <v>0.005</v>
      </c>
      <c r="K34" s="11" t="s">
        <v>4</v>
      </c>
    </row>
    <row r="35" spans="1:11" ht="12.75">
      <c r="A35" s="1">
        <v>44</v>
      </c>
      <c r="B35" s="7" t="s">
        <v>69</v>
      </c>
      <c r="C35" s="11" t="s">
        <v>70</v>
      </c>
      <c r="D35" s="11" t="s">
        <v>4</v>
      </c>
      <c r="E35" s="11" t="s">
        <v>4</v>
      </c>
      <c r="F35" s="6" t="str">
        <f t="shared" si="2"/>
        <v>NA</v>
      </c>
      <c r="G35" s="6" t="str">
        <f t="shared" si="3"/>
        <v>NA</v>
      </c>
      <c r="H35" s="11" t="s">
        <v>4</v>
      </c>
      <c r="I35" s="11">
        <v>1</v>
      </c>
      <c r="J35" s="11">
        <v>0.005</v>
      </c>
      <c r="K35" s="11" t="s">
        <v>4</v>
      </c>
    </row>
    <row r="36" spans="1:11" ht="12.75">
      <c r="A36" s="1">
        <v>45</v>
      </c>
      <c r="B36" s="7" t="s">
        <v>71</v>
      </c>
      <c r="C36" s="11" t="s">
        <v>72</v>
      </c>
      <c r="D36" s="11" t="s">
        <v>4</v>
      </c>
      <c r="E36" s="11">
        <v>0.01</v>
      </c>
      <c r="F36" s="6" t="str">
        <f t="shared" si="2"/>
        <v>NA</v>
      </c>
      <c r="G36" s="6">
        <f t="shared" si="3"/>
        <v>0.01</v>
      </c>
      <c r="H36" s="11" t="s">
        <v>4</v>
      </c>
      <c r="I36" s="11">
        <v>1</v>
      </c>
      <c r="J36" s="11">
        <v>0.005</v>
      </c>
      <c r="K36" s="11" t="s">
        <v>4</v>
      </c>
    </row>
    <row r="37" spans="1:11" ht="12.75">
      <c r="A37" s="1">
        <v>46</v>
      </c>
      <c r="B37" s="7" t="s">
        <v>73</v>
      </c>
      <c r="C37" s="11" t="s">
        <v>74</v>
      </c>
      <c r="D37" s="11" t="s">
        <v>4</v>
      </c>
      <c r="E37" s="11" t="s">
        <v>4</v>
      </c>
      <c r="F37" s="6" t="str">
        <f t="shared" si="2"/>
        <v>NA</v>
      </c>
      <c r="G37" s="6" t="str">
        <f t="shared" si="3"/>
        <v>NA</v>
      </c>
      <c r="H37" s="11" t="s">
        <v>4</v>
      </c>
      <c r="I37" s="11">
        <v>1</v>
      </c>
      <c r="J37" s="11">
        <v>0.005</v>
      </c>
      <c r="K37" s="11" t="s">
        <v>4</v>
      </c>
    </row>
    <row r="38" spans="1:11" ht="12.75">
      <c r="A38" s="1">
        <v>48</v>
      </c>
      <c r="B38" s="12" t="s">
        <v>75</v>
      </c>
      <c r="C38" s="11" t="s">
        <v>76</v>
      </c>
      <c r="D38" s="11" t="s">
        <v>4</v>
      </c>
      <c r="E38" s="11">
        <v>0.08</v>
      </c>
      <c r="F38" s="6" t="str">
        <f t="shared" si="2"/>
        <v>NA</v>
      </c>
      <c r="G38" s="6">
        <f t="shared" si="3"/>
        <v>0.08</v>
      </c>
      <c r="H38" s="11">
        <v>0.13</v>
      </c>
      <c r="I38" s="11">
        <v>1</v>
      </c>
      <c r="J38" s="6">
        <v>0.17</v>
      </c>
      <c r="K38" s="6" t="s">
        <v>4</v>
      </c>
    </row>
    <row r="39" spans="1:11" ht="12.75">
      <c r="A39" s="1">
        <v>49</v>
      </c>
      <c r="B39" s="12" t="s">
        <v>77</v>
      </c>
      <c r="C39" s="11" t="s">
        <v>78</v>
      </c>
      <c r="D39" s="11" t="s">
        <v>4</v>
      </c>
      <c r="E39" s="11">
        <v>0.005</v>
      </c>
      <c r="F39" s="6" t="str">
        <f t="shared" si="2"/>
        <v>NA</v>
      </c>
      <c r="G39" s="6">
        <f t="shared" si="3"/>
        <v>0.005</v>
      </c>
      <c r="H39" s="11" t="s">
        <v>4</v>
      </c>
      <c r="I39" s="11">
        <v>1</v>
      </c>
      <c r="J39" s="11">
        <v>0.17</v>
      </c>
      <c r="K39" s="11" t="s">
        <v>4</v>
      </c>
    </row>
    <row r="40" spans="1:11" ht="12.75">
      <c r="A40" s="1">
        <v>52</v>
      </c>
      <c r="B40" s="12" t="s">
        <v>79</v>
      </c>
      <c r="C40" s="11" t="s">
        <v>80</v>
      </c>
      <c r="D40" s="11">
        <v>0.001</v>
      </c>
      <c r="E40" s="11" t="s">
        <v>4</v>
      </c>
      <c r="F40" s="6">
        <f t="shared" si="2"/>
        <v>0.001</v>
      </c>
      <c r="G40" s="6" t="str">
        <f t="shared" si="3"/>
        <v>NA</v>
      </c>
      <c r="H40" s="11">
        <v>0.13</v>
      </c>
      <c r="I40" s="11">
        <v>1</v>
      </c>
      <c r="J40" s="11">
        <v>0.17</v>
      </c>
      <c r="K40" s="11" t="s">
        <v>4</v>
      </c>
    </row>
    <row r="41" spans="1:11" ht="12.75">
      <c r="A41" s="1">
        <v>53</v>
      </c>
      <c r="B41" s="12" t="s">
        <v>81</v>
      </c>
      <c r="C41" s="11" t="s">
        <v>82</v>
      </c>
      <c r="D41" s="11" t="s">
        <v>4</v>
      </c>
      <c r="E41" s="11">
        <v>0.0003</v>
      </c>
      <c r="F41" s="6" t="str">
        <f t="shared" si="2"/>
        <v>NA</v>
      </c>
      <c r="G41" s="6">
        <f t="shared" si="3"/>
        <v>0.0003</v>
      </c>
      <c r="H41" s="11" t="s">
        <v>4</v>
      </c>
      <c r="I41" s="11">
        <v>1</v>
      </c>
      <c r="J41" s="11">
        <v>0.5</v>
      </c>
      <c r="K41" s="11" t="s">
        <v>4</v>
      </c>
    </row>
    <row r="42" spans="1:11" ht="12.75">
      <c r="A42" s="1">
        <v>54</v>
      </c>
      <c r="B42" s="12" t="s">
        <v>83</v>
      </c>
      <c r="C42" s="11" t="s">
        <v>84</v>
      </c>
      <c r="D42" s="11" t="s">
        <v>4</v>
      </c>
      <c r="E42" s="11">
        <v>0.04</v>
      </c>
      <c r="F42" s="6" t="str">
        <f t="shared" si="2"/>
        <v>NA</v>
      </c>
      <c r="G42" s="6">
        <f t="shared" si="3"/>
        <v>0.04</v>
      </c>
      <c r="H42" s="11" t="s">
        <v>4</v>
      </c>
      <c r="I42" s="11">
        <v>1</v>
      </c>
      <c r="J42" s="11">
        <v>1</v>
      </c>
      <c r="K42" s="11" t="s">
        <v>4</v>
      </c>
    </row>
    <row r="43" spans="1:11" ht="12.75">
      <c r="A43" s="1">
        <v>55</v>
      </c>
      <c r="B43" s="12" t="s">
        <v>85</v>
      </c>
      <c r="C43" s="11" t="s">
        <v>86</v>
      </c>
      <c r="D43" s="11" t="s">
        <v>4</v>
      </c>
      <c r="E43" s="11">
        <v>0.0006</v>
      </c>
      <c r="F43" s="6" t="str">
        <f t="shared" si="2"/>
        <v>NA</v>
      </c>
      <c r="G43" s="6">
        <f t="shared" si="3"/>
        <v>0.0006</v>
      </c>
      <c r="H43" s="11" t="s">
        <v>4</v>
      </c>
      <c r="I43" s="11">
        <v>1</v>
      </c>
      <c r="J43" s="11">
        <v>0.5</v>
      </c>
      <c r="K43" s="11" t="s">
        <v>4</v>
      </c>
    </row>
    <row r="44" spans="1:11" ht="12.75">
      <c r="A44" s="1">
        <v>56</v>
      </c>
      <c r="B44" s="7" t="s">
        <v>87</v>
      </c>
      <c r="C44" s="11" t="s">
        <v>88</v>
      </c>
      <c r="D44" s="11" t="s">
        <v>4</v>
      </c>
      <c r="E44" s="11" t="s">
        <v>4</v>
      </c>
      <c r="F44" s="6" t="str">
        <f t="shared" si="2"/>
        <v>NA</v>
      </c>
      <c r="G44" s="6" t="str">
        <f t="shared" si="3"/>
        <v>NA</v>
      </c>
      <c r="H44" s="11" t="s">
        <v>4</v>
      </c>
      <c r="I44" s="11">
        <v>1</v>
      </c>
      <c r="J44" s="11">
        <v>0.005</v>
      </c>
      <c r="K44" s="11" t="s">
        <v>4</v>
      </c>
    </row>
    <row r="45" spans="1:11" ht="12.75">
      <c r="A45" s="1">
        <v>57</v>
      </c>
      <c r="B45" s="12" t="s">
        <v>89</v>
      </c>
      <c r="C45" s="11" t="s">
        <v>90</v>
      </c>
      <c r="D45" s="11">
        <v>0.24</v>
      </c>
      <c r="E45" s="11" t="s">
        <v>4</v>
      </c>
      <c r="F45" s="6">
        <f t="shared" si="2"/>
        <v>0.24</v>
      </c>
      <c r="G45" s="6" t="str">
        <f t="shared" si="3"/>
        <v>NA</v>
      </c>
      <c r="H45" s="11">
        <v>0.1</v>
      </c>
      <c r="I45" s="11">
        <v>1</v>
      </c>
      <c r="J45" s="11">
        <v>0.0033</v>
      </c>
      <c r="K45" s="11" t="s">
        <v>4</v>
      </c>
    </row>
    <row r="46" spans="1:11" ht="12.75">
      <c r="A46" s="1">
        <v>58</v>
      </c>
      <c r="B46" s="12" t="s">
        <v>91</v>
      </c>
      <c r="C46" s="11" t="s">
        <v>92</v>
      </c>
      <c r="D46" s="11">
        <v>0.34</v>
      </c>
      <c r="E46" s="11" t="s">
        <v>4</v>
      </c>
      <c r="F46" s="6">
        <f t="shared" si="2"/>
        <v>0.34</v>
      </c>
      <c r="G46" s="6" t="str">
        <f t="shared" si="3"/>
        <v>NA</v>
      </c>
      <c r="H46" s="11" t="s">
        <v>4</v>
      </c>
      <c r="I46" s="11">
        <v>1</v>
      </c>
      <c r="J46" s="11">
        <v>0.0033</v>
      </c>
      <c r="K46" s="11" t="s">
        <v>4</v>
      </c>
    </row>
    <row r="47" spans="1:11" ht="12.75">
      <c r="A47" s="1">
        <v>59</v>
      </c>
      <c r="B47" s="12" t="s">
        <v>93</v>
      </c>
      <c r="C47" s="11" t="s">
        <v>94</v>
      </c>
      <c r="D47" s="11">
        <v>0.34</v>
      </c>
      <c r="E47" s="11">
        <v>0.0005</v>
      </c>
      <c r="F47" s="6">
        <f t="shared" si="2"/>
        <v>0.34</v>
      </c>
      <c r="G47" s="6">
        <f t="shared" si="3"/>
        <v>0.0005</v>
      </c>
      <c r="H47" s="11">
        <v>0.03</v>
      </c>
      <c r="I47" s="11">
        <v>1</v>
      </c>
      <c r="J47" s="11">
        <v>0.0033</v>
      </c>
      <c r="K47" s="11" t="s">
        <v>4</v>
      </c>
    </row>
    <row r="48" spans="1:11" ht="12.75">
      <c r="A48" s="1">
        <v>60</v>
      </c>
      <c r="B48" s="12" t="s">
        <v>95</v>
      </c>
      <c r="C48" s="11" t="s">
        <v>96</v>
      </c>
      <c r="D48" s="11">
        <v>1</v>
      </c>
      <c r="E48" s="11" t="s">
        <v>4</v>
      </c>
      <c r="F48" s="6">
        <f t="shared" si="2"/>
        <v>1</v>
      </c>
      <c r="G48" s="6" t="str">
        <f t="shared" si="3"/>
        <v>NA</v>
      </c>
      <c r="H48" s="11">
        <v>0.13</v>
      </c>
      <c r="I48" s="11">
        <v>1</v>
      </c>
      <c r="J48" s="11">
        <v>0.17</v>
      </c>
      <c r="K48" s="11" t="s">
        <v>4</v>
      </c>
    </row>
    <row r="49" spans="1:11" ht="12.75">
      <c r="A49" s="1">
        <v>61</v>
      </c>
      <c r="B49" s="7" t="s">
        <v>97</v>
      </c>
      <c r="C49" s="11" t="s">
        <v>98</v>
      </c>
      <c r="D49" s="11">
        <v>0.084</v>
      </c>
      <c r="E49" s="11">
        <v>0.02</v>
      </c>
      <c r="F49" s="6">
        <f t="shared" si="2"/>
        <v>0.084</v>
      </c>
      <c r="G49" s="6">
        <f t="shared" si="3"/>
        <v>0.02</v>
      </c>
      <c r="H49" s="11" t="s">
        <v>4</v>
      </c>
      <c r="I49" s="11">
        <v>1</v>
      </c>
      <c r="J49" s="11">
        <v>0.005</v>
      </c>
      <c r="K49" s="11" t="s">
        <v>4</v>
      </c>
    </row>
    <row r="50" spans="1:11" ht="12.75">
      <c r="A50" s="1">
        <v>62</v>
      </c>
      <c r="B50" s="12" t="s">
        <v>99</v>
      </c>
      <c r="C50" s="11" t="s">
        <v>100</v>
      </c>
      <c r="D50" s="11">
        <v>0.8</v>
      </c>
      <c r="E50" s="11">
        <v>0.0002</v>
      </c>
      <c r="F50" s="6">
        <f t="shared" si="2"/>
        <v>0.8</v>
      </c>
      <c r="G50" s="6">
        <f t="shared" si="3"/>
        <v>0.0002</v>
      </c>
      <c r="H50" s="11" t="s">
        <v>4</v>
      </c>
      <c r="I50" s="11">
        <v>1</v>
      </c>
      <c r="J50" s="11">
        <v>0.005</v>
      </c>
      <c r="K50" s="11" t="s">
        <v>4</v>
      </c>
    </row>
    <row r="51" spans="1:11" ht="12.75">
      <c r="A51" s="1">
        <v>63</v>
      </c>
      <c r="B51" s="7" t="s">
        <v>101</v>
      </c>
      <c r="C51" s="11" t="s">
        <v>102</v>
      </c>
      <c r="D51" s="11">
        <v>2</v>
      </c>
      <c r="E51" s="11">
        <v>0.009</v>
      </c>
      <c r="F51" s="6">
        <f t="shared" si="2"/>
        <v>2</v>
      </c>
      <c r="G51" s="6">
        <f t="shared" si="3"/>
        <v>0.009</v>
      </c>
      <c r="H51" s="11" t="s">
        <v>4</v>
      </c>
      <c r="I51" s="11">
        <v>1</v>
      </c>
      <c r="J51" s="11">
        <v>0.005</v>
      </c>
      <c r="K51" s="11" t="s">
        <v>4</v>
      </c>
    </row>
    <row r="52" spans="1:11" ht="12.75">
      <c r="A52" s="1">
        <v>64</v>
      </c>
      <c r="B52" s="7" t="s">
        <v>103</v>
      </c>
      <c r="C52" s="11" t="s">
        <v>104</v>
      </c>
      <c r="D52" s="11" t="s">
        <v>4</v>
      </c>
      <c r="E52" s="11">
        <v>0.086</v>
      </c>
      <c r="F52" s="6" t="str">
        <f t="shared" si="2"/>
        <v>NA</v>
      </c>
      <c r="G52" s="6">
        <f t="shared" si="3"/>
        <v>0.086</v>
      </c>
      <c r="H52" s="11" t="s">
        <v>4</v>
      </c>
      <c r="I52" s="11">
        <v>1</v>
      </c>
      <c r="J52" s="11">
        <v>0.005</v>
      </c>
      <c r="K52" s="11" t="s">
        <v>4</v>
      </c>
    </row>
    <row r="53" spans="1:11" ht="12.75">
      <c r="A53" s="1">
        <v>65</v>
      </c>
      <c r="B53" s="7" t="s">
        <v>105</v>
      </c>
      <c r="C53" s="11" t="s">
        <v>106</v>
      </c>
      <c r="D53" s="11" t="s">
        <v>4</v>
      </c>
      <c r="E53" s="11">
        <v>0.086</v>
      </c>
      <c r="F53" s="6" t="str">
        <f t="shared" si="2"/>
        <v>NA</v>
      </c>
      <c r="G53" s="6">
        <f t="shared" si="3"/>
        <v>0.086</v>
      </c>
      <c r="H53" s="11" t="s">
        <v>4</v>
      </c>
      <c r="I53" s="11">
        <v>1</v>
      </c>
      <c r="J53" s="11">
        <v>0.005</v>
      </c>
      <c r="K53" s="11" t="s">
        <v>4</v>
      </c>
    </row>
    <row r="54" spans="1:11" ht="12.75">
      <c r="A54" s="1">
        <v>66</v>
      </c>
      <c r="B54" s="7" t="s">
        <v>107</v>
      </c>
      <c r="C54" s="11" t="s">
        <v>108</v>
      </c>
      <c r="D54" s="11" t="s">
        <v>4</v>
      </c>
      <c r="E54" s="11">
        <v>0.01</v>
      </c>
      <c r="F54" s="6" t="str">
        <f t="shared" si="2"/>
        <v>NA</v>
      </c>
      <c r="G54" s="6">
        <f t="shared" si="3"/>
        <v>0.01</v>
      </c>
      <c r="H54" s="11" t="s">
        <v>4</v>
      </c>
      <c r="I54" s="11">
        <v>1</v>
      </c>
      <c r="J54" s="11">
        <v>0.005</v>
      </c>
      <c r="K54" s="11" t="s">
        <v>4</v>
      </c>
    </row>
    <row r="55" spans="1:11" ht="12.75">
      <c r="A55" s="1">
        <v>67</v>
      </c>
      <c r="B55" s="12" t="s">
        <v>109</v>
      </c>
      <c r="C55" s="11" t="s">
        <v>110</v>
      </c>
      <c r="D55" s="11">
        <v>0.45</v>
      </c>
      <c r="E55" s="11" t="s">
        <v>4</v>
      </c>
      <c r="F55" s="6">
        <f t="shared" si="2"/>
        <v>0.45</v>
      </c>
      <c r="G55" s="6" t="str">
        <f t="shared" si="3"/>
        <v>NA</v>
      </c>
      <c r="H55" s="11">
        <v>0.1</v>
      </c>
      <c r="I55" s="11">
        <v>1</v>
      </c>
      <c r="J55" s="11">
        <v>0.33</v>
      </c>
      <c r="K55" s="11" t="s">
        <v>4</v>
      </c>
    </row>
    <row r="56" spans="1:11" ht="12.75">
      <c r="A56" s="1">
        <v>68</v>
      </c>
      <c r="B56" s="7" t="s">
        <v>111</v>
      </c>
      <c r="C56" s="11" t="s">
        <v>112</v>
      </c>
      <c r="D56" s="11" t="s">
        <v>4</v>
      </c>
      <c r="E56" s="11">
        <v>0.2</v>
      </c>
      <c r="F56" s="6" t="str">
        <f t="shared" si="2"/>
        <v>NA</v>
      </c>
      <c r="G56" s="6">
        <f t="shared" si="3"/>
        <v>0.2</v>
      </c>
      <c r="H56" s="11" t="s">
        <v>4</v>
      </c>
      <c r="I56" s="11">
        <v>1</v>
      </c>
      <c r="J56" s="11">
        <v>0.005</v>
      </c>
      <c r="K56" s="11" t="s">
        <v>4</v>
      </c>
    </row>
    <row r="57" spans="1:11" ht="12.75">
      <c r="A57" s="1">
        <v>69</v>
      </c>
      <c r="B57" s="7" t="s">
        <v>113</v>
      </c>
      <c r="C57" s="11" t="s">
        <v>114</v>
      </c>
      <c r="D57" s="11">
        <v>0.0057</v>
      </c>
      <c r="E57" s="11">
        <v>0.2</v>
      </c>
      <c r="F57" s="6">
        <f t="shared" si="2"/>
        <v>0.0057</v>
      </c>
      <c r="G57" s="6">
        <f t="shared" si="3"/>
        <v>0.2</v>
      </c>
      <c r="H57" s="11" t="s">
        <v>4</v>
      </c>
      <c r="I57" s="11">
        <v>1</v>
      </c>
      <c r="J57" s="11">
        <v>0.005</v>
      </c>
      <c r="K57" s="11" t="s">
        <v>4</v>
      </c>
    </row>
    <row r="58" spans="1:11" ht="12.75">
      <c r="A58" s="1">
        <v>70</v>
      </c>
      <c r="B58" s="7" t="s">
        <v>115</v>
      </c>
      <c r="C58" s="11" t="s">
        <v>116</v>
      </c>
      <c r="D58" s="11">
        <v>0.12</v>
      </c>
      <c r="E58" s="11" t="s">
        <v>4</v>
      </c>
      <c r="F58" s="6">
        <f t="shared" si="2"/>
        <v>0.12</v>
      </c>
      <c r="G58" s="6" t="str">
        <f t="shared" si="3"/>
        <v>NA</v>
      </c>
      <c r="H58" s="11" t="s">
        <v>4</v>
      </c>
      <c r="I58" s="11">
        <v>1</v>
      </c>
      <c r="J58" s="11">
        <v>0.005</v>
      </c>
      <c r="K58" s="11" t="s">
        <v>4</v>
      </c>
    </row>
    <row r="59" spans="1:11" ht="12.75">
      <c r="A59" s="1">
        <v>71</v>
      </c>
      <c r="B59" s="7" t="s">
        <v>117</v>
      </c>
      <c r="C59" s="11" t="s">
        <v>118</v>
      </c>
      <c r="D59" s="11" t="s">
        <v>4</v>
      </c>
      <c r="E59" s="11">
        <v>0.00014</v>
      </c>
      <c r="F59" s="6" t="str">
        <f t="shared" si="2"/>
        <v>NA</v>
      </c>
      <c r="G59" s="6">
        <f t="shared" si="3"/>
        <v>0.00014</v>
      </c>
      <c r="H59" s="11" t="s">
        <v>4</v>
      </c>
      <c r="I59" s="11">
        <v>1</v>
      </c>
      <c r="J59" s="11">
        <v>0.005</v>
      </c>
      <c r="K59" s="11" t="s">
        <v>4</v>
      </c>
    </row>
    <row r="60" spans="1:11" ht="12.75">
      <c r="A60" s="1">
        <v>72</v>
      </c>
      <c r="B60" s="7" t="s">
        <v>119</v>
      </c>
      <c r="C60" s="11" t="s">
        <v>120</v>
      </c>
      <c r="D60" s="11" t="s">
        <v>4</v>
      </c>
      <c r="E60" s="11">
        <v>0.01</v>
      </c>
      <c r="F60" s="6" t="str">
        <f t="shared" si="2"/>
        <v>NA</v>
      </c>
      <c r="G60" s="6">
        <f t="shared" si="3"/>
        <v>0.01</v>
      </c>
      <c r="H60" s="11" t="s">
        <v>4</v>
      </c>
      <c r="I60" s="11">
        <v>1</v>
      </c>
      <c r="J60" s="11">
        <v>0.005</v>
      </c>
      <c r="K60" s="11" t="s">
        <v>4</v>
      </c>
    </row>
    <row r="61" spans="1:11" ht="12.75">
      <c r="A61" s="1">
        <v>73</v>
      </c>
      <c r="B61" s="7" t="s">
        <v>121</v>
      </c>
      <c r="C61" s="11" t="s">
        <v>122</v>
      </c>
      <c r="D61" s="11" t="s">
        <v>4</v>
      </c>
      <c r="E61" s="11">
        <v>0.017</v>
      </c>
      <c r="F61" s="6" t="str">
        <f t="shared" si="2"/>
        <v>NA</v>
      </c>
      <c r="G61" s="6">
        <f t="shared" si="3"/>
        <v>0.017</v>
      </c>
      <c r="H61" s="11" t="s">
        <v>4</v>
      </c>
      <c r="I61" s="11">
        <v>1</v>
      </c>
      <c r="J61" s="11">
        <v>0.005</v>
      </c>
      <c r="K61" s="11" t="s">
        <v>4</v>
      </c>
    </row>
    <row r="62" spans="1:11" ht="12.75">
      <c r="A62" s="1">
        <v>75</v>
      </c>
      <c r="B62" s="12" t="s">
        <v>123</v>
      </c>
      <c r="C62" s="11" t="s">
        <v>124</v>
      </c>
      <c r="D62" s="11" t="s">
        <v>4</v>
      </c>
      <c r="E62" s="11">
        <v>0.003</v>
      </c>
      <c r="F62" s="6" t="str">
        <f t="shared" si="2"/>
        <v>NA</v>
      </c>
      <c r="G62" s="6">
        <f t="shared" si="3"/>
        <v>0.003</v>
      </c>
      <c r="H62" s="11">
        <v>0.1</v>
      </c>
      <c r="I62" s="11">
        <v>1</v>
      </c>
      <c r="J62" s="11">
        <v>0.17</v>
      </c>
      <c r="K62" s="11" t="s">
        <v>4</v>
      </c>
    </row>
    <row r="63" spans="1:11" ht="12.75">
      <c r="A63" s="1">
        <v>76</v>
      </c>
      <c r="B63" s="7" t="s">
        <v>125</v>
      </c>
      <c r="C63" s="11" t="s">
        <v>126</v>
      </c>
      <c r="D63" s="11">
        <v>0.037</v>
      </c>
      <c r="E63" s="11">
        <v>0.04</v>
      </c>
      <c r="F63" s="6">
        <f t="shared" si="2"/>
        <v>0.037</v>
      </c>
      <c r="G63" s="6">
        <f t="shared" si="3"/>
        <v>0.04</v>
      </c>
      <c r="H63" s="11" t="s">
        <v>4</v>
      </c>
      <c r="I63" s="11">
        <v>1</v>
      </c>
      <c r="J63" s="11">
        <v>0.005</v>
      </c>
      <c r="K63" s="11" t="s">
        <v>4</v>
      </c>
    </row>
    <row r="64" spans="1:11" ht="12.75">
      <c r="A64" s="1">
        <v>77</v>
      </c>
      <c r="B64" s="7" t="s">
        <v>127</v>
      </c>
      <c r="C64" s="11" t="s">
        <v>128</v>
      </c>
      <c r="D64" s="11">
        <v>0.1</v>
      </c>
      <c r="E64" s="11">
        <v>0.03</v>
      </c>
      <c r="F64" s="6">
        <f t="shared" si="2"/>
        <v>0.1</v>
      </c>
      <c r="G64" s="6">
        <f t="shared" si="3"/>
        <v>0.03</v>
      </c>
      <c r="H64" s="11" t="s">
        <v>4</v>
      </c>
      <c r="I64" s="11">
        <v>1</v>
      </c>
      <c r="J64" s="11">
        <v>0.005</v>
      </c>
      <c r="K64" s="11" t="s">
        <v>4</v>
      </c>
    </row>
    <row r="65" spans="1:11" ht="12.75">
      <c r="A65" s="1">
        <v>78</v>
      </c>
      <c r="B65" s="12" t="s">
        <v>129</v>
      </c>
      <c r="C65" s="11" t="s">
        <v>130</v>
      </c>
      <c r="D65" s="11">
        <v>16</v>
      </c>
      <c r="E65" s="11">
        <v>5E-05</v>
      </c>
      <c r="F65" s="6">
        <f t="shared" si="2"/>
        <v>16</v>
      </c>
      <c r="G65" s="6">
        <f t="shared" si="3"/>
        <v>5E-05</v>
      </c>
      <c r="H65" s="11">
        <v>0.1</v>
      </c>
      <c r="I65" s="11">
        <v>1</v>
      </c>
      <c r="J65" s="11">
        <v>0.0033</v>
      </c>
      <c r="K65" s="11" t="s">
        <v>4</v>
      </c>
    </row>
    <row r="66" spans="1:11" ht="12.75">
      <c r="A66" s="1">
        <v>79</v>
      </c>
      <c r="B66" s="12" t="s">
        <v>131</v>
      </c>
      <c r="C66" s="11" t="s">
        <v>132</v>
      </c>
      <c r="D66" s="11" t="s">
        <v>4</v>
      </c>
      <c r="E66" s="11">
        <v>0.8</v>
      </c>
      <c r="F66" s="6" t="str">
        <f aca="true" t="shared" si="4" ref="F66:F87">IF(D66="NA","NA",D66/I66)</f>
        <v>NA</v>
      </c>
      <c r="G66" s="6">
        <f aca="true" t="shared" si="5" ref="G66:G87">IF(E66="NA","NA",E66*I66)</f>
        <v>0.8</v>
      </c>
      <c r="H66" s="11">
        <v>0.1</v>
      </c>
      <c r="I66" s="11">
        <v>1</v>
      </c>
      <c r="J66" s="11">
        <v>0.17</v>
      </c>
      <c r="K66" s="11" t="s">
        <v>4</v>
      </c>
    </row>
    <row r="67" spans="1:11" ht="12.75">
      <c r="A67" s="1">
        <v>80</v>
      </c>
      <c r="B67" s="12" t="s">
        <v>133</v>
      </c>
      <c r="C67" s="11" t="s">
        <v>134</v>
      </c>
      <c r="D67" s="11" t="s">
        <v>4</v>
      </c>
      <c r="E67" s="11">
        <v>0.02</v>
      </c>
      <c r="F67" s="6" t="str">
        <f t="shared" si="4"/>
        <v>NA</v>
      </c>
      <c r="G67" s="6">
        <f t="shared" si="5"/>
        <v>0.02</v>
      </c>
      <c r="H67" s="11">
        <v>0.1</v>
      </c>
      <c r="I67" s="11">
        <v>1</v>
      </c>
      <c r="J67" s="11">
        <v>0.17</v>
      </c>
      <c r="K67" s="11" t="s">
        <v>4</v>
      </c>
    </row>
    <row r="68" spans="1:11" ht="12.75">
      <c r="A68" s="1">
        <v>82</v>
      </c>
      <c r="B68" s="12" t="s">
        <v>135</v>
      </c>
      <c r="C68" s="11" t="s">
        <v>136</v>
      </c>
      <c r="D68" s="11" t="s">
        <v>4</v>
      </c>
      <c r="E68" s="11">
        <v>0.1</v>
      </c>
      <c r="F68" s="6" t="str">
        <f t="shared" si="4"/>
        <v>NA</v>
      </c>
      <c r="G68" s="6">
        <f t="shared" si="5"/>
        <v>0.1</v>
      </c>
      <c r="H68" s="11">
        <v>0.1</v>
      </c>
      <c r="I68" s="11">
        <v>1</v>
      </c>
      <c r="J68" s="11">
        <v>0.17</v>
      </c>
      <c r="K68" s="11" t="s">
        <v>4</v>
      </c>
    </row>
    <row r="69" spans="1:11" ht="12.75">
      <c r="A69" s="1">
        <v>84</v>
      </c>
      <c r="B69" s="12" t="s">
        <v>137</v>
      </c>
      <c r="C69" s="11" t="s">
        <v>138</v>
      </c>
      <c r="D69" s="11" t="s">
        <v>4</v>
      </c>
      <c r="E69" s="11">
        <v>0.002</v>
      </c>
      <c r="F69" s="6" t="str">
        <f t="shared" si="4"/>
        <v>NA</v>
      </c>
      <c r="G69" s="6">
        <f t="shared" si="5"/>
        <v>0.002</v>
      </c>
      <c r="H69" s="11">
        <v>0.1</v>
      </c>
      <c r="I69" s="11">
        <v>1</v>
      </c>
      <c r="J69" s="11">
        <v>0.33</v>
      </c>
      <c r="K69" s="11" t="s">
        <v>4</v>
      </c>
    </row>
    <row r="70" spans="1:11" ht="12.75">
      <c r="A70" s="1">
        <v>87</v>
      </c>
      <c r="B70" s="12" t="s">
        <v>139</v>
      </c>
      <c r="C70" s="11" t="s">
        <v>140</v>
      </c>
      <c r="D70" s="11">
        <v>0.68</v>
      </c>
      <c r="E70" s="11" t="s">
        <v>4</v>
      </c>
      <c r="F70" s="6">
        <f t="shared" si="4"/>
        <v>0.68</v>
      </c>
      <c r="G70" s="6" t="str">
        <f t="shared" si="5"/>
        <v>NA</v>
      </c>
      <c r="H70" s="11">
        <v>0.1</v>
      </c>
      <c r="I70" s="11">
        <v>1</v>
      </c>
      <c r="J70" s="11">
        <v>0.17</v>
      </c>
      <c r="K70" s="11" t="s">
        <v>4</v>
      </c>
    </row>
    <row r="71" spans="1:11" ht="12.75">
      <c r="A71" s="1">
        <v>88</v>
      </c>
      <c r="B71" s="12" t="s">
        <v>141</v>
      </c>
      <c r="C71" s="11" t="s">
        <v>142</v>
      </c>
      <c r="D71" s="11" t="s">
        <v>4</v>
      </c>
      <c r="E71" s="11">
        <v>0.01</v>
      </c>
      <c r="F71" s="6" t="str">
        <f t="shared" si="4"/>
        <v>NA</v>
      </c>
      <c r="G71" s="6">
        <f t="shared" si="5"/>
        <v>0.01</v>
      </c>
      <c r="H71" s="11">
        <v>0.1</v>
      </c>
      <c r="I71" s="11">
        <v>1</v>
      </c>
      <c r="J71" s="11">
        <v>0.33</v>
      </c>
      <c r="K71" s="11" t="s">
        <v>4</v>
      </c>
    </row>
    <row r="72" spans="1:11" ht="12.75">
      <c r="A72" s="1">
        <v>89</v>
      </c>
      <c r="B72" s="12" t="s">
        <v>143</v>
      </c>
      <c r="C72" s="11" t="s">
        <v>144</v>
      </c>
      <c r="D72" s="11">
        <v>0.1</v>
      </c>
      <c r="E72" s="11">
        <v>0.03</v>
      </c>
      <c r="F72" s="6">
        <f t="shared" si="4"/>
        <v>0.1</v>
      </c>
      <c r="G72" s="6">
        <f t="shared" si="5"/>
        <v>0.03</v>
      </c>
      <c r="H72" s="11" t="s">
        <v>4</v>
      </c>
      <c r="I72" s="11">
        <v>1</v>
      </c>
      <c r="J72" s="11">
        <v>0.067</v>
      </c>
      <c r="K72" s="11" t="s">
        <v>4</v>
      </c>
    </row>
    <row r="73" spans="1:11" ht="12.75">
      <c r="A73" s="1">
        <v>91</v>
      </c>
      <c r="B73" s="12" t="s">
        <v>145</v>
      </c>
      <c r="C73" s="11" t="s">
        <v>146</v>
      </c>
      <c r="D73" s="11" t="s">
        <v>4</v>
      </c>
      <c r="E73" s="11">
        <v>0.006</v>
      </c>
      <c r="F73" s="6" t="str">
        <f t="shared" si="4"/>
        <v>NA</v>
      </c>
      <c r="G73" s="6">
        <f t="shared" si="5"/>
        <v>0.006</v>
      </c>
      <c r="H73" s="11" t="s">
        <v>4</v>
      </c>
      <c r="I73" s="11">
        <v>1</v>
      </c>
      <c r="J73" s="11">
        <v>0.0033</v>
      </c>
      <c r="K73" s="11" t="s">
        <v>4</v>
      </c>
    </row>
    <row r="74" spans="1:11" ht="12.75">
      <c r="A74" s="1">
        <v>93</v>
      </c>
      <c r="B74" s="12" t="s">
        <v>147</v>
      </c>
      <c r="C74" s="11" t="s">
        <v>148</v>
      </c>
      <c r="D74" s="11" t="s">
        <v>4</v>
      </c>
      <c r="E74" s="11">
        <v>0.0003</v>
      </c>
      <c r="F74" s="6" t="str">
        <f t="shared" si="4"/>
        <v>NA</v>
      </c>
      <c r="G74" s="6">
        <f t="shared" si="5"/>
        <v>0.0003</v>
      </c>
      <c r="H74" s="11">
        <v>0.1</v>
      </c>
      <c r="I74" s="11">
        <v>1</v>
      </c>
      <c r="J74" s="11">
        <v>0.0033</v>
      </c>
      <c r="K74" s="11" t="s">
        <v>4</v>
      </c>
    </row>
    <row r="75" spans="1:11" ht="12.75">
      <c r="A75" s="1">
        <v>94</v>
      </c>
      <c r="B75" s="7" t="s">
        <v>149</v>
      </c>
      <c r="C75" s="11" t="s">
        <v>150</v>
      </c>
      <c r="D75" s="11" t="s">
        <v>4</v>
      </c>
      <c r="E75" s="11">
        <v>0.1</v>
      </c>
      <c r="F75" s="6" t="str">
        <f t="shared" si="4"/>
        <v>NA</v>
      </c>
      <c r="G75" s="6">
        <f t="shared" si="5"/>
        <v>0.1</v>
      </c>
      <c r="H75" s="11" t="s">
        <v>4</v>
      </c>
      <c r="I75" s="11">
        <v>1</v>
      </c>
      <c r="J75" s="11">
        <v>0.005</v>
      </c>
      <c r="K75" s="11" t="s">
        <v>4</v>
      </c>
    </row>
    <row r="76" spans="1:11" ht="12.75">
      <c r="A76" s="1">
        <v>95</v>
      </c>
      <c r="B76" s="13" t="s">
        <v>151</v>
      </c>
      <c r="C76" s="6" t="s">
        <v>152</v>
      </c>
      <c r="D76" s="11" t="s">
        <v>4</v>
      </c>
      <c r="E76" s="11" t="s">
        <v>4</v>
      </c>
      <c r="F76" s="6" t="str">
        <f t="shared" si="4"/>
        <v>NA</v>
      </c>
      <c r="G76" s="6" t="str">
        <f t="shared" si="5"/>
        <v>NA</v>
      </c>
      <c r="H76" s="11" t="s">
        <v>4</v>
      </c>
      <c r="I76" s="11">
        <v>1</v>
      </c>
      <c r="J76" s="6">
        <v>80</v>
      </c>
      <c r="K76" s="6" t="s">
        <v>4</v>
      </c>
    </row>
    <row r="77" spans="1:11" ht="12.75">
      <c r="A77" s="1">
        <v>95</v>
      </c>
      <c r="B77" s="13" t="s">
        <v>153</v>
      </c>
      <c r="C77" s="6" t="s">
        <v>154</v>
      </c>
      <c r="D77" s="11" t="s">
        <v>4</v>
      </c>
      <c r="E77" s="11" t="s">
        <v>4</v>
      </c>
      <c r="F77" s="6" t="str">
        <f t="shared" si="4"/>
        <v>NA</v>
      </c>
      <c r="G77" s="6" t="str">
        <f t="shared" si="5"/>
        <v>NA</v>
      </c>
      <c r="H77" s="11" t="s">
        <v>4</v>
      </c>
      <c r="I77" s="11">
        <v>1</v>
      </c>
      <c r="J77" s="6">
        <v>80</v>
      </c>
      <c r="K77" s="6" t="s">
        <v>4</v>
      </c>
    </row>
    <row r="78" spans="1:11" ht="12.75">
      <c r="A78" s="1">
        <v>96</v>
      </c>
      <c r="B78" s="12" t="s">
        <v>155</v>
      </c>
      <c r="C78" s="11" t="s">
        <v>156</v>
      </c>
      <c r="D78" s="11" t="s">
        <v>4</v>
      </c>
      <c r="E78" s="11">
        <v>0.04</v>
      </c>
      <c r="F78" s="6" t="str">
        <f t="shared" si="4"/>
        <v>NA</v>
      </c>
      <c r="G78" s="6">
        <f t="shared" si="5"/>
        <v>0.04</v>
      </c>
      <c r="H78" s="11">
        <v>0.13</v>
      </c>
      <c r="I78" s="11">
        <v>1</v>
      </c>
      <c r="J78" s="11">
        <v>0.33</v>
      </c>
      <c r="K78" s="11" t="s">
        <v>4</v>
      </c>
    </row>
    <row r="79" spans="1:11" ht="12.75">
      <c r="A79" s="1">
        <v>97</v>
      </c>
      <c r="B79" s="12" t="s">
        <v>157</v>
      </c>
      <c r="C79" s="11" t="s">
        <v>158</v>
      </c>
      <c r="D79" s="11" t="s">
        <v>4</v>
      </c>
      <c r="E79" s="11">
        <v>0.04</v>
      </c>
      <c r="F79" s="6" t="str">
        <f t="shared" si="4"/>
        <v>NA</v>
      </c>
      <c r="G79" s="6">
        <f t="shared" si="5"/>
        <v>0.04</v>
      </c>
      <c r="H79" s="11">
        <v>0.13</v>
      </c>
      <c r="I79" s="11">
        <v>1</v>
      </c>
      <c r="J79" s="11">
        <v>0.17</v>
      </c>
      <c r="K79" s="11" t="s">
        <v>4</v>
      </c>
    </row>
    <row r="80" spans="1:11" ht="12.75">
      <c r="A80" s="1">
        <v>98</v>
      </c>
      <c r="B80" s="12" t="s">
        <v>159</v>
      </c>
      <c r="C80" s="11" t="s">
        <v>160</v>
      </c>
      <c r="D80" s="11">
        <v>6.3</v>
      </c>
      <c r="E80" s="11">
        <v>0.008</v>
      </c>
      <c r="F80" s="6">
        <f t="shared" si="4"/>
        <v>6.3</v>
      </c>
      <c r="G80" s="6">
        <f t="shared" si="5"/>
        <v>0.008</v>
      </c>
      <c r="H80" s="11">
        <v>0.1</v>
      </c>
      <c r="I80" s="11">
        <v>1</v>
      </c>
      <c r="J80" s="11">
        <v>0.0017</v>
      </c>
      <c r="K80" s="11" t="s">
        <v>4</v>
      </c>
    </row>
    <row r="81" spans="1:11" ht="12.75">
      <c r="A81" s="1">
        <v>99</v>
      </c>
      <c r="B81" s="12" t="s">
        <v>161</v>
      </c>
      <c r="C81" s="11" t="s">
        <v>162</v>
      </c>
      <c r="D81" s="11">
        <v>1.8</v>
      </c>
      <c r="E81" s="11" t="s">
        <v>4</v>
      </c>
      <c r="F81" s="6">
        <f t="shared" si="4"/>
        <v>1.8</v>
      </c>
      <c r="G81" s="6" t="str">
        <f t="shared" si="5"/>
        <v>NA</v>
      </c>
      <c r="H81" s="11">
        <v>0.1</v>
      </c>
      <c r="I81" s="11">
        <v>1</v>
      </c>
      <c r="J81" s="11">
        <v>0.0017</v>
      </c>
      <c r="K81" s="11" t="s">
        <v>4</v>
      </c>
    </row>
    <row r="82" spans="1:11" ht="12.75">
      <c r="A82" s="1">
        <v>100</v>
      </c>
      <c r="B82" s="12" t="s">
        <v>163</v>
      </c>
      <c r="C82" s="11" t="s">
        <v>164</v>
      </c>
      <c r="D82" s="11">
        <v>4.5</v>
      </c>
      <c r="E82" s="11">
        <v>0.0005</v>
      </c>
      <c r="F82" s="6">
        <f t="shared" si="4"/>
        <v>4.5</v>
      </c>
      <c r="G82" s="6">
        <f t="shared" si="5"/>
        <v>0.0005</v>
      </c>
      <c r="H82" s="11" t="s">
        <v>4</v>
      </c>
      <c r="I82" s="11">
        <v>1</v>
      </c>
      <c r="J82" s="11">
        <v>0.0017</v>
      </c>
      <c r="K82" s="11" t="s">
        <v>4</v>
      </c>
    </row>
    <row r="83" spans="1:11" ht="12.75">
      <c r="A83" s="1">
        <v>101</v>
      </c>
      <c r="B83" s="12" t="s">
        <v>165</v>
      </c>
      <c r="C83" s="11" t="s">
        <v>166</v>
      </c>
      <c r="D83" s="11">
        <v>9.1</v>
      </c>
      <c r="E83" s="11">
        <v>1.3E-05</v>
      </c>
      <c r="F83" s="6">
        <f t="shared" si="4"/>
        <v>9.1</v>
      </c>
      <c r="G83" s="6">
        <f t="shared" si="5"/>
        <v>1.3E-05</v>
      </c>
      <c r="H83" s="11" t="s">
        <v>4</v>
      </c>
      <c r="I83" s="11">
        <v>1</v>
      </c>
      <c r="J83" s="11">
        <v>0.0017</v>
      </c>
      <c r="K83" s="11" t="s">
        <v>4</v>
      </c>
    </row>
    <row r="84" spans="1:11" ht="12.75">
      <c r="A84" s="1">
        <v>102</v>
      </c>
      <c r="B84" s="12" t="s">
        <v>167</v>
      </c>
      <c r="C84" s="11" t="s">
        <v>168</v>
      </c>
      <c r="D84" s="11">
        <v>1.6</v>
      </c>
      <c r="E84" s="11">
        <v>0.0008</v>
      </c>
      <c r="F84" s="6">
        <f t="shared" si="4"/>
        <v>1.6</v>
      </c>
      <c r="G84" s="6">
        <f t="shared" si="5"/>
        <v>0.0008</v>
      </c>
      <c r="H84" s="11" t="s">
        <v>4</v>
      </c>
      <c r="I84" s="11">
        <v>1</v>
      </c>
      <c r="J84" s="11">
        <v>0.17</v>
      </c>
      <c r="K84" s="11" t="s">
        <v>4</v>
      </c>
    </row>
    <row r="85" spans="1:11" ht="12.75">
      <c r="A85" s="1">
        <v>103</v>
      </c>
      <c r="B85" s="7" t="s">
        <v>169</v>
      </c>
      <c r="C85" s="11" t="s">
        <v>170</v>
      </c>
      <c r="D85" s="11">
        <v>0.078</v>
      </c>
      <c r="E85" s="11">
        <v>0.001</v>
      </c>
      <c r="F85" s="6">
        <f t="shared" si="4"/>
        <v>0.078</v>
      </c>
      <c r="G85" s="6">
        <f t="shared" si="5"/>
        <v>0.001</v>
      </c>
      <c r="H85" s="11" t="s">
        <v>4</v>
      </c>
      <c r="I85" s="11">
        <v>1</v>
      </c>
      <c r="J85" s="11">
        <v>0.17</v>
      </c>
      <c r="K85" s="11" t="s">
        <v>4</v>
      </c>
    </row>
    <row r="86" spans="1:11" ht="12.75">
      <c r="A86" s="1">
        <v>104</v>
      </c>
      <c r="B86" s="12" t="s">
        <v>171</v>
      </c>
      <c r="C86" s="11" t="s">
        <v>172</v>
      </c>
      <c r="D86" s="11" t="s">
        <v>4</v>
      </c>
      <c r="E86" s="11">
        <v>0.006</v>
      </c>
      <c r="F86" s="6" t="str">
        <f t="shared" si="4"/>
        <v>NA</v>
      </c>
      <c r="G86" s="6">
        <f t="shared" si="5"/>
        <v>0.006</v>
      </c>
      <c r="H86" s="11" t="s">
        <v>4</v>
      </c>
      <c r="I86" s="11">
        <v>1</v>
      </c>
      <c r="J86" s="11">
        <v>0.33</v>
      </c>
      <c r="K86" s="11" t="s">
        <v>4</v>
      </c>
    </row>
    <row r="87" spans="1:11" ht="12.75">
      <c r="A87" s="1">
        <v>105</v>
      </c>
      <c r="B87" s="12" t="s">
        <v>173</v>
      </c>
      <c r="C87" s="11" t="s">
        <v>174</v>
      </c>
      <c r="D87" s="11">
        <v>0.04</v>
      </c>
      <c r="E87" s="11">
        <v>0.0007</v>
      </c>
      <c r="F87" s="6">
        <f t="shared" si="4"/>
        <v>0.04</v>
      </c>
      <c r="G87" s="6">
        <f t="shared" si="5"/>
        <v>0.0007</v>
      </c>
      <c r="H87" s="11" t="s">
        <v>4</v>
      </c>
      <c r="I87" s="11">
        <v>1</v>
      </c>
      <c r="J87" s="11">
        <v>0.17</v>
      </c>
      <c r="K87" s="11" t="s">
        <v>4</v>
      </c>
    </row>
    <row r="88" spans="2:11" ht="12.75">
      <c r="B88" s="7" t="s">
        <v>422</v>
      </c>
      <c r="C88" s="11" t="s">
        <v>423</v>
      </c>
      <c r="D88" s="11" t="s">
        <v>4</v>
      </c>
      <c r="E88" s="10">
        <v>3E-06</v>
      </c>
      <c r="F88" s="11" t="s">
        <v>4</v>
      </c>
      <c r="G88" s="10">
        <v>3E-06</v>
      </c>
      <c r="H88" s="11" t="s">
        <v>4</v>
      </c>
      <c r="I88" s="11">
        <v>1</v>
      </c>
      <c r="K88" s="11" t="s">
        <v>4</v>
      </c>
    </row>
    <row r="89" spans="1:11" ht="12.75">
      <c r="A89" s="1">
        <v>106</v>
      </c>
      <c r="B89" s="7" t="s">
        <v>175</v>
      </c>
      <c r="C89" s="11" t="s">
        <v>176</v>
      </c>
      <c r="D89" s="11" t="s">
        <v>4</v>
      </c>
      <c r="E89" s="11" t="s">
        <v>4</v>
      </c>
      <c r="F89" s="6" t="str">
        <f>IF(D89="NA","NA",D89/I89)</f>
        <v>NA</v>
      </c>
      <c r="G89" s="6" t="str">
        <f>IF(E89="NA","NA",E89*I89)</f>
        <v>NA</v>
      </c>
      <c r="H89" s="11" t="s">
        <v>4</v>
      </c>
      <c r="I89" s="11">
        <v>1</v>
      </c>
      <c r="J89" s="6" t="s">
        <v>4</v>
      </c>
      <c r="K89" s="11" t="s">
        <v>4</v>
      </c>
    </row>
    <row r="90" spans="1:11" ht="12.75">
      <c r="A90" s="1">
        <v>107</v>
      </c>
      <c r="B90" s="12" t="s">
        <v>177</v>
      </c>
      <c r="C90" s="11" t="s">
        <v>178</v>
      </c>
      <c r="D90" s="11" t="s">
        <v>4</v>
      </c>
      <c r="E90" s="11">
        <v>0.005</v>
      </c>
      <c r="F90" s="6" t="str">
        <f>IF(D90="NA","NA",D90/I90)</f>
        <v>NA</v>
      </c>
      <c r="G90" s="6">
        <f>IF(E90="NA","NA",E90*I90)</f>
        <v>0.005</v>
      </c>
      <c r="H90" s="11" t="s">
        <v>4</v>
      </c>
      <c r="I90" s="11">
        <v>1</v>
      </c>
      <c r="J90" s="11">
        <v>0.01</v>
      </c>
      <c r="K90" s="11" t="s">
        <v>4</v>
      </c>
    </row>
    <row r="91" spans="1:11" ht="12.75">
      <c r="A91" s="1">
        <v>108</v>
      </c>
      <c r="B91" s="12" t="s">
        <v>179</v>
      </c>
      <c r="C91" s="11" t="s">
        <v>180</v>
      </c>
      <c r="D91" s="11">
        <v>0.1</v>
      </c>
      <c r="E91" s="11" t="s">
        <v>4</v>
      </c>
      <c r="F91" s="6">
        <f>IF(D91="NA","NA",D91/I91)</f>
        <v>0.1</v>
      </c>
      <c r="G91" s="6" t="str">
        <f>IF(E91="NA","NA",E91*I91)</f>
        <v>NA</v>
      </c>
      <c r="H91" s="11">
        <v>0.13</v>
      </c>
      <c r="I91" s="11">
        <v>1</v>
      </c>
      <c r="J91" s="11">
        <v>0.17</v>
      </c>
      <c r="K91" s="11" t="s">
        <v>4</v>
      </c>
    </row>
    <row r="92" spans="1:11" ht="12.75">
      <c r="A92" s="1">
        <v>110</v>
      </c>
      <c r="B92" s="12" t="s">
        <v>181</v>
      </c>
      <c r="C92" s="11" t="s">
        <v>182</v>
      </c>
      <c r="D92" s="11">
        <v>0.00095</v>
      </c>
      <c r="E92" s="11">
        <v>0.2</v>
      </c>
      <c r="F92" s="6">
        <f>IF(D92="NA","NA",D92/I92)</f>
        <v>0.00095</v>
      </c>
      <c r="G92" s="6">
        <f>IF(E92="NA","NA",E92*I92)</f>
        <v>0.2</v>
      </c>
      <c r="H92" s="11">
        <v>0.1</v>
      </c>
      <c r="I92" s="11">
        <v>1</v>
      </c>
      <c r="J92" s="11">
        <v>0.17</v>
      </c>
      <c r="K92" s="11" t="s">
        <v>4</v>
      </c>
    </row>
    <row r="93" spans="1:11" ht="12.75">
      <c r="A93" s="1">
        <v>111</v>
      </c>
      <c r="B93" s="12" t="s">
        <v>183</v>
      </c>
      <c r="C93" s="11" t="s">
        <v>184</v>
      </c>
      <c r="D93" s="11" t="s">
        <v>4</v>
      </c>
      <c r="E93" s="11">
        <v>0.1</v>
      </c>
      <c r="F93" s="6" t="str">
        <f>IF(D93="NA","NA",D93/I93)</f>
        <v>NA</v>
      </c>
      <c r="G93" s="6">
        <f>IF(E93="NA","NA",E93*I93)</f>
        <v>0.1</v>
      </c>
      <c r="H93" s="11" t="s">
        <v>4</v>
      </c>
      <c r="I93" s="11">
        <v>1</v>
      </c>
      <c r="J93" s="6">
        <v>0.005</v>
      </c>
      <c r="K93" s="6" t="s">
        <v>4</v>
      </c>
    </row>
    <row r="94" spans="1:11" ht="12.75">
      <c r="A94" s="1">
        <v>112</v>
      </c>
      <c r="B94" s="12" t="s">
        <v>185</v>
      </c>
      <c r="C94" s="11" t="s">
        <v>186</v>
      </c>
      <c r="D94" s="11" t="s">
        <v>4</v>
      </c>
      <c r="E94" s="11" t="s">
        <v>4</v>
      </c>
      <c r="F94" s="6" t="s">
        <v>4</v>
      </c>
      <c r="G94" s="6" t="s">
        <v>4</v>
      </c>
      <c r="H94" s="11" t="s">
        <v>4</v>
      </c>
      <c r="I94" s="11">
        <v>1</v>
      </c>
      <c r="J94" s="11">
        <v>0.5</v>
      </c>
      <c r="K94" s="11" t="s">
        <v>4</v>
      </c>
    </row>
    <row r="95" spans="1:11" ht="12.75">
      <c r="A95" s="1">
        <v>113</v>
      </c>
      <c r="B95" s="12" t="s">
        <v>187</v>
      </c>
      <c r="C95" s="11" t="s">
        <v>188</v>
      </c>
      <c r="D95" s="11">
        <v>1.1</v>
      </c>
      <c r="E95" s="11">
        <v>0.0003</v>
      </c>
      <c r="F95" s="6">
        <f aca="true" t="shared" si="6" ref="F95:F113">IF(D95="NA","NA",D95/I95)</f>
        <v>1.1</v>
      </c>
      <c r="G95" s="6">
        <f aca="true" t="shared" si="7" ref="G95:G113">IF(E95="NA","NA",E95*I95)</f>
        <v>0.0003</v>
      </c>
      <c r="H95" s="11">
        <v>0.04</v>
      </c>
      <c r="I95" s="11">
        <v>1</v>
      </c>
      <c r="J95" s="11">
        <v>0.0017</v>
      </c>
      <c r="K95" s="11" t="s">
        <v>4</v>
      </c>
    </row>
    <row r="96" spans="1:11" ht="12.75">
      <c r="A96" s="1">
        <v>115</v>
      </c>
      <c r="B96" s="12" t="s">
        <v>189</v>
      </c>
      <c r="C96" s="11" t="s">
        <v>190</v>
      </c>
      <c r="D96" s="11" t="s">
        <v>4</v>
      </c>
      <c r="E96" s="11">
        <v>0.024</v>
      </c>
      <c r="F96" s="6" t="str">
        <f t="shared" si="6"/>
        <v>NA</v>
      </c>
      <c r="G96" s="6">
        <f t="shared" si="7"/>
        <v>0.024</v>
      </c>
      <c r="H96" s="11" t="s">
        <v>4</v>
      </c>
      <c r="I96" s="11">
        <v>1</v>
      </c>
      <c r="J96" s="11">
        <v>0.5</v>
      </c>
      <c r="K96" s="11" t="s">
        <v>4</v>
      </c>
    </row>
    <row r="97" spans="1:11" ht="12.75">
      <c r="A97" s="1">
        <v>116</v>
      </c>
      <c r="B97" s="13" t="s">
        <v>191</v>
      </c>
      <c r="C97" s="11" t="s">
        <v>192</v>
      </c>
      <c r="D97" s="11" t="s">
        <v>4</v>
      </c>
      <c r="E97" s="11">
        <v>0.0003</v>
      </c>
      <c r="F97" s="6" t="str">
        <f t="shared" si="6"/>
        <v>NA</v>
      </c>
      <c r="G97" s="6">
        <f t="shared" si="7"/>
        <v>2.1E-05</v>
      </c>
      <c r="H97" s="11" t="s">
        <v>4</v>
      </c>
      <c r="I97" s="11">
        <v>0.07</v>
      </c>
      <c r="J97" s="11">
        <v>0.1</v>
      </c>
      <c r="K97" s="11" t="s">
        <v>4</v>
      </c>
    </row>
    <row r="98" spans="1:11" ht="12.75">
      <c r="A98" s="1">
        <v>117</v>
      </c>
      <c r="B98" s="13" t="s">
        <v>193</v>
      </c>
      <c r="C98" s="11" t="s">
        <v>194</v>
      </c>
      <c r="D98" s="11" t="s">
        <v>4</v>
      </c>
      <c r="E98" s="11">
        <v>0.005</v>
      </c>
      <c r="F98" s="6" t="str">
        <f t="shared" si="6"/>
        <v>NA</v>
      </c>
      <c r="G98" s="6">
        <f t="shared" si="7"/>
        <v>0.005</v>
      </c>
      <c r="H98" s="11">
        <v>0.1</v>
      </c>
      <c r="I98" s="11">
        <v>1</v>
      </c>
      <c r="J98" s="11">
        <v>0.017</v>
      </c>
      <c r="K98" s="11" t="s">
        <v>4</v>
      </c>
    </row>
    <row r="99" spans="1:11" ht="12.75">
      <c r="A99" s="1">
        <v>118</v>
      </c>
      <c r="B99" s="13" t="s">
        <v>195</v>
      </c>
      <c r="C99" s="11" t="s">
        <v>196</v>
      </c>
      <c r="D99" s="11" t="s">
        <v>4</v>
      </c>
      <c r="E99" s="11">
        <v>1</v>
      </c>
      <c r="F99" s="6" t="str">
        <f t="shared" si="6"/>
        <v>NA</v>
      </c>
      <c r="G99" s="6">
        <f t="shared" si="7"/>
        <v>1</v>
      </c>
      <c r="H99" s="11" t="s">
        <v>4</v>
      </c>
      <c r="I99" s="11">
        <v>1</v>
      </c>
      <c r="J99" s="11">
        <v>0.005</v>
      </c>
      <c r="K99" s="11" t="s">
        <v>4</v>
      </c>
    </row>
    <row r="100" spans="1:11" ht="12.75">
      <c r="A100" s="1">
        <v>120</v>
      </c>
      <c r="B100" s="7" t="s">
        <v>197</v>
      </c>
      <c r="C100" s="11" t="s">
        <v>198</v>
      </c>
      <c r="D100" s="11">
        <v>0.014</v>
      </c>
      <c r="E100" s="11">
        <v>0.006</v>
      </c>
      <c r="F100" s="6">
        <f t="shared" si="6"/>
        <v>0.014</v>
      </c>
      <c r="G100" s="6">
        <f t="shared" si="7"/>
        <v>0.006</v>
      </c>
      <c r="H100" s="11" t="s">
        <v>4</v>
      </c>
      <c r="I100" s="11">
        <v>1</v>
      </c>
      <c r="J100" s="11">
        <v>0.005</v>
      </c>
      <c r="K100" s="11" t="s">
        <v>4</v>
      </c>
    </row>
    <row r="101" spans="1:11" ht="12.75">
      <c r="A101" s="1">
        <v>121</v>
      </c>
      <c r="B101" s="12" t="s">
        <v>199</v>
      </c>
      <c r="C101" s="11" t="s">
        <v>200</v>
      </c>
      <c r="D101" s="11" t="s">
        <v>4</v>
      </c>
      <c r="E101" s="11">
        <v>0.004</v>
      </c>
      <c r="F101" s="6" t="str">
        <f t="shared" si="6"/>
        <v>NA</v>
      </c>
      <c r="G101" s="6">
        <f t="shared" si="7"/>
        <v>0.004</v>
      </c>
      <c r="H101" s="11">
        <v>0.13</v>
      </c>
      <c r="I101" s="11">
        <v>1</v>
      </c>
      <c r="J101" s="11">
        <v>0.17</v>
      </c>
      <c r="K101" s="11" t="s">
        <v>4</v>
      </c>
    </row>
    <row r="102" spans="1:11" ht="12.75">
      <c r="A102" s="1">
        <v>122</v>
      </c>
      <c r="B102" s="7" t="s">
        <v>201</v>
      </c>
      <c r="C102" s="11" t="s">
        <v>202</v>
      </c>
      <c r="D102" s="11" t="s">
        <v>4</v>
      </c>
      <c r="E102" s="11" t="s">
        <v>4</v>
      </c>
      <c r="F102" s="6" t="str">
        <f t="shared" si="6"/>
        <v>NA</v>
      </c>
      <c r="G102" s="6" t="str">
        <f t="shared" si="7"/>
        <v>NA</v>
      </c>
      <c r="H102" s="11" t="s">
        <v>4</v>
      </c>
      <c r="I102" s="11">
        <v>1</v>
      </c>
      <c r="J102" s="11">
        <v>0.01</v>
      </c>
      <c r="K102" s="11" t="s">
        <v>4</v>
      </c>
    </row>
    <row r="103" spans="1:11" ht="12.75">
      <c r="A103" s="1">
        <v>123</v>
      </c>
      <c r="B103" s="12" t="s">
        <v>203</v>
      </c>
      <c r="C103" s="11" t="s">
        <v>204</v>
      </c>
      <c r="D103" s="11" t="s">
        <v>4</v>
      </c>
      <c r="E103" s="11">
        <v>0.005</v>
      </c>
      <c r="F103" s="6" t="str">
        <f t="shared" si="6"/>
        <v>NA</v>
      </c>
      <c r="G103" s="6">
        <f t="shared" si="7"/>
        <v>0.005</v>
      </c>
      <c r="H103" s="11">
        <v>0.1</v>
      </c>
      <c r="I103" s="11">
        <v>1</v>
      </c>
      <c r="J103" s="11">
        <v>0.33</v>
      </c>
      <c r="K103" s="11" t="s">
        <v>4</v>
      </c>
    </row>
    <row r="104" spans="1:11" ht="12.75">
      <c r="A104" s="1">
        <v>124</v>
      </c>
      <c r="B104" s="12" t="s">
        <v>205</v>
      </c>
      <c r="C104" s="11" t="s">
        <v>206</v>
      </c>
      <c r="D104" s="11" t="s">
        <v>4</v>
      </c>
      <c r="E104" s="11">
        <v>0.01</v>
      </c>
      <c r="F104" s="6" t="str">
        <f t="shared" si="6"/>
        <v>NA</v>
      </c>
      <c r="G104" s="6">
        <f t="shared" si="7"/>
        <v>0.01</v>
      </c>
      <c r="H104" s="11">
        <v>0.1</v>
      </c>
      <c r="I104" s="11">
        <v>1</v>
      </c>
      <c r="J104" s="11">
        <v>0.33</v>
      </c>
      <c r="K104" s="11" t="s">
        <v>4</v>
      </c>
    </row>
    <row r="105" spans="1:11" ht="12.75">
      <c r="A105" s="1">
        <v>125</v>
      </c>
      <c r="B105" s="7" t="s">
        <v>207</v>
      </c>
      <c r="C105" s="11" t="s">
        <v>208</v>
      </c>
      <c r="D105" s="11" t="s">
        <v>4</v>
      </c>
      <c r="E105" s="11">
        <v>0.01</v>
      </c>
      <c r="F105" s="6" t="str">
        <f t="shared" si="6"/>
        <v>NA</v>
      </c>
      <c r="G105" s="6">
        <f t="shared" si="7"/>
        <v>0.01</v>
      </c>
      <c r="H105" s="11" t="s">
        <v>4</v>
      </c>
      <c r="I105" s="11">
        <v>1</v>
      </c>
      <c r="J105" s="11">
        <v>0.005</v>
      </c>
      <c r="K105" s="11" t="s">
        <v>4</v>
      </c>
    </row>
    <row r="106" spans="1:11" ht="12.75">
      <c r="A106" s="1">
        <v>126</v>
      </c>
      <c r="B106" s="12" t="s">
        <v>209</v>
      </c>
      <c r="C106" s="11" t="s">
        <v>210</v>
      </c>
      <c r="D106" s="11" t="s">
        <v>4</v>
      </c>
      <c r="E106" s="11">
        <v>0.041</v>
      </c>
      <c r="F106" s="6" t="str">
        <f t="shared" si="6"/>
        <v>NA</v>
      </c>
      <c r="G106" s="6">
        <f t="shared" si="7"/>
        <v>0.041</v>
      </c>
      <c r="H106" s="11">
        <v>0.13</v>
      </c>
      <c r="I106" s="11">
        <v>1</v>
      </c>
      <c r="J106" s="11">
        <v>0.17</v>
      </c>
      <c r="K106" s="11" t="s">
        <v>4</v>
      </c>
    </row>
    <row r="107" spans="1:11" ht="12.75">
      <c r="A107" s="1">
        <v>127</v>
      </c>
      <c r="B107" s="12" t="s">
        <v>211</v>
      </c>
      <c r="C107" s="11" t="s">
        <v>212</v>
      </c>
      <c r="D107" s="11" t="s">
        <v>4</v>
      </c>
      <c r="E107" s="11">
        <v>0.02</v>
      </c>
      <c r="F107" s="6" t="str">
        <f t="shared" si="6"/>
        <v>NA</v>
      </c>
      <c r="G107" s="6">
        <f t="shared" si="7"/>
        <v>0.0008</v>
      </c>
      <c r="H107" s="11" t="s">
        <v>4</v>
      </c>
      <c r="I107" s="11">
        <v>0.04</v>
      </c>
      <c r="J107" s="11">
        <v>0.5</v>
      </c>
      <c r="K107" s="11" t="s">
        <v>4</v>
      </c>
    </row>
    <row r="108" spans="1:12" ht="12.75">
      <c r="A108" s="1">
        <v>129</v>
      </c>
      <c r="B108" s="12" t="s">
        <v>213</v>
      </c>
      <c r="C108" s="11" t="s">
        <v>214</v>
      </c>
      <c r="D108" s="11">
        <v>0.02</v>
      </c>
      <c r="E108" s="11">
        <v>0.004</v>
      </c>
      <c r="F108" s="6">
        <f t="shared" si="6"/>
        <v>0.02</v>
      </c>
      <c r="G108" s="6">
        <f t="shared" si="7"/>
        <v>0.004</v>
      </c>
      <c r="H108" s="11">
        <v>0.1</v>
      </c>
      <c r="I108" s="11">
        <v>1</v>
      </c>
      <c r="J108" s="6">
        <v>0.33</v>
      </c>
      <c r="K108" s="6" t="s">
        <v>4</v>
      </c>
      <c r="L108" s="7"/>
    </row>
    <row r="109" spans="1:12" ht="12.75">
      <c r="A109" s="1">
        <v>131</v>
      </c>
      <c r="B109" s="12" t="s">
        <v>215</v>
      </c>
      <c r="C109" s="11" t="s">
        <v>216</v>
      </c>
      <c r="D109" s="11" t="s">
        <v>4</v>
      </c>
      <c r="E109" s="11">
        <v>0.002</v>
      </c>
      <c r="F109" s="6" t="str">
        <f t="shared" si="6"/>
        <v>NA</v>
      </c>
      <c r="G109" s="6">
        <f t="shared" si="7"/>
        <v>0.002</v>
      </c>
      <c r="H109" s="11" t="s">
        <v>4</v>
      </c>
      <c r="I109" s="11">
        <v>1</v>
      </c>
      <c r="J109" s="11">
        <v>0.17</v>
      </c>
      <c r="K109" s="11" t="s">
        <v>4</v>
      </c>
      <c r="L109" s="7"/>
    </row>
    <row r="110" spans="1:12" ht="12.75">
      <c r="A110" s="1">
        <v>132</v>
      </c>
      <c r="B110" s="12" t="s">
        <v>217</v>
      </c>
      <c r="C110" s="11" t="s">
        <v>218</v>
      </c>
      <c r="D110" s="11">
        <v>7</v>
      </c>
      <c r="E110" s="11" t="s">
        <v>4</v>
      </c>
      <c r="F110" s="6">
        <f t="shared" si="6"/>
        <v>7</v>
      </c>
      <c r="G110" s="6" t="str">
        <f t="shared" si="7"/>
        <v>NA</v>
      </c>
      <c r="H110" s="11">
        <v>0.1</v>
      </c>
      <c r="I110" s="11">
        <v>1</v>
      </c>
      <c r="J110" s="11">
        <v>0.17</v>
      </c>
      <c r="K110" s="11" t="s">
        <v>4</v>
      </c>
      <c r="L110" s="7"/>
    </row>
    <row r="111" spans="1:12" ht="12.75">
      <c r="A111" s="1">
        <v>133</v>
      </c>
      <c r="B111" s="12" t="s">
        <v>219</v>
      </c>
      <c r="C111" s="11" t="s">
        <v>220</v>
      </c>
      <c r="D111" s="11">
        <v>0.0049</v>
      </c>
      <c r="E111" s="11" t="s">
        <v>4</v>
      </c>
      <c r="F111" s="6">
        <f t="shared" si="6"/>
        <v>0.0049</v>
      </c>
      <c r="G111" s="6" t="str">
        <f t="shared" si="7"/>
        <v>NA</v>
      </c>
      <c r="H111" s="11">
        <v>0.1</v>
      </c>
      <c r="I111" s="11">
        <v>1</v>
      </c>
      <c r="J111" s="11">
        <v>0.17</v>
      </c>
      <c r="K111" s="11" t="s">
        <v>4</v>
      </c>
      <c r="L111" s="7"/>
    </row>
    <row r="112" spans="1:12" ht="12.75">
      <c r="A112" s="1">
        <v>134</v>
      </c>
      <c r="B112" s="12" t="s">
        <v>221</v>
      </c>
      <c r="C112" s="11" t="s">
        <v>222</v>
      </c>
      <c r="D112" s="11" t="s">
        <v>4</v>
      </c>
      <c r="E112" s="11">
        <v>0.04</v>
      </c>
      <c r="F112" s="6" t="str">
        <f t="shared" si="6"/>
        <v>NA</v>
      </c>
      <c r="G112" s="6">
        <f t="shared" si="7"/>
        <v>0.04</v>
      </c>
      <c r="H112" s="11" t="s">
        <v>4</v>
      </c>
      <c r="I112" s="11">
        <v>1</v>
      </c>
      <c r="J112" s="11">
        <v>0.33</v>
      </c>
      <c r="K112" s="11" t="s">
        <v>4</v>
      </c>
      <c r="L112" s="7"/>
    </row>
    <row r="113" spans="1:12" ht="12.75">
      <c r="A113" s="1">
        <v>135</v>
      </c>
      <c r="B113" s="12" t="s">
        <v>223</v>
      </c>
      <c r="C113" s="11" t="s">
        <v>224</v>
      </c>
      <c r="D113" s="11">
        <v>0.4</v>
      </c>
      <c r="E113" s="11">
        <v>0.005</v>
      </c>
      <c r="F113" s="6">
        <f t="shared" si="6"/>
        <v>0.4</v>
      </c>
      <c r="G113" s="6">
        <f t="shared" si="7"/>
        <v>0.005</v>
      </c>
      <c r="H113" s="11">
        <v>0.25</v>
      </c>
      <c r="I113" s="11">
        <v>1</v>
      </c>
      <c r="J113" s="11">
        <v>0.33</v>
      </c>
      <c r="K113" s="11" t="s">
        <v>4</v>
      </c>
      <c r="L113" s="7"/>
    </row>
    <row r="114" spans="2:11" ht="12.75">
      <c r="B114" s="17" t="s">
        <v>416</v>
      </c>
      <c r="C114" s="175" t="s">
        <v>419</v>
      </c>
      <c r="D114" s="10" t="s">
        <v>4</v>
      </c>
      <c r="E114" s="10">
        <v>7.4E-07</v>
      </c>
      <c r="F114" s="11" t="s">
        <v>4</v>
      </c>
      <c r="G114" s="10">
        <v>7.4E-07</v>
      </c>
      <c r="H114" s="11">
        <v>0.1</v>
      </c>
      <c r="I114" s="11">
        <v>1</v>
      </c>
      <c r="K114" s="11" t="s">
        <v>4</v>
      </c>
    </row>
    <row r="115" spans="2:11" ht="12.75">
      <c r="B115" s="17" t="s">
        <v>417</v>
      </c>
      <c r="C115" s="175" t="s">
        <v>420</v>
      </c>
      <c r="D115" s="10" t="s">
        <v>4</v>
      </c>
      <c r="E115" s="10">
        <v>2E-06</v>
      </c>
      <c r="F115" s="11" t="s">
        <v>4</v>
      </c>
      <c r="G115" s="10">
        <v>2E-06</v>
      </c>
      <c r="H115" s="11">
        <v>0.1</v>
      </c>
      <c r="I115" s="11">
        <v>1</v>
      </c>
      <c r="K115" s="11" t="s">
        <v>4</v>
      </c>
    </row>
    <row r="116" spans="2:11" ht="12.75">
      <c r="B116" s="17" t="s">
        <v>418</v>
      </c>
      <c r="C116" s="175" t="s">
        <v>421</v>
      </c>
      <c r="D116" s="10" t="s">
        <v>4</v>
      </c>
      <c r="E116" s="10">
        <v>1.8E-06</v>
      </c>
      <c r="F116" s="11" t="s">
        <v>4</v>
      </c>
      <c r="G116" s="10">
        <v>1.8E-06</v>
      </c>
      <c r="H116" s="11">
        <v>0.1</v>
      </c>
      <c r="I116" s="11">
        <v>1</v>
      </c>
      <c r="K116" s="11" t="s">
        <v>4</v>
      </c>
    </row>
    <row r="117" spans="1:12" ht="12.75">
      <c r="A117" s="1">
        <v>137</v>
      </c>
      <c r="B117" s="12" t="s">
        <v>225</v>
      </c>
      <c r="C117" s="11" t="s">
        <v>226</v>
      </c>
      <c r="D117" s="11" t="s">
        <v>4</v>
      </c>
      <c r="E117" s="11">
        <v>0.3</v>
      </c>
      <c r="F117" s="6" t="str">
        <f aca="true" t="shared" si="8" ref="F117:F143">IF(D117="NA","NA",D117/I117)</f>
        <v>NA</v>
      </c>
      <c r="G117" s="6">
        <f aca="true" t="shared" si="9" ref="G117:G143">IF(E117="NA","NA",E117*I117)</f>
        <v>0.3</v>
      </c>
      <c r="H117" s="11">
        <v>0.1</v>
      </c>
      <c r="I117" s="11">
        <v>1</v>
      </c>
      <c r="J117" s="11">
        <v>0.33</v>
      </c>
      <c r="K117" s="11" t="s">
        <v>4</v>
      </c>
      <c r="L117" s="7"/>
    </row>
    <row r="118" spans="1:12" ht="12.75">
      <c r="A118" s="1">
        <v>138</v>
      </c>
      <c r="B118" s="12" t="s">
        <v>227</v>
      </c>
      <c r="C118" s="11" t="s">
        <v>228</v>
      </c>
      <c r="D118" s="11">
        <v>2</v>
      </c>
      <c r="E118" s="11" t="s">
        <v>4</v>
      </c>
      <c r="F118" s="6">
        <f t="shared" si="8"/>
        <v>2</v>
      </c>
      <c r="G118" s="6" t="str">
        <f t="shared" si="9"/>
        <v>NA</v>
      </c>
      <c r="H118" s="11">
        <v>0.14</v>
      </c>
      <c r="I118" s="11">
        <v>1</v>
      </c>
      <c r="J118" s="11">
        <v>0.03</v>
      </c>
      <c r="K118" s="11" t="s">
        <v>4</v>
      </c>
      <c r="L118" s="7"/>
    </row>
    <row r="119" spans="1:12" ht="12.75">
      <c r="A119" s="1">
        <v>139</v>
      </c>
      <c r="B119" s="12" t="s">
        <v>229</v>
      </c>
      <c r="C119" s="11" t="s">
        <v>230</v>
      </c>
      <c r="D119" s="11" t="s">
        <v>4</v>
      </c>
      <c r="E119" s="11">
        <v>0.03</v>
      </c>
      <c r="F119" s="6" t="str">
        <f t="shared" si="8"/>
        <v>NA</v>
      </c>
      <c r="G119" s="6">
        <f t="shared" si="9"/>
        <v>0.03</v>
      </c>
      <c r="H119" s="11">
        <v>0.13</v>
      </c>
      <c r="I119" s="11">
        <v>1</v>
      </c>
      <c r="J119" s="11">
        <v>0.17</v>
      </c>
      <c r="K119" s="11" t="s">
        <v>4</v>
      </c>
      <c r="L119" s="7"/>
    </row>
    <row r="120" spans="1:12" ht="12.75">
      <c r="A120" s="1">
        <v>140</v>
      </c>
      <c r="B120" s="12" t="s">
        <v>231</v>
      </c>
      <c r="C120" s="11" t="s">
        <v>232</v>
      </c>
      <c r="D120" s="11" t="s">
        <v>4</v>
      </c>
      <c r="E120" s="11">
        <v>0.005</v>
      </c>
      <c r="F120" s="6" t="str">
        <f t="shared" si="8"/>
        <v>NA</v>
      </c>
      <c r="G120" s="6">
        <f t="shared" si="9"/>
        <v>0.005</v>
      </c>
      <c r="H120" s="11" t="s">
        <v>4</v>
      </c>
      <c r="I120" s="11">
        <v>1</v>
      </c>
      <c r="J120" s="11">
        <v>2.5</v>
      </c>
      <c r="K120" s="11" t="s">
        <v>4</v>
      </c>
      <c r="L120" s="7"/>
    </row>
    <row r="121" spans="1:12" ht="12.75">
      <c r="A121" s="1">
        <v>141</v>
      </c>
      <c r="B121" s="12" t="s">
        <v>233</v>
      </c>
      <c r="C121" s="11" t="s">
        <v>234</v>
      </c>
      <c r="D121" s="11" t="s">
        <v>4</v>
      </c>
      <c r="E121" s="11">
        <v>0.005</v>
      </c>
      <c r="F121" s="6" t="str">
        <f t="shared" si="8"/>
        <v>NA</v>
      </c>
      <c r="G121" s="6">
        <f t="shared" si="9"/>
        <v>0.0002</v>
      </c>
      <c r="H121" s="11" t="s">
        <v>4</v>
      </c>
      <c r="I121" s="11">
        <v>0.04</v>
      </c>
      <c r="J121" s="11">
        <v>0.5</v>
      </c>
      <c r="K121" s="11" t="s">
        <v>4</v>
      </c>
      <c r="L121" s="7"/>
    </row>
    <row r="122" spans="1:12" ht="12.75">
      <c r="A122" s="1">
        <v>142</v>
      </c>
      <c r="B122" s="7" t="s">
        <v>235</v>
      </c>
      <c r="C122" s="11" t="s">
        <v>236</v>
      </c>
      <c r="D122" s="11" t="s">
        <v>4</v>
      </c>
      <c r="E122" s="11">
        <v>0.2</v>
      </c>
      <c r="F122" s="6" t="str">
        <f t="shared" si="8"/>
        <v>NA</v>
      </c>
      <c r="G122" s="6">
        <f t="shared" si="9"/>
        <v>0.2</v>
      </c>
      <c r="H122" s="11" t="s">
        <v>4</v>
      </c>
      <c r="I122" s="11">
        <v>1</v>
      </c>
      <c r="J122" s="11">
        <v>0.005</v>
      </c>
      <c r="K122" s="11" t="s">
        <v>4</v>
      </c>
      <c r="L122" s="7"/>
    </row>
    <row r="123" spans="1:12" ht="12.75">
      <c r="A123" s="1">
        <v>143</v>
      </c>
      <c r="B123" s="7" t="s">
        <v>237</v>
      </c>
      <c r="C123" s="11" t="s">
        <v>238</v>
      </c>
      <c r="D123" s="11" t="s">
        <v>4</v>
      </c>
      <c r="E123" s="11">
        <v>0.018</v>
      </c>
      <c r="F123" s="6" t="str">
        <f t="shared" si="8"/>
        <v>NA</v>
      </c>
      <c r="G123" s="6">
        <f t="shared" si="9"/>
        <v>0.018</v>
      </c>
      <c r="H123" s="11" t="s">
        <v>4</v>
      </c>
      <c r="I123" s="11">
        <v>1</v>
      </c>
      <c r="J123" s="11">
        <v>0.1</v>
      </c>
      <c r="K123" s="11" t="s">
        <v>4</v>
      </c>
      <c r="L123" s="7"/>
    </row>
    <row r="124" spans="1:12" ht="12.75">
      <c r="A124" s="1">
        <v>144</v>
      </c>
      <c r="B124" s="12" t="s">
        <v>239</v>
      </c>
      <c r="C124" s="11" t="s">
        <v>240</v>
      </c>
      <c r="D124" s="11" t="s">
        <v>4</v>
      </c>
      <c r="E124" s="11">
        <v>0.0003</v>
      </c>
      <c r="F124" s="6" t="str">
        <f t="shared" si="8"/>
        <v>NA</v>
      </c>
      <c r="G124" s="6">
        <f t="shared" si="9"/>
        <v>0.0003</v>
      </c>
      <c r="H124" s="11" t="s">
        <v>4</v>
      </c>
      <c r="I124" s="11">
        <v>1</v>
      </c>
      <c r="J124" s="6">
        <v>0.17</v>
      </c>
      <c r="K124" s="6" t="s">
        <v>4</v>
      </c>
      <c r="L124" s="7"/>
    </row>
    <row r="125" spans="1:12" ht="12.75">
      <c r="A125" s="1">
        <v>145</v>
      </c>
      <c r="B125" s="12" t="s">
        <v>241</v>
      </c>
      <c r="C125" s="11" t="s">
        <v>242</v>
      </c>
      <c r="D125" s="11" t="s">
        <v>4</v>
      </c>
      <c r="E125" s="10">
        <v>7E-10</v>
      </c>
      <c r="F125" s="6" t="str">
        <f t="shared" si="8"/>
        <v>NA</v>
      </c>
      <c r="G125" s="6">
        <f t="shared" si="9"/>
        <v>7E-10</v>
      </c>
      <c r="H125" s="11">
        <v>0.03</v>
      </c>
      <c r="I125" s="11">
        <v>1</v>
      </c>
      <c r="J125" s="6">
        <v>1E-06</v>
      </c>
      <c r="K125" s="6" t="s">
        <v>4</v>
      </c>
      <c r="L125" s="7"/>
    </row>
    <row r="126" spans="1:12" ht="12.75">
      <c r="A126" s="1">
        <v>147</v>
      </c>
      <c r="B126" s="7" t="s">
        <v>243</v>
      </c>
      <c r="C126" s="11" t="s">
        <v>244</v>
      </c>
      <c r="D126" s="11">
        <v>0.2</v>
      </c>
      <c r="E126" s="11">
        <v>0.02</v>
      </c>
      <c r="F126" s="6">
        <f t="shared" si="8"/>
        <v>0.2</v>
      </c>
      <c r="G126" s="6">
        <f t="shared" si="9"/>
        <v>0.02</v>
      </c>
      <c r="H126" s="11" t="s">
        <v>4</v>
      </c>
      <c r="I126" s="11">
        <v>1</v>
      </c>
      <c r="J126" s="11">
        <v>0.005</v>
      </c>
      <c r="K126" s="11" t="s">
        <v>4</v>
      </c>
      <c r="L126" s="7"/>
    </row>
    <row r="127" spans="1:12" ht="12.75">
      <c r="A127" s="1">
        <v>148</v>
      </c>
      <c r="B127" s="7" t="s">
        <v>245</v>
      </c>
      <c r="C127" s="11" t="s">
        <v>246</v>
      </c>
      <c r="D127" s="11">
        <v>0.0021</v>
      </c>
      <c r="E127" s="11">
        <v>0.006</v>
      </c>
      <c r="F127" s="6">
        <f t="shared" si="8"/>
        <v>0.0021</v>
      </c>
      <c r="G127" s="6">
        <f t="shared" si="9"/>
        <v>0.006</v>
      </c>
      <c r="H127" s="11" t="s">
        <v>4</v>
      </c>
      <c r="I127" s="11">
        <v>1</v>
      </c>
      <c r="J127" s="11">
        <v>0.005</v>
      </c>
      <c r="K127" s="11" t="s">
        <v>4</v>
      </c>
      <c r="L127" s="7"/>
    </row>
    <row r="128" spans="1:12" ht="12.75">
      <c r="A128" s="1">
        <v>149</v>
      </c>
      <c r="B128" s="12" t="s">
        <v>247</v>
      </c>
      <c r="C128" s="11" t="s">
        <v>248</v>
      </c>
      <c r="D128" s="11" t="s">
        <v>4</v>
      </c>
      <c r="E128" s="11">
        <v>0.03</v>
      </c>
      <c r="F128" s="6" t="str">
        <f t="shared" si="8"/>
        <v>NA</v>
      </c>
      <c r="G128" s="6">
        <f t="shared" si="9"/>
        <v>0.03</v>
      </c>
      <c r="H128" s="11">
        <v>0.1</v>
      </c>
      <c r="I128" s="11">
        <v>1</v>
      </c>
      <c r="J128" s="6">
        <v>0.17</v>
      </c>
      <c r="K128" s="6" t="s">
        <v>4</v>
      </c>
      <c r="L128" s="7"/>
    </row>
    <row r="129" spans="1:12" ht="12.75">
      <c r="A129" s="1">
        <v>151</v>
      </c>
      <c r="B129" s="7" t="s">
        <v>249</v>
      </c>
      <c r="C129" s="11" t="s">
        <v>250</v>
      </c>
      <c r="D129" s="11" t="s">
        <v>4</v>
      </c>
      <c r="E129" s="11">
        <v>0.08</v>
      </c>
      <c r="F129" s="6" t="str">
        <f t="shared" si="8"/>
        <v>NA</v>
      </c>
      <c r="G129" s="6">
        <f t="shared" si="9"/>
        <v>0.08</v>
      </c>
      <c r="H129" s="11" t="s">
        <v>4</v>
      </c>
      <c r="I129" s="11">
        <v>1</v>
      </c>
      <c r="J129" s="11">
        <v>0.005</v>
      </c>
      <c r="K129" s="11" t="s">
        <v>4</v>
      </c>
      <c r="L129" s="7"/>
    </row>
    <row r="130" spans="1:12" ht="12.75">
      <c r="A130" s="1">
        <v>152</v>
      </c>
      <c r="B130" s="12" t="s">
        <v>251</v>
      </c>
      <c r="C130" s="11" t="s">
        <v>252</v>
      </c>
      <c r="D130" s="11">
        <v>1.1</v>
      </c>
      <c r="E130" s="11" t="s">
        <v>4</v>
      </c>
      <c r="F130" s="6">
        <f t="shared" si="8"/>
        <v>1.1</v>
      </c>
      <c r="G130" s="6" t="str">
        <f t="shared" si="9"/>
        <v>NA</v>
      </c>
      <c r="H130" s="11">
        <v>0.1</v>
      </c>
      <c r="I130" s="11">
        <v>1</v>
      </c>
      <c r="J130" s="11">
        <v>0.17</v>
      </c>
      <c r="K130" s="11" t="s">
        <v>4</v>
      </c>
      <c r="L130" s="7"/>
    </row>
    <row r="131" spans="1:12" ht="12.75">
      <c r="A131" s="1">
        <v>153</v>
      </c>
      <c r="B131" s="7" t="s">
        <v>253</v>
      </c>
      <c r="C131" s="11" t="s">
        <v>254</v>
      </c>
      <c r="D131" s="11" t="s">
        <v>4</v>
      </c>
      <c r="E131" s="11">
        <v>0.01</v>
      </c>
      <c r="F131" s="6" t="str">
        <f t="shared" si="8"/>
        <v>NA</v>
      </c>
      <c r="G131" s="6">
        <f t="shared" si="9"/>
        <v>0.01</v>
      </c>
      <c r="H131" s="11" t="s">
        <v>4</v>
      </c>
      <c r="I131" s="11">
        <v>1</v>
      </c>
      <c r="J131" s="11">
        <v>0.005</v>
      </c>
      <c r="K131" s="11" t="s">
        <v>4</v>
      </c>
      <c r="L131" s="7"/>
    </row>
    <row r="132" spans="1:12" ht="12.75">
      <c r="A132" s="1">
        <v>154</v>
      </c>
      <c r="B132" s="7" t="s">
        <v>255</v>
      </c>
      <c r="C132" s="11" t="s">
        <v>256</v>
      </c>
      <c r="D132" s="11" t="s">
        <v>4</v>
      </c>
      <c r="E132" s="11">
        <v>2</v>
      </c>
      <c r="F132" s="6" t="str">
        <f t="shared" si="8"/>
        <v>NA</v>
      </c>
      <c r="G132" s="6">
        <f t="shared" si="9"/>
        <v>2</v>
      </c>
      <c r="H132" s="11" t="s">
        <v>4</v>
      </c>
      <c r="I132" s="11">
        <v>1</v>
      </c>
      <c r="J132" s="11">
        <v>0.005</v>
      </c>
      <c r="K132" s="11" t="s">
        <v>4</v>
      </c>
      <c r="L132" s="7"/>
    </row>
    <row r="133" spans="1:12" ht="12.75">
      <c r="A133" s="1">
        <v>155</v>
      </c>
      <c r="B133" s="7" t="s">
        <v>257</v>
      </c>
      <c r="C133" s="11" t="s">
        <v>258</v>
      </c>
      <c r="D133" s="11">
        <v>0.057</v>
      </c>
      <c r="E133" s="11">
        <v>0.004</v>
      </c>
      <c r="F133" s="6">
        <f t="shared" si="8"/>
        <v>0.057</v>
      </c>
      <c r="G133" s="6">
        <f t="shared" si="9"/>
        <v>0.004</v>
      </c>
      <c r="H133" s="11" t="s">
        <v>4</v>
      </c>
      <c r="I133" s="11">
        <v>1</v>
      </c>
      <c r="J133" s="11">
        <v>0.005</v>
      </c>
      <c r="K133" s="11" t="s">
        <v>4</v>
      </c>
      <c r="L133" s="7"/>
    </row>
    <row r="134" spans="1:12" ht="12.75">
      <c r="A134" s="1">
        <v>156</v>
      </c>
      <c r="B134" s="7" t="s">
        <v>259</v>
      </c>
      <c r="C134" s="11" t="s">
        <v>260</v>
      </c>
      <c r="D134" s="11">
        <v>0.046</v>
      </c>
      <c r="E134" s="11">
        <v>0.0005</v>
      </c>
      <c r="F134" s="6">
        <f t="shared" si="8"/>
        <v>0.046</v>
      </c>
      <c r="G134" s="6">
        <f t="shared" si="9"/>
        <v>0.0005</v>
      </c>
      <c r="H134" s="11" t="s">
        <v>4</v>
      </c>
      <c r="I134" s="11">
        <v>1</v>
      </c>
      <c r="J134" s="11">
        <v>0.005</v>
      </c>
      <c r="K134" s="11" t="s">
        <v>4</v>
      </c>
      <c r="L134" s="7"/>
    </row>
    <row r="135" spans="1:12" ht="12.75">
      <c r="A135" s="1">
        <v>157</v>
      </c>
      <c r="B135" s="7" t="s">
        <v>261</v>
      </c>
      <c r="C135" s="11" t="s">
        <v>262</v>
      </c>
      <c r="D135" s="11" t="s">
        <v>4</v>
      </c>
      <c r="E135" s="11">
        <v>0.3</v>
      </c>
      <c r="F135" s="6" t="str">
        <f t="shared" si="8"/>
        <v>NA</v>
      </c>
      <c r="G135" s="6">
        <f t="shared" si="9"/>
        <v>0.3</v>
      </c>
      <c r="H135" s="11" t="s">
        <v>4</v>
      </c>
      <c r="I135" s="11">
        <v>1</v>
      </c>
      <c r="J135" s="11">
        <v>0.005</v>
      </c>
      <c r="K135" s="11" t="s">
        <v>4</v>
      </c>
      <c r="L135" s="7"/>
    </row>
    <row r="136" spans="1:12" ht="12.75">
      <c r="A136" s="1">
        <v>158</v>
      </c>
      <c r="B136" s="12" t="s">
        <v>263</v>
      </c>
      <c r="C136" s="11" t="s">
        <v>264</v>
      </c>
      <c r="D136" s="11" t="s">
        <v>4</v>
      </c>
      <c r="E136" s="11">
        <v>0.1</v>
      </c>
      <c r="F136" s="6" t="str">
        <f t="shared" si="8"/>
        <v>NA</v>
      </c>
      <c r="G136" s="6">
        <f t="shared" si="9"/>
        <v>0.1</v>
      </c>
      <c r="H136" s="11">
        <v>0.1</v>
      </c>
      <c r="I136" s="11">
        <v>1</v>
      </c>
      <c r="J136" s="11">
        <v>0.2</v>
      </c>
      <c r="K136" s="11" t="s">
        <v>4</v>
      </c>
      <c r="L136" s="7"/>
    </row>
    <row r="137" spans="1:12" ht="12.75">
      <c r="A137" s="1">
        <v>159</v>
      </c>
      <c r="B137" s="12" t="s">
        <v>265</v>
      </c>
      <c r="C137" s="11" t="s">
        <v>266</v>
      </c>
      <c r="D137" s="11">
        <v>0.011</v>
      </c>
      <c r="E137" s="11">
        <v>0.001</v>
      </c>
      <c r="F137" s="6">
        <f t="shared" si="8"/>
        <v>0.011</v>
      </c>
      <c r="G137" s="6">
        <f t="shared" si="9"/>
        <v>0.001</v>
      </c>
      <c r="H137" s="11">
        <v>0.1</v>
      </c>
      <c r="I137" s="11">
        <v>1</v>
      </c>
      <c r="J137" s="11">
        <v>0.2</v>
      </c>
      <c r="K137" s="11" t="s">
        <v>4</v>
      </c>
      <c r="L137" s="7"/>
    </row>
    <row r="138" spans="1:12" ht="12.75">
      <c r="A138" s="1">
        <v>160</v>
      </c>
      <c r="B138" s="7" t="s">
        <v>267</v>
      </c>
      <c r="C138" s="11" t="s">
        <v>268</v>
      </c>
      <c r="D138" s="11" t="s">
        <v>4</v>
      </c>
      <c r="E138" s="11" t="s">
        <v>4</v>
      </c>
      <c r="F138" s="6" t="str">
        <f t="shared" si="8"/>
        <v>NA</v>
      </c>
      <c r="G138" s="6" t="str">
        <f t="shared" si="9"/>
        <v>NA</v>
      </c>
      <c r="H138" s="11" t="s">
        <v>4</v>
      </c>
      <c r="I138" s="11">
        <v>1</v>
      </c>
      <c r="J138" s="11">
        <v>0.005</v>
      </c>
      <c r="K138" s="11" t="s">
        <v>4</v>
      </c>
      <c r="L138" s="7"/>
    </row>
    <row r="139" spans="1:12" ht="12.75">
      <c r="A139" s="1">
        <v>161</v>
      </c>
      <c r="B139" s="12" t="s">
        <v>269</v>
      </c>
      <c r="C139" s="11" t="s">
        <v>270</v>
      </c>
      <c r="D139" s="11" t="s">
        <v>4</v>
      </c>
      <c r="E139" s="11">
        <v>0.01</v>
      </c>
      <c r="F139" s="6" t="str">
        <f t="shared" si="8"/>
        <v>NA</v>
      </c>
      <c r="G139" s="6">
        <f t="shared" si="9"/>
        <v>0.01</v>
      </c>
      <c r="H139" s="11" t="s">
        <v>4</v>
      </c>
      <c r="I139" s="11">
        <v>1</v>
      </c>
      <c r="J139" s="11">
        <v>0.076</v>
      </c>
      <c r="K139" s="11" t="s">
        <v>4</v>
      </c>
      <c r="L139" s="7"/>
    </row>
    <row r="140" spans="1:12" ht="12.75">
      <c r="A140" s="1">
        <v>163</v>
      </c>
      <c r="B140" s="12" t="s">
        <v>271</v>
      </c>
      <c r="C140" s="11" t="s">
        <v>272</v>
      </c>
      <c r="D140" s="11" t="s">
        <v>4</v>
      </c>
      <c r="E140" s="11">
        <v>0.005</v>
      </c>
      <c r="F140" s="6" t="str">
        <f t="shared" si="8"/>
        <v>NA</v>
      </c>
      <c r="G140" s="6">
        <f t="shared" si="9"/>
        <v>0.00013</v>
      </c>
      <c r="H140" s="11" t="s">
        <v>4</v>
      </c>
      <c r="I140" s="11">
        <v>0.026</v>
      </c>
      <c r="J140" s="11">
        <v>2.5</v>
      </c>
      <c r="K140" s="11" t="s">
        <v>4</v>
      </c>
      <c r="L140" s="7"/>
    </row>
    <row r="141" spans="1:12" ht="12.75">
      <c r="A141" s="1">
        <v>164</v>
      </c>
      <c r="B141" s="7" t="s">
        <v>273</v>
      </c>
      <c r="C141" s="11" t="s">
        <v>274</v>
      </c>
      <c r="D141" s="11">
        <v>0.72</v>
      </c>
      <c r="E141" s="11">
        <v>0.003</v>
      </c>
      <c r="F141" s="6">
        <f t="shared" si="8"/>
        <v>0.72</v>
      </c>
      <c r="G141" s="6">
        <f t="shared" si="9"/>
        <v>0.003</v>
      </c>
      <c r="H141" s="11" t="s">
        <v>4</v>
      </c>
      <c r="I141" s="11">
        <v>1</v>
      </c>
      <c r="J141" s="11">
        <v>0.005</v>
      </c>
      <c r="K141" s="11" t="s">
        <v>4</v>
      </c>
      <c r="L141" s="7"/>
    </row>
    <row r="142" spans="1:12" ht="12.75">
      <c r="A142" s="1">
        <v>165</v>
      </c>
      <c r="B142" s="7" t="s">
        <v>275</v>
      </c>
      <c r="C142" s="11" t="s">
        <v>276</v>
      </c>
      <c r="D142" s="11" t="s">
        <v>4</v>
      </c>
      <c r="E142" s="11">
        <v>0.15</v>
      </c>
      <c r="F142" s="6" t="str">
        <f t="shared" si="8"/>
        <v>NA</v>
      </c>
      <c r="G142" s="6">
        <f t="shared" si="9"/>
        <v>0.15</v>
      </c>
      <c r="H142" s="11" t="s">
        <v>4</v>
      </c>
      <c r="I142" s="11">
        <v>1</v>
      </c>
      <c r="J142" s="11">
        <v>0.005</v>
      </c>
      <c r="K142" s="11" t="s">
        <v>4</v>
      </c>
      <c r="L142" s="7"/>
    </row>
    <row r="143" spans="1:12" ht="13.5" customHeight="1">
      <c r="A143" s="1">
        <v>166</v>
      </c>
      <c r="B143" s="12" t="s">
        <v>277</v>
      </c>
      <c r="C143" s="11" t="s">
        <v>278</v>
      </c>
      <c r="D143" s="11" t="s">
        <v>4</v>
      </c>
      <c r="E143" s="11">
        <v>0.3</v>
      </c>
      <c r="F143" s="6" t="str">
        <f t="shared" si="8"/>
        <v>NA</v>
      </c>
      <c r="G143" s="6">
        <f t="shared" si="9"/>
        <v>0.3</v>
      </c>
      <c r="H143" s="11" t="s">
        <v>4</v>
      </c>
      <c r="I143" s="11">
        <v>1</v>
      </c>
      <c r="J143" s="11">
        <v>1</v>
      </c>
      <c r="K143" s="11" t="s">
        <v>4</v>
      </c>
      <c r="L143" s="7"/>
    </row>
    <row r="144" spans="1:12" ht="12.75">
      <c r="A144" s="1"/>
      <c r="B144" s="12"/>
      <c r="L144" s="7"/>
    </row>
    <row r="145" spans="1:12" ht="12.75">
      <c r="A145" s="1"/>
      <c r="B145" s="12"/>
      <c r="L145" s="7"/>
    </row>
    <row r="146" spans="1:12" ht="12.75">
      <c r="A146" s="1"/>
      <c r="L146" s="7"/>
    </row>
    <row r="147" spans="1:12" ht="12.75">
      <c r="A147" s="1"/>
      <c r="L147" s="7"/>
    </row>
    <row r="148" spans="1:12" ht="12.75">
      <c r="A148" s="1"/>
      <c r="B148" s="12"/>
      <c r="L148" s="7"/>
    </row>
    <row r="149" spans="1:12" ht="12.75">
      <c r="A149" s="1"/>
      <c r="B149" s="12"/>
      <c r="J149" s="6"/>
      <c r="K149" s="6"/>
      <c r="L149" s="7"/>
    </row>
    <row r="150" spans="1:12" ht="12.75">
      <c r="A150" s="1"/>
      <c r="B150" s="12"/>
      <c r="L150" s="7"/>
    </row>
    <row r="151" spans="1:12" ht="12.75">
      <c r="A151" s="1"/>
      <c r="L151" s="7"/>
    </row>
    <row r="152" spans="1:12" ht="12.75">
      <c r="A152" s="1"/>
      <c r="L152" s="7"/>
    </row>
    <row r="153" spans="1:12" ht="12.75">
      <c r="A153" s="1"/>
      <c r="L153" s="7"/>
    </row>
    <row r="154" spans="1:12" ht="12.75">
      <c r="A154" s="1"/>
      <c r="B154" s="12"/>
      <c r="L154" s="7"/>
    </row>
    <row r="155" spans="1:12" ht="12.75">
      <c r="A155" s="1"/>
      <c r="B155" s="12"/>
      <c r="L155" s="7"/>
    </row>
    <row r="156" spans="1:12" ht="12.75">
      <c r="A156" s="1"/>
      <c r="B156" s="12"/>
      <c r="L156" s="7"/>
    </row>
    <row r="157" spans="1:12" ht="12.75">
      <c r="A157" s="1"/>
      <c r="B157" s="12"/>
      <c r="L157" s="7"/>
    </row>
    <row r="158" spans="1:12" ht="12.75">
      <c r="A158" s="1"/>
      <c r="B158" s="12"/>
      <c r="L158" s="7"/>
    </row>
    <row r="159" spans="1:12" ht="12.75">
      <c r="A159" s="1"/>
      <c r="B159" s="12"/>
      <c r="L159" s="7"/>
    </row>
    <row r="160" spans="1:12" ht="12.75">
      <c r="A160" s="1"/>
      <c r="B160" s="12"/>
      <c r="L160" s="7"/>
    </row>
    <row r="161" spans="1:12" ht="12.75">
      <c r="A161" s="1"/>
      <c r="B161" s="1"/>
      <c r="L161" s="7"/>
    </row>
    <row r="162" spans="1:12" ht="12.75">
      <c r="A162" s="1"/>
      <c r="B162" s="12"/>
      <c r="L162" s="7"/>
    </row>
    <row r="163" spans="1:12" ht="12.75">
      <c r="A163" s="1"/>
      <c r="B163" s="12"/>
      <c r="F163" s="6"/>
      <c r="G163" s="6"/>
      <c r="L163" s="7"/>
    </row>
    <row r="164" spans="1:12" ht="12.75">
      <c r="A164" s="1"/>
      <c r="B164" s="12"/>
      <c r="L164" s="7"/>
    </row>
    <row r="165" spans="1:12" ht="12.75">
      <c r="A165" s="1"/>
      <c r="B165" s="12"/>
      <c r="L165" s="7"/>
    </row>
    <row r="166" spans="1:12" ht="12.75">
      <c r="A166" s="1"/>
      <c r="B166" s="12"/>
      <c r="L166" s="7"/>
    </row>
    <row r="167" spans="1:12" ht="12.75">
      <c r="A167" s="1"/>
      <c r="B167" s="12"/>
      <c r="L167" s="7"/>
    </row>
    <row r="168" spans="1:12" ht="12.75">
      <c r="A168" s="1"/>
      <c r="B168" s="12"/>
      <c r="L168" s="7"/>
    </row>
    <row r="172" spans="3:12" ht="12.75">
      <c r="C172" s="7"/>
      <c r="D172" s="7"/>
      <c r="E172" s="7"/>
      <c r="I172" s="7"/>
      <c r="J172" s="7"/>
      <c r="K172" s="7"/>
      <c r="L172" s="7"/>
    </row>
    <row r="173" ht="12.75">
      <c r="L173" s="7"/>
    </row>
    <row r="184" spans="4:11" s="7" customFormat="1" ht="12.75">
      <c r="D184" s="11"/>
      <c r="E184" s="11"/>
      <c r="F184" s="11"/>
      <c r="G184" s="11"/>
      <c r="H184" s="11"/>
      <c r="I184" s="11"/>
      <c r="J184" s="11"/>
      <c r="K184" s="11"/>
    </row>
    <row r="185" spans="4:11" s="7" customFormat="1" ht="12.75">
      <c r="D185" s="11"/>
      <c r="E185" s="11"/>
      <c r="F185" s="11"/>
      <c r="G185" s="11"/>
      <c r="H185" s="11"/>
      <c r="I185" s="11"/>
      <c r="J185" s="11"/>
      <c r="K185" s="11"/>
    </row>
    <row r="186" spans="4:11" s="7" customFormat="1" ht="12.75">
      <c r="D186" s="11"/>
      <c r="E186" s="11"/>
      <c r="F186" s="11"/>
      <c r="G186" s="11"/>
      <c r="H186" s="11"/>
      <c r="I186" s="11"/>
      <c r="J186" s="11"/>
      <c r="K186" s="11"/>
    </row>
    <row r="187" spans="4:11" s="7" customFormat="1" ht="12.75">
      <c r="D187" s="11"/>
      <c r="E187" s="11"/>
      <c r="F187" s="11"/>
      <c r="G187" s="11"/>
      <c r="H187" s="11"/>
      <c r="I187" s="11"/>
      <c r="J187" s="11"/>
      <c r="K187" s="11"/>
    </row>
    <row r="188" spans="4:11" s="7" customFormat="1" ht="12.75">
      <c r="D188" s="11"/>
      <c r="E188" s="11"/>
      <c r="F188" s="11"/>
      <c r="G188" s="11"/>
      <c r="H188" s="11"/>
      <c r="I188" s="11"/>
      <c r="J188" s="11"/>
      <c r="K188" s="11"/>
    </row>
    <row r="189" spans="4:11" s="7" customFormat="1" ht="12.75">
      <c r="D189" s="11"/>
      <c r="E189" s="11"/>
      <c r="F189" s="11"/>
      <c r="G189" s="11"/>
      <c r="H189" s="11"/>
      <c r="I189" s="11"/>
      <c r="J189" s="11"/>
      <c r="K189" s="11"/>
    </row>
    <row r="190" spans="4:11" s="7" customFormat="1" ht="12.75">
      <c r="D190" s="11"/>
      <c r="E190" s="11"/>
      <c r="F190" s="11"/>
      <c r="G190" s="11"/>
      <c r="H190" s="11"/>
      <c r="I190" s="11"/>
      <c r="J190" s="11"/>
      <c r="K190" s="11"/>
    </row>
    <row r="191" spans="4:11" s="7" customFormat="1" ht="12.75">
      <c r="D191" s="11"/>
      <c r="E191" s="11"/>
      <c r="F191" s="11"/>
      <c r="G191" s="11"/>
      <c r="H191" s="11"/>
      <c r="I191" s="11"/>
      <c r="J191" s="11"/>
      <c r="K191" s="11"/>
    </row>
    <row r="192" spans="4:11" s="7" customFormat="1" ht="12.75">
      <c r="D192" s="11"/>
      <c r="E192" s="11"/>
      <c r="F192" s="11"/>
      <c r="G192" s="11"/>
      <c r="H192" s="11"/>
      <c r="I192" s="11"/>
      <c r="J192" s="11"/>
      <c r="K192" s="11"/>
    </row>
    <row r="193" ht="12.75">
      <c r="L193" s="7"/>
    </row>
    <row r="194" ht="12.75">
      <c r="L194" s="7"/>
    </row>
    <row r="195" ht="12.75">
      <c r="L195" s="7"/>
    </row>
    <row r="196" ht="12.75">
      <c r="L196" s="7"/>
    </row>
    <row r="197" ht="12.75">
      <c r="L197" s="7"/>
    </row>
    <row r="198" ht="12.75">
      <c r="L198" s="7"/>
    </row>
    <row r="199" ht="12.75">
      <c r="L199" s="7"/>
    </row>
    <row r="200" ht="12.75">
      <c r="L200" s="7"/>
    </row>
    <row r="201" spans="2:12" ht="12.75">
      <c r="B201" s="7" t="s">
        <v>279</v>
      </c>
      <c r="L201" s="7"/>
    </row>
    <row r="202" spans="2:12" ht="12.75">
      <c r="B202" s="7" t="s">
        <v>280</v>
      </c>
      <c r="L202" s="7"/>
    </row>
    <row r="203" spans="2:12" ht="12.75">
      <c r="B203" s="7" t="s">
        <v>281</v>
      </c>
      <c r="L203" s="7"/>
    </row>
    <row r="204" spans="2:12" ht="12.75">
      <c r="B204" s="12" t="s">
        <v>282</v>
      </c>
      <c r="L204" s="7"/>
    </row>
    <row r="205" spans="2:12" ht="12.75">
      <c r="B205" s="12" t="s">
        <v>283</v>
      </c>
      <c r="L205" s="7"/>
    </row>
    <row r="206" spans="2:12" ht="12.75">
      <c r="B206" s="12" t="s">
        <v>284</v>
      </c>
      <c r="L206" s="7"/>
    </row>
    <row r="207" spans="2:12" ht="12.75">
      <c r="B207" s="12" t="s">
        <v>285</v>
      </c>
      <c r="L207" s="7"/>
    </row>
    <row r="208" spans="2:12" ht="12.75">
      <c r="B208" s="14" t="s">
        <v>286</v>
      </c>
      <c r="C208" s="14"/>
      <c r="L208" s="7"/>
    </row>
    <row r="209" spans="2:12" ht="12.75">
      <c r="B209" s="12" t="s">
        <v>287</v>
      </c>
      <c r="L209" s="7"/>
    </row>
    <row r="210" spans="2:12" ht="12.75">
      <c r="B210" s="12" t="s">
        <v>288</v>
      </c>
      <c r="L210" s="7"/>
    </row>
    <row r="211" spans="2:12" ht="49.5" customHeight="1">
      <c r="B211" s="176" t="s">
        <v>289</v>
      </c>
      <c r="C211" s="176"/>
      <c r="L211" s="7"/>
    </row>
    <row r="212" spans="2:12" ht="27.75" customHeight="1">
      <c r="B212" s="176" t="s">
        <v>290</v>
      </c>
      <c r="C212" s="176"/>
      <c r="L212" s="7"/>
    </row>
    <row r="213" spans="2:12" ht="12.75">
      <c r="B213" s="12" t="s">
        <v>291</v>
      </c>
      <c r="L213" s="7"/>
    </row>
    <row r="214" spans="2:12" ht="12.75">
      <c r="B214" s="12" t="s">
        <v>292</v>
      </c>
      <c r="L214" s="7"/>
    </row>
    <row r="215" spans="2:12" ht="12.75">
      <c r="B215" s="12" t="s">
        <v>293</v>
      </c>
      <c r="L215" s="7"/>
    </row>
    <row r="216" spans="2:12" ht="12.75">
      <c r="B216" s="12" t="s">
        <v>294</v>
      </c>
      <c r="L216" s="7"/>
    </row>
    <row r="217" spans="2:12" ht="12.75">
      <c r="B217" s="12" t="s">
        <v>295</v>
      </c>
      <c r="L217" s="7"/>
    </row>
    <row r="218" spans="2:12" ht="12.75">
      <c r="B218" s="12" t="s">
        <v>296</v>
      </c>
      <c r="L218" s="7"/>
    </row>
    <row r="219" spans="2:12" ht="12.75">
      <c r="B219" s="12" t="s">
        <v>297</v>
      </c>
      <c r="L219" s="7"/>
    </row>
    <row r="220" spans="2:12" ht="12.75">
      <c r="B220" s="12" t="s">
        <v>298</v>
      </c>
      <c r="L220" s="7"/>
    </row>
    <row r="221" spans="2:12" ht="12.75">
      <c r="B221" s="12" t="s">
        <v>299</v>
      </c>
      <c r="L221" s="7"/>
    </row>
    <row r="222" spans="2:12" ht="12.75">
      <c r="B222" s="12" t="s">
        <v>300</v>
      </c>
      <c r="L222" s="7"/>
    </row>
    <row r="223" spans="2:12" ht="12.75">
      <c r="B223" s="12" t="s">
        <v>301</v>
      </c>
      <c r="L223" s="7"/>
    </row>
    <row r="224" spans="2:12" ht="12.75">
      <c r="B224" s="12" t="s">
        <v>302</v>
      </c>
      <c r="L224" s="7"/>
    </row>
    <row r="225" spans="2:12" ht="27.75" customHeight="1">
      <c r="B225" s="176" t="s">
        <v>303</v>
      </c>
      <c r="C225" s="176"/>
      <c r="L225" s="7"/>
    </row>
    <row r="226" spans="2:12" ht="27.75" customHeight="1">
      <c r="B226" s="176" t="s">
        <v>304</v>
      </c>
      <c r="C226" s="176"/>
      <c r="L226" s="7"/>
    </row>
    <row r="227" spans="2:12" ht="12.75">
      <c r="B227" s="12" t="s">
        <v>305</v>
      </c>
      <c r="L227" s="7"/>
    </row>
    <row r="228" ht="12.75">
      <c r="L228" s="7"/>
    </row>
    <row r="229" spans="2:12" ht="12.75">
      <c r="B229" s="12"/>
      <c r="L229" s="7"/>
    </row>
    <row r="230" ht="12.75">
      <c r="L230" s="7"/>
    </row>
    <row r="231" spans="2:12" ht="12.75">
      <c r="B231" s="12"/>
      <c r="L231" s="7"/>
    </row>
    <row r="232" ht="12.75">
      <c r="L232" s="7"/>
    </row>
    <row r="233" ht="12.75">
      <c r="L233" s="7"/>
    </row>
    <row r="234" spans="2:12" ht="12.75">
      <c r="B234" s="12"/>
      <c r="L234" s="7"/>
    </row>
    <row r="235" ht="12.75">
      <c r="L235" s="7"/>
    </row>
    <row r="236" ht="12.75">
      <c r="L236" s="7"/>
    </row>
    <row r="237" ht="12.75">
      <c r="L237" s="7"/>
    </row>
    <row r="238" ht="12.75">
      <c r="L238" s="7"/>
    </row>
    <row r="239" ht="12.75">
      <c r="L239" s="7"/>
    </row>
    <row r="240" spans="2:12" ht="12.75">
      <c r="B240" s="12"/>
      <c r="L240" s="7"/>
    </row>
    <row r="241" ht="12.75">
      <c r="L241" s="7"/>
    </row>
    <row r="242" ht="12.75">
      <c r="L242" s="7"/>
    </row>
    <row r="243" ht="12.75">
      <c r="L243" s="7"/>
    </row>
    <row r="244" spans="2:12" ht="12.75">
      <c r="B244" s="12"/>
      <c r="L244" s="7"/>
    </row>
    <row r="245" ht="12.75">
      <c r="L245" s="7"/>
    </row>
    <row r="246" ht="12.75">
      <c r="L246" s="7"/>
    </row>
    <row r="247" ht="12.75">
      <c r="L247" s="7"/>
    </row>
    <row r="249" spans="2:12" ht="15">
      <c r="B249" s="15"/>
      <c r="L249" s="7"/>
    </row>
    <row r="250" spans="2:12" ht="15">
      <c r="B250" s="15"/>
      <c r="L250" s="7"/>
    </row>
    <row r="251" spans="2:12" ht="15">
      <c r="B251" s="15"/>
      <c r="L251" s="7"/>
    </row>
    <row r="252" spans="2:12" ht="15">
      <c r="B252" s="15"/>
      <c r="L252" s="7"/>
    </row>
    <row r="253" spans="2:12" ht="15">
      <c r="B253" s="15"/>
      <c r="L253" s="7"/>
    </row>
    <row r="254" spans="2:12" ht="15">
      <c r="B254" s="15"/>
      <c r="L254" s="7"/>
    </row>
    <row r="255" spans="2:12" ht="15">
      <c r="B255" s="15"/>
      <c r="L255" s="7"/>
    </row>
    <row r="256" spans="2:12" ht="15">
      <c r="B256" s="15"/>
      <c r="L256" s="7"/>
    </row>
    <row r="257" spans="2:12" ht="15">
      <c r="B257" s="15"/>
      <c r="C257" s="7"/>
      <c r="D257" s="7"/>
      <c r="E257" s="7"/>
      <c r="F257" s="7"/>
      <c r="G257" s="7"/>
      <c r="H257" s="7"/>
      <c r="I257" s="7"/>
      <c r="J257" s="7"/>
      <c r="K257" s="7"/>
      <c r="L257" s="7"/>
    </row>
    <row r="258" spans="2:12" ht="15">
      <c r="B258" s="15"/>
      <c r="C258" s="7"/>
      <c r="D258" s="7"/>
      <c r="E258" s="7"/>
      <c r="F258" s="7"/>
      <c r="G258" s="7"/>
      <c r="H258" s="7"/>
      <c r="I258" s="7"/>
      <c r="J258" s="7"/>
      <c r="K258" s="7"/>
      <c r="L258" s="7"/>
    </row>
    <row r="259" spans="2:12" ht="15">
      <c r="B259" s="15"/>
      <c r="C259" s="7"/>
      <c r="D259" s="7"/>
      <c r="E259" s="7"/>
      <c r="F259" s="7"/>
      <c r="G259" s="7"/>
      <c r="H259" s="7"/>
      <c r="I259" s="7"/>
      <c r="J259" s="7"/>
      <c r="K259" s="7"/>
      <c r="L259" s="7"/>
    </row>
    <row r="260" spans="2:12" ht="15">
      <c r="B260" s="15"/>
      <c r="C260" s="7"/>
      <c r="D260" s="7"/>
      <c r="E260" s="7"/>
      <c r="F260" s="7"/>
      <c r="G260" s="7"/>
      <c r="H260" s="7"/>
      <c r="I260" s="7"/>
      <c r="J260" s="7"/>
      <c r="K260" s="7"/>
      <c r="L260" s="7"/>
    </row>
    <row r="261" spans="2:12" ht="15">
      <c r="B261" s="15"/>
      <c r="C261" s="7"/>
      <c r="D261" s="7"/>
      <c r="E261" s="7"/>
      <c r="F261" s="7"/>
      <c r="G261" s="7"/>
      <c r="H261" s="7"/>
      <c r="I261" s="7"/>
      <c r="J261" s="7"/>
      <c r="K261" s="7"/>
      <c r="L261" s="7"/>
    </row>
    <row r="262" spans="2:12" ht="15">
      <c r="B262" s="15"/>
      <c r="C262" s="7"/>
      <c r="D262" s="7"/>
      <c r="E262" s="7"/>
      <c r="F262" s="7"/>
      <c r="G262" s="7"/>
      <c r="H262" s="7"/>
      <c r="I262" s="7"/>
      <c r="J262" s="7"/>
      <c r="K262" s="7"/>
      <c r="L262" s="7"/>
    </row>
    <row r="263" spans="2:12" ht="15">
      <c r="B263" s="15"/>
      <c r="C263" s="7"/>
      <c r="D263" s="7"/>
      <c r="E263" s="7"/>
      <c r="F263" s="7"/>
      <c r="G263" s="7"/>
      <c r="H263" s="7"/>
      <c r="I263" s="7"/>
      <c r="J263" s="7"/>
      <c r="K263" s="7"/>
      <c r="L263" s="7"/>
    </row>
    <row r="264" spans="2:12" ht="15">
      <c r="B264" s="15"/>
      <c r="C264" s="7"/>
      <c r="D264" s="7"/>
      <c r="E264" s="7"/>
      <c r="F264" s="7"/>
      <c r="G264" s="7"/>
      <c r="H264" s="7"/>
      <c r="I264" s="7"/>
      <c r="J264" s="7"/>
      <c r="K264" s="7"/>
      <c r="L264" s="7"/>
    </row>
    <row r="265" spans="2:12" ht="15">
      <c r="B265" s="15"/>
      <c r="C265" s="7"/>
      <c r="D265" s="7"/>
      <c r="E265" s="7"/>
      <c r="F265" s="7"/>
      <c r="G265" s="7"/>
      <c r="H265" s="7"/>
      <c r="I265" s="7"/>
      <c r="J265" s="7"/>
      <c r="K265" s="7"/>
      <c r="L265" s="7"/>
    </row>
    <row r="266" spans="2:12" ht="15">
      <c r="B266" s="15"/>
      <c r="C266" s="7"/>
      <c r="D266" s="7"/>
      <c r="E266" s="7"/>
      <c r="F266" s="7"/>
      <c r="G266" s="7"/>
      <c r="H266" s="7"/>
      <c r="I266" s="7"/>
      <c r="J266" s="7"/>
      <c r="K266" s="7"/>
      <c r="L266" s="7"/>
    </row>
    <row r="267" spans="2:12" ht="15">
      <c r="B267" s="15"/>
      <c r="C267" s="7"/>
      <c r="D267" s="7"/>
      <c r="E267" s="7"/>
      <c r="F267" s="7"/>
      <c r="G267" s="7"/>
      <c r="H267" s="7"/>
      <c r="I267" s="7"/>
      <c r="J267" s="7"/>
      <c r="K267" s="7"/>
      <c r="L267" s="7"/>
    </row>
    <row r="268" spans="2:12" ht="15">
      <c r="B268" s="15"/>
      <c r="C268" s="7"/>
      <c r="D268" s="7"/>
      <c r="E268" s="7"/>
      <c r="F268" s="7"/>
      <c r="G268" s="7"/>
      <c r="H268" s="7"/>
      <c r="I268" s="7"/>
      <c r="J268" s="7"/>
      <c r="K268" s="7"/>
      <c r="L268" s="7"/>
    </row>
    <row r="269" spans="2:12" ht="15">
      <c r="B269" s="15"/>
      <c r="C269" s="7"/>
      <c r="D269" s="7"/>
      <c r="E269" s="7"/>
      <c r="F269" s="7"/>
      <c r="G269" s="7"/>
      <c r="H269" s="7"/>
      <c r="I269" s="7"/>
      <c r="J269" s="7"/>
      <c r="K269" s="7"/>
      <c r="L269" s="7"/>
    </row>
    <row r="270" spans="2:12" ht="15">
      <c r="B270" s="15"/>
      <c r="C270" s="7"/>
      <c r="D270" s="7"/>
      <c r="E270" s="7"/>
      <c r="F270" s="7"/>
      <c r="G270" s="7"/>
      <c r="H270" s="7"/>
      <c r="I270" s="7"/>
      <c r="J270" s="7"/>
      <c r="K270" s="7"/>
      <c r="L270" s="7"/>
    </row>
    <row r="271" spans="2:12" ht="15">
      <c r="B271" s="15"/>
      <c r="C271" s="7"/>
      <c r="D271" s="7"/>
      <c r="E271" s="7"/>
      <c r="F271" s="7"/>
      <c r="G271" s="7"/>
      <c r="H271" s="7"/>
      <c r="I271" s="7"/>
      <c r="J271" s="7"/>
      <c r="K271" s="7"/>
      <c r="L271" s="7"/>
    </row>
    <row r="272" spans="2:12" ht="15">
      <c r="B272" s="15"/>
      <c r="C272" s="7"/>
      <c r="D272" s="7"/>
      <c r="E272" s="7"/>
      <c r="F272" s="7"/>
      <c r="G272" s="7"/>
      <c r="H272" s="7"/>
      <c r="I272" s="7"/>
      <c r="J272" s="7"/>
      <c r="K272" s="7"/>
      <c r="L272" s="7"/>
    </row>
    <row r="273" spans="2:12" ht="15">
      <c r="B273" s="15"/>
      <c r="C273" s="7"/>
      <c r="D273" s="7"/>
      <c r="E273" s="7"/>
      <c r="F273" s="7"/>
      <c r="G273" s="7"/>
      <c r="H273" s="7"/>
      <c r="I273" s="7"/>
      <c r="J273" s="7"/>
      <c r="K273" s="7"/>
      <c r="L273" s="7"/>
    </row>
    <row r="274" spans="2:12" ht="15">
      <c r="B274" s="15"/>
      <c r="C274" s="7"/>
      <c r="D274" s="7"/>
      <c r="E274" s="7"/>
      <c r="F274" s="7"/>
      <c r="G274" s="7"/>
      <c r="H274" s="7"/>
      <c r="I274" s="7"/>
      <c r="J274" s="7"/>
      <c r="K274" s="7"/>
      <c r="L274" s="7"/>
    </row>
    <row r="275" spans="2:12" ht="15">
      <c r="B275" s="16"/>
      <c r="C275" s="7"/>
      <c r="D275" s="7"/>
      <c r="E275" s="7"/>
      <c r="F275" s="7"/>
      <c r="G275" s="7"/>
      <c r="H275" s="7"/>
      <c r="I275" s="7"/>
      <c r="J275" s="7"/>
      <c r="K275" s="7"/>
      <c r="L275" s="7"/>
    </row>
    <row r="276" spans="2:12" ht="15">
      <c r="B276" s="16"/>
      <c r="C276" s="7"/>
      <c r="D276" s="7"/>
      <c r="E276" s="7"/>
      <c r="F276" s="7"/>
      <c r="G276" s="7"/>
      <c r="H276" s="7"/>
      <c r="I276" s="7"/>
      <c r="J276" s="7"/>
      <c r="K276" s="7"/>
      <c r="L276" s="7"/>
    </row>
    <row r="277" spans="2:12" ht="15">
      <c r="B277" s="16"/>
      <c r="C277" s="7"/>
      <c r="D277" s="7"/>
      <c r="E277" s="7"/>
      <c r="F277" s="7"/>
      <c r="G277" s="7"/>
      <c r="H277" s="7"/>
      <c r="I277" s="7"/>
      <c r="J277" s="7"/>
      <c r="K277" s="7"/>
      <c r="L277" s="7"/>
    </row>
    <row r="278" spans="2:12" ht="15">
      <c r="B278" s="16"/>
      <c r="C278" s="7"/>
      <c r="D278" s="7"/>
      <c r="E278" s="7"/>
      <c r="F278" s="7"/>
      <c r="G278" s="7"/>
      <c r="H278" s="7"/>
      <c r="I278" s="7"/>
      <c r="J278" s="7"/>
      <c r="K278" s="7"/>
      <c r="L278" s="7"/>
    </row>
    <row r="279" spans="2:12" ht="15">
      <c r="B279" s="16"/>
      <c r="C279" s="7"/>
      <c r="D279" s="7"/>
      <c r="E279" s="7"/>
      <c r="F279" s="7"/>
      <c r="G279" s="7"/>
      <c r="H279" s="7"/>
      <c r="I279" s="7"/>
      <c r="J279" s="7"/>
      <c r="K279" s="7"/>
      <c r="L279" s="7"/>
    </row>
    <row r="280" spans="2:12" ht="15">
      <c r="B280" s="16"/>
      <c r="C280" s="7"/>
      <c r="D280" s="7"/>
      <c r="E280" s="7"/>
      <c r="F280" s="7"/>
      <c r="G280" s="7"/>
      <c r="H280" s="7"/>
      <c r="I280" s="7"/>
      <c r="J280" s="7"/>
      <c r="K280" s="7"/>
      <c r="L280" s="7"/>
    </row>
    <row r="281" spans="2:12" ht="15">
      <c r="B281" s="16"/>
      <c r="C281" s="7"/>
      <c r="D281" s="7"/>
      <c r="E281" s="7"/>
      <c r="F281" s="7"/>
      <c r="G281" s="7"/>
      <c r="H281" s="7"/>
      <c r="I281" s="7"/>
      <c r="J281" s="7"/>
      <c r="K281" s="7"/>
      <c r="L281" s="7"/>
    </row>
    <row r="282" spans="2:12" ht="15">
      <c r="B282" s="16"/>
      <c r="C282" s="7"/>
      <c r="D282" s="7"/>
      <c r="E282" s="7"/>
      <c r="F282" s="7"/>
      <c r="G282" s="7"/>
      <c r="H282" s="7"/>
      <c r="I282" s="7"/>
      <c r="J282" s="7"/>
      <c r="K282" s="7"/>
      <c r="L282" s="7"/>
    </row>
    <row r="283" spans="2:12" ht="15">
      <c r="B283" s="16"/>
      <c r="C283" s="7"/>
      <c r="D283" s="7"/>
      <c r="E283" s="7"/>
      <c r="F283" s="7"/>
      <c r="G283" s="7"/>
      <c r="H283" s="7"/>
      <c r="I283" s="7"/>
      <c r="J283" s="7"/>
      <c r="K283" s="7"/>
      <c r="L283" s="7"/>
    </row>
    <row r="284" spans="2:12" ht="15">
      <c r="B284" s="16"/>
      <c r="C284" s="7"/>
      <c r="D284" s="7"/>
      <c r="E284" s="7"/>
      <c r="F284" s="7"/>
      <c r="G284" s="7"/>
      <c r="H284" s="7"/>
      <c r="I284" s="7"/>
      <c r="J284" s="7"/>
      <c r="K284" s="7"/>
      <c r="L284" s="7"/>
    </row>
    <row r="285" spans="2:12" ht="15">
      <c r="B285" s="16"/>
      <c r="C285" s="7"/>
      <c r="D285" s="7"/>
      <c r="E285" s="7"/>
      <c r="F285" s="7"/>
      <c r="G285" s="7"/>
      <c r="H285" s="7"/>
      <c r="I285" s="7"/>
      <c r="J285" s="7"/>
      <c r="K285" s="7"/>
      <c r="L285" s="7"/>
    </row>
    <row r="286" spans="2:12" ht="15">
      <c r="B286" s="16"/>
      <c r="C286" s="7"/>
      <c r="D286" s="7"/>
      <c r="E286" s="7"/>
      <c r="F286" s="7"/>
      <c r="G286" s="7"/>
      <c r="H286" s="7"/>
      <c r="I286" s="7"/>
      <c r="J286" s="7"/>
      <c r="K286" s="7"/>
      <c r="L286" s="7"/>
    </row>
  </sheetData>
  <sheetProtection password="97A4" sheet="1" selectLockedCells="1" selectUnlockedCells="1"/>
  <mergeCells count="4">
    <mergeCell ref="B211:C211"/>
    <mergeCell ref="B212:C212"/>
    <mergeCell ref="B225:C225"/>
    <mergeCell ref="B226:C226"/>
  </mergeCells>
  <printOptions/>
  <pageMargins left="0.75" right="0.75" top="1" bottom="1" header="0.5" footer="0.5"/>
  <pageSetup fitToHeight="2" fitToWidth="1" horizontalDpi="300" verticalDpi="300" orientation="landscape" scale="10" r:id="rId1"/>
</worksheet>
</file>

<file path=xl/worksheets/sheet2.xml><?xml version="1.0" encoding="utf-8"?>
<worksheet xmlns="http://schemas.openxmlformats.org/spreadsheetml/2006/main" xmlns:r="http://schemas.openxmlformats.org/officeDocument/2006/relationships">
  <sheetPr codeName="IDExistChemChildAdult">
    <pageSetUpPr fitToPage="1"/>
  </sheetPr>
  <dimension ref="A1:CA159"/>
  <sheetViews>
    <sheetView showGridLines="0" showRowColHeaders="0" zoomScalePageLayoutView="0" workbookViewId="0" topLeftCell="A1">
      <selection activeCell="C2" sqref="C2:G2"/>
    </sheetView>
  </sheetViews>
  <sheetFormatPr defaultColWidth="9.140625" defaultRowHeight="15"/>
  <cols>
    <col min="1" max="1" width="9.57421875" style="17" customWidth="1"/>
    <col min="2" max="2" width="17.28125" style="17" customWidth="1"/>
    <col min="3" max="3" width="15.8515625" style="17" customWidth="1"/>
    <col min="4" max="4" width="11.140625" style="17" customWidth="1"/>
    <col min="5" max="5" width="10.8515625" style="17" customWidth="1"/>
    <col min="6" max="6" width="11.7109375" style="17" customWidth="1"/>
    <col min="7" max="7" width="12.8515625" style="17" customWidth="1"/>
    <col min="8" max="8" width="12.00390625" style="17" customWidth="1"/>
    <col min="9" max="9" width="9.7109375" style="17" customWidth="1"/>
    <col min="10" max="10" width="2.7109375" style="17" customWidth="1"/>
    <col min="11" max="16384" width="9.140625" style="17" customWidth="1"/>
  </cols>
  <sheetData>
    <row r="1" spans="1:25" ht="18" customHeight="1" thickTop="1">
      <c r="A1" s="189" t="s">
        <v>424</v>
      </c>
      <c r="B1" s="190"/>
      <c r="C1" s="190"/>
      <c r="D1" s="190"/>
      <c r="E1" s="190"/>
      <c r="F1" s="190"/>
      <c r="G1" s="190"/>
      <c r="H1" s="190"/>
      <c r="I1" s="191"/>
      <c r="J1" s="54"/>
      <c r="K1" s="54"/>
      <c r="L1" s="54"/>
      <c r="M1" s="54"/>
      <c r="N1" s="54"/>
      <c r="X1" s="62" t="s">
        <v>2</v>
      </c>
      <c r="Y1" s="22" t="s">
        <v>3</v>
      </c>
    </row>
    <row r="2" spans="1:25" ht="15" customHeight="1">
      <c r="A2" s="192" t="s">
        <v>306</v>
      </c>
      <c r="B2" s="193"/>
      <c r="C2" s="194"/>
      <c r="D2" s="194"/>
      <c r="E2" s="194"/>
      <c r="F2" s="194"/>
      <c r="G2" s="195"/>
      <c r="H2" s="72" t="s">
        <v>307</v>
      </c>
      <c r="I2" s="61"/>
      <c r="J2" s="54"/>
      <c r="K2" s="60"/>
      <c r="L2" s="56" t="s">
        <v>308</v>
      </c>
      <c r="M2" s="54"/>
      <c r="N2" s="54"/>
      <c r="X2" s="20" t="s">
        <v>5</v>
      </c>
      <c r="Y2" s="18" t="s">
        <v>6</v>
      </c>
    </row>
    <row r="3" spans="1:25" ht="12.75" customHeight="1">
      <c r="A3" s="196" t="s">
        <v>311</v>
      </c>
      <c r="B3" s="197"/>
      <c r="C3" s="200"/>
      <c r="D3" s="200"/>
      <c r="E3" s="200"/>
      <c r="F3" s="201"/>
      <c r="G3" s="73" t="s">
        <v>312</v>
      </c>
      <c r="H3" s="204" t="str">
        <f>CA115</f>
        <v>83-32-9</v>
      </c>
      <c r="I3" s="205"/>
      <c r="J3" s="54"/>
      <c r="K3" s="58"/>
      <c r="L3" s="56" t="s">
        <v>310</v>
      </c>
      <c r="M3" s="54"/>
      <c r="N3" s="54"/>
      <c r="X3" s="20" t="s">
        <v>7</v>
      </c>
      <c r="Y3" s="18" t="s">
        <v>8</v>
      </c>
    </row>
    <row r="4" spans="1:25" ht="12" customHeight="1">
      <c r="A4" s="198"/>
      <c r="B4" s="199"/>
      <c r="C4" s="202"/>
      <c r="D4" s="202"/>
      <c r="E4" s="202"/>
      <c r="F4" s="203"/>
      <c r="G4" s="71" t="s">
        <v>309</v>
      </c>
      <c r="H4" s="206"/>
      <c r="I4" s="207"/>
      <c r="J4" s="54"/>
      <c r="K4" s="57"/>
      <c r="L4" s="56" t="s">
        <v>313</v>
      </c>
      <c r="M4" s="54"/>
      <c r="N4" s="54"/>
      <c r="X4" s="19" t="s">
        <v>9</v>
      </c>
      <c r="Y4" s="18" t="s">
        <v>10</v>
      </c>
    </row>
    <row r="5" spans="1:25" ht="21.75" customHeight="1">
      <c r="A5" s="74"/>
      <c r="B5" s="35"/>
      <c r="C5" s="35"/>
      <c r="D5" s="35"/>
      <c r="E5" s="35"/>
      <c r="F5" s="35"/>
      <c r="G5" s="35"/>
      <c r="H5" s="35"/>
      <c r="I5" s="75"/>
      <c r="J5" s="54"/>
      <c r="K5" s="54"/>
      <c r="L5" s="54"/>
      <c r="M5" s="54"/>
      <c r="N5" s="54"/>
      <c r="X5" s="19" t="s">
        <v>11</v>
      </c>
      <c r="Y5" s="18" t="s">
        <v>12</v>
      </c>
    </row>
    <row r="6" spans="1:25" ht="65.25" customHeight="1" thickBot="1">
      <c r="A6" s="74"/>
      <c r="B6" s="35"/>
      <c r="C6" s="35"/>
      <c r="D6" s="35"/>
      <c r="E6" s="35"/>
      <c r="F6" s="35"/>
      <c r="G6" s="35"/>
      <c r="H6" s="35"/>
      <c r="I6" s="76"/>
      <c r="J6" s="54"/>
      <c r="K6" s="54"/>
      <c r="L6" s="54"/>
      <c r="M6" s="54"/>
      <c r="N6" s="54"/>
      <c r="X6" s="19" t="s">
        <v>13</v>
      </c>
      <c r="Y6" s="18" t="s">
        <v>14</v>
      </c>
    </row>
    <row r="7" spans="1:26" ht="27" customHeight="1" thickTop="1">
      <c r="A7" s="77" t="s">
        <v>314</v>
      </c>
      <c r="B7" s="185" t="s">
        <v>315</v>
      </c>
      <c r="C7" s="185"/>
      <c r="D7" s="78" t="s">
        <v>316</v>
      </c>
      <c r="E7" s="79" t="s">
        <v>332</v>
      </c>
      <c r="F7" s="80" t="s">
        <v>331</v>
      </c>
      <c r="G7" s="186" t="s">
        <v>333</v>
      </c>
      <c r="H7" s="186"/>
      <c r="I7" s="81">
        <f>VLOOKUP(H3,'Master database'!$C$2:$GO$455,MATCH("2018 Standards Soil Reporting Limit (mg/kg)",'Master database'!$C$1:$GO$1,0),FALSE)</f>
        <v>0.17</v>
      </c>
      <c r="J7" s="82"/>
      <c r="K7" s="187"/>
      <c r="L7" s="187"/>
      <c r="M7" s="54"/>
      <c r="N7" s="54"/>
      <c r="X7" s="19" t="s">
        <v>15</v>
      </c>
      <c r="Y7" s="18" t="s">
        <v>16</v>
      </c>
      <c r="Z7" s="83"/>
    </row>
    <row r="8" spans="1:26" ht="12.75">
      <c r="A8" s="84" t="s">
        <v>329</v>
      </c>
      <c r="B8" s="177" t="s">
        <v>328</v>
      </c>
      <c r="C8" s="177"/>
      <c r="D8" s="85" t="s">
        <v>325</v>
      </c>
      <c r="E8" s="86">
        <v>1E-06</v>
      </c>
      <c r="F8" s="87">
        <v>1E-06</v>
      </c>
      <c r="G8" s="35"/>
      <c r="H8" s="88"/>
      <c r="I8" s="89"/>
      <c r="J8" s="54"/>
      <c r="K8" s="35"/>
      <c r="L8" s="35"/>
      <c r="M8" s="54"/>
      <c r="N8" s="54"/>
      <c r="X8" s="19" t="s">
        <v>17</v>
      </c>
      <c r="Y8" s="18" t="s">
        <v>18</v>
      </c>
      <c r="Z8" s="83"/>
    </row>
    <row r="9" spans="1:26" ht="12.75">
      <c r="A9" s="84" t="s">
        <v>327</v>
      </c>
      <c r="B9" s="177" t="s">
        <v>326</v>
      </c>
      <c r="C9" s="177"/>
      <c r="D9" s="85" t="s">
        <v>325</v>
      </c>
      <c r="E9" s="90">
        <v>1</v>
      </c>
      <c r="F9" s="91">
        <v>1</v>
      </c>
      <c r="G9" s="35"/>
      <c r="H9" s="88"/>
      <c r="I9" s="89"/>
      <c r="J9" s="54"/>
      <c r="K9" s="35"/>
      <c r="L9" s="35"/>
      <c r="M9" s="54"/>
      <c r="N9" s="54"/>
      <c r="X9" s="19" t="s">
        <v>19</v>
      </c>
      <c r="Y9" s="18" t="s">
        <v>20</v>
      </c>
      <c r="Z9" s="83"/>
    </row>
    <row r="10" spans="1:26" ht="12.75">
      <c r="A10" s="84" t="s">
        <v>324</v>
      </c>
      <c r="B10" s="177" t="s">
        <v>323</v>
      </c>
      <c r="C10" s="177"/>
      <c r="D10" s="85" t="s">
        <v>319</v>
      </c>
      <c r="E10" s="92">
        <v>365</v>
      </c>
      <c r="F10" s="91">
        <v>365</v>
      </c>
      <c r="G10" s="35"/>
      <c r="H10" s="93"/>
      <c r="I10" s="94"/>
      <c r="J10" s="54"/>
      <c r="K10" s="35"/>
      <c r="L10" s="35"/>
      <c r="M10" s="54"/>
      <c r="N10" s="54"/>
      <c r="X10" s="19" t="s">
        <v>21</v>
      </c>
      <c r="Y10" s="18" t="s">
        <v>22</v>
      </c>
      <c r="Z10" s="18"/>
    </row>
    <row r="11" spans="1:26" ht="12.75">
      <c r="A11" s="84" t="s">
        <v>322</v>
      </c>
      <c r="B11" s="177" t="s">
        <v>321</v>
      </c>
      <c r="C11" s="177"/>
      <c r="D11" s="85" t="s">
        <v>317</v>
      </c>
      <c r="E11" s="92">
        <v>70</v>
      </c>
      <c r="F11" s="91">
        <v>70</v>
      </c>
      <c r="G11" s="35"/>
      <c r="H11" s="93"/>
      <c r="I11" s="94"/>
      <c r="J11" s="54"/>
      <c r="K11" s="35"/>
      <c r="L11" s="35"/>
      <c r="M11" s="54"/>
      <c r="N11" s="54"/>
      <c r="X11" s="19" t="s">
        <v>23</v>
      </c>
      <c r="Y11" s="18" t="s">
        <v>24</v>
      </c>
      <c r="Z11" s="18"/>
    </row>
    <row r="12" spans="1:26" ht="13.5">
      <c r="A12" s="84" t="s">
        <v>334</v>
      </c>
      <c r="B12" s="177" t="s">
        <v>335</v>
      </c>
      <c r="C12" s="177"/>
      <c r="D12" s="85" t="s">
        <v>319</v>
      </c>
      <c r="E12" s="92">
        <v>350</v>
      </c>
      <c r="F12" s="95">
        <v>350</v>
      </c>
      <c r="G12" s="96">
        <f>IF(OR(F12&lt;0,F12&gt;365),"out of range",IF(F12&lt;&gt;350,"changed",""))</f>
      </c>
      <c r="H12" s="93"/>
      <c r="I12" s="94"/>
      <c r="J12" s="54"/>
      <c r="K12" s="35"/>
      <c r="L12" s="35"/>
      <c r="M12" s="54"/>
      <c r="N12" s="54"/>
      <c r="X12" s="20" t="s">
        <v>25</v>
      </c>
      <c r="Y12" s="18" t="s">
        <v>26</v>
      </c>
      <c r="Z12" s="18"/>
    </row>
    <row r="13" spans="1:26" ht="13.5">
      <c r="A13" s="97" t="s">
        <v>336</v>
      </c>
      <c r="B13" s="188" t="s">
        <v>337</v>
      </c>
      <c r="C13" s="188"/>
      <c r="D13" s="98" t="s">
        <v>319</v>
      </c>
      <c r="E13" s="92">
        <v>350</v>
      </c>
      <c r="F13" s="95">
        <v>350</v>
      </c>
      <c r="G13" s="99">
        <f>IF(OR(F13&lt;0,F13&gt;365),"out of range",IF(F13&lt;&gt;350,"changed",""))</f>
      </c>
      <c r="H13" s="93"/>
      <c r="I13" s="94"/>
      <c r="J13" s="54"/>
      <c r="K13" s="35"/>
      <c r="L13" s="35"/>
      <c r="M13" s="54"/>
      <c r="N13" s="54"/>
      <c r="X13" s="19" t="s">
        <v>27</v>
      </c>
      <c r="Y13" s="18" t="s">
        <v>28</v>
      </c>
      <c r="Z13" s="18"/>
    </row>
    <row r="14" spans="1:26" ht="13.5">
      <c r="A14" s="84" t="s">
        <v>338</v>
      </c>
      <c r="B14" s="177" t="s">
        <v>339</v>
      </c>
      <c r="C14" s="177"/>
      <c r="D14" s="85" t="s">
        <v>317</v>
      </c>
      <c r="E14" s="92">
        <v>6</v>
      </c>
      <c r="F14" s="95">
        <v>6</v>
      </c>
      <c r="G14" s="99">
        <f>IF(OR(F14&lt;0,F14&gt;70),"out of range",IF(F14&lt;&gt;6,"changed",""))</f>
      </c>
      <c r="H14" s="100"/>
      <c r="I14" s="101"/>
      <c r="J14" s="54"/>
      <c r="K14" s="35"/>
      <c r="L14" s="35"/>
      <c r="M14" s="54"/>
      <c r="N14" s="54"/>
      <c r="X14" s="19" t="s">
        <v>29</v>
      </c>
      <c r="Y14" s="18" t="s">
        <v>30</v>
      </c>
      <c r="Z14" s="18"/>
    </row>
    <row r="15" spans="1:26" ht="13.5">
      <c r="A15" s="84" t="s">
        <v>340</v>
      </c>
      <c r="B15" s="177" t="s">
        <v>341</v>
      </c>
      <c r="C15" s="177"/>
      <c r="D15" s="85" t="s">
        <v>317</v>
      </c>
      <c r="E15" s="92">
        <v>20</v>
      </c>
      <c r="F15" s="95">
        <v>20</v>
      </c>
      <c r="G15" s="99">
        <f>IF(OR(F15&lt;0,F15&gt;70),"out of range",IF(F15&lt;&gt;20,"changed",""))</f>
      </c>
      <c r="H15" s="100"/>
      <c r="I15" s="101"/>
      <c r="J15" s="54"/>
      <c r="K15" s="35"/>
      <c r="L15" s="35"/>
      <c r="M15" s="54"/>
      <c r="N15" s="54"/>
      <c r="X15" s="19" t="s">
        <v>31</v>
      </c>
      <c r="Y15" s="18" t="s">
        <v>32</v>
      </c>
      <c r="Z15" s="18"/>
    </row>
    <row r="16" spans="1:26" ht="13.5">
      <c r="A16" s="84" t="s">
        <v>342</v>
      </c>
      <c r="B16" s="179" t="s">
        <v>343</v>
      </c>
      <c r="C16" s="179"/>
      <c r="D16" s="85" t="s">
        <v>344</v>
      </c>
      <c r="E16" s="102" t="str">
        <f>VLOOKUP(H3,'Master database'!$C$2:$GO$455,MATCH("2018 Oral Cancer Slope Factor (mg/kg-day)-1",'Master database'!$C$1:$GO$1,0),FALSE)</f>
        <v>NA</v>
      </c>
      <c r="F16" s="103" t="str">
        <f>E16</f>
        <v>NA</v>
      </c>
      <c r="G16" s="35"/>
      <c r="H16" s="93"/>
      <c r="I16" s="94"/>
      <c r="J16" s="54"/>
      <c r="K16" s="54"/>
      <c r="L16" s="54"/>
      <c r="M16" s="104"/>
      <c r="N16" s="54"/>
      <c r="X16" s="19" t="s">
        <v>33</v>
      </c>
      <c r="Y16" s="18" t="s">
        <v>34</v>
      </c>
      <c r="Z16" s="105"/>
    </row>
    <row r="17" spans="1:26" ht="21" customHeight="1">
      <c r="A17" s="84" t="s">
        <v>345</v>
      </c>
      <c r="B17" s="179" t="s">
        <v>346</v>
      </c>
      <c r="C17" s="179"/>
      <c r="D17" s="85" t="s">
        <v>344</v>
      </c>
      <c r="E17" s="102" t="str">
        <f>VLOOKUP(H3,'Master database'!$C$2:$GO$455,MATCH("2018 Dermally Adjusted Cancer Slope Factor (mg/kg-day)-1",'Master database'!$C$1:$GO$1,0),FALSE)</f>
        <v>NA</v>
      </c>
      <c r="F17" s="103" t="str">
        <f>E17</f>
        <v>NA</v>
      </c>
      <c r="G17" s="45"/>
      <c r="H17" s="45"/>
      <c r="I17" s="37"/>
      <c r="J17" s="54"/>
      <c r="K17" s="54"/>
      <c r="L17" s="54"/>
      <c r="M17" s="54"/>
      <c r="N17" s="54"/>
      <c r="X17" s="19" t="s">
        <v>35</v>
      </c>
      <c r="Y17" s="18" t="s">
        <v>36</v>
      </c>
      <c r="Z17" s="105"/>
    </row>
    <row r="18" spans="1:26" ht="12.75">
      <c r="A18" s="42" t="s">
        <v>347</v>
      </c>
      <c r="B18" s="179" t="s">
        <v>348</v>
      </c>
      <c r="C18" s="179"/>
      <c r="D18" s="41" t="s">
        <v>349</v>
      </c>
      <c r="E18" s="102">
        <f>VLOOKUP(H3,'Master database'!$C$2:$GO$455,MATCH("2018 Oral Reference Dose (mg/kg-day)",'Master database'!$C$1:$GO$1,0),FALSE)</f>
        <v>0.06</v>
      </c>
      <c r="F18" s="103">
        <f>E18</f>
        <v>0.06</v>
      </c>
      <c r="G18" s="45"/>
      <c r="H18" s="45"/>
      <c r="I18" s="37"/>
      <c r="J18" s="54"/>
      <c r="K18" s="54"/>
      <c r="L18" s="54"/>
      <c r="M18" s="54"/>
      <c r="N18" s="54"/>
      <c r="X18" s="19" t="s">
        <v>37</v>
      </c>
      <c r="Y18" s="18" t="s">
        <v>38</v>
      </c>
      <c r="Z18" s="105"/>
    </row>
    <row r="19" spans="1:26" ht="12.75">
      <c r="A19" s="42" t="s">
        <v>350</v>
      </c>
      <c r="B19" s="179" t="s">
        <v>351</v>
      </c>
      <c r="C19" s="179"/>
      <c r="D19" s="41" t="s">
        <v>349</v>
      </c>
      <c r="E19" s="102">
        <f>VLOOKUP(H3,'Master database'!$C$2:$GO$455,MATCH("2018 Dermally Adjusted Reference Dose (mg/kg-day)",'Master database'!$C$1:$GO$1,0),FALSE)</f>
        <v>0.06</v>
      </c>
      <c r="F19" s="103">
        <f>E19</f>
        <v>0.06</v>
      </c>
      <c r="G19" s="45"/>
      <c r="H19" s="45"/>
      <c r="I19" s="37"/>
      <c r="J19" s="54"/>
      <c r="K19" s="54"/>
      <c r="L19" s="54"/>
      <c r="M19" s="54"/>
      <c r="N19" s="54"/>
      <c r="X19" s="19" t="s">
        <v>39</v>
      </c>
      <c r="Y19" s="18" t="s">
        <v>40</v>
      </c>
      <c r="Z19" s="105"/>
    </row>
    <row r="20" spans="1:26" ht="19.5" customHeight="1">
      <c r="A20" s="84" t="s">
        <v>352</v>
      </c>
      <c r="B20" s="179" t="s">
        <v>353</v>
      </c>
      <c r="C20" s="179"/>
      <c r="D20" s="85" t="s">
        <v>354</v>
      </c>
      <c r="E20" s="92">
        <f>(E12*E14*E25)/E23+(E13*E15*E26)/E24</f>
        <v>36750</v>
      </c>
      <c r="F20" s="106">
        <f>(F12*F14*F25)/F23+(F13*F15*F26)/F24</f>
        <v>36750</v>
      </c>
      <c r="G20" s="35"/>
      <c r="H20" s="93"/>
      <c r="I20" s="94"/>
      <c r="J20" s="54"/>
      <c r="K20" s="54"/>
      <c r="L20" s="54"/>
      <c r="M20" s="54"/>
      <c r="N20" s="54"/>
      <c r="X20" s="19" t="s">
        <v>41</v>
      </c>
      <c r="Y20" s="18" t="s">
        <v>42</v>
      </c>
      <c r="Z20" s="105"/>
    </row>
    <row r="21" spans="1:26" ht="22.5" customHeight="1">
      <c r="A21" s="84" t="s">
        <v>355</v>
      </c>
      <c r="B21" s="179" t="s">
        <v>356</v>
      </c>
      <c r="C21" s="179"/>
      <c r="D21" s="85" t="s">
        <v>354</v>
      </c>
      <c r="E21" s="92">
        <f>(E12*E14*E27*E29)/E23+(E13*E15*E28*E30)/E24</f>
        <v>103390</v>
      </c>
      <c r="F21" s="103">
        <f>(F12*F14*F27*F29)/F23+(F13*F15*F28*F30)/F24</f>
        <v>103390</v>
      </c>
      <c r="G21" s="35"/>
      <c r="H21" s="100"/>
      <c r="I21" s="101"/>
      <c r="J21" s="54"/>
      <c r="K21" s="54"/>
      <c r="L21" s="54"/>
      <c r="M21" s="54"/>
      <c r="N21" s="54"/>
      <c r="X21" s="19" t="s">
        <v>43</v>
      </c>
      <c r="Y21" s="18" t="s">
        <v>44</v>
      </c>
      <c r="Z21" s="105"/>
    </row>
    <row r="22" spans="1:26" ht="15">
      <c r="A22" s="84" t="s">
        <v>357</v>
      </c>
      <c r="B22" s="179" t="s">
        <v>358</v>
      </c>
      <c r="C22" s="179"/>
      <c r="D22" s="85" t="s">
        <v>325</v>
      </c>
      <c r="E22" s="102">
        <f>VLOOKUP(H3,'Master database'!$C$2:$GO$455,MATCH("2018 Dermal Absorption Fraction",'Master database'!$C$1:$GO$1,0),FALSE)</f>
        <v>0.13</v>
      </c>
      <c r="F22" s="103">
        <f>E22</f>
        <v>0.13</v>
      </c>
      <c r="G22" s="35"/>
      <c r="H22" s="93"/>
      <c r="I22" s="94"/>
      <c r="J22" s="54"/>
      <c r="K22" s="54"/>
      <c r="L22" s="54"/>
      <c r="M22" s="54"/>
      <c r="N22" s="54"/>
      <c r="X22" s="20" t="s">
        <v>45</v>
      </c>
      <c r="Y22" s="18" t="s">
        <v>46</v>
      </c>
      <c r="Z22" s="105"/>
    </row>
    <row r="23" spans="1:26" ht="15">
      <c r="A23" s="84" t="s">
        <v>359</v>
      </c>
      <c r="B23" s="177" t="s">
        <v>360</v>
      </c>
      <c r="C23" s="177"/>
      <c r="D23" s="85" t="s">
        <v>361</v>
      </c>
      <c r="E23" s="92">
        <v>15</v>
      </c>
      <c r="F23" s="103">
        <v>15</v>
      </c>
      <c r="G23" s="35"/>
      <c r="H23" s="93"/>
      <c r="I23" s="94"/>
      <c r="J23" s="54"/>
      <c r="K23" s="54"/>
      <c r="L23" s="54"/>
      <c r="M23" s="54"/>
      <c r="N23" s="54"/>
      <c r="X23" s="20" t="s">
        <v>47</v>
      </c>
      <c r="Y23" s="18" t="s">
        <v>48</v>
      </c>
      <c r="Z23" s="105"/>
    </row>
    <row r="24" spans="1:26" ht="15">
      <c r="A24" s="84" t="s">
        <v>362</v>
      </c>
      <c r="B24" s="177" t="s">
        <v>363</v>
      </c>
      <c r="C24" s="177"/>
      <c r="D24" s="85" t="s">
        <v>361</v>
      </c>
      <c r="E24" s="92">
        <v>80</v>
      </c>
      <c r="F24" s="106">
        <v>80</v>
      </c>
      <c r="G24" s="35"/>
      <c r="H24" s="93"/>
      <c r="I24" s="94"/>
      <c r="J24" s="54"/>
      <c r="K24" s="54"/>
      <c r="L24" s="54"/>
      <c r="M24" s="54"/>
      <c r="N24" s="54"/>
      <c r="X24" s="20" t="s">
        <v>49</v>
      </c>
      <c r="Y24" s="18" t="s">
        <v>50</v>
      </c>
      <c r="Z24" s="105"/>
    </row>
    <row r="25" spans="1:26" ht="15">
      <c r="A25" s="84" t="s">
        <v>364</v>
      </c>
      <c r="B25" s="177" t="s">
        <v>365</v>
      </c>
      <c r="C25" s="177"/>
      <c r="D25" s="85" t="s">
        <v>366</v>
      </c>
      <c r="E25" s="107">
        <v>200</v>
      </c>
      <c r="F25" s="103">
        <v>200</v>
      </c>
      <c r="G25" s="35"/>
      <c r="H25" s="93"/>
      <c r="I25" s="94"/>
      <c r="J25" s="54"/>
      <c r="K25" s="54"/>
      <c r="L25" s="54"/>
      <c r="M25" s="54"/>
      <c r="N25" s="54"/>
      <c r="X25" s="20" t="s">
        <v>51</v>
      </c>
      <c r="Y25" s="18" t="s">
        <v>52</v>
      </c>
      <c r="Z25" s="105"/>
    </row>
    <row r="26" spans="1:26" ht="15">
      <c r="A26" s="108" t="s">
        <v>367</v>
      </c>
      <c r="B26" s="178" t="s">
        <v>368</v>
      </c>
      <c r="C26" s="178"/>
      <c r="D26" s="109" t="s">
        <v>366</v>
      </c>
      <c r="E26" s="107">
        <v>100</v>
      </c>
      <c r="F26" s="110">
        <v>100</v>
      </c>
      <c r="G26" s="35"/>
      <c r="H26" s="111"/>
      <c r="I26" s="112"/>
      <c r="J26" s="54"/>
      <c r="K26" s="54"/>
      <c r="L26" s="54"/>
      <c r="M26" s="54"/>
      <c r="N26" s="54"/>
      <c r="X26" s="19" t="s">
        <v>53</v>
      </c>
      <c r="Y26" s="18" t="s">
        <v>54</v>
      </c>
      <c r="Z26" s="105"/>
    </row>
    <row r="27" spans="1:26" ht="15">
      <c r="A27" s="84" t="s">
        <v>369</v>
      </c>
      <c r="B27" s="179" t="s">
        <v>370</v>
      </c>
      <c r="C27" s="179"/>
      <c r="D27" s="85" t="s">
        <v>371</v>
      </c>
      <c r="E27" s="92">
        <v>2373</v>
      </c>
      <c r="F27" s="106">
        <v>2373</v>
      </c>
      <c r="G27" s="35"/>
      <c r="H27" s="111"/>
      <c r="I27" s="112"/>
      <c r="J27" s="54"/>
      <c r="K27" s="54"/>
      <c r="L27" s="54"/>
      <c r="M27" s="54"/>
      <c r="N27" s="54"/>
      <c r="X27" s="19" t="s">
        <v>55</v>
      </c>
      <c r="Y27" s="18" t="s">
        <v>56</v>
      </c>
      <c r="Z27" s="105"/>
    </row>
    <row r="28" spans="1:26" ht="15">
      <c r="A28" s="84" t="s">
        <v>372</v>
      </c>
      <c r="B28" s="179" t="s">
        <v>373</v>
      </c>
      <c r="C28" s="179"/>
      <c r="D28" s="85" t="s">
        <v>371</v>
      </c>
      <c r="E28" s="92">
        <v>6032</v>
      </c>
      <c r="F28" s="106">
        <v>6032</v>
      </c>
      <c r="G28" s="35"/>
      <c r="H28" s="111"/>
      <c r="I28" s="112"/>
      <c r="J28" s="54"/>
      <c r="K28" s="54"/>
      <c r="L28" s="54"/>
      <c r="M28" s="54"/>
      <c r="N28" s="54"/>
      <c r="X28" s="19" t="s">
        <v>57</v>
      </c>
      <c r="Y28" s="18" t="s">
        <v>58</v>
      </c>
      <c r="Z28" s="105"/>
    </row>
    <row r="29" spans="1:26" ht="15">
      <c r="A29" s="108" t="s">
        <v>374</v>
      </c>
      <c r="B29" s="182" t="s">
        <v>375</v>
      </c>
      <c r="C29" s="182"/>
      <c r="D29" s="109" t="s">
        <v>376</v>
      </c>
      <c r="E29" s="92">
        <v>0.2</v>
      </c>
      <c r="F29" s="106">
        <v>0.2</v>
      </c>
      <c r="G29" s="35"/>
      <c r="H29" s="111"/>
      <c r="I29" s="112"/>
      <c r="J29" s="54"/>
      <c r="K29" s="54"/>
      <c r="L29" s="54"/>
      <c r="M29" s="54"/>
      <c r="N29" s="54"/>
      <c r="X29" s="20" t="s">
        <v>59</v>
      </c>
      <c r="Y29" s="18" t="s">
        <v>60</v>
      </c>
      <c r="Z29" s="105"/>
    </row>
    <row r="30" spans="1:26" ht="15" customHeight="1" thickBot="1">
      <c r="A30" s="108" t="s">
        <v>377</v>
      </c>
      <c r="B30" s="182" t="s">
        <v>378</v>
      </c>
      <c r="C30" s="182"/>
      <c r="D30" s="109" t="s">
        <v>376</v>
      </c>
      <c r="E30" s="113">
        <v>0.07</v>
      </c>
      <c r="F30" s="114">
        <v>0.07</v>
      </c>
      <c r="G30" s="35"/>
      <c r="H30" s="111"/>
      <c r="I30" s="112"/>
      <c r="J30" s="54"/>
      <c r="K30" s="54"/>
      <c r="L30" s="54"/>
      <c r="M30" s="54"/>
      <c r="N30" s="54"/>
      <c r="X30" s="20" t="s">
        <v>61</v>
      </c>
      <c r="Y30" s="18" t="s">
        <v>62</v>
      </c>
      <c r="Z30" s="105"/>
    </row>
    <row r="31" spans="1:26" ht="24.75" customHeight="1" thickTop="1">
      <c r="A31" s="115" t="s">
        <v>379</v>
      </c>
      <c r="B31" s="183" t="s">
        <v>380</v>
      </c>
      <c r="C31" s="183"/>
      <c r="D31" s="116" t="s">
        <v>354</v>
      </c>
      <c r="E31" s="117" t="str">
        <f>IF(ISERROR((E8*E10*E11)/(10^-6*E16*E20)),"NA",Round_to_Even((E8*E10*E11)/(10^-6*E16*E20)))</f>
        <v>NA</v>
      </c>
      <c r="F31" s="118" t="str">
        <f>IF(ISERROR((F8*F10*F11)/(10^-6*F16*F20)),"NA",Round_to_Even((F8*F10*F11)/(10^-6*F16*F20)))</f>
        <v>NA</v>
      </c>
      <c r="G31" s="119">
        <f>IF(F31="NA","",IF(F31&gt;1000000,"&gt;1,000,000 ppm",""))</f>
      </c>
      <c r="H31" s="111"/>
      <c r="I31" s="112"/>
      <c r="J31" s="120"/>
      <c r="K31" s="121"/>
      <c r="L31" s="121"/>
      <c r="M31" s="54"/>
      <c r="N31" s="54"/>
      <c r="X31" s="19" t="s">
        <v>63</v>
      </c>
      <c r="Y31" s="18" t="s">
        <v>64</v>
      </c>
      <c r="Z31" s="105"/>
    </row>
    <row r="32" spans="1:26" ht="25.5" customHeight="1">
      <c r="A32" s="122" t="s">
        <v>379</v>
      </c>
      <c r="B32" s="184" t="s">
        <v>381</v>
      </c>
      <c r="C32" s="184"/>
      <c r="D32" s="85" t="s">
        <v>354</v>
      </c>
      <c r="E32" s="123" t="str">
        <f>IF(ISERROR((E8*E10*E11)/(10^-6*((E16*E20)+(E17*E21*E22)))),"NA",Round_to_Even((E8*E10*E11)/(10^-6*((E16*E20)+(E17*E21*E22)))))</f>
        <v>NA</v>
      </c>
      <c r="F32" s="124" t="str">
        <f>IF(ISERROR((F8*F10*F11)/(10^-6*((F16*F20)+(F17*F21*F22)))),"NA",Round_to_Even((F8*F10*F11)/(10^-6*((F16*F20)+(F17*F21*F22)))))</f>
        <v>NA</v>
      </c>
      <c r="G32" s="119">
        <f>IF(F32="NA","",IF(F32&gt;1000000,"&gt;1,000,000 ppm",""))</f>
      </c>
      <c r="H32" s="111"/>
      <c r="I32" s="112"/>
      <c r="J32" s="120"/>
      <c r="K32" s="121"/>
      <c r="L32" s="121"/>
      <c r="M32" s="54"/>
      <c r="N32" s="54"/>
      <c r="X32" s="19" t="s">
        <v>65</v>
      </c>
      <c r="Y32" s="18" t="s">
        <v>66</v>
      </c>
      <c r="Z32" s="105"/>
    </row>
    <row r="33" spans="1:26" ht="22.5" customHeight="1">
      <c r="A33" s="122" t="s">
        <v>382</v>
      </c>
      <c r="B33" s="184" t="s">
        <v>383</v>
      </c>
      <c r="C33" s="184"/>
      <c r="D33" s="125" t="s">
        <v>354</v>
      </c>
      <c r="E33" s="126">
        <f>IF(ISERROR((E9*E10*E14*E23)/(E12*E14*10^-6*(1/E18)*E25)),"NA",Round_to_Even((E9*E10*E14*E23)/(E12*E14*10^-6*(1/E18)*E25)))</f>
        <v>4700</v>
      </c>
      <c r="F33" s="103">
        <f>IF(ISERROR((F9*F10*F14*F23)/(F12*F14*10^-6*(1/F18)*F25)),"NA",Round_to_Even((F9*F10*F14*F23)/(F12*F14*10^-6*(1/F18)*F25)))</f>
        <v>4700</v>
      </c>
      <c r="G33" s="119">
        <f>IF(F33="NA","",IF(F33&gt;1000000,"&gt;1,000,000 ppm",""))</f>
      </c>
      <c r="H33" s="111"/>
      <c r="I33" s="112"/>
      <c r="J33" s="120"/>
      <c r="K33" s="121"/>
      <c r="L33" s="121"/>
      <c r="M33" s="54"/>
      <c r="N33" s="54"/>
      <c r="X33" s="20" t="s">
        <v>67</v>
      </c>
      <c r="Y33" s="18" t="s">
        <v>68</v>
      </c>
      <c r="Z33" s="105"/>
    </row>
    <row r="34" spans="1:26" ht="21.75" customHeight="1">
      <c r="A34" s="122" t="s">
        <v>382</v>
      </c>
      <c r="B34" s="184" t="s">
        <v>384</v>
      </c>
      <c r="C34" s="184"/>
      <c r="D34" s="85" t="s">
        <v>354</v>
      </c>
      <c r="E34" s="127">
        <f>IF(ISERROR((E9*E10*E14*E23)/(E12*E14*10^-6*(((1/E18)*E25)+((1/E19)*E27*E29*E22)))),"NA",Round_to_Even((E9*E10*E14*E23)/(E12*E14*10^-6*(((1/E18)*E25)+((1/E19)*E27*E29*E22)))))</f>
        <v>3600</v>
      </c>
      <c r="F34" s="103">
        <f>IF(ISERROR((F9*F10*F14*F23)/(F12*F14*10^-6*(((1/F18)*F25)+((1/F19)*F27*F29*F22)))),"NA",Round_to_Even((F9*F10*F14*F23)/(F12*F14*10^-6*(((1/F18)*F25)+((1/F19)*F27*F29*F22)))))</f>
        <v>3600</v>
      </c>
      <c r="G34" s="119">
        <f>IF(F34="NA","",IF(F34&gt;1000000,"&gt;1,000,000 ppm",""))</f>
      </c>
      <c r="H34" s="35"/>
      <c r="I34" s="37"/>
      <c r="J34" s="54"/>
      <c r="K34" s="54"/>
      <c r="L34" s="54"/>
      <c r="M34" s="54"/>
      <c r="N34" s="54"/>
      <c r="X34" s="20" t="s">
        <v>69</v>
      </c>
      <c r="Y34" s="18" t="s">
        <v>70</v>
      </c>
      <c r="Z34" s="105"/>
    </row>
    <row r="35" spans="1:26" ht="23.25" customHeight="1">
      <c r="A35" s="128" t="s">
        <v>382</v>
      </c>
      <c r="B35" s="180" t="s">
        <v>385</v>
      </c>
      <c r="C35" s="180"/>
      <c r="D35" s="129" t="s">
        <v>354</v>
      </c>
      <c r="E35" s="130">
        <f>IF(ISERROR((E9*E10*E15*E24)/(E13*E15*10^-6*(1/E18)*E26)),"NA",Round_to_Even((E9*E10*E15*E24)/(E13*E15*10^-6*(1/E18)*E26)))</f>
        <v>50000</v>
      </c>
      <c r="F35" s="131">
        <f>IF(ISERROR((F9*F10*F15*F24)/(F13*F15*10^-6*(1/F18)*F26)),"NA",Round_to_Even((F9*F10*F15*F24)/(F13*F15*10^-6*(1/F18)*F26)))</f>
        <v>50000</v>
      </c>
      <c r="G35" s="35"/>
      <c r="H35" s="31"/>
      <c r="I35" s="30"/>
      <c r="J35" s="54"/>
      <c r="K35" s="54"/>
      <c r="L35" s="54"/>
      <c r="M35" s="54"/>
      <c r="N35" s="54"/>
      <c r="X35" s="20" t="s">
        <v>71</v>
      </c>
      <c r="Y35" s="18" t="s">
        <v>72</v>
      </c>
      <c r="Z35" s="105"/>
    </row>
    <row r="36" spans="1:26" ht="23.25" customHeight="1" thickBot="1">
      <c r="A36" s="132" t="s">
        <v>382</v>
      </c>
      <c r="B36" s="181" t="s">
        <v>386</v>
      </c>
      <c r="C36" s="181"/>
      <c r="D36" s="133" t="s">
        <v>354</v>
      </c>
      <c r="E36" s="134">
        <f>IF(ISERROR((E9*E10*E15*E24)/(E13*E15*10^-6*(((1/E18)*E26)+((1/E19)*E28*E30*E22)))),"NA",Round_to_Even((E9*E10*E15*E24)/(E13*E15*10^-6*(((1/E18)*E26)+((1/E19)*E28*E30*E22)))))</f>
        <v>32000</v>
      </c>
      <c r="F36" s="134">
        <f>IF(ISERROR((F9*F10*F15*F24)/(F13*F15*10^-6*(((1/F18)*F26)+((1/F19)*F28*F30*F22)))),"NA",Round_to_Even((F9*F10*F15*F24)/(F13*F15*10^-6*(((1/F18)*F26)+((1/F19)*F28*F30*F22)))))</f>
        <v>32000</v>
      </c>
      <c r="G36" s="35"/>
      <c r="H36" s="31"/>
      <c r="I36" s="30"/>
      <c r="J36" s="54"/>
      <c r="K36" s="54"/>
      <c r="L36" s="54"/>
      <c r="M36" s="54"/>
      <c r="N36" s="54"/>
      <c r="X36" s="20" t="s">
        <v>73</v>
      </c>
      <c r="Y36" s="18" t="s">
        <v>74</v>
      </c>
      <c r="Z36" s="105"/>
    </row>
    <row r="37" spans="1:26" ht="17.25" customHeight="1" thickBot="1" thickTop="1">
      <c r="A37" s="74"/>
      <c r="B37" s="35"/>
      <c r="C37" s="35"/>
      <c r="D37" s="35"/>
      <c r="E37" s="35"/>
      <c r="F37" s="35"/>
      <c r="G37" s="35"/>
      <c r="H37" s="31"/>
      <c r="I37" s="30"/>
      <c r="J37" s="54"/>
      <c r="K37" s="54"/>
      <c r="L37" s="54"/>
      <c r="M37" s="54"/>
      <c r="N37" s="54"/>
      <c r="X37" s="19" t="s">
        <v>75</v>
      </c>
      <c r="Y37" s="18" t="s">
        <v>76</v>
      </c>
      <c r="Z37" s="105"/>
    </row>
    <row r="38" spans="1:26" ht="24.75" customHeight="1" thickTop="1">
      <c r="A38" s="135" t="s">
        <v>387</v>
      </c>
      <c r="B38" s="136"/>
      <c r="C38" s="136"/>
      <c r="D38" s="136"/>
      <c r="E38" s="136"/>
      <c r="F38" s="136"/>
      <c r="G38" s="137"/>
      <c r="H38" s="31"/>
      <c r="I38" s="30"/>
      <c r="J38" s="54"/>
      <c r="K38" s="54"/>
      <c r="L38" s="54"/>
      <c r="M38" s="54"/>
      <c r="N38" s="54"/>
      <c r="X38" s="19" t="s">
        <v>77</v>
      </c>
      <c r="Y38" s="18" t="s">
        <v>78</v>
      </c>
      <c r="Z38" s="105"/>
    </row>
    <row r="39" spans="1:26" s="34" customFormat="1" ht="17.25">
      <c r="A39" s="138"/>
      <c r="B39" s="31"/>
      <c r="C39" s="139">
        <f>IF(AND(F31="NA",F32="NA",F33="NA",F34="NA",F35="NA",F36="NA"),"NA",IF(MIN(F31:F36)&gt;=1000000,"NA",IF(AND(H3="7440-38-2",MAX(MIN(F31:F36)&lt;19)),19,MAX(MIN(F31:F36),I7))))</f>
        <v>3600</v>
      </c>
      <c r="D39" s="140" t="s">
        <v>354</v>
      </c>
      <c r="E39" s="141" t="str">
        <f>IF(C39="NA","NOT OF CONCERN",IF(OR(C39=F31,C39=F32),"Cancer-based",IF(OR(C39=F33,C39=F34),"Child Noncancer-based",IF(OR(C39=F35,C39=F36),"Adult Noncancer-based",""))))</f>
        <v>Child Noncancer-based</v>
      </c>
      <c r="F39" s="31"/>
      <c r="G39" s="142"/>
      <c r="H39" s="31"/>
      <c r="I39" s="30"/>
      <c r="J39" s="35"/>
      <c r="K39" s="35"/>
      <c r="L39" s="35"/>
      <c r="M39" s="35"/>
      <c r="N39" s="35"/>
      <c r="X39" s="19" t="s">
        <v>79</v>
      </c>
      <c r="Y39" s="18" t="s">
        <v>80</v>
      </c>
      <c r="Z39" s="105"/>
    </row>
    <row r="40" spans="1:26" s="34" customFormat="1" ht="15.75" thickBot="1">
      <c r="A40" s="29"/>
      <c r="B40" s="143">
        <f>IF(AND(C39=19,H3="7440-38-2"),"Controlled by ambient background",IF(C39=I7,"controlled by soil reporting limit",""))</f>
      </c>
      <c r="C40" s="28"/>
      <c r="D40" s="28"/>
      <c r="E40" s="28"/>
      <c r="F40" s="28"/>
      <c r="G40" s="144"/>
      <c r="H40" s="31"/>
      <c r="I40" s="30"/>
      <c r="J40" s="35"/>
      <c r="K40" s="35"/>
      <c r="L40" s="35"/>
      <c r="M40" s="35"/>
      <c r="N40" s="35"/>
      <c r="X40" s="19" t="s">
        <v>81</v>
      </c>
      <c r="Y40" s="18" t="s">
        <v>82</v>
      </c>
      <c r="Z40" s="105"/>
    </row>
    <row r="41" spans="1:26" s="32" customFormat="1" ht="13.5" thickTop="1">
      <c r="A41" s="33"/>
      <c r="B41" s="31"/>
      <c r="C41" s="31"/>
      <c r="D41" s="31"/>
      <c r="E41" s="31"/>
      <c r="F41" s="31"/>
      <c r="G41" s="31"/>
      <c r="H41" s="31"/>
      <c r="I41" s="30"/>
      <c r="J41" s="145"/>
      <c r="K41" s="145"/>
      <c r="L41" s="145"/>
      <c r="M41" s="145"/>
      <c r="N41" s="145"/>
      <c r="X41" s="19" t="s">
        <v>83</v>
      </c>
      <c r="Y41" s="18" t="s">
        <v>84</v>
      </c>
      <c r="Z41" s="105"/>
    </row>
    <row r="42" spans="1:26" s="23" customFormat="1" ht="13.5" thickBot="1">
      <c r="A42" s="27"/>
      <c r="B42" s="26"/>
      <c r="C42" s="26"/>
      <c r="D42" s="26"/>
      <c r="E42" s="26"/>
      <c r="F42" s="26"/>
      <c r="G42" s="26"/>
      <c r="H42" s="26"/>
      <c r="I42" s="25"/>
      <c r="J42" s="146"/>
      <c r="K42" s="146"/>
      <c r="L42" s="146"/>
      <c r="M42" s="146"/>
      <c r="N42" s="146"/>
      <c r="X42" s="19" t="s">
        <v>85</v>
      </c>
      <c r="Y42" s="18" t="s">
        <v>86</v>
      </c>
      <c r="Z42" s="105"/>
    </row>
    <row r="43" spans="1:26" s="23" customFormat="1" ht="13.5" thickTop="1">
      <c r="A43" s="31"/>
      <c r="B43" s="31"/>
      <c r="C43" s="31"/>
      <c r="D43" s="31"/>
      <c r="E43" s="31"/>
      <c r="F43" s="31"/>
      <c r="G43" s="31"/>
      <c r="H43" s="31"/>
      <c r="I43" s="31"/>
      <c r="J43" s="146"/>
      <c r="K43" s="146"/>
      <c r="L43" s="146"/>
      <c r="M43" s="146"/>
      <c r="N43" s="146"/>
      <c r="X43" s="20" t="s">
        <v>87</v>
      </c>
      <c r="Y43" s="18" t="s">
        <v>88</v>
      </c>
      <c r="Z43" s="105"/>
    </row>
    <row r="44" spans="1:26" s="23" customFormat="1" ht="12.75">
      <c r="A44" s="146"/>
      <c r="B44" s="146"/>
      <c r="C44" s="146"/>
      <c r="D44" s="146"/>
      <c r="E44" s="146"/>
      <c r="F44" s="146"/>
      <c r="G44" s="146"/>
      <c r="H44" s="31"/>
      <c r="I44" s="31"/>
      <c r="J44" s="146"/>
      <c r="K44" s="146"/>
      <c r="L44" s="146"/>
      <c r="M44" s="146"/>
      <c r="N44" s="146"/>
      <c r="X44" s="19" t="s">
        <v>89</v>
      </c>
      <c r="Y44" s="18" t="s">
        <v>90</v>
      </c>
      <c r="Z44" s="105"/>
    </row>
    <row r="45" spans="8:26" s="23" customFormat="1" ht="12.75">
      <c r="H45" s="24"/>
      <c r="I45" s="24"/>
      <c r="X45" s="19" t="s">
        <v>91</v>
      </c>
      <c r="Y45" s="18" t="s">
        <v>92</v>
      </c>
      <c r="Z45" s="105"/>
    </row>
    <row r="46" spans="24:26" ht="12.75">
      <c r="X46" s="19" t="s">
        <v>93</v>
      </c>
      <c r="Y46" s="18" t="s">
        <v>94</v>
      </c>
      <c r="Z46" s="105"/>
    </row>
    <row r="47" spans="24:26" ht="12.75">
      <c r="X47" s="19" t="s">
        <v>95</v>
      </c>
      <c r="Y47" s="18" t="s">
        <v>96</v>
      </c>
      <c r="Z47" s="105"/>
    </row>
    <row r="48" spans="24:26" ht="12.75">
      <c r="X48" s="20" t="s">
        <v>97</v>
      </c>
      <c r="Y48" s="18" t="s">
        <v>98</v>
      </c>
      <c r="Z48" s="105"/>
    </row>
    <row r="49" spans="24:26" ht="12.75">
      <c r="X49" s="19" t="s">
        <v>99</v>
      </c>
      <c r="Y49" s="18" t="s">
        <v>100</v>
      </c>
      <c r="Z49" s="105"/>
    </row>
    <row r="50" spans="24:26" ht="12.75">
      <c r="X50" s="20" t="s">
        <v>101</v>
      </c>
      <c r="Y50" s="18" t="s">
        <v>102</v>
      </c>
      <c r="Z50" s="18"/>
    </row>
    <row r="51" spans="24:26" ht="12.75">
      <c r="X51" s="20" t="s">
        <v>103</v>
      </c>
      <c r="Y51" s="18" t="s">
        <v>104</v>
      </c>
      <c r="Z51" s="18"/>
    </row>
    <row r="52" spans="24:26" ht="12.75">
      <c r="X52" s="20" t="s">
        <v>105</v>
      </c>
      <c r="Y52" s="18" t="s">
        <v>106</v>
      </c>
      <c r="Z52" s="18"/>
    </row>
    <row r="53" spans="24:26" ht="12.75">
      <c r="X53" s="20" t="s">
        <v>107</v>
      </c>
      <c r="Y53" s="18" t="s">
        <v>108</v>
      </c>
      <c r="Z53" s="18"/>
    </row>
    <row r="54" spans="24:26" ht="12.75">
      <c r="X54" s="19" t="s">
        <v>109</v>
      </c>
      <c r="Y54" s="18" t="s">
        <v>110</v>
      </c>
      <c r="Z54" s="18"/>
    </row>
    <row r="55" spans="24:26" ht="12.75">
      <c r="X55" s="20" t="s">
        <v>111</v>
      </c>
      <c r="Y55" s="18" t="s">
        <v>112</v>
      </c>
      <c r="Z55" s="18"/>
    </row>
    <row r="56" spans="24:26" ht="12.75">
      <c r="X56" s="20" t="s">
        <v>113</v>
      </c>
      <c r="Y56" s="18" t="s">
        <v>114</v>
      </c>
      <c r="Z56" s="18"/>
    </row>
    <row r="57" spans="24:26" ht="12.75">
      <c r="X57" s="20" t="s">
        <v>115</v>
      </c>
      <c r="Y57" s="18" t="s">
        <v>116</v>
      </c>
      <c r="Z57" s="18"/>
    </row>
    <row r="58" spans="24:26" ht="12.75">
      <c r="X58" s="20" t="s">
        <v>117</v>
      </c>
      <c r="Y58" s="18" t="s">
        <v>118</v>
      </c>
      <c r="Z58" s="18"/>
    </row>
    <row r="59" spans="24:26" ht="12.75">
      <c r="X59" s="20" t="s">
        <v>119</v>
      </c>
      <c r="Y59" s="18" t="s">
        <v>120</v>
      </c>
      <c r="Z59" s="18"/>
    </row>
    <row r="60" spans="24:26" ht="12.75">
      <c r="X60" s="20" t="s">
        <v>121</v>
      </c>
      <c r="Y60" s="18" t="s">
        <v>122</v>
      </c>
      <c r="Z60" s="18"/>
    </row>
    <row r="61" spans="24:26" ht="12.75">
      <c r="X61" s="19" t="s">
        <v>123</v>
      </c>
      <c r="Y61" s="18" t="s">
        <v>124</v>
      </c>
      <c r="Z61" s="18"/>
    </row>
    <row r="62" spans="24:26" ht="12.75">
      <c r="X62" s="20" t="s">
        <v>125</v>
      </c>
      <c r="Y62" s="18" t="s">
        <v>126</v>
      </c>
      <c r="Z62" s="18"/>
    </row>
    <row r="63" spans="24:26" ht="12.75">
      <c r="X63" s="20" t="s">
        <v>127</v>
      </c>
      <c r="Y63" s="18" t="s">
        <v>128</v>
      </c>
      <c r="Z63" s="18"/>
    </row>
    <row r="64" spans="24:26" ht="12.75">
      <c r="X64" s="19" t="s">
        <v>129</v>
      </c>
      <c r="Y64" s="18" t="s">
        <v>130</v>
      </c>
      <c r="Z64" s="18"/>
    </row>
    <row r="65" spans="24:26" ht="12.75">
      <c r="X65" s="19" t="s">
        <v>131</v>
      </c>
      <c r="Y65" s="18" t="s">
        <v>132</v>
      </c>
      <c r="Z65" s="18"/>
    </row>
    <row r="66" spans="24:26" ht="12.75">
      <c r="X66" s="19" t="s">
        <v>133</v>
      </c>
      <c r="Y66" s="18" t="s">
        <v>134</v>
      </c>
      <c r="Z66" s="18"/>
    </row>
    <row r="67" spans="24:26" ht="12.75">
      <c r="X67" s="19" t="s">
        <v>135</v>
      </c>
      <c r="Y67" s="18" t="s">
        <v>136</v>
      </c>
      <c r="Z67" s="18"/>
    </row>
    <row r="68" spans="24:26" ht="12.75">
      <c r="X68" s="19" t="s">
        <v>137</v>
      </c>
      <c r="Y68" s="18" t="s">
        <v>138</v>
      </c>
      <c r="Z68" s="18"/>
    </row>
    <row r="69" spans="24:26" ht="12.75">
      <c r="X69" s="19" t="s">
        <v>139</v>
      </c>
      <c r="Y69" s="18" t="s">
        <v>140</v>
      </c>
      <c r="Z69" s="18"/>
    </row>
    <row r="70" spans="24:26" ht="12.75">
      <c r="X70" s="19" t="s">
        <v>141</v>
      </c>
      <c r="Y70" s="18" t="s">
        <v>142</v>
      </c>
      <c r="Z70" s="18"/>
    </row>
    <row r="71" spans="24:26" ht="12.75">
      <c r="X71" s="19" t="s">
        <v>143</v>
      </c>
      <c r="Y71" s="18" t="s">
        <v>144</v>
      </c>
      <c r="Z71" s="18"/>
    </row>
    <row r="72" spans="24:26" ht="12.75">
      <c r="X72" s="19" t="s">
        <v>145</v>
      </c>
      <c r="Y72" s="18" t="s">
        <v>146</v>
      </c>
      <c r="Z72" s="18"/>
    </row>
    <row r="73" spans="24:26" ht="12.75">
      <c r="X73" s="19" t="s">
        <v>147</v>
      </c>
      <c r="Y73" s="18" t="s">
        <v>148</v>
      </c>
      <c r="Z73" s="18"/>
    </row>
    <row r="74" spans="24:26" ht="12.75">
      <c r="X74" s="20" t="s">
        <v>149</v>
      </c>
      <c r="Y74" s="18" t="s">
        <v>150</v>
      </c>
      <c r="Z74" s="18"/>
    </row>
    <row r="75" spans="24:26" ht="12.75">
      <c r="X75" s="19" t="s">
        <v>155</v>
      </c>
      <c r="Y75" s="18" t="s">
        <v>156</v>
      </c>
      <c r="Z75" s="18"/>
    </row>
    <row r="76" spans="24:26" ht="12.75">
      <c r="X76" s="19" t="s">
        <v>157</v>
      </c>
      <c r="Y76" s="18" t="s">
        <v>158</v>
      </c>
      <c r="Z76" s="18"/>
    </row>
    <row r="77" spans="24:26" ht="12.75">
      <c r="X77" s="19" t="s">
        <v>159</v>
      </c>
      <c r="Y77" s="18" t="s">
        <v>160</v>
      </c>
      <c r="Z77" s="18"/>
    </row>
    <row r="78" spans="24:26" ht="12.75">
      <c r="X78" s="19" t="s">
        <v>161</v>
      </c>
      <c r="Y78" s="18" t="s">
        <v>162</v>
      </c>
      <c r="Z78" s="18"/>
    </row>
    <row r="79" spans="24:26" ht="12.75">
      <c r="X79" s="19" t="s">
        <v>163</v>
      </c>
      <c r="Y79" s="18" t="s">
        <v>164</v>
      </c>
      <c r="Z79" s="18"/>
    </row>
    <row r="80" spans="24:26" ht="12.75">
      <c r="X80" s="19" t="s">
        <v>165</v>
      </c>
      <c r="Y80" s="18" t="s">
        <v>166</v>
      </c>
      <c r="Z80" s="18"/>
    </row>
    <row r="81" spans="24:26" ht="12.75">
      <c r="X81" s="19" t="s">
        <v>167</v>
      </c>
      <c r="Y81" s="18" t="s">
        <v>168</v>
      </c>
      <c r="Z81" s="18"/>
    </row>
    <row r="82" spans="24:26" ht="12.75">
      <c r="X82" s="20" t="s">
        <v>169</v>
      </c>
      <c r="Y82" s="18" t="s">
        <v>170</v>
      </c>
      <c r="Z82" s="18"/>
    </row>
    <row r="83" spans="24:26" ht="12.75">
      <c r="X83" s="19" t="s">
        <v>171</v>
      </c>
      <c r="Y83" s="18" t="s">
        <v>172</v>
      </c>
      <c r="Z83" s="18"/>
    </row>
    <row r="84" spans="24:26" ht="12.75">
      <c r="X84" s="19" t="s">
        <v>173</v>
      </c>
      <c r="Y84" s="18" t="s">
        <v>174</v>
      </c>
      <c r="Z84" s="18"/>
    </row>
    <row r="85" spans="24:26" ht="12.75">
      <c r="X85" s="17" t="s">
        <v>422</v>
      </c>
      <c r="Y85" s="17" t="s">
        <v>423</v>
      </c>
      <c r="Z85" s="18"/>
    </row>
    <row r="86" spans="24:26" ht="12.75">
      <c r="X86" s="20" t="s">
        <v>175</v>
      </c>
      <c r="Y86" s="18" t="s">
        <v>176</v>
      </c>
      <c r="Z86" s="18"/>
    </row>
    <row r="87" spans="24:26" ht="12.75">
      <c r="X87" s="19" t="s">
        <v>177</v>
      </c>
      <c r="Y87" s="18" t="s">
        <v>178</v>
      </c>
      <c r="Z87" s="18"/>
    </row>
    <row r="88" spans="24:26" ht="12.75">
      <c r="X88" s="19" t="s">
        <v>179</v>
      </c>
      <c r="Y88" s="18" t="s">
        <v>180</v>
      </c>
      <c r="Z88" s="18"/>
    </row>
    <row r="89" spans="24:26" ht="12.75">
      <c r="X89" s="19" t="s">
        <v>181</v>
      </c>
      <c r="Y89" s="18" t="s">
        <v>182</v>
      </c>
      <c r="Z89" s="18"/>
    </row>
    <row r="90" spans="24:26" ht="12.75">
      <c r="X90" s="19" t="s">
        <v>183</v>
      </c>
      <c r="Y90" s="18" t="s">
        <v>184</v>
      </c>
      <c r="Z90" s="18"/>
    </row>
    <row r="91" spans="24:26" ht="12.75">
      <c r="X91" s="19" t="s">
        <v>187</v>
      </c>
      <c r="Y91" s="18" t="s">
        <v>188</v>
      </c>
      <c r="Z91" s="18"/>
    </row>
    <row r="92" spans="24:26" ht="12.75">
      <c r="X92" s="19" t="s">
        <v>189</v>
      </c>
      <c r="Y92" s="18" t="s">
        <v>190</v>
      </c>
      <c r="Z92" s="18"/>
    </row>
    <row r="93" spans="24:26" ht="12.75">
      <c r="X93" s="21" t="s">
        <v>191</v>
      </c>
      <c r="Y93" s="18" t="s">
        <v>192</v>
      </c>
      <c r="Z93" s="18"/>
    </row>
    <row r="94" spans="24:26" ht="12.75">
      <c r="X94" s="21" t="s">
        <v>193</v>
      </c>
      <c r="Y94" s="18" t="s">
        <v>194</v>
      </c>
      <c r="Z94" s="18"/>
    </row>
    <row r="95" spans="24:26" ht="12.75">
      <c r="X95" s="21" t="s">
        <v>195</v>
      </c>
      <c r="Y95" s="18" t="s">
        <v>196</v>
      </c>
      <c r="Z95" s="18"/>
    </row>
    <row r="96" spans="24:26" ht="12.75">
      <c r="X96" s="20" t="s">
        <v>197</v>
      </c>
      <c r="Y96" s="18" t="s">
        <v>198</v>
      </c>
      <c r="Z96" s="18"/>
    </row>
    <row r="97" spans="24:26" ht="12.75">
      <c r="X97" s="19" t="s">
        <v>199</v>
      </c>
      <c r="Y97" s="18" t="s">
        <v>200</v>
      </c>
      <c r="Z97" s="18"/>
    </row>
    <row r="98" spans="24:26" ht="12.75">
      <c r="X98" s="20" t="s">
        <v>201</v>
      </c>
      <c r="Y98" s="18" t="s">
        <v>202</v>
      </c>
      <c r="Z98" s="18"/>
    </row>
    <row r="99" spans="24:26" ht="12.75">
      <c r="X99" s="19" t="s">
        <v>203</v>
      </c>
      <c r="Y99" s="18" t="s">
        <v>204</v>
      </c>
      <c r="Z99" s="18"/>
    </row>
    <row r="100" spans="24:26" ht="12.75">
      <c r="X100" s="19" t="s">
        <v>205</v>
      </c>
      <c r="Y100" s="18" t="s">
        <v>206</v>
      </c>
      <c r="Z100" s="18"/>
    </row>
    <row r="101" spans="24:26" ht="12.75">
      <c r="X101" s="20" t="s">
        <v>207</v>
      </c>
      <c r="Y101" s="18" t="s">
        <v>208</v>
      </c>
      <c r="Z101" s="18"/>
    </row>
    <row r="102" spans="24:26" ht="12.75">
      <c r="X102" s="19" t="s">
        <v>209</v>
      </c>
      <c r="Y102" s="18" t="s">
        <v>210</v>
      </c>
      <c r="Z102" s="18"/>
    </row>
    <row r="103" spans="24:26" ht="12.75">
      <c r="X103" s="19" t="s">
        <v>211</v>
      </c>
      <c r="Y103" s="18" t="s">
        <v>212</v>
      </c>
      <c r="Z103" s="18"/>
    </row>
    <row r="104" spans="24:26" ht="12.75">
      <c r="X104" s="19" t="s">
        <v>213</v>
      </c>
      <c r="Y104" s="18" t="s">
        <v>214</v>
      </c>
      <c r="Z104" s="18"/>
    </row>
    <row r="105" spans="24:26" ht="12.75">
      <c r="X105" s="19" t="s">
        <v>215</v>
      </c>
      <c r="Y105" s="18" t="s">
        <v>216</v>
      </c>
      <c r="Z105" s="18"/>
    </row>
    <row r="106" spans="24:26" ht="12.75">
      <c r="X106" s="19" t="s">
        <v>217</v>
      </c>
      <c r="Y106" s="18" t="s">
        <v>218</v>
      </c>
      <c r="Z106" s="18"/>
    </row>
    <row r="107" spans="24:26" ht="12.75">
      <c r="X107" s="19" t="s">
        <v>219</v>
      </c>
      <c r="Y107" s="18" t="s">
        <v>220</v>
      </c>
      <c r="Z107" s="18"/>
    </row>
    <row r="108" spans="24:26" ht="12.75">
      <c r="X108" s="19" t="s">
        <v>221</v>
      </c>
      <c r="Y108" s="18" t="s">
        <v>222</v>
      </c>
      <c r="Z108" s="18"/>
    </row>
    <row r="109" spans="24:26" ht="12.75">
      <c r="X109" s="19" t="s">
        <v>223</v>
      </c>
      <c r="Y109" s="18" t="s">
        <v>224</v>
      </c>
      <c r="Z109" s="18"/>
    </row>
    <row r="110" spans="24:26" ht="12.75">
      <c r="X110" s="17" t="s">
        <v>416</v>
      </c>
      <c r="Y110" s="175" t="s">
        <v>419</v>
      </c>
      <c r="Z110" s="18"/>
    </row>
    <row r="111" spans="24:26" ht="12.75">
      <c r="X111" s="17" t="s">
        <v>417</v>
      </c>
      <c r="Y111" s="175" t="s">
        <v>420</v>
      </c>
      <c r="Z111" s="18"/>
    </row>
    <row r="112" spans="24:26" ht="12.75">
      <c r="X112" s="17" t="s">
        <v>418</v>
      </c>
      <c r="Y112" s="175" t="s">
        <v>421</v>
      </c>
      <c r="Z112" s="18"/>
    </row>
    <row r="113" spans="24:26" ht="12.75">
      <c r="X113" s="19" t="s">
        <v>225</v>
      </c>
      <c r="Y113" s="18" t="s">
        <v>226</v>
      </c>
      <c r="Z113" s="18"/>
    </row>
    <row r="114" spans="24:26" ht="12.75">
      <c r="X114" s="19" t="s">
        <v>227</v>
      </c>
      <c r="Y114" s="18" t="s">
        <v>228</v>
      </c>
      <c r="Z114" s="18"/>
    </row>
    <row r="115" spans="24:79" ht="12.75">
      <c r="X115" s="19" t="s">
        <v>229</v>
      </c>
      <c r="Y115" s="18" t="s">
        <v>230</v>
      </c>
      <c r="Z115" s="18"/>
      <c r="CA115" s="17" t="s">
        <v>3</v>
      </c>
    </row>
    <row r="116" spans="24:26" ht="12.75">
      <c r="X116" s="19" t="s">
        <v>231</v>
      </c>
      <c r="Y116" s="18" t="s">
        <v>232</v>
      </c>
      <c r="Z116" s="18"/>
    </row>
    <row r="117" spans="24:26" ht="12.75">
      <c r="X117" s="19" t="s">
        <v>233</v>
      </c>
      <c r="Y117" s="18" t="s">
        <v>234</v>
      </c>
      <c r="Z117" s="18"/>
    </row>
    <row r="118" spans="24:26" ht="12.75">
      <c r="X118" s="20" t="s">
        <v>235</v>
      </c>
      <c r="Y118" s="18" t="s">
        <v>236</v>
      </c>
      <c r="Z118" s="18"/>
    </row>
    <row r="119" spans="24:26" ht="12.75">
      <c r="X119" s="20" t="s">
        <v>237</v>
      </c>
      <c r="Y119" s="18" t="s">
        <v>238</v>
      </c>
      <c r="Z119" s="18"/>
    </row>
    <row r="120" spans="24:26" ht="12.75">
      <c r="X120" s="19" t="s">
        <v>239</v>
      </c>
      <c r="Y120" s="18" t="s">
        <v>240</v>
      </c>
      <c r="Z120" s="18"/>
    </row>
    <row r="121" spans="24:26" ht="12.75">
      <c r="X121" s="19" t="s">
        <v>241</v>
      </c>
      <c r="Y121" s="18" t="s">
        <v>242</v>
      </c>
      <c r="Z121" s="18"/>
    </row>
    <row r="122" spans="24:26" ht="12.75">
      <c r="X122" s="20" t="s">
        <v>243</v>
      </c>
      <c r="Y122" s="18" t="s">
        <v>244</v>
      </c>
      <c r="Z122" s="18"/>
    </row>
    <row r="123" spans="24:26" ht="12.75">
      <c r="X123" s="20" t="s">
        <v>245</v>
      </c>
      <c r="Y123" s="18" t="s">
        <v>246</v>
      </c>
      <c r="Z123" s="18"/>
    </row>
    <row r="124" spans="24:26" ht="12.75">
      <c r="X124" s="19" t="s">
        <v>247</v>
      </c>
      <c r="Y124" s="18" t="s">
        <v>248</v>
      </c>
      <c r="Z124" s="18"/>
    </row>
    <row r="125" spans="24:26" ht="12.75">
      <c r="X125" s="20" t="s">
        <v>249</v>
      </c>
      <c r="Y125" s="18" t="s">
        <v>250</v>
      </c>
      <c r="Z125" s="18"/>
    </row>
    <row r="126" spans="24:26" ht="12.75">
      <c r="X126" s="19" t="s">
        <v>251</v>
      </c>
      <c r="Y126" s="18" t="s">
        <v>252</v>
      </c>
      <c r="Z126" s="18"/>
    </row>
    <row r="127" spans="24:26" ht="12.75">
      <c r="X127" s="20" t="s">
        <v>253</v>
      </c>
      <c r="Y127" s="18" t="s">
        <v>254</v>
      </c>
      <c r="Z127" s="18"/>
    </row>
    <row r="128" spans="24:26" ht="12.75">
      <c r="X128" s="20" t="s">
        <v>255</v>
      </c>
      <c r="Y128" s="18" t="s">
        <v>256</v>
      </c>
      <c r="Z128" s="18"/>
    </row>
    <row r="129" spans="24:26" ht="12.75">
      <c r="X129" s="20" t="s">
        <v>257</v>
      </c>
      <c r="Y129" s="18" t="s">
        <v>258</v>
      </c>
      <c r="Z129" s="18"/>
    </row>
    <row r="130" spans="24:26" ht="12.75">
      <c r="X130" s="20" t="s">
        <v>259</v>
      </c>
      <c r="Y130" s="18" t="s">
        <v>260</v>
      </c>
      <c r="Z130" s="18"/>
    </row>
    <row r="131" spans="24:26" ht="12.75">
      <c r="X131" s="20" t="s">
        <v>261</v>
      </c>
      <c r="Y131" s="18" t="s">
        <v>262</v>
      </c>
      <c r="Z131" s="18"/>
    </row>
    <row r="132" spans="24:26" ht="12.75">
      <c r="X132" s="19" t="s">
        <v>263</v>
      </c>
      <c r="Y132" s="18" t="s">
        <v>264</v>
      </c>
      <c r="Z132" s="18"/>
    </row>
    <row r="133" spans="24:26" ht="12.75">
      <c r="X133" s="19" t="s">
        <v>265</v>
      </c>
      <c r="Y133" s="18" t="s">
        <v>266</v>
      </c>
      <c r="Z133" s="18"/>
    </row>
    <row r="134" spans="24:26" ht="12.75">
      <c r="X134" s="20" t="s">
        <v>267</v>
      </c>
      <c r="Y134" s="18" t="s">
        <v>268</v>
      </c>
      <c r="Z134" s="18"/>
    </row>
    <row r="135" spans="24:26" ht="12.75">
      <c r="X135" s="19" t="s">
        <v>269</v>
      </c>
      <c r="Y135" s="18" t="s">
        <v>270</v>
      </c>
      <c r="Z135" s="18"/>
    </row>
    <row r="136" spans="24:26" ht="12.75">
      <c r="X136" s="19" t="s">
        <v>271</v>
      </c>
      <c r="Y136" s="18" t="s">
        <v>272</v>
      </c>
      <c r="Z136" s="18"/>
    </row>
    <row r="137" spans="24:26" ht="12.75">
      <c r="X137" s="20" t="s">
        <v>273</v>
      </c>
      <c r="Y137" s="18" t="s">
        <v>274</v>
      </c>
      <c r="Z137" s="18"/>
    </row>
    <row r="138" spans="24:26" ht="12.75">
      <c r="X138" s="20" t="s">
        <v>275</v>
      </c>
      <c r="Y138" s="18" t="s">
        <v>276</v>
      </c>
      <c r="Z138" s="18"/>
    </row>
    <row r="139" spans="24:26" ht="12.75">
      <c r="X139" s="19" t="s">
        <v>277</v>
      </c>
      <c r="Y139" s="18" t="s">
        <v>278</v>
      </c>
      <c r="Z139" s="18"/>
    </row>
    <row r="140" ht="12.75">
      <c r="Z140" s="18"/>
    </row>
    <row r="141" ht="12.75">
      <c r="Z141" s="18"/>
    </row>
    <row r="142" ht="12.75">
      <c r="Z142" s="18"/>
    </row>
    <row r="143" ht="12.75">
      <c r="Z143" s="18"/>
    </row>
    <row r="144" ht="12.75">
      <c r="Z144" s="18"/>
    </row>
    <row r="145" ht="12.75">
      <c r="Z145" s="18"/>
    </row>
    <row r="146" ht="12.75">
      <c r="Z146" s="18"/>
    </row>
    <row r="147" ht="12.75">
      <c r="Z147" s="18"/>
    </row>
    <row r="148" ht="12.75">
      <c r="Z148" s="18"/>
    </row>
    <row r="149" ht="12.75">
      <c r="Z149" s="18"/>
    </row>
    <row r="150" ht="12.75">
      <c r="Z150" s="18"/>
    </row>
    <row r="151" spans="24:26" ht="12.75">
      <c r="X151" s="19"/>
      <c r="Y151" s="18"/>
      <c r="Z151" s="18"/>
    </row>
    <row r="152" ht="12.75">
      <c r="Z152" s="18"/>
    </row>
    <row r="153" ht="12.75">
      <c r="Z153" s="18"/>
    </row>
    <row r="154" ht="12.75">
      <c r="Z154" s="18"/>
    </row>
    <row r="155" ht="12.75">
      <c r="Z155" s="18"/>
    </row>
    <row r="156" ht="12.75">
      <c r="Z156" s="18"/>
    </row>
    <row r="157" ht="12.75">
      <c r="Z157" s="18"/>
    </row>
    <row r="158" ht="12.75">
      <c r="Z158" s="18"/>
    </row>
    <row r="159" ht="12.75">
      <c r="Z159" s="18"/>
    </row>
  </sheetData>
  <sheetProtection password="97A4" sheet="1" selectLockedCells="1"/>
  <mergeCells count="39">
    <mergeCell ref="B12:C12"/>
    <mergeCell ref="B13:C13"/>
    <mergeCell ref="A1:I1"/>
    <mergeCell ref="A2:B2"/>
    <mergeCell ref="C2:G2"/>
    <mergeCell ref="A3:B4"/>
    <mergeCell ref="C3:F4"/>
    <mergeCell ref="H3:I3"/>
    <mergeCell ref="H4:I4"/>
    <mergeCell ref="B22:C22"/>
    <mergeCell ref="B23:C23"/>
    <mergeCell ref="B16:C16"/>
    <mergeCell ref="B7:C7"/>
    <mergeCell ref="G7:H7"/>
    <mergeCell ref="K7:L7"/>
    <mergeCell ref="B8:C8"/>
    <mergeCell ref="B9:C9"/>
    <mergeCell ref="B10:C10"/>
    <mergeCell ref="B11:C11"/>
    <mergeCell ref="B33:C33"/>
    <mergeCell ref="B34:C34"/>
    <mergeCell ref="B14:C14"/>
    <mergeCell ref="B15:C15"/>
    <mergeCell ref="B28:C28"/>
    <mergeCell ref="B17:C17"/>
    <mergeCell ref="B18:C18"/>
    <mergeCell ref="B19:C19"/>
    <mergeCell ref="B20:C20"/>
    <mergeCell ref="B21:C21"/>
    <mergeCell ref="B24:C24"/>
    <mergeCell ref="B25:C25"/>
    <mergeCell ref="B26:C26"/>
    <mergeCell ref="B27:C27"/>
    <mergeCell ref="B35:C35"/>
    <mergeCell ref="B36:C36"/>
    <mergeCell ref="B29:C29"/>
    <mergeCell ref="B30:C30"/>
    <mergeCell ref="B31:C31"/>
    <mergeCell ref="B32:C32"/>
  </mergeCells>
  <printOptions/>
  <pageMargins left="0.75" right="0.75" top="1" bottom="1" header="0.5" footer="0.5"/>
  <pageSetup fitToHeight="1" fitToWidth="1" horizontalDpi="600" verticalDpi="600" orientation="portrait" scale="80" r:id="rId7"/>
  <drawing r:id="rId6"/>
  <legacyDrawing r:id="rId5"/>
  <oleObjects>
    <oleObject progId="Equation.3" shapeId="1711865" r:id="rId1"/>
    <oleObject progId="Equation.3" shapeId="1711864" r:id="rId2"/>
    <oleObject progId="Equation.3" shapeId="1711863" r:id="rId3"/>
    <oleObject progId="Equation.3" shapeId="1711862" r:id="rId4"/>
  </oleObjects>
</worksheet>
</file>

<file path=xl/worksheets/sheet3.xml><?xml version="1.0" encoding="utf-8"?>
<worksheet xmlns="http://schemas.openxmlformats.org/spreadsheetml/2006/main" xmlns:r="http://schemas.openxmlformats.org/officeDocument/2006/relationships">
  <sheetPr codeName="IDNewChemChildAdult">
    <pageSetUpPr fitToPage="1"/>
  </sheetPr>
  <dimension ref="A1:Z159"/>
  <sheetViews>
    <sheetView showGridLines="0" showRowColHeaders="0" zoomScalePageLayoutView="0" workbookViewId="0" topLeftCell="A1">
      <selection activeCell="C2" sqref="C2:G2"/>
    </sheetView>
  </sheetViews>
  <sheetFormatPr defaultColWidth="9.140625" defaultRowHeight="15"/>
  <cols>
    <col min="1" max="1" width="9.57421875" style="17" customWidth="1"/>
    <col min="2" max="2" width="17.28125" style="17" customWidth="1"/>
    <col min="3" max="3" width="16.00390625" style="17" customWidth="1"/>
    <col min="4" max="4" width="11.140625" style="17" customWidth="1"/>
    <col min="5" max="5" width="10.8515625" style="17" customWidth="1"/>
    <col min="6" max="7" width="12.8515625" style="17" customWidth="1"/>
    <col min="8" max="8" width="12.00390625" style="17" customWidth="1"/>
    <col min="9" max="9" width="9.7109375" style="17" customWidth="1"/>
    <col min="10" max="10" width="2.7109375" style="17" customWidth="1"/>
    <col min="11" max="16384" width="9.140625" style="17" customWidth="1"/>
  </cols>
  <sheetData>
    <row r="1" spans="1:25" ht="18" customHeight="1" thickTop="1">
      <c r="A1" s="189" t="s">
        <v>429</v>
      </c>
      <c r="B1" s="190"/>
      <c r="C1" s="190"/>
      <c r="D1" s="190"/>
      <c r="E1" s="190"/>
      <c r="F1" s="190"/>
      <c r="G1" s="190"/>
      <c r="H1" s="190"/>
      <c r="I1" s="191"/>
      <c r="J1" s="54"/>
      <c r="K1" s="54"/>
      <c r="L1" s="54"/>
      <c r="M1" s="54"/>
      <c r="N1" s="54"/>
      <c r="O1" s="54"/>
      <c r="X1" s="62"/>
      <c r="Y1" s="22"/>
    </row>
    <row r="2" spans="1:25" ht="15" customHeight="1">
      <c r="A2" s="192" t="s">
        <v>306</v>
      </c>
      <c r="B2" s="193"/>
      <c r="C2" s="194"/>
      <c r="D2" s="194"/>
      <c r="E2" s="194"/>
      <c r="F2" s="194"/>
      <c r="G2" s="195"/>
      <c r="H2" s="72" t="s">
        <v>307</v>
      </c>
      <c r="I2" s="61"/>
      <c r="J2" s="54"/>
      <c r="K2" s="60"/>
      <c r="L2" s="56" t="s">
        <v>308</v>
      </c>
      <c r="M2" s="54"/>
      <c r="N2" s="54"/>
      <c r="O2" s="54"/>
      <c r="X2" s="20"/>
      <c r="Y2" s="18"/>
    </row>
    <row r="3" spans="1:25" ht="12.75" customHeight="1">
      <c r="A3" s="196" t="s">
        <v>311</v>
      </c>
      <c r="B3" s="197"/>
      <c r="C3" s="200"/>
      <c r="D3" s="200"/>
      <c r="E3" s="200"/>
      <c r="F3" s="201"/>
      <c r="G3" s="73" t="s">
        <v>312</v>
      </c>
      <c r="H3" s="206"/>
      <c r="I3" s="207"/>
      <c r="J3" s="54"/>
      <c r="K3" s="58"/>
      <c r="L3" s="56" t="s">
        <v>310</v>
      </c>
      <c r="M3" s="54"/>
      <c r="N3" s="54"/>
      <c r="O3" s="54"/>
      <c r="X3" s="20"/>
      <c r="Y3" s="18"/>
    </row>
    <row r="4" spans="1:25" ht="12" customHeight="1">
      <c r="A4" s="198"/>
      <c r="B4" s="199"/>
      <c r="C4" s="202"/>
      <c r="D4" s="202"/>
      <c r="E4" s="202"/>
      <c r="F4" s="203"/>
      <c r="G4" s="71" t="s">
        <v>309</v>
      </c>
      <c r="H4" s="206"/>
      <c r="I4" s="207"/>
      <c r="J4" s="54"/>
      <c r="K4" s="57"/>
      <c r="L4" s="56" t="s">
        <v>313</v>
      </c>
      <c r="M4" s="54"/>
      <c r="N4" s="54"/>
      <c r="O4" s="54"/>
      <c r="X4" s="19"/>
      <c r="Y4" s="18"/>
    </row>
    <row r="5" spans="1:25" ht="21.75" customHeight="1">
      <c r="A5" s="74"/>
      <c r="B5" s="35"/>
      <c r="C5" s="35"/>
      <c r="D5" s="35"/>
      <c r="E5" s="35"/>
      <c r="F5" s="35"/>
      <c r="G5" s="35"/>
      <c r="H5" s="35"/>
      <c r="I5" s="75"/>
      <c r="J5" s="54"/>
      <c r="K5" s="54"/>
      <c r="L5" s="54"/>
      <c r="M5" s="54"/>
      <c r="N5" s="54"/>
      <c r="O5" s="54"/>
      <c r="X5" s="19"/>
      <c r="Y5" s="18"/>
    </row>
    <row r="6" spans="1:25" ht="65.25" customHeight="1" thickBot="1">
      <c r="A6" s="74"/>
      <c r="B6" s="35"/>
      <c r="C6" s="35"/>
      <c r="D6" s="35"/>
      <c r="E6" s="35"/>
      <c r="F6" s="35"/>
      <c r="G6" s="35"/>
      <c r="H6" s="35"/>
      <c r="I6" s="76"/>
      <c r="J6" s="54"/>
      <c r="K6" s="54"/>
      <c r="L6" s="54"/>
      <c r="M6" s="54"/>
      <c r="N6" s="54"/>
      <c r="O6" s="54"/>
      <c r="X6" s="19"/>
      <c r="Y6" s="18"/>
    </row>
    <row r="7" spans="1:26" ht="27" customHeight="1" thickTop="1">
      <c r="A7" s="77" t="s">
        <v>314</v>
      </c>
      <c r="B7" s="185" t="s">
        <v>315</v>
      </c>
      <c r="C7" s="185"/>
      <c r="D7" s="78" t="s">
        <v>316</v>
      </c>
      <c r="E7" s="79" t="s">
        <v>332</v>
      </c>
      <c r="F7" s="80" t="s">
        <v>331</v>
      </c>
      <c r="G7" s="208"/>
      <c r="H7" s="209"/>
      <c r="I7" s="147"/>
      <c r="J7" s="82"/>
      <c r="K7" s="187"/>
      <c r="L7" s="187"/>
      <c r="M7" s="54"/>
      <c r="N7" s="54"/>
      <c r="O7" s="54"/>
      <c r="X7" s="19"/>
      <c r="Y7" s="18"/>
      <c r="Z7" s="83"/>
    </row>
    <row r="8" spans="1:26" ht="12.75">
      <c r="A8" s="84" t="s">
        <v>329</v>
      </c>
      <c r="B8" s="177" t="s">
        <v>328</v>
      </c>
      <c r="C8" s="177"/>
      <c r="D8" s="85" t="s">
        <v>325</v>
      </c>
      <c r="E8" s="86">
        <v>1E-06</v>
      </c>
      <c r="F8" s="87">
        <v>1E-06</v>
      </c>
      <c r="G8" s="35"/>
      <c r="H8" s="88"/>
      <c r="I8" s="89"/>
      <c r="J8" s="54"/>
      <c r="K8" s="35"/>
      <c r="L8" s="35"/>
      <c r="M8" s="54"/>
      <c r="N8" s="54"/>
      <c r="O8" s="54"/>
      <c r="X8" s="19"/>
      <c r="Y8" s="18"/>
      <c r="Z8" s="83"/>
    </row>
    <row r="9" spans="1:26" ht="12.75">
      <c r="A9" s="84" t="s">
        <v>327</v>
      </c>
      <c r="B9" s="177" t="s">
        <v>326</v>
      </c>
      <c r="C9" s="177"/>
      <c r="D9" s="85" t="s">
        <v>325</v>
      </c>
      <c r="E9" s="90">
        <v>1</v>
      </c>
      <c r="F9" s="91">
        <v>1</v>
      </c>
      <c r="G9" s="35"/>
      <c r="H9" s="88"/>
      <c r="I9" s="89"/>
      <c r="J9" s="54"/>
      <c r="K9" s="35"/>
      <c r="L9" s="35"/>
      <c r="M9" s="54"/>
      <c r="N9" s="54"/>
      <c r="O9" s="54"/>
      <c r="X9" s="19"/>
      <c r="Y9" s="18"/>
      <c r="Z9" s="83"/>
    </row>
    <row r="10" spans="1:26" ht="12.75">
      <c r="A10" s="84" t="s">
        <v>324</v>
      </c>
      <c r="B10" s="177" t="s">
        <v>323</v>
      </c>
      <c r="C10" s="177"/>
      <c r="D10" s="85" t="s">
        <v>319</v>
      </c>
      <c r="E10" s="92">
        <v>365</v>
      </c>
      <c r="F10" s="91">
        <v>365</v>
      </c>
      <c r="G10" s="35"/>
      <c r="H10" s="93"/>
      <c r="I10" s="94"/>
      <c r="J10" s="54"/>
      <c r="K10" s="35"/>
      <c r="L10" s="35"/>
      <c r="M10" s="54"/>
      <c r="N10" s="54"/>
      <c r="O10" s="54"/>
      <c r="X10" s="19"/>
      <c r="Y10" s="18"/>
      <c r="Z10" s="18"/>
    </row>
    <row r="11" spans="1:26" ht="12.75">
      <c r="A11" s="84" t="s">
        <v>322</v>
      </c>
      <c r="B11" s="177" t="s">
        <v>321</v>
      </c>
      <c r="C11" s="177"/>
      <c r="D11" s="85" t="s">
        <v>317</v>
      </c>
      <c r="E11" s="92">
        <v>70</v>
      </c>
      <c r="F11" s="91">
        <v>70</v>
      </c>
      <c r="G11" s="35"/>
      <c r="H11" s="93"/>
      <c r="I11" s="94"/>
      <c r="J11" s="54"/>
      <c r="K11" s="35"/>
      <c r="L11" s="35"/>
      <c r="M11" s="54"/>
      <c r="N11" s="54"/>
      <c r="O11" s="54"/>
      <c r="X11" s="19"/>
      <c r="Y11" s="18"/>
      <c r="Z11" s="18"/>
    </row>
    <row r="12" spans="1:26" ht="13.5">
      <c r="A12" s="84" t="s">
        <v>334</v>
      </c>
      <c r="B12" s="177" t="s">
        <v>335</v>
      </c>
      <c r="C12" s="177"/>
      <c r="D12" s="85" t="s">
        <v>319</v>
      </c>
      <c r="E12" s="92">
        <v>350</v>
      </c>
      <c r="F12" s="95">
        <v>350</v>
      </c>
      <c r="G12" s="96">
        <f>IF(OR(F12&lt;0,F12&gt;365),"out of range",IF(F12&lt;&gt;350,"changed",""))</f>
      </c>
      <c r="H12" s="93"/>
      <c r="I12" s="94"/>
      <c r="J12" s="54"/>
      <c r="K12" s="35"/>
      <c r="L12" s="35"/>
      <c r="M12" s="54"/>
      <c r="N12" s="54"/>
      <c r="O12" s="54"/>
      <c r="X12" s="20"/>
      <c r="Y12" s="18"/>
      <c r="Z12" s="18"/>
    </row>
    <row r="13" spans="1:26" ht="13.5">
      <c r="A13" s="97" t="s">
        <v>336</v>
      </c>
      <c r="B13" s="98" t="s">
        <v>337</v>
      </c>
      <c r="C13" s="148"/>
      <c r="D13" s="98" t="s">
        <v>319</v>
      </c>
      <c r="E13" s="92">
        <v>350</v>
      </c>
      <c r="F13" s="95">
        <v>350</v>
      </c>
      <c r="G13" s="99">
        <f>IF(OR(F13&lt;0,F13&gt;365),"out of range",IF(F13&lt;&gt;350,"changed",""))</f>
      </c>
      <c r="H13" s="93"/>
      <c r="I13" s="94"/>
      <c r="J13" s="54"/>
      <c r="K13" s="35"/>
      <c r="L13" s="35"/>
      <c r="M13" s="54"/>
      <c r="N13" s="54"/>
      <c r="O13" s="54"/>
      <c r="X13" s="19"/>
      <c r="Y13" s="18"/>
      <c r="Z13" s="18"/>
    </row>
    <row r="14" spans="1:26" ht="13.5">
      <c r="A14" s="84" t="s">
        <v>338</v>
      </c>
      <c r="B14" s="177" t="s">
        <v>339</v>
      </c>
      <c r="C14" s="177"/>
      <c r="D14" s="85" t="s">
        <v>317</v>
      </c>
      <c r="E14" s="92">
        <v>6</v>
      </c>
      <c r="F14" s="95">
        <v>6</v>
      </c>
      <c r="G14" s="99">
        <f>IF(OR(F14&lt;0,F14&gt;70),"out of range",IF(F14&lt;&gt;6,"changed",""))</f>
      </c>
      <c r="H14" s="100"/>
      <c r="I14" s="101"/>
      <c r="J14" s="54"/>
      <c r="K14" s="35"/>
      <c r="L14" s="35"/>
      <c r="M14" s="54"/>
      <c r="N14" s="54"/>
      <c r="O14" s="54"/>
      <c r="X14" s="19"/>
      <c r="Y14" s="18"/>
      <c r="Z14" s="18"/>
    </row>
    <row r="15" spans="1:26" ht="13.5">
      <c r="A15" s="84" t="s">
        <v>340</v>
      </c>
      <c r="B15" s="177" t="s">
        <v>341</v>
      </c>
      <c r="C15" s="177"/>
      <c r="D15" s="85" t="s">
        <v>317</v>
      </c>
      <c r="E15" s="92">
        <v>20</v>
      </c>
      <c r="F15" s="95">
        <v>20</v>
      </c>
      <c r="G15" s="99">
        <f>IF(OR(F15&lt;0,F15&gt;70),"out of range",IF(F15&lt;&gt;20,"changed",""))</f>
      </c>
      <c r="H15" s="100"/>
      <c r="I15" s="101"/>
      <c r="J15" s="54"/>
      <c r="K15" s="35"/>
      <c r="L15" s="35"/>
      <c r="M15" s="54"/>
      <c r="N15" s="54"/>
      <c r="O15" s="54"/>
      <c r="X15" s="19"/>
      <c r="Y15" s="18"/>
      <c r="Z15" s="18"/>
    </row>
    <row r="16" spans="1:26" ht="22.5">
      <c r="A16" s="84" t="s">
        <v>342</v>
      </c>
      <c r="B16" s="179" t="s">
        <v>343</v>
      </c>
      <c r="C16" s="179"/>
      <c r="D16" s="85" t="s">
        <v>344</v>
      </c>
      <c r="E16" s="149" t="s">
        <v>388</v>
      </c>
      <c r="F16" s="103">
        <f>IF(E16="Enter Value Here or NA","",E16)</f>
      </c>
      <c r="G16" s="35"/>
      <c r="H16" s="93"/>
      <c r="I16" s="94"/>
      <c r="J16" s="54"/>
      <c r="K16" s="54"/>
      <c r="L16" s="54"/>
      <c r="M16" s="104"/>
      <c r="N16" s="54"/>
      <c r="O16" s="54"/>
      <c r="X16" s="19"/>
      <c r="Y16" s="18"/>
      <c r="Z16" s="105"/>
    </row>
    <row r="17" spans="1:26" ht="21" customHeight="1">
      <c r="A17" s="84" t="s">
        <v>345</v>
      </c>
      <c r="B17" s="179" t="s">
        <v>346</v>
      </c>
      <c r="C17" s="179"/>
      <c r="D17" s="85" t="s">
        <v>344</v>
      </c>
      <c r="E17" s="149" t="s">
        <v>388</v>
      </c>
      <c r="F17" s="103">
        <f>IF(E17="Enter Value Here or NA","",E17)</f>
      </c>
      <c r="G17" s="45"/>
      <c r="H17" s="45"/>
      <c r="I17" s="37"/>
      <c r="J17" s="54"/>
      <c r="K17" s="54"/>
      <c r="L17" s="54"/>
      <c r="M17" s="54"/>
      <c r="N17" s="54"/>
      <c r="O17" s="54"/>
      <c r="X17" s="19"/>
      <c r="Y17" s="18"/>
      <c r="Z17" s="105"/>
    </row>
    <row r="18" spans="1:26" ht="22.5">
      <c r="A18" s="42" t="s">
        <v>347</v>
      </c>
      <c r="B18" s="179" t="s">
        <v>348</v>
      </c>
      <c r="C18" s="179"/>
      <c r="D18" s="41" t="s">
        <v>349</v>
      </c>
      <c r="E18" s="149" t="s">
        <v>388</v>
      </c>
      <c r="F18" s="103">
        <f>IF(E18="Enter Value Here or NA","",E18)</f>
      </c>
      <c r="G18" s="45"/>
      <c r="H18" s="45"/>
      <c r="I18" s="37"/>
      <c r="J18" s="54"/>
      <c r="K18" s="54"/>
      <c r="L18" s="54"/>
      <c r="M18" s="54"/>
      <c r="N18" s="54"/>
      <c r="O18" s="54"/>
      <c r="X18" s="19"/>
      <c r="Y18" s="18"/>
      <c r="Z18" s="105"/>
    </row>
    <row r="19" spans="1:26" ht="24" customHeight="1">
      <c r="A19" s="42" t="s">
        <v>350</v>
      </c>
      <c r="B19" s="179" t="s">
        <v>351</v>
      </c>
      <c r="C19" s="179"/>
      <c r="D19" s="41" t="s">
        <v>349</v>
      </c>
      <c r="E19" s="149" t="s">
        <v>388</v>
      </c>
      <c r="F19" s="103">
        <f>IF(E19="Enter Value Here or NA","",E19)</f>
      </c>
      <c r="G19" s="45"/>
      <c r="H19" s="45"/>
      <c r="I19" s="37"/>
      <c r="J19" s="54"/>
      <c r="K19" s="54"/>
      <c r="L19" s="54"/>
      <c r="M19" s="54"/>
      <c r="N19" s="54"/>
      <c r="O19" s="54"/>
      <c r="X19" s="19"/>
      <c r="Y19" s="18"/>
      <c r="Z19" s="105"/>
    </row>
    <row r="20" spans="1:26" ht="13.5">
      <c r="A20" s="84" t="s">
        <v>352</v>
      </c>
      <c r="B20" s="179" t="s">
        <v>353</v>
      </c>
      <c r="C20" s="179"/>
      <c r="D20" s="85" t="s">
        <v>354</v>
      </c>
      <c r="E20" s="92">
        <f>(E12*E14*E25)/E23+(E13*E15*E26)/E24</f>
        <v>36750</v>
      </c>
      <c r="F20" s="106">
        <f>(F12*F14*F25)/F23+(F13*F15*F26)/F24</f>
        <v>36750</v>
      </c>
      <c r="G20" s="35"/>
      <c r="H20" s="93"/>
      <c r="I20" s="94"/>
      <c r="J20" s="54"/>
      <c r="K20" s="54"/>
      <c r="L20" s="54"/>
      <c r="M20" s="54"/>
      <c r="N20" s="54"/>
      <c r="O20" s="54"/>
      <c r="X20" s="19"/>
      <c r="Y20" s="18"/>
      <c r="Z20" s="105"/>
    </row>
    <row r="21" spans="1:26" ht="22.5" customHeight="1">
      <c r="A21" s="84" t="s">
        <v>355</v>
      </c>
      <c r="B21" s="179" t="s">
        <v>356</v>
      </c>
      <c r="C21" s="179"/>
      <c r="D21" s="85" t="s">
        <v>354</v>
      </c>
      <c r="E21" s="92">
        <f>(E12*E14*E27*E29)/E23+(E13*E15*E28*E30)/E24</f>
        <v>103390</v>
      </c>
      <c r="F21" s="103">
        <f>(F12*F14*F27*F29)/F23+(F13*F15*F28*F30)/F24</f>
        <v>103390</v>
      </c>
      <c r="G21" s="35"/>
      <c r="H21" s="100"/>
      <c r="I21" s="101"/>
      <c r="J21" s="54"/>
      <c r="K21" s="54"/>
      <c r="L21" s="54"/>
      <c r="M21" s="54"/>
      <c r="N21" s="54"/>
      <c r="O21" s="54"/>
      <c r="X21" s="19"/>
      <c r="Y21" s="18"/>
      <c r="Z21" s="105"/>
    </row>
    <row r="22" spans="1:26" ht="20.25">
      <c r="A22" s="84" t="s">
        <v>357</v>
      </c>
      <c r="B22" s="179" t="s">
        <v>358</v>
      </c>
      <c r="C22" s="179"/>
      <c r="D22" s="85" t="s">
        <v>325</v>
      </c>
      <c r="E22" s="149" t="s">
        <v>388</v>
      </c>
      <c r="F22" s="103">
        <f>IF(E22="Enter Value Here or NA","",E22)</f>
      </c>
      <c r="G22" s="35"/>
      <c r="H22" s="93"/>
      <c r="I22" s="94"/>
      <c r="J22" s="54"/>
      <c r="K22" s="54"/>
      <c r="L22" s="54"/>
      <c r="M22" s="54"/>
      <c r="N22" s="54"/>
      <c r="O22" s="54"/>
      <c r="X22" s="20"/>
      <c r="Y22" s="18"/>
      <c r="Z22" s="105"/>
    </row>
    <row r="23" spans="1:26" ht="15">
      <c r="A23" s="84" t="s">
        <v>359</v>
      </c>
      <c r="B23" s="177" t="s">
        <v>360</v>
      </c>
      <c r="C23" s="177"/>
      <c r="D23" s="85" t="s">
        <v>361</v>
      </c>
      <c r="E23" s="92">
        <v>15</v>
      </c>
      <c r="F23" s="103">
        <v>15</v>
      </c>
      <c r="G23" s="35"/>
      <c r="H23" s="93"/>
      <c r="I23" s="94"/>
      <c r="J23" s="54"/>
      <c r="K23" s="54"/>
      <c r="L23" s="54"/>
      <c r="M23" s="54"/>
      <c r="N23" s="54"/>
      <c r="O23" s="54"/>
      <c r="X23" s="20"/>
      <c r="Y23" s="18"/>
      <c r="Z23" s="105"/>
    </row>
    <row r="24" spans="1:26" ht="15">
      <c r="A24" s="84" t="s">
        <v>362</v>
      </c>
      <c r="B24" s="177" t="s">
        <v>363</v>
      </c>
      <c r="C24" s="177"/>
      <c r="D24" s="85" t="s">
        <v>361</v>
      </c>
      <c r="E24" s="92">
        <v>80</v>
      </c>
      <c r="F24" s="106">
        <v>80</v>
      </c>
      <c r="G24" s="35"/>
      <c r="H24" s="93"/>
      <c r="I24" s="94"/>
      <c r="J24" s="54"/>
      <c r="K24" s="54"/>
      <c r="L24" s="54"/>
      <c r="M24" s="54"/>
      <c r="N24" s="54"/>
      <c r="O24" s="54"/>
      <c r="X24" s="20"/>
      <c r="Y24" s="18"/>
      <c r="Z24" s="105"/>
    </row>
    <row r="25" spans="1:26" ht="15">
      <c r="A25" s="84" t="s">
        <v>364</v>
      </c>
      <c r="B25" s="177" t="s">
        <v>365</v>
      </c>
      <c r="C25" s="177"/>
      <c r="D25" s="85" t="s">
        <v>366</v>
      </c>
      <c r="E25" s="107">
        <v>200</v>
      </c>
      <c r="F25" s="103">
        <v>200</v>
      </c>
      <c r="G25" s="35"/>
      <c r="H25" s="93"/>
      <c r="I25" s="94"/>
      <c r="J25" s="54"/>
      <c r="K25" s="54"/>
      <c r="L25" s="54"/>
      <c r="M25" s="54"/>
      <c r="N25" s="54"/>
      <c r="O25" s="54"/>
      <c r="X25" s="20"/>
      <c r="Y25" s="18"/>
      <c r="Z25" s="105"/>
    </row>
    <row r="26" spans="1:26" ht="15">
      <c r="A26" s="150" t="s">
        <v>367</v>
      </c>
      <c r="B26" s="177" t="s">
        <v>368</v>
      </c>
      <c r="C26" s="177"/>
      <c r="D26" s="85" t="s">
        <v>366</v>
      </c>
      <c r="E26" s="92">
        <v>100</v>
      </c>
      <c r="F26" s="106">
        <v>100</v>
      </c>
      <c r="G26" s="35"/>
      <c r="H26" s="111"/>
      <c r="I26" s="112"/>
      <c r="J26" s="54"/>
      <c r="K26" s="54"/>
      <c r="L26" s="54"/>
      <c r="M26" s="54"/>
      <c r="N26" s="54"/>
      <c r="O26" s="54"/>
      <c r="X26" s="19"/>
      <c r="Y26" s="18"/>
      <c r="Z26" s="105"/>
    </row>
    <row r="27" spans="1:26" ht="15">
      <c r="A27" s="84" t="s">
        <v>369</v>
      </c>
      <c r="B27" s="179" t="s">
        <v>370</v>
      </c>
      <c r="C27" s="179"/>
      <c r="D27" s="85" t="s">
        <v>371</v>
      </c>
      <c r="E27" s="92">
        <v>2373</v>
      </c>
      <c r="F27" s="106">
        <v>2373</v>
      </c>
      <c r="G27" s="35"/>
      <c r="H27" s="111"/>
      <c r="I27" s="112"/>
      <c r="J27" s="54"/>
      <c r="K27" s="54"/>
      <c r="L27" s="54"/>
      <c r="M27" s="54"/>
      <c r="N27" s="54"/>
      <c r="O27" s="54"/>
      <c r="X27" s="19"/>
      <c r="Y27" s="18"/>
      <c r="Z27" s="105"/>
    </row>
    <row r="28" spans="1:26" ht="15">
      <c r="A28" s="84" t="s">
        <v>372</v>
      </c>
      <c r="B28" s="179" t="s">
        <v>373</v>
      </c>
      <c r="C28" s="179"/>
      <c r="D28" s="85" t="s">
        <v>371</v>
      </c>
      <c r="E28" s="92">
        <v>6032</v>
      </c>
      <c r="F28" s="106">
        <v>6032</v>
      </c>
      <c r="G28" s="35"/>
      <c r="H28" s="111"/>
      <c r="I28" s="112"/>
      <c r="J28" s="54"/>
      <c r="K28" s="54"/>
      <c r="L28" s="54"/>
      <c r="M28" s="54"/>
      <c r="N28" s="54"/>
      <c r="O28" s="54"/>
      <c r="X28" s="19"/>
      <c r="Y28" s="18"/>
      <c r="Z28" s="105"/>
    </row>
    <row r="29" spans="1:26" ht="15">
      <c r="A29" s="108" t="s">
        <v>374</v>
      </c>
      <c r="B29" s="182" t="s">
        <v>375</v>
      </c>
      <c r="C29" s="182"/>
      <c r="D29" s="109" t="s">
        <v>376</v>
      </c>
      <c r="E29" s="92">
        <v>0.2</v>
      </c>
      <c r="F29" s="106">
        <v>0.2</v>
      </c>
      <c r="G29" s="35"/>
      <c r="H29" s="111"/>
      <c r="I29" s="112"/>
      <c r="J29" s="54"/>
      <c r="K29" s="54"/>
      <c r="L29" s="54"/>
      <c r="M29" s="54"/>
      <c r="N29" s="54"/>
      <c r="O29" s="54"/>
      <c r="X29" s="19"/>
      <c r="Y29" s="18"/>
      <c r="Z29" s="105"/>
    </row>
    <row r="30" spans="1:26" ht="15" thickBot="1">
      <c r="A30" s="108" t="s">
        <v>377</v>
      </c>
      <c r="B30" s="182" t="s">
        <v>378</v>
      </c>
      <c r="C30" s="182"/>
      <c r="D30" s="109" t="s">
        <v>376</v>
      </c>
      <c r="E30" s="113">
        <v>0.07</v>
      </c>
      <c r="F30" s="114">
        <v>0.07</v>
      </c>
      <c r="G30" s="35"/>
      <c r="H30" s="111"/>
      <c r="I30" s="112"/>
      <c r="J30" s="54"/>
      <c r="K30" s="54"/>
      <c r="L30" s="54"/>
      <c r="M30" s="54"/>
      <c r="N30" s="54"/>
      <c r="O30" s="54"/>
      <c r="X30" s="19"/>
      <c r="Y30" s="18"/>
      <c r="Z30" s="105"/>
    </row>
    <row r="31" spans="1:26" ht="24.75" customHeight="1" thickTop="1">
      <c r="A31" s="115" t="s">
        <v>379</v>
      </c>
      <c r="B31" s="183" t="s">
        <v>380</v>
      </c>
      <c r="C31" s="183"/>
      <c r="D31" s="116" t="s">
        <v>354</v>
      </c>
      <c r="E31" s="117" t="str">
        <f>IF(ISERROR((E8*E10*E11)/(10^-6*E16*E20)),"NA",Round_to_Even((E8*E10*E11)/(10^-6*E16*E20)))</f>
        <v>NA</v>
      </c>
      <c r="F31" s="118" t="str">
        <f>IF(ISERROR((F8*F10*F11)/(10^-6*F16*F20)),"NA",Round_to_Even((F8*F10*F11)/(10^-6*F16*F20)))</f>
        <v>NA</v>
      </c>
      <c r="G31" s="119">
        <f>IF(F31="NA","",IF(F31&gt;1000000,"&gt;1,000,000 ppm",""))</f>
      </c>
      <c r="H31" s="111"/>
      <c r="I31" s="112"/>
      <c r="J31" s="120"/>
      <c r="K31" s="121"/>
      <c r="L31" s="121"/>
      <c r="M31" s="54"/>
      <c r="N31" s="54"/>
      <c r="O31" s="54"/>
      <c r="X31" s="19"/>
      <c r="Y31" s="18"/>
      <c r="Z31" s="105"/>
    </row>
    <row r="32" spans="1:26" ht="25.5" customHeight="1">
      <c r="A32" s="122" t="s">
        <v>379</v>
      </c>
      <c r="B32" s="184" t="s">
        <v>381</v>
      </c>
      <c r="C32" s="184"/>
      <c r="D32" s="85" t="s">
        <v>354</v>
      </c>
      <c r="E32" s="123" t="str">
        <f>IF(ISERROR((E8*E10*E11)/(10^-6*((E16*E20)+(E17*E21*E22)))),"NA",Round_to_Even((E8*E10*E11)/(10^-6*((E16*E20)+(E17*E21*E22)))))</f>
        <v>NA</v>
      </c>
      <c r="F32" s="124" t="str">
        <f>IF(ISERROR((F8*F10*F11)/(10^-6*((F16*F20)+(F17*F21*F22)))),"NA",Round_to_Even((F8*F10*F11)/(10^-6*((F16*F20)+(F17*F21*F22)))))</f>
        <v>NA</v>
      </c>
      <c r="G32" s="119">
        <f>IF(F32="NA","",IF(F32&gt;1000000,"&gt;1,000,000 ppm",""))</f>
      </c>
      <c r="H32" s="111"/>
      <c r="I32" s="112"/>
      <c r="J32" s="120"/>
      <c r="K32" s="121"/>
      <c r="L32" s="121"/>
      <c r="M32" s="54"/>
      <c r="N32" s="54"/>
      <c r="O32" s="54"/>
      <c r="X32" s="19"/>
      <c r="Y32" s="18"/>
      <c r="Z32" s="105"/>
    </row>
    <row r="33" spans="1:26" ht="23.25" customHeight="1">
      <c r="A33" s="122" t="s">
        <v>382</v>
      </c>
      <c r="B33" s="184" t="s">
        <v>383</v>
      </c>
      <c r="C33" s="184"/>
      <c r="D33" s="125" t="s">
        <v>354</v>
      </c>
      <c r="E33" s="127" t="str">
        <f>IF(ISERROR((E9*E10*E14*E23)/(E12*E14*10^-6*(1/E18)*E25)),"NA",Round_to_Even((E9*E10*E14*E23)/(E12*E14*10^-6*(1/E18)*E25)))</f>
        <v>NA</v>
      </c>
      <c r="F33" s="103" t="str">
        <f>IF(ISERROR((F9*F10*F14*F23)/(F12*F14*10^-6*(1/F18)*F25)),"NA",Round_to_Even((F9*F10*F14*F23)/(F12*F14*10^-6*(1/F18)*F25)))</f>
        <v>NA</v>
      </c>
      <c r="G33" s="119">
        <f>IF(F33="NA","",IF(F33&gt;1000000,"&gt;1,000,000 ppm",""))</f>
      </c>
      <c r="H33" s="111"/>
      <c r="I33" s="112"/>
      <c r="J33" s="120"/>
      <c r="K33" s="121"/>
      <c r="L33" s="121"/>
      <c r="M33" s="54"/>
      <c r="N33" s="54"/>
      <c r="O33" s="54"/>
      <c r="X33" s="20"/>
      <c r="Y33" s="18"/>
      <c r="Z33" s="105"/>
    </row>
    <row r="34" spans="1:26" ht="23.25" customHeight="1">
      <c r="A34" s="122" t="s">
        <v>382</v>
      </c>
      <c r="B34" s="184" t="s">
        <v>384</v>
      </c>
      <c r="C34" s="184"/>
      <c r="D34" s="85" t="s">
        <v>354</v>
      </c>
      <c r="E34" s="127" t="str">
        <f>IF(ISERROR((E9*E10*E14*E23)/(E12*E14*10^-6*(((1/E18)*E25)+((1/E19)*E27*E29*E22)))),"NA",Round_to_Even((E9*E10*E14*E23)/(E12*E14*10^-6*(((1/E18)*E25)+((1/E19)*E27*E29*E22)))))</f>
        <v>NA</v>
      </c>
      <c r="F34" s="127" t="str">
        <f>IF(ISERROR((F9*F10*F14*F23)/(F12*F14*10^-6*(((1/F18)*F25)+((1/F19)*F27*F29*F22)))),"NA",Round_to_Even((F9*F10*F14*F23)/(F12*F14*10^-6*(((1/F18)*F25)+((1/F19)*F27*F29*F22)))))</f>
        <v>NA</v>
      </c>
      <c r="G34" s="119">
        <f>IF(F34="NA","",IF(F34&gt;1000000,"&gt;1,000,000 ppm",""))</f>
      </c>
      <c r="H34" s="35"/>
      <c r="I34" s="37"/>
      <c r="J34" s="54"/>
      <c r="K34" s="54"/>
      <c r="L34" s="54"/>
      <c r="M34" s="54"/>
      <c r="N34" s="54"/>
      <c r="O34" s="54"/>
      <c r="X34" s="20"/>
      <c r="Y34" s="18"/>
      <c r="Z34" s="105"/>
    </row>
    <row r="35" spans="1:26" ht="22.5" customHeight="1">
      <c r="A35" s="128" t="s">
        <v>382</v>
      </c>
      <c r="B35" s="180" t="s">
        <v>385</v>
      </c>
      <c r="C35" s="180"/>
      <c r="D35" s="129" t="s">
        <v>354</v>
      </c>
      <c r="E35" s="127" t="str">
        <f>IF(ISERROR((E9*E10*E15*E24)/(E13*E15*10^-6*(1/E18)*E26)),"NA",Round_to_Even((E9*E10*E15*E24)/(E13*E15*10^-6*(1/E18)*E26)))</f>
        <v>NA</v>
      </c>
      <c r="F35" s="127" t="str">
        <f>IF(ISERROR((F9*F10*F15*F24)/(F13*F15*10^-6*(1/F18)*F26)),"NA",Round_to_Even((F9*F10*F15*F24)/(F13*F15*10^-6*(1/F18)*F26)))</f>
        <v>NA</v>
      </c>
      <c r="G35" s="35"/>
      <c r="H35" s="31"/>
      <c r="I35" s="30"/>
      <c r="J35" s="54"/>
      <c r="K35" s="54"/>
      <c r="L35" s="54"/>
      <c r="M35" s="54"/>
      <c r="N35" s="54"/>
      <c r="O35" s="54"/>
      <c r="X35" s="19"/>
      <c r="Y35" s="18"/>
      <c r="Z35" s="105"/>
    </row>
    <row r="36" spans="1:26" ht="22.5" customHeight="1" thickBot="1">
      <c r="A36" s="132" t="s">
        <v>382</v>
      </c>
      <c r="B36" s="181" t="s">
        <v>386</v>
      </c>
      <c r="C36" s="181"/>
      <c r="D36" s="133" t="s">
        <v>354</v>
      </c>
      <c r="E36" s="134" t="str">
        <f>IF(ISERROR((E9*E10*E15*E24)/(E13*E15*10^-6*(((1/E18)*E26)+((1/E19)*E28*E30*E22)))),"NA",Round_to_Even((E9*E10*E15*E24)/(E13*E15*10^-6*(((1/E18)*E26)+((1/E19)*E28*E30*E22)))))</f>
        <v>NA</v>
      </c>
      <c r="F36" s="151" t="str">
        <f>IF(ISERROR((F9*F10*F15*F24)/(F13*F15*10^-6*(((1/F18)*F26)+((1/F19)*F28*F30*F22)))),"NA",Round_to_Even((F9*F10*F15*F24)/(F13*F15*10^-6*(((1/F18)*F26)+((1/F19)*F28*F30*F22)))))</f>
        <v>NA</v>
      </c>
      <c r="G36" s="35"/>
      <c r="H36" s="31"/>
      <c r="I36" s="30"/>
      <c r="J36" s="54"/>
      <c r="K36" s="54"/>
      <c r="L36" s="54"/>
      <c r="M36" s="54"/>
      <c r="N36" s="54"/>
      <c r="O36" s="54"/>
      <c r="X36" s="19"/>
      <c r="Y36" s="18"/>
      <c r="Z36" s="105"/>
    </row>
    <row r="37" spans="1:26" ht="17.25" customHeight="1" thickBot="1" thickTop="1">
      <c r="A37" s="74"/>
      <c r="B37" s="35"/>
      <c r="C37" s="35"/>
      <c r="D37" s="35"/>
      <c r="E37" s="35"/>
      <c r="F37" s="35"/>
      <c r="G37" s="35"/>
      <c r="H37" s="31"/>
      <c r="I37" s="30"/>
      <c r="J37" s="54"/>
      <c r="K37" s="54"/>
      <c r="L37" s="54"/>
      <c r="M37" s="54"/>
      <c r="N37" s="54"/>
      <c r="O37" s="54"/>
      <c r="X37" s="19"/>
      <c r="Y37" s="18"/>
      <c r="Z37" s="105"/>
    </row>
    <row r="38" spans="1:26" ht="24.75" customHeight="1" thickTop="1">
      <c r="A38" s="152" t="s">
        <v>389</v>
      </c>
      <c r="B38" s="136"/>
      <c r="C38" s="136"/>
      <c r="D38" s="136"/>
      <c r="E38" s="136"/>
      <c r="F38" s="136"/>
      <c r="G38" s="137"/>
      <c r="H38" s="31"/>
      <c r="I38" s="30"/>
      <c r="J38" s="54"/>
      <c r="K38" s="54"/>
      <c r="L38" s="54"/>
      <c r="M38" s="54"/>
      <c r="N38" s="54"/>
      <c r="O38" s="54"/>
      <c r="X38" s="19"/>
      <c r="Y38" s="18"/>
      <c r="Z38" s="105"/>
    </row>
    <row r="39" spans="1:26" s="34" customFormat="1" ht="21" customHeight="1">
      <c r="A39" s="138"/>
      <c r="B39" s="31"/>
      <c r="C39" s="139" t="str">
        <f>IF(AND(F31="NA",F32="NA",F33="NA",F34="NA"),"NA",IF(MIN(F31:F34)&gt;=1000000,"NA",IF(AND(H3="7440-38-2",MAX(MIN(F31:F34)&lt;19)),19,MAX(MIN(F31:F34),I7))))</f>
        <v>NA</v>
      </c>
      <c r="D39" s="140" t="s">
        <v>354</v>
      </c>
      <c r="E39" s="141" t="str">
        <f>IF(C39="NA","NOT OF CONCERN",IF(OR(C39=F31,C39=F32),"Cancer-based",IF(OR(C39=F33,C39=F34),"Child Noncancer-based",IF(OR(C39=F35,C39=F36),"Adult Noncancer-based",""))))</f>
        <v>NOT OF CONCERN</v>
      </c>
      <c r="F39" s="31"/>
      <c r="G39" s="142"/>
      <c r="H39" s="31"/>
      <c r="I39" s="30"/>
      <c r="J39" s="35"/>
      <c r="K39" s="35"/>
      <c r="L39" s="35"/>
      <c r="M39" s="35"/>
      <c r="N39" s="35"/>
      <c r="O39" s="35"/>
      <c r="X39" s="20"/>
      <c r="Y39" s="18"/>
      <c r="Z39" s="105"/>
    </row>
    <row r="40" spans="1:26" s="34" customFormat="1" ht="22.5" customHeight="1" thickBot="1">
      <c r="A40" s="153" t="s">
        <v>390</v>
      </c>
      <c r="B40" s="154"/>
      <c r="C40" s="28"/>
      <c r="D40" s="28"/>
      <c r="E40" s="28"/>
      <c r="F40" s="28"/>
      <c r="G40" s="144"/>
      <c r="H40" s="31"/>
      <c r="I40" s="30"/>
      <c r="J40" s="35"/>
      <c r="K40" s="35"/>
      <c r="L40" s="35"/>
      <c r="M40" s="35"/>
      <c r="N40" s="35"/>
      <c r="O40" s="35"/>
      <c r="X40" s="20"/>
      <c r="Y40" s="18"/>
      <c r="Z40" s="105"/>
    </row>
    <row r="41" spans="1:26" s="32" customFormat="1" ht="13.5" thickTop="1">
      <c r="A41" s="33"/>
      <c r="B41" s="31"/>
      <c r="C41" s="31"/>
      <c r="D41" s="31"/>
      <c r="E41" s="31"/>
      <c r="F41" s="31"/>
      <c r="G41" s="31"/>
      <c r="H41" s="31"/>
      <c r="I41" s="30"/>
      <c r="J41" s="145"/>
      <c r="K41" s="145"/>
      <c r="L41" s="145"/>
      <c r="M41" s="145"/>
      <c r="N41" s="145"/>
      <c r="O41" s="145"/>
      <c r="X41" s="20"/>
      <c r="Y41" s="18"/>
      <c r="Z41" s="105"/>
    </row>
    <row r="42" spans="1:26" s="23" customFormat="1" ht="13.5" thickBot="1">
      <c r="A42" s="27"/>
      <c r="B42" s="26"/>
      <c r="C42" s="26"/>
      <c r="D42" s="26"/>
      <c r="E42" s="26"/>
      <c r="F42" s="26"/>
      <c r="G42" s="26"/>
      <c r="H42" s="26"/>
      <c r="I42" s="25"/>
      <c r="J42" s="146"/>
      <c r="K42" s="146"/>
      <c r="L42" s="146"/>
      <c r="M42" s="146"/>
      <c r="N42" s="146"/>
      <c r="O42" s="146"/>
      <c r="X42" s="20"/>
      <c r="Y42" s="18"/>
      <c r="Z42" s="105"/>
    </row>
    <row r="43" spans="1:26" s="23" customFormat="1" ht="13.5" thickTop="1">
      <c r="A43" s="31"/>
      <c r="B43" s="31"/>
      <c r="C43" s="31"/>
      <c r="D43" s="31"/>
      <c r="E43" s="31"/>
      <c r="F43" s="31"/>
      <c r="G43" s="31"/>
      <c r="H43" s="31"/>
      <c r="I43" s="31"/>
      <c r="J43" s="146"/>
      <c r="K43" s="146"/>
      <c r="L43" s="146"/>
      <c r="M43" s="146"/>
      <c r="N43" s="146"/>
      <c r="O43" s="146"/>
      <c r="X43" s="19"/>
      <c r="Y43" s="18"/>
      <c r="Z43" s="105"/>
    </row>
    <row r="44" spans="1:26" s="23" customFormat="1" ht="12.75">
      <c r="A44" s="146"/>
      <c r="B44" s="146"/>
      <c r="C44" s="146"/>
      <c r="D44" s="146"/>
      <c r="E44" s="146"/>
      <c r="F44" s="146"/>
      <c r="G44" s="146"/>
      <c r="H44" s="31"/>
      <c r="I44" s="31"/>
      <c r="J44" s="146"/>
      <c r="K44" s="146"/>
      <c r="L44" s="146"/>
      <c r="M44" s="146"/>
      <c r="N44" s="146"/>
      <c r="O44" s="146"/>
      <c r="X44" s="19"/>
      <c r="Y44" s="18"/>
      <c r="Z44" s="105"/>
    </row>
    <row r="45" spans="1:26" s="23" customFormat="1" ht="12.75">
      <c r="A45" s="146"/>
      <c r="B45" s="146"/>
      <c r="C45" s="146"/>
      <c r="D45" s="146"/>
      <c r="E45" s="146"/>
      <c r="F45" s="146"/>
      <c r="G45" s="146"/>
      <c r="H45" s="31"/>
      <c r="I45" s="31"/>
      <c r="J45" s="146"/>
      <c r="K45" s="146"/>
      <c r="L45" s="146"/>
      <c r="M45" s="146"/>
      <c r="N45" s="146"/>
      <c r="O45" s="146"/>
      <c r="X45" s="19"/>
      <c r="Y45" s="18"/>
      <c r="Z45" s="105"/>
    </row>
    <row r="46" spans="1:26" ht="12.75">
      <c r="A46" s="54"/>
      <c r="B46" s="54"/>
      <c r="C46" s="54"/>
      <c r="D46" s="54"/>
      <c r="E46" s="54"/>
      <c r="F46" s="54"/>
      <c r="G46" s="54"/>
      <c r="H46" s="54"/>
      <c r="I46" s="54"/>
      <c r="J46" s="54"/>
      <c r="K46" s="54"/>
      <c r="L46" s="54"/>
      <c r="M46" s="54"/>
      <c r="N46" s="54"/>
      <c r="O46" s="54"/>
      <c r="X46" s="19"/>
      <c r="Y46" s="18"/>
      <c r="Z46" s="105"/>
    </row>
    <row r="47" spans="24:26" ht="12.75">
      <c r="X47" s="19"/>
      <c r="Y47" s="18"/>
      <c r="Z47" s="105"/>
    </row>
    <row r="48" spans="24:26" ht="12.75">
      <c r="X48" s="19"/>
      <c r="Y48" s="18"/>
      <c r="Z48" s="105"/>
    </row>
    <row r="49" spans="24:26" ht="12.75">
      <c r="X49" s="20"/>
      <c r="Y49" s="18"/>
      <c r="Z49" s="105"/>
    </row>
    <row r="50" spans="24:26" ht="12.75">
      <c r="X50" s="19"/>
      <c r="Y50" s="18"/>
      <c r="Z50" s="18"/>
    </row>
    <row r="51" spans="24:26" ht="12.75">
      <c r="X51" s="19"/>
      <c r="Y51" s="18"/>
      <c r="Z51" s="18"/>
    </row>
    <row r="52" spans="24:26" ht="12.75">
      <c r="X52" s="19"/>
      <c r="Y52" s="18"/>
      <c r="Z52" s="18"/>
    </row>
    <row r="53" spans="24:26" ht="12.75">
      <c r="X53" s="19"/>
      <c r="Y53" s="18"/>
      <c r="Z53" s="18"/>
    </row>
    <row r="54" spans="24:26" ht="12.75">
      <c r="X54" s="20"/>
      <c r="Y54" s="18"/>
      <c r="Z54" s="18"/>
    </row>
    <row r="55" spans="24:26" ht="12.75">
      <c r="X55" s="19"/>
      <c r="Y55" s="18"/>
      <c r="Z55" s="18"/>
    </row>
    <row r="56" spans="24:26" ht="12.75">
      <c r="X56" s="20"/>
      <c r="Y56" s="18"/>
      <c r="Z56" s="18"/>
    </row>
    <row r="57" spans="24:26" ht="12.75">
      <c r="X57" s="20"/>
      <c r="Y57" s="18"/>
      <c r="Z57" s="18"/>
    </row>
    <row r="58" spans="24:26" ht="12.75">
      <c r="X58" s="20"/>
      <c r="Y58" s="18"/>
      <c r="Z58" s="18"/>
    </row>
    <row r="59" spans="24:26" ht="12.75">
      <c r="X59" s="20"/>
      <c r="Y59" s="18"/>
      <c r="Z59" s="18"/>
    </row>
    <row r="60" spans="24:26" ht="12.75">
      <c r="X60" s="19"/>
      <c r="Y60" s="18"/>
      <c r="Z60" s="18"/>
    </row>
    <row r="61" spans="24:26" ht="12.75">
      <c r="X61" s="20"/>
      <c r="Y61" s="18"/>
      <c r="Z61" s="18"/>
    </row>
    <row r="62" spans="24:26" ht="12.75">
      <c r="X62" s="20"/>
      <c r="Y62" s="18"/>
      <c r="Z62" s="18"/>
    </row>
    <row r="63" spans="24:26" ht="12.75">
      <c r="X63" s="20"/>
      <c r="Y63" s="18"/>
      <c r="Z63" s="18"/>
    </row>
    <row r="64" spans="24:26" ht="12.75">
      <c r="X64" s="20"/>
      <c r="Y64" s="18"/>
      <c r="Z64" s="18"/>
    </row>
    <row r="65" spans="24:26" ht="12.75">
      <c r="X65" s="20"/>
      <c r="Y65" s="18"/>
      <c r="Z65" s="18"/>
    </row>
    <row r="66" spans="24:26" ht="12.75">
      <c r="X66" s="20"/>
      <c r="Y66" s="18"/>
      <c r="Z66" s="18"/>
    </row>
    <row r="67" spans="24:26" ht="12.75">
      <c r="X67" s="19"/>
      <c r="Y67" s="18"/>
      <c r="Z67" s="18"/>
    </row>
    <row r="68" spans="24:26" ht="12.75">
      <c r="X68" s="20"/>
      <c r="Y68" s="18"/>
      <c r="Z68" s="18"/>
    </row>
    <row r="69" spans="24:26" ht="12.75">
      <c r="X69" s="20"/>
      <c r="Y69" s="18"/>
      <c r="Z69" s="18"/>
    </row>
    <row r="70" spans="24:26" ht="12.75">
      <c r="X70" s="19"/>
      <c r="Y70" s="18"/>
      <c r="Z70" s="18"/>
    </row>
    <row r="71" spans="24:26" ht="12.75">
      <c r="X71" s="19"/>
      <c r="Y71" s="18"/>
      <c r="Z71" s="18"/>
    </row>
    <row r="72" spans="24:26" ht="12.75">
      <c r="X72" s="19"/>
      <c r="Y72" s="18"/>
      <c r="Z72" s="18"/>
    </row>
    <row r="73" spans="24:26" ht="12.75">
      <c r="X73" s="19"/>
      <c r="Y73" s="18"/>
      <c r="Z73" s="18"/>
    </row>
    <row r="74" spans="24:26" ht="12.75">
      <c r="X74" s="19"/>
      <c r="Y74" s="18"/>
      <c r="Z74" s="18"/>
    </row>
    <row r="75" spans="24:26" ht="12.75">
      <c r="X75" s="19"/>
      <c r="Y75" s="18"/>
      <c r="Z75" s="18"/>
    </row>
    <row r="76" spans="24:26" ht="12.75">
      <c r="X76" s="19"/>
      <c r="Y76" s="18"/>
      <c r="Z76" s="18"/>
    </row>
    <row r="77" spans="24:26" ht="12.75">
      <c r="X77" s="19"/>
      <c r="Y77" s="18"/>
      <c r="Z77" s="18"/>
    </row>
    <row r="78" spans="24:26" ht="12.75">
      <c r="X78" s="19"/>
      <c r="Y78" s="18"/>
      <c r="Z78" s="18"/>
    </row>
    <row r="79" spans="24:26" ht="12.75">
      <c r="X79" s="19"/>
      <c r="Y79" s="18"/>
      <c r="Z79" s="18"/>
    </row>
    <row r="80" spans="24:26" ht="12.75">
      <c r="X80" s="20"/>
      <c r="Y80" s="18"/>
      <c r="Z80" s="18"/>
    </row>
    <row r="81" spans="24:26" ht="12.75">
      <c r="X81" s="19"/>
      <c r="Y81" s="18"/>
      <c r="Z81" s="18"/>
    </row>
    <row r="82" spans="24:26" ht="12.75">
      <c r="X82" s="19"/>
      <c r="Y82" s="18"/>
      <c r="Z82" s="18"/>
    </row>
    <row r="83" spans="24:26" ht="12.75">
      <c r="X83" s="19"/>
      <c r="Y83" s="18"/>
      <c r="Z83" s="18"/>
    </row>
    <row r="84" spans="24:26" ht="12.75">
      <c r="X84" s="19"/>
      <c r="Y84" s="18"/>
      <c r="Z84" s="18"/>
    </row>
    <row r="85" spans="24:26" ht="12.75">
      <c r="X85" s="19"/>
      <c r="Y85" s="18"/>
      <c r="Z85" s="18"/>
    </row>
    <row r="86" spans="24:26" ht="12.75">
      <c r="X86" s="19"/>
      <c r="Y86" s="18"/>
      <c r="Z86" s="18"/>
    </row>
    <row r="87" spans="24:26" ht="12.75">
      <c r="X87" s="19"/>
      <c r="Y87" s="18"/>
      <c r="Z87" s="18"/>
    </row>
    <row r="88" spans="24:26" ht="12.75">
      <c r="X88" s="20"/>
      <c r="Y88" s="18"/>
      <c r="Z88" s="18"/>
    </row>
    <row r="89" spans="24:26" ht="12.75">
      <c r="X89" s="19"/>
      <c r="Y89" s="18"/>
      <c r="Z89" s="18"/>
    </row>
    <row r="90" spans="24:26" ht="12.75">
      <c r="X90" s="19"/>
      <c r="Y90" s="18"/>
      <c r="Z90" s="18"/>
    </row>
    <row r="91" spans="24:26" ht="12.75">
      <c r="X91" s="20"/>
      <c r="Y91" s="18"/>
      <c r="Z91" s="18"/>
    </row>
    <row r="92" spans="24:26" ht="12.75">
      <c r="X92" s="19"/>
      <c r="Y92" s="18"/>
      <c r="Z92" s="18"/>
    </row>
    <row r="93" spans="24:26" ht="12.75">
      <c r="X93" s="19"/>
      <c r="Y93" s="18"/>
      <c r="Z93" s="18"/>
    </row>
    <row r="94" spans="24:26" ht="12.75">
      <c r="X94" s="19"/>
      <c r="Y94" s="18"/>
      <c r="Z94" s="18"/>
    </row>
    <row r="95" spans="24:26" ht="12.75">
      <c r="X95" s="19"/>
      <c r="Y95" s="18"/>
      <c r="Z95" s="18"/>
    </row>
    <row r="96" spans="24:26" ht="12.75">
      <c r="X96" s="19"/>
      <c r="Y96" s="18"/>
      <c r="Z96" s="18"/>
    </row>
    <row r="97" spans="24:26" ht="12.75">
      <c r="X97" s="19"/>
      <c r="Y97" s="18"/>
      <c r="Z97" s="18"/>
    </row>
    <row r="98" spans="24:26" ht="12.75">
      <c r="X98" s="21"/>
      <c r="Y98" s="18"/>
      <c r="Z98" s="18"/>
    </row>
    <row r="99" spans="24:26" ht="12.75">
      <c r="X99" s="21"/>
      <c r="Y99" s="18"/>
      <c r="Z99" s="18"/>
    </row>
    <row r="100" spans="24:26" ht="12.75">
      <c r="X100" s="21"/>
      <c r="Y100" s="18"/>
      <c r="Z100" s="18"/>
    </row>
    <row r="101" spans="24:26" ht="12.75">
      <c r="X101" s="20"/>
      <c r="Y101" s="18"/>
      <c r="Z101" s="18"/>
    </row>
    <row r="102" spans="24:26" ht="12.75">
      <c r="X102" s="19"/>
      <c r="Y102" s="18"/>
      <c r="Z102" s="18"/>
    </row>
    <row r="103" spans="24:26" ht="12.75">
      <c r="X103" s="20"/>
      <c r="Y103" s="18"/>
      <c r="Z103" s="18"/>
    </row>
    <row r="104" spans="24:26" ht="12.75">
      <c r="X104" s="19"/>
      <c r="Y104" s="18"/>
      <c r="Z104" s="18"/>
    </row>
    <row r="105" spans="24:26" ht="12.75">
      <c r="X105" s="19"/>
      <c r="Y105" s="18"/>
      <c r="Z105" s="18"/>
    </row>
    <row r="106" spans="24:26" ht="12.75">
      <c r="X106" s="20"/>
      <c r="Y106" s="18"/>
      <c r="Z106" s="18"/>
    </row>
    <row r="107" spans="24:26" ht="12.75">
      <c r="X107" s="19"/>
      <c r="Y107" s="18"/>
      <c r="Z107" s="18"/>
    </row>
    <row r="108" spans="24:26" ht="12.75">
      <c r="X108" s="19"/>
      <c r="Y108" s="18"/>
      <c r="Z108" s="18"/>
    </row>
    <row r="109" spans="24:26" ht="12.75">
      <c r="X109" s="19"/>
      <c r="Y109" s="18"/>
      <c r="Z109" s="18"/>
    </row>
    <row r="110" spans="24:26" ht="12.75">
      <c r="X110" s="19"/>
      <c r="Y110" s="18"/>
      <c r="Z110" s="18"/>
    </row>
    <row r="111" spans="24:26" ht="12.75">
      <c r="X111" s="19"/>
      <c r="Y111" s="18"/>
      <c r="Z111" s="18"/>
    </row>
    <row r="112" spans="24:26" ht="12.75">
      <c r="X112" s="19"/>
      <c r="Y112" s="18"/>
      <c r="Z112" s="18"/>
    </row>
    <row r="113" spans="24:26" ht="12.75">
      <c r="X113" s="19"/>
      <c r="Y113" s="18"/>
      <c r="Z113" s="18"/>
    </row>
    <row r="114" spans="24:26" ht="12.75">
      <c r="X114" s="19"/>
      <c r="Y114" s="18"/>
      <c r="Z114" s="18"/>
    </row>
    <row r="115" spans="24:26" ht="12.75">
      <c r="X115" s="19"/>
      <c r="Y115" s="18"/>
      <c r="Z115" s="18"/>
    </row>
    <row r="116" spans="24:26" ht="12.75">
      <c r="X116" s="19"/>
      <c r="Y116" s="18"/>
      <c r="Z116" s="18"/>
    </row>
    <row r="117" spans="24:26" ht="12.75">
      <c r="X117" s="19"/>
      <c r="Y117" s="18"/>
      <c r="Z117" s="18"/>
    </row>
    <row r="118" spans="24:26" ht="12.75">
      <c r="X118" s="19"/>
      <c r="Y118" s="18"/>
      <c r="Z118" s="18"/>
    </row>
    <row r="119" spans="24:26" ht="12.75">
      <c r="X119" s="19"/>
      <c r="Y119" s="18"/>
      <c r="Z119" s="18"/>
    </row>
    <row r="120" spans="24:26" ht="12.75">
      <c r="X120" s="20"/>
      <c r="Y120" s="18"/>
      <c r="Z120" s="18"/>
    </row>
    <row r="121" spans="24:26" ht="12.75">
      <c r="X121" s="20"/>
      <c r="Y121" s="18"/>
      <c r="Z121" s="18"/>
    </row>
    <row r="122" spans="24:26" ht="12.75">
      <c r="X122" s="19"/>
      <c r="Y122" s="18"/>
      <c r="Z122" s="18"/>
    </row>
    <row r="123" spans="24:26" ht="12.75">
      <c r="X123" s="19"/>
      <c r="Y123" s="18"/>
      <c r="Z123" s="18"/>
    </row>
    <row r="124" spans="24:26" ht="12.75">
      <c r="X124" s="20"/>
      <c r="Y124" s="18"/>
      <c r="Z124" s="18"/>
    </row>
    <row r="125" spans="24:26" ht="12.75">
      <c r="X125" s="20"/>
      <c r="Y125" s="18"/>
      <c r="Z125" s="18"/>
    </row>
    <row r="126" spans="24:26" ht="12.75">
      <c r="X126" s="19"/>
      <c r="Y126" s="18"/>
      <c r="Z126" s="18"/>
    </row>
    <row r="127" spans="24:26" ht="12.75">
      <c r="X127" s="20"/>
      <c r="Y127" s="18"/>
      <c r="Z127" s="18"/>
    </row>
    <row r="128" spans="24:26" ht="12.75">
      <c r="X128" s="19"/>
      <c r="Y128" s="18"/>
      <c r="Z128" s="18"/>
    </row>
    <row r="129" spans="24:26" ht="12.75">
      <c r="X129" s="20"/>
      <c r="Y129" s="18"/>
      <c r="Z129" s="18"/>
    </row>
    <row r="130" spans="24:26" ht="12.75">
      <c r="X130" s="20"/>
      <c r="Y130" s="18"/>
      <c r="Z130" s="18"/>
    </row>
    <row r="131" spans="24:26" ht="12.75">
      <c r="X131" s="20"/>
      <c r="Y131" s="18"/>
      <c r="Z131" s="18"/>
    </row>
    <row r="132" spans="24:26" ht="12.75">
      <c r="X132" s="20"/>
      <c r="Y132" s="18"/>
      <c r="Z132" s="18"/>
    </row>
    <row r="133" spans="24:26" ht="12.75">
      <c r="X133" s="20"/>
      <c r="Y133" s="18"/>
      <c r="Z133" s="18"/>
    </row>
    <row r="134" spans="24:26" ht="12.75">
      <c r="X134" s="19"/>
      <c r="Y134" s="18"/>
      <c r="Z134" s="18"/>
    </row>
    <row r="135" spans="24:26" ht="12.75">
      <c r="X135" s="19"/>
      <c r="Y135" s="18"/>
      <c r="Z135" s="18"/>
    </row>
    <row r="136" spans="24:26" ht="12.75">
      <c r="X136" s="20"/>
      <c r="Y136" s="18"/>
      <c r="Z136" s="18"/>
    </row>
    <row r="137" spans="24:26" ht="12.75">
      <c r="X137" s="19"/>
      <c r="Y137" s="18"/>
      <c r="Z137" s="18"/>
    </row>
    <row r="138" spans="24:26" ht="12.75">
      <c r="X138" s="19"/>
      <c r="Y138" s="18"/>
      <c r="Z138" s="18"/>
    </row>
    <row r="139" spans="24:26" ht="12.75">
      <c r="X139" s="20"/>
      <c r="Y139" s="18"/>
      <c r="Z139" s="18"/>
    </row>
    <row r="140" spans="24:26" ht="12.75">
      <c r="X140" s="20"/>
      <c r="Y140" s="18"/>
      <c r="Z140" s="18"/>
    </row>
    <row r="141" spans="24:26" ht="12.75">
      <c r="X141" s="19"/>
      <c r="Y141" s="18"/>
      <c r="Z141" s="18"/>
    </row>
    <row r="142" ht="12.75">
      <c r="Z142" s="18"/>
    </row>
    <row r="143" ht="12.75">
      <c r="Z143" s="18"/>
    </row>
    <row r="144" ht="12.75">
      <c r="Z144" s="18"/>
    </row>
    <row r="145" ht="12.75">
      <c r="Z145" s="18"/>
    </row>
    <row r="146" ht="12.75">
      <c r="Z146" s="18"/>
    </row>
    <row r="147" ht="12.75">
      <c r="Z147" s="18"/>
    </row>
    <row r="148" ht="12.75">
      <c r="Z148" s="18"/>
    </row>
    <row r="149" ht="12.75">
      <c r="Z149" s="18"/>
    </row>
    <row r="150" ht="12.75">
      <c r="Z150" s="18"/>
    </row>
    <row r="151" spans="24:26" ht="12.75">
      <c r="X151" s="19"/>
      <c r="Y151" s="18"/>
      <c r="Z151" s="18"/>
    </row>
    <row r="152" ht="12.75">
      <c r="Z152" s="18"/>
    </row>
    <row r="153" ht="12.75">
      <c r="Z153" s="18"/>
    </row>
    <row r="154" ht="12.75">
      <c r="Z154" s="18"/>
    </row>
    <row r="155" ht="12.75">
      <c r="Z155" s="18"/>
    </row>
    <row r="156" ht="12.75">
      <c r="Z156" s="18"/>
    </row>
    <row r="157" ht="12.75">
      <c r="Z157" s="18"/>
    </row>
    <row r="158" ht="12.75">
      <c r="Z158" s="18"/>
    </row>
    <row r="159" ht="12.75">
      <c r="Z159" s="18"/>
    </row>
  </sheetData>
  <sheetProtection password="97A4" sheet="1" objects="1" scenarios="1" selectLockedCells="1"/>
  <mergeCells count="38">
    <mergeCell ref="B14:C14"/>
    <mergeCell ref="A1:I1"/>
    <mergeCell ref="A2:B2"/>
    <mergeCell ref="C2:G2"/>
    <mergeCell ref="A3:B4"/>
    <mergeCell ref="C3:F4"/>
    <mergeCell ref="H3:I3"/>
    <mergeCell ref="H4:I4"/>
    <mergeCell ref="B24:C24"/>
    <mergeCell ref="B17:C17"/>
    <mergeCell ref="B7:C7"/>
    <mergeCell ref="G7:H7"/>
    <mergeCell ref="K7:L7"/>
    <mergeCell ref="B8:C8"/>
    <mergeCell ref="B9:C9"/>
    <mergeCell ref="B10:C10"/>
    <mergeCell ref="B11:C11"/>
    <mergeCell ref="B12:C12"/>
    <mergeCell ref="B34:C34"/>
    <mergeCell ref="B15:C15"/>
    <mergeCell ref="B16:C16"/>
    <mergeCell ref="B29:C29"/>
    <mergeCell ref="B18:C18"/>
    <mergeCell ref="B19:C19"/>
    <mergeCell ref="B20:C20"/>
    <mergeCell ref="B21:C21"/>
    <mergeCell ref="B22:C22"/>
    <mergeCell ref="B23:C23"/>
    <mergeCell ref="B35:C35"/>
    <mergeCell ref="B25:C25"/>
    <mergeCell ref="B26:C26"/>
    <mergeCell ref="B27:C27"/>
    <mergeCell ref="B28:C28"/>
    <mergeCell ref="B36:C36"/>
    <mergeCell ref="B30:C30"/>
    <mergeCell ref="B31:C31"/>
    <mergeCell ref="B32:C32"/>
    <mergeCell ref="B33:C33"/>
  </mergeCells>
  <printOptions/>
  <pageMargins left="0.75" right="0.75" top="1" bottom="1" header="0.5" footer="0.5"/>
  <pageSetup fitToHeight="1" fitToWidth="1" horizontalDpi="600" verticalDpi="600" orientation="portrait" scale="79" r:id="rId7"/>
  <drawing r:id="rId6"/>
  <legacyDrawing r:id="rId5"/>
  <oleObjects>
    <oleObject progId="Equation.3" shapeId="1711861" r:id="rId1"/>
    <oleObject progId="Equation.3" shapeId="1711860" r:id="rId2"/>
    <oleObject progId="Equation.3" shapeId="1711859" r:id="rId3"/>
    <oleObject progId="Equation.3" shapeId="1711858" r:id="rId4"/>
  </oleObjects>
</worksheet>
</file>

<file path=xl/worksheets/sheet4.xml><?xml version="1.0" encoding="utf-8"?>
<worksheet xmlns="http://schemas.openxmlformats.org/spreadsheetml/2006/main" xmlns:r="http://schemas.openxmlformats.org/officeDocument/2006/relationships">
  <sheetPr codeName="IDExistChemAdultRecreational">
    <pageSetUpPr fitToPage="1"/>
  </sheetPr>
  <dimension ref="A1:CA153"/>
  <sheetViews>
    <sheetView showGridLines="0" showRowColHeaders="0" zoomScalePageLayoutView="0" workbookViewId="0" topLeftCell="A1">
      <selection activeCell="C2" sqref="C2:G2"/>
    </sheetView>
  </sheetViews>
  <sheetFormatPr defaultColWidth="9.140625" defaultRowHeight="15"/>
  <cols>
    <col min="1" max="1" width="9.57421875" style="17" customWidth="1"/>
    <col min="2" max="2" width="14.140625" style="17" customWidth="1"/>
    <col min="3" max="3" width="14.57421875" style="17" customWidth="1"/>
    <col min="4" max="4" width="11.140625" style="17" customWidth="1"/>
    <col min="5" max="5" width="10.7109375" style="17" customWidth="1"/>
    <col min="6" max="6" width="11.8515625" style="17" customWidth="1"/>
    <col min="7" max="7" width="12.8515625" style="17" customWidth="1"/>
    <col min="8" max="8" width="12.00390625" style="17" customWidth="1"/>
    <col min="9" max="9" width="9.7109375" style="17" customWidth="1"/>
    <col min="10" max="10" width="2.7109375" style="17" customWidth="1"/>
    <col min="11" max="16384" width="9.140625" style="17" customWidth="1"/>
  </cols>
  <sheetData>
    <row r="1" spans="1:25" ht="18" customHeight="1" thickTop="1">
      <c r="A1" s="189" t="s">
        <v>425</v>
      </c>
      <c r="B1" s="190"/>
      <c r="C1" s="190"/>
      <c r="D1" s="190"/>
      <c r="E1" s="190"/>
      <c r="F1" s="190"/>
      <c r="G1" s="190"/>
      <c r="H1" s="190"/>
      <c r="I1" s="191"/>
      <c r="J1" s="54"/>
      <c r="K1" s="54"/>
      <c r="L1" s="54"/>
      <c r="M1" s="54"/>
      <c r="N1" s="54"/>
      <c r="X1" s="62" t="s">
        <v>2</v>
      </c>
      <c r="Y1" s="22" t="s">
        <v>3</v>
      </c>
    </row>
    <row r="2" spans="1:25" ht="15" customHeight="1">
      <c r="A2" s="192" t="s">
        <v>306</v>
      </c>
      <c r="B2" s="193"/>
      <c r="C2" s="194"/>
      <c r="D2" s="194"/>
      <c r="E2" s="194"/>
      <c r="F2" s="194"/>
      <c r="G2" s="195"/>
      <c r="H2" s="72" t="s">
        <v>307</v>
      </c>
      <c r="I2" s="61"/>
      <c r="J2" s="54"/>
      <c r="K2" s="60"/>
      <c r="L2" s="56" t="s">
        <v>308</v>
      </c>
      <c r="M2" s="54"/>
      <c r="N2" s="54"/>
      <c r="X2" s="20" t="s">
        <v>5</v>
      </c>
      <c r="Y2" s="18" t="s">
        <v>6</v>
      </c>
    </row>
    <row r="3" spans="1:25" ht="12.75" customHeight="1">
      <c r="A3" s="196" t="s">
        <v>311</v>
      </c>
      <c r="B3" s="197"/>
      <c r="C3" s="200"/>
      <c r="D3" s="200"/>
      <c r="E3" s="200"/>
      <c r="F3" s="201"/>
      <c r="G3" s="73" t="s">
        <v>312</v>
      </c>
      <c r="H3" s="204" t="str">
        <f>CA100</f>
        <v>83-32-9</v>
      </c>
      <c r="I3" s="205"/>
      <c r="J3" s="54"/>
      <c r="K3" s="58"/>
      <c r="L3" s="56" t="s">
        <v>310</v>
      </c>
      <c r="M3" s="54"/>
      <c r="N3" s="54"/>
      <c r="X3" s="20" t="s">
        <v>7</v>
      </c>
      <c r="Y3" s="18" t="s">
        <v>8</v>
      </c>
    </row>
    <row r="4" spans="1:25" ht="12" customHeight="1">
      <c r="A4" s="198"/>
      <c r="B4" s="199"/>
      <c r="C4" s="202"/>
      <c r="D4" s="202"/>
      <c r="E4" s="202"/>
      <c r="F4" s="203"/>
      <c r="G4" s="71" t="s">
        <v>309</v>
      </c>
      <c r="H4" s="206"/>
      <c r="I4" s="207"/>
      <c r="J4" s="54"/>
      <c r="K4" s="57"/>
      <c r="L4" s="56" t="s">
        <v>313</v>
      </c>
      <c r="M4" s="54"/>
      <c r="N4" s="54"/>
      <c r="X4" s="19" t="s">
        <v>9</v>
      </c>
      <c r="Y4" s="18" t="s">
        <v>10</v>
      </c>
    </row>
    <row r="5" spans="1:25" ht="21.75" customHeight="1">
      <c r="A5" s="74"/>
      <c r="B5" s="35"/>
      <c r="C5" s="35"/>
      <c r="D5" s="35"/>
      <c r="E5" s="35"/>
      <c r="F5" s="35"/>
      <c r="G5" s="35"/>
      <c r="H5" s="35"/>
      <c r="I5" s="75"/>
      <c r="J5" s="54"/>
      <c r="K5" s="54"/>
      <c r="L5" s="54"/>
      <c r="M5" s="54"/>
      <c r="N5" s="54"/>
      <c r="X5" s="19" t="s">
        <v>11</v>
      </c>
      <c r="Y5" s="18" t="s">
        <v>12</v>
      </c>
    </row>
    <row r="6" spans="1:25" ht="21.75" customHeight="1" thickBot="1">
      <c r="A6" s="74"/>
      <c r="B6" s="35"/>
      <c r="C6" s="35"/>
      <c r="D6" s="35"/>
      <c r="E6" s="35"/>
      <c r="F6" s="35"/>
      <c r="G6" s="35"/>
      <c r="H6" s="35"/>
      <c r="I6" s="76"/>
      <c r="J6" s="54"/>
      <c r="K6" s="54"/>
      <c r="L6" s="54"/>
      <c r="M6" s="54"/>
      <c r="N6" s="54"/>
      <c r="X6" s="19" t="s">
        <v>13</v>
      </c>
      <c r="Y6" s="18" t="s">
        <v>14</v>
      </c>
    </row>
    <row r="7" spans="1:26" ht="27" customHeight="1" thickTop="1">
      <c r="A7" s="77" t="s">
        <v>314</v>
      </c>
      <c r="B7" s="185" t="s">
        <v>315</v>
      </c>
      <c r="C7" s="185"/>
      <c r="D7" s="78" t="s">
        <v>316</v>
      </c>
      <c r="E7" s="79" t="s">
        <v>330</v>
      </c>
      <c r="F7" s="80" t="s">
        <v>331</v>
      </c>
      <c r="G7" s="186" t="s">
        <v>333</v>
      </c>
      <c r="H7" s="186"/>
      <c r="I7" s="81">
        <f>VLOOKUP(H3,'Master database'!$C$2:$GO$455,MATCH("2018 Standards Soil Reporting Limit (mg/kg)",'Master database'!$C$1:$GO$1,0),FALSE)</f>
        <v>0.17</v>
      </c>
      <c r="J7" s="82"/>
      <c r="K7" s="187"/>
      <c r="L7" s="187"/>
      <c r="M7" s="54"/>
      <c r="N7" s="54"/>
      <c r="X7" s="19" t="s">
        <v>15</v>
      </c>
      <c r="Y7" s="18" t="s">
        <v>16</v>
      </c>
      <c r="Z7" s="83"/>
    </row>
    <row r="8" spans="1:26" ht="12.75">
      <c r="A8" s="84" t="s">
        <v>329</v>
      </c>
      <c r="B8" s="177" t="s">
        <v>328</v>
      </c>
      <c r="C8" s="177"/>
      <c r="D8" s="85" t="s">
        <v>325</v>
      </c>
      <c r="E8" s="86">
        <v>1E-06</v>
      </c>
      <c r="F8" s="87">
        <v>1E-06</v>
      </c>
      <c r="G8" s="35"/>
      <c r="H8" s="88"/>
      <c r="I8" s="89"/>
      <c r="J8" s="54"/>
      <c r="K8" s="35"/>
      <c r="L8" s="35"/>
      <c r="M8" s="54"/>
      <c r="N8" s="54"/>
      <c r="X8" s="19" t="s">
        <v>17</v>
      </c>
      <c r="Y8" s="18" t="s">
        <v>18</v>
      </c>
      <c r="Z8" s="83"/>
    </row>
    <row r="9" spans="1:26" ht="12.75">
      <c r="A9" s="84" t="s">
        <v>327</v>
      </c>
      <c r="B9" s="177" t="s">
        <v>326</v>
      </c>
      <c r="C9" s="177"/>
      <c r="D9" s="85" t="s">
        <v>325</v>
      </c>
      <c r="E9" s="90">
        <v>1</v>
      </c>
      <c r="F9" s="91">
        <v>1</v>
      </c>
      <c r="G9" s="35"/>
      <c r="H9" s="88"/>
      <c r="I9" s="89"/>
      <c r="J9" s="54"/>
      <c r="K9" s="35"/>
      <c r="L9" s="35"/>
      <c r="M9" s="54"/>
      <c r="N9" s="54"/>
      <c r="X9" s="19" t="s">
        <v>19</v>
      </c>
      <c r="Y9" s="18" t="s">
        <v>20</v>
      </c>
      <c r="Z9" s="83"/>
    </row>
    <row r="10" spans="1:26" ht="12.75">
      <c r="A10" s="84" t="s">
        <v>324</v>
      </c>
      <c r="B10" s="177" t="s">
        <v>323</v>
      </c>
      <c r="C10" s="177"/>
      <c r="D10" s="85" t="s">
        <v>319</v>
      </c>
      <c r="E10" s="92">
        <v>365</v>
      </c>
      <c r="F10" s="91">
        <v>365</v>
      </c>
      <c r="G10" s="35"/>
      <c r="H10" s="93"/>
      <c r="I10" s="94"/>
      <c r="J10" s="54"/>
      <c r="K10" s="35"/>
      <c r="L10" s="35"/>
      <c r="M10" s="54"/>
      <c r="N10" s="54"/>
      <c r="X10" s="19" t="s">
        <v>21</v>
      </c>
      <c r="Y10" s="18" t="s">
        <v>22</v>
      </c>
      <c r="Z10" s="18"/>
    </row>
    <row r="11" spans="1:26" ht="12.75">
      <c r="A11" s="84" t="s">
        <v>322</v>
      </c>
      <c r="B11" s="177" t="s">
        <v>321</v>
      </c>
      <c r="C11" s="177"/>
      <c r="D11" s="85" t="s">
        <v>317</v>
      </c>
      <c r="E11" s="92">
        <v>70</v>
      </c>
      <c r="F11" s="91">
        <v>70</v>
      </c>
      <c r="G11" s="35"/>
      <c r="H11" s="93"/>
      <c r="I11" s="94"/>
      <c r="J11" s="54"/>
      <c r="K11" s="35"/>
      <c r="L11" s="35"/>
      <c r="M11" s="54"/>
      <c r="N11" s="54"/>
      <c r="X11" s="19" t="s">
        <v>23</v>
      </c>
      <c r="Y11" s="18" t="s">
        <v>24</v>
      </c>
      <c r="Z11" s="18"/>
    </row>
    <row r="12" spans="1:26" ht="12.75">
      <c r="A12" s="84" t="s">
        <v>320</v>
      </c>
      <c r="B12" s="177" t="s">
        <v>391</v>
      </c>
      <c r="C12" s="177"/>
      <c r="D12" s="85" t="s">
        <v>319</v>
      </c>
      <c r="E12" s="92">
        <v>350</v>
      </c>
      <c r="F12" s="95">
        <v>350</v>
      </c>
      <c r="G12" s="96">
        <f>IF(OR(F12&lt;0,F12&gt;365),"out of range",IF(F12&lt;&gt;350,"changed",""))</f>
      </c>
      <c r="H12" s="93"/>
      <c r="I12" s="94"/>
      <c r="J12" s="54"/>
      <c r="K12" s="35"/>
      <c r="L12" s="35"/>
      <c r="M12" s="54"/>
      <c r="N12" s="54"/>
      <c r="X12" s="20" t="s">
        <v>25</v>
      </c>
      <c r="Y12" s="18" t="s">
        <v>26</v>
      </c>
      <c r="Z12" s="18"/>
    </row>
    <row r="13" spans="1:26" ht="12.75">
      <c r="A13" s="84" t="s">
        <v>318</v>
      </c>
      <c r="B13" s="177" t="s">
        <v>392</v>
      </c>
      <c r="C13" s="177"/>
      <c r="D13" s="85" t="s">
        <v>317</v>
      </c>
      <c r="E13" s="92">
        <v>20</v>
      </c>
      <c r="F13" s="95">
        <v>20</v>
      </c>
      <c r="G13" s="99">
        <f>IF(OR(F13&lt;0,F13&gt;70),"out of range",IF(F13&lt;&gt;20,"changed",""))</f>
      </c>
      <c r="H13" s="93"/>
      <c r="I13" s="94"/>
      <c r="J13" s="54"/>
      <c r="K13" s="35"/>
      <c r="L13" s="35"/>
      <c r="M13" s="54"/>
      <c r="N13" s="54"/>
      <c r="X13" s="19" t="s">
        <v>27</v>
      </c>
      <c r="Y13" s="18" t="s">
        <v>28</v>
      </c>
      <c r="Z13" s="18"/>
    </row>
    <row r="14" spans="1:26" ht="13.5">
      <c r="A14" s="84" t="s">
        <v>342</v>
      </c>
      <c r="B14" s="179" t="s">
        <v>343</v>
      </c>
      <c r="C14" s="179"/>
      <c r="D14" s="85" t="s">
        <v>344</v>
      </c>
      <c r="E14" s="102" t="str">
        <f>VLOOKUP(H3,'Master database'!$C$2:$GO$455,MATCH("2018 Oral Cancer Slope Factor (mg/kg-day)-1",'Master database'!$C$1:$GO$1,0),FALSE)</f>
        <v>NA</v>
      </c>
      <c r="F14" s="103" t="str">
        <f>E14</f>
        <v>NA</v>
      </c>
      <c r="G14" s="35"/>
      <c r="H14" s="100"/>
      <c r="I14" s="101"/>
      <c r="J14" s="54"/>
      <c r="K14" s="35"/>
      <c r="L14" s="35"/>
      <c r="M14" s="54"/>
      <c r="N14" s="54"/>
      <c r="X14" s="19" t="s">
        <v>29</v>
      </c>
      <c r="Y14" s="18" t="s">
        <v>30</v>
      </c>
      <c r="Z14" s="18"/>
    </row>
    <row r="15" spans="1:26" ht="24" customHeight="1">
      <c r="A15" s="84" t="s">
        <v>345</v>
      </c>
      <c r="B15" s="179" t="s">
        <v>346</v>
      </c>
      <c r="C15" s="179"/>
      <c r="D15" s="85" t="s">
        <v>344</v>
      </c>
      <c r="E15" s="102" t="str">
        <f>VLOOKUP(H3,'Master database'!$C$2:$GO$455,MATCH("2018 Dermally Adjusted Cancer Slope Factor (mg/kg-day)-1",'Master database'!$C$1:$GO$1,0),FALSE)</f>
        <v>NA</v>
      </c>
      <c r="F15" s="103" t="str">
        <f>E15</f>
        <v>NA</v>
      </c>
      <c r="G15" s="35"/>
      <c r="H15" s="100"/>
      <c r="I15" s="101"/>
      <c r="J15" s="54"/>
      <c r="K15" s="35"/>
      <c r="L15" s="35"/>
      <c r="M15" s="54"/>
      <c r="N15" s="54"/>
      <c r="X15" s="19" t="s">
        <v>31</v>
      </c>
      <c r="Y15" s="18" t="s">
        <v>32</v>
      </c>
      <c r="Z15" s="18"/>
    </row>
    <row r="16" spans="1:26" ht="12.75">
      <c r="A16" s="42" t="s">
        <v>347</v>
      </c>
      <c r="B16" s="179" t="s">
        <v>348</v>
      </c>
      <c r="C16" s="179"/>
      <c r="D16" s="41" t="s">
        <v>349</v>
      </c>
      <c r="E16" s="102">
        <f>VLOOKUP(H3,'Master database'!$C$2:$GO$455,MATCH("2018 Oral Reference Dose (mg/kg-day)",'Master database'!$C$1:$GO$1,0),FALSE)</f>
        <v>0.06</v>
      </c>
      <c r="F16" s="103">
        <f>E16</f>
        <v>0.06</v>
      </c>
      <c r="G16" s="35"/>
      <c r="H16" s="93"/>
      <c r="I16" s="94"/>
      <c r="J16" s="54"/>
      <c r="K16" s="54"/>
      <c r="L16" s="54"/>
      <c r="M16" s="104"/>
      <c r="N16" s="54"/>
      <c r="X16" s="19" t="s">
        <v>33</v>
      </c>
      <c r="Y16" s="18" t="s">
        <v>34</v>
      </c>
      <c r="Z16" s="105"/>
    </row>
    <row r="17" spans="1:26" ht="21" customHeight="1">
      <c r="A17" s="42" t="s">
        <v>350</v>
      </c>
      <c r="B17" s="179" t="s">
        <v>351</v>
      </c>
      <c r="C17" s="179"/>
      <c r="D17" s="41" t="s">
        <v>349</v>
      </c>
      <c r="E17" s="102">
        <f>VLOOKUP(H3,'Master database'!$C$2:$GO$455,MATCH("2018 Dermally Adjusted Reference Dose (mg/kg-day)",'Master database'!$C$1:$GO$1,0),FALSE)</f>
        <v>0.06</v>
      </c>
      <c r="F17" s="103">
        <f>E17</f>
        <v>0.06</v>
      </c>
      <c r="G17" s="45"/>
      <c r="H17" s="45"/>
      <c r="I17" s="37"/>
      <c r="J17" s="54"/>
      <c r="K17" s="54"/>
      <c r="L17" s="54"/>
      <c r="M17" s="54"/>
      <c r="N17" s="54"/>
      <c r="X17" s="19" t="s">
        <v>35</v>
      </c>
      <c r="Y17" s="18" t="s">
        <v>36</v>
      </c>
      <c r="Z17" s="105"/>
    </row>
    <row r="18" spans="1:26" ht="13.5">
      <c r="A18" s="84" t="s">
        <v>357</v>
      </c>
      <c r="B18" s="179" t="s">
        <v>358</v>
      </c>
      <c r="C18" s="179"/>
      <c r="D18" s="85" t="s">
        <v>325</v>
      </c>
      <c r="E18" s="102">
        <f>VLOOKUP(H3,'Master database'!$C$2:$GO$455,MATCH("2018 Dermal Absorption Fraction",'Master database'!$C$1:$GO$1,0),FALSE)</f>
        <v>0.13</v>
      </c>
      <c r="F18" s="103">
        <f>E18</f>
        <v>0.13</v>
      </c>
      <c r="G18" s="45"/>
      <c r="H18" s="45"/>
      <c r="I18" s="37"/>
      <c r="J18" s="54"/>
      <c r="K18" s="54"/>
      <c r="L18" s="54"/>
      <c r="M18" s="54"/>
      <c r="N18" s="54"/>
      <c r="X18" s="19" t="s">
        <v>37</v>
      </c>
      <c r="Y18" s="18" t="s">
        <v>38</v>
      </c>
      <c r="Z18" s="105"/>
    </row>
    <row r="19" spans="1:26" ht="12.75">
      <c r="A19" s="84" t="s">
        <v>393</v>
      </c>
      <c r="B19" s="177" t="s">
        <v>363</v>
      </c>
      <c r="C19" s="177"/>
      <c r="D19" s="85" t="s">
        <v>361</v>
      </c>
      <c r="E19" s="92">
        <v>80</v>
      </c>
      <c r="F19" s="103">
        <v>80</v>
      </c>
      <c r="G19" s="45"/>
      <c r="H19" s="45"/>
      <c r="I19" s="37"/>
      <c r="J19" s="54"/>
      <c r="K19" s="54"/>
      <c r="L19" s="54"/>
      <c r="M19" s="54"/>
      <c r="N19" s="54"/>
      <c r="X19" s="19" t="s">
        <v>39</v>
      </c>
      <c r="Y19" s="18" t="s">
        <v>40</v>
      </c>
      <c r="Z19" s="105"/>
    </row>
    <row r="20" spans="1:26" ht="12.75">
      <c r="A20" s="84" t="s">
        <v>394</v>
      </c>
      <c r="B20" s="177" t="s">
        <v>395</v>
      </c>
      <c r="C20" s="177"/>
      <c r="D20" s="85" t="s">
        <v>366</v>
      </c>
      <c r="E20" s="107">
        <v>100</v>
      </c>
      <c r="F20" s="103">
        <v>100</v>
      </c>
      <c r="G20" s="35"/>
      <c r="H20" s="93"/>
      <c r="I20" s="94"/>
      <c r="J20" s="54"/>
      <c r="K20" s="54"/>
      <c r="L20" s="54"/>
      <c r="M20" s="54"/>
      <c r="N20" s="54"/>
      <c r="X20" s="19" t="s">
        <v>41</v>
      </c>
      <c r="Y20" s="18" t="s">
        <v>42</v>
      </c>
      <c r="Z20" s="105"/>
    </row>
    <row r="21" spans="1:26" ht="12.75">
      <c r="A21" s="84" t="s">
        <v>396</v>
      </c>
      <c r="B21" s="179" t="s">
        <v>373</v>
      </c>
      <c r="C21" s="179"/>
      <c r="D21" s="85" t="s">
        <v>371</v>
      </c>
      <c r="E21" s="107">
        <v>6032</v>
      </c>
      <c r="F21" s="103">
        <v>6032</v>
      </c>
      <c r="G21" s="35"/>
      <c r="H21" s="100"/>
      <c r="I21" s="101"/>
      <c r="J21" s="54"/>
      <c r="K21" s="54"/>
      <c r="L21" s="54"/>
      <c r="M21" s="54"/>
      <c r="N21" s="54"/>
      <c r="X21" s="19" t="s">
        <v>43</v>
      </c>
      <c r="Y21" s="18" t="s">
        <v>44</v>
      </c>
      <c r="Z21" s="105"/>
    </row>
    <row r="22" spans="1:26" ht="13.5" thickBot="1">
      <c r="A22" s="108" t="s">
        <v>397</v>
      </c>
      <c r="B22" s="182" t="s">
        <v>398</v>
      </c>
      <c r="C22" s="182"/>
      <c r="D22" s="109" t="s">
        <v>376</v>
      </c>
      <c r="E22" s="107">
        <v>0.07</v>
      </c>
      <c r="F22" s="124">
        <v>0.07</v>
      </c>
      <c r="G22" s="35"/>
      <c r="H22" s="93"/>
      <c r="I22" s="94"/>
      <c r="J22" s="54"/>
      <c r="K22" s="54"/>
      <c r="L22" s="54"/>
      <c r="M22" s="54"/>
      <c r="N22" s="54"/>
      <c r="X22" s="20" t="s">
        <v>45</v>
      </c>
      <c r="Y22" s="18" t="s">
        <v>46</v>
      </c>
      <c r="Z22" s="105"/>
    </row>
    <row r="23" spans="1:26" ht="21" customHeight="1" thickTop="1">
      <c r="A23" s="115" t="s">
        <v>379</v>
      </c>
      <c r="B23" s="183" t="s">
        <v>380</v>
      </c>
      <c r="C23" s="183"/>
      <c r="D23" s="116" t="s">
        <v>354</v>
      </c>
      <c r="E23" s="117" t="str">
        <f>IF(ISERROR((E8*E10*E11*E19)/(E12*E13*10^-6*E14*E20)),"NA",Round_to_Even((E8*E10*E11*E19)/(E12*E13*10^-6*E14*E20)))</f>
        <v>NA</v>
      </c>
      <c r="F23" s="118" t="str">
        <f>IF(ISERROR((F8*F10*F11*F19)/(F12*F13*10^-6*F14*F20)),"NA",Round_to_Even((F8*F10*F11*F19)/(F12*F13*10^-6*F14*F20)))</f>
        <v>NA</v>
      </c>
      <c r="G23" s="119">
        <f>IF(F23="NA","",IF(F23&gt;1000000,"&gt;1,000,000 ppm",""))</f>
      </c>
      <c r="H23" s="93"/>
      <c r="I23" s="94"/>
      <c r="J23" s="54"/>
      <c r="K23" s="54"/>
      <c r="L23" s="54"/>
      <c r="M23" s="54"/>
      <c r="N23" s="54"/>
      <c r="X23" s="20" t="s">
        <v>47</v>
      </c>
      <c r="Y23" s="18" t="s">
        <v>48</v>
      </c>
      <c r="Z23" s="105"/>
    </row>
    <row r="24" spans="1:26" ht="21.75" customHeight="1">
      <c r="A24" s="122" t="s">
        <v>379</v>
      </c>
      <c r="B24" s="184" t="s">
        <v>381</v>
      </c>
      <c r="C24" s="184"/>
      <c r="D24" s="85" t="s">
        <v>354</v>
      </c>
      <c r="E24" s="123" t="str">
        <f>IF(ISERROR((E8*E10*E11*E19)/(E12*E13*10^-6*((E14*E20)+(E15*E21*E22*E18)))),"NA",Round_to_Even((E8*E10*E11*E19)/(E12*E13*10^-6*((E14*E20)+(E15*E21*E22*E18)))))</f>
        <v>NA</v>
      </c>
      <c r="F24" s="124" t="str">
        <f>IF(ISERROR((F8*F10*F11*F19)/(F12*F13*10^-6*((F14*F20)+(F15*F21*F22*F18)))),"NA",Round_to_Even((F8*F10*F11*F19)/(F12*F13*10^-6*((F14*F20)+(F15*F21*F22*F18)))))</f>
        <v>NA</v>
      </c>
      <c r="G24" s="119">
        <f>IF(F24="NA","",IF(F24&gt;1000000,"&gt;1,000,000 ppm",""))</f>
      </c>
      <c r="H24" s="93"/>
      <c r="I24" s="94"/>
      <c r="J24" s="54"/>
      <c r="K24" s="54"/>
      <c r="L24" s="54"/>
      <c r="M24" s="54"/>
      <c r="N24" s="54"/>
      <c r="X24" s="20" t="s">
        <v>49</v>
      </c>
      <c r="Y24" s="18" t="s">
        <v>50</v>
      </c>
      <c r="Z24" s="105"/>
    </row>
    <row r="25" spans="1:26" ht="21" customHeight="1">
      <c r="A25" s="122" t="s">
        <v>382</v>
      </c>
      <c r="B25" s="184" t="s">
        <v>399</v>
      </c>
      <c r="C25" s="184"/>
      <c r="D25" s="125" t="s">
        <v>354</v>
      </c>
      <c r="E25" s="126">
        <f>IF(ISERROR((E9*E10*E13*E19)/(E12*E13*10^-6*(1/E16)*E20)),"NA",Round_to_Even((E9*E10*E13*E19)/(E12*E13*10^-6*(1/E16)*E20)))</f>
        <v>50000</v>
      </c>
      <c r="F25" s="103">
        <f>IF(ISERROR((F9*F10*F13*F19)/(F12*F13*10^-6*(1/F16)*F20)),"NA",Round_to_Even((F9*F10*F13*F19)/(F12*F13*10^-6*(1/F16)*F20)))</f>
        <v>50000</v>
      </c>
      <c r="G25" s="119">
        <f>IF(F25="NA","",IF(F25&gt;1000000,"&gt;1,000,000 ppm",""))</f>
      </c>
      <c r="H25" s="93"/>
      <c r="I25" s="94"/>
      <c r="J25" s="54"/>
      <c r="K25" s="54"/>
      <c r="L25" s="54"/>
      <c r="M25" s="54"/>
      <c r="N25" s="54"/>
      <c r="X25" s="20" t="s">
        <v>51</v>
      </c>
      <c r="Y25" s="18" t="s">
        <v>52</v>
      </c>
      <c r="Z25" s="105"/>
    </row>
    <row r="26" spans="1:26" ht="24" customHeight="1" thickBot="1">
      <c r="A26" s="132" t="s">
        <v>382</v>
      </c>
      <c r="B26" s="181" t="s">
        <v>400</v>
      </c>
      <c r="C26" s="181"/>
      <c r="D26" s="133" t="s">
        <v>354</v>
      </c>
      <c r="E26" s="134">
        <f>IF(ISERROR((E9*E10*E13*E19)/(E12*E13*10^-6*(((1/E16)*E20)+((1/E17)*E21*E22*E18)))),"NA",Round_to_Even((E9*E10*E13*E19)/(E12*E13*10^-6*(((1/E16)*E20)+((1/E17)*E21*E22*E18)))))</f>
        <v>32000</v>
      </c>
      <c r="F26" s="155">
        <f>IF(ISERROR((F9*F10*F13*F19)/(F12*F13*10^-6*(((1/F16)*F20)+((1/F17)*F21*F22*F18)))),"NA",Round_to_Even((F9*F10*F13*F19)/(F12*F13*10^-6*(((1/F16)*F20)+((1/F17)*F21*F22*F18)))))</f>
        <v>32000</v>
      </c>
      <c r="G26" s="119">
        <f>IF(F26="NA","",IF(F26&gt;1000000,"&gt;1,000,000 ppm",""))</f>
      </c>
      <c r="H26" s="111"/>
      <c r="I26" s="112"/>
      <c r="J26" s="54"/>
      <c r="K26" s="54"/>
      <c r="L26" s="54"/>
      <c r="M26" s="54"/>
      <c r="N26" s="54"/>
      <c r="X26" s="19" t="s">
        <v>53</v>
      </c>
      <c r="Y26" s="18" t="s">
        <v>54</v>
      </c>
      <c r="Z26" s="105"/>
    </row>
    <row r="27" spans="1:26" ht="17.25" customHeight="1" thickBot="1" thickTop="1">
      <c r="A27" s="74"/>
      <c r="B27" s="35"/>
      <c r="C27" s="35"/>
      <c r="D27" s="35"/>
      <c r="E27" s="35"/>
      <c r="F27" s="35"/>
      <c r="G27" s="35"/>
      <c r="H27" s="111"/>
      <c r="I27" s="112"/>
      <c r="J27" s="120"/>
      <c r="K27" s="121"/>
      <c r="L27" s="121"/>
      <c r="M27" s="54"/>
      <c r="N27" s="54"/>
      <c r="X27" s="19" t="s">
        <v>55</v>
      </c>
      <c r="Y27" s="18" t="s">
        <v>56</v>
      </c>
      <c r="Z27" s="105"/>
    </row>
    <row r="28" spans="1:26" ht="25.5" customHeight="1" thickTop="1">
      <c r="A28" s="135" t="s">
        <v>401</v>
      </c>
      <c r="B28" s="136"/>
      <c r="C28" s="136"/>
      <c r="D28" s="136"/>
      <c r="E28" s="136"/>
      <c r="F28" s="136"/>
      <c r="G28" s="137"/>
      <c r="H28" s="111"/>
      <c r="I28" s="112"/>
      <c r="J28" s="120"/>
      <c r="K28" s="121"/>
      <c r="L28" s="121"/>
      <c r="M28" s="54"/>
      <c r="N28" s="54"/>
      <c r="X28" s="19" t="s">
        <v>57</v>
      </c>
      <c r="Y28" s="18" t="s">
        <v>58</v>
      </c>
      <c r="Z28" s="105"/>
    </row>
    <row r="29" spans="1:26" ht="19.5" customHeight="1">
      <c r="A29" s="138"/>
      <c r="B29" s="31"/>
      <c r="C29" s="139">
        <f>IF(AND(F23="NA",F24="NA",F25="NA",F26="NA"),"NA",IF(MIN(F23:F26)&gt;=1000000,"NA",IF(AND(H3="7440-38-2",MAX(MIN(F23:F26)&lt;19)),19,MAX(MIN(F23:F26),I7))))</f>
        <v>32000</v>
      </c>
      <c r="D29" s="140" t="s">
        <v>354</v>
      </c>
      <c r="E29" s="156" t="str">
        <f>IF(C29="NA","NOT OF CONCERN",IF(OR(C29=F23,C29=F24),"Cancer-based",IF(OR(C29=F25,C29=F26),"Noncancer-based","")))</f>
        <v>Noncancer-based</v>
      </c>
      <c r="F29" s="31"/>
      <c r="G29" s="142"/>
      <c r="H29" s="111"/>
      <c r="I29" s="112"/>
      <c r="J29" s="120"/>
      <c r="K29" s="121"/>
      <c r="L29" s="121"/>
      <c r="M29" s="54"/>
      <c r="N29" s="54"/>
      <c r="X29" s="20" t="s">
        <v>59</v>
      </c>
      <c r="Y29" s="18" t="s">
        <v>60</v>
      </c>
      <c r="Z29" s="105"/>
    </row>
    <row r="30" spans="1:26" ht="18" customHeight="1" thickBot="1">
      <c r="A30" s="29"/>
      <c r="B30" s="143">
        <f>IF(AND(C29=19,H3="7440-38-2"),"Controlled by ambient background",IF(C29=I7,"controlled by soil reporting limit",""))</f>
      </c>
      <c r="C30" s="28"/>
      <c r="D30" s="28"/>
      <c r="E30" s="28"/>
      <c r="F30" s="28"/>
      <c r="G30" s="144"/>
      <c r="H30" s="35"/>
      <c r="I30" s="37"/>
      <c r="J30" s="54"/>
      <c r="K30" s="54"/>
      <c r="L30" s="54"/>
      <c r="M30" s="54"/>
      <c r="N30" s="54"/>
      <c r="X30" s="20" t="s">
        <v>61</v>
      </c>
      <c r="Y30" s="18" t="s">
        <v>62</v>
      </c>
      <c r="Z30" s="105"/>
    </row>
    <row r="31" spans="1:26" ht="14.25" thickBot="1" thickTop="1">
      <c r="A31" s="157"/>
      <c r="B31" s="70"/>
      <c r="C31" s="70"/>
      <c r="D31" s="70"/>
      <c r="E31" s="70"/>
      <c r="F31" s="70"/>
      <c r="G31" s="70"/>
      <c r="H31" s="26"/>
      <c r="I31" s="25"/>
      <c r="J31" s="54"/>
      <c r="K31" s="54"/>
      <c r="L31" s="54"/>
      <c r="M31" s="54"/>
      <c r="N31" s="54"/>
      <c r="X31" s="19" t="s">
        <v>63</v>
      </c>
      <c r="Y31" s="18" t="s">
        <v>64</v>
      </c>
      <c r="Z31" s="105"/>
    </row>
    <row r="32" spans="1:26" ht="24.75" customHeight="1" thickTop="1">
      <c r="A32" s="54"/>
      <c r="B32" s="54"/>
      <c r="C32" s="54"/>
      <c r="D32" s="54"/>
      <c r="E32" s="54"/>
      <c r="F32" s="54"/>
      <c r="G32" s="54"/>
      <c r="H32" s="31"/>
      <c r="I32" s="31"/>
      <c r="J32" s="54"/>
      <c r="K32" s="54"/>
      <c r="L32" s="54"/>
      <c r="M32" s="54"/>
      <c r="N32" s="54"/>
      <c r="X32" s="19" t="s">
        <v>65</v>
      </c>
      <c r="Y32" s="18" t="s">
        <v>66</v>
      </c>
      <c r="Z32" s="105"/>
    </row>
    <row r="33" spans="1:26" s="34" customFormat="1" ht="12.75">
      <c r="A33" s="31"/>
      <c r="B33" s="31"/>
      <c r="C33" s="31"/>
      <c r="D33" s="31"/>
      <c r="E33" s="31"/>
      <c r="F33" s="31"/>
      <c r="G33" s="31"/>
      <c r="H33" s="31"/>
      <c r="I33" s="31"/>
      <c r="J33" s="35"/>
      <c r="K33" s="35"/>
      <c r="L33" s="35"/>
      <c r="M33" s="35"/>
      <c r="N33" s="35"/>
      <c r="X33" s="20" t="s">
        <v>67</v>
      </c>
      <c r="Y33" s="18" t="s">
        <v>68</v>
      </c>
      <c r="Z33" s="105"/>
    </row>
    <row r="34" spans="1:26" s="34" customFormat="1" ht="12.75">
      <c r="A34" s="31"/>
      <c r="B34" s="31"/>
      <c r="C34" s="31"/>
      <c r="D34" s="31"/>
      <c r="E34" s="31"/>
      <c r="F34" s="31"/>
      <c r="G34" s="31"/>
      <c r="H34" s="31"/>
      <c r="I34" s="31"/>
      <c r="J34" s="35"/>
      <c r="K34" s="35"/>
      <c r="L34" s="35"/>
      <c r="M34" s="35"/>
      <c r="N34" s="35"/>
      <c r="X34" s="20" t="s">
        <v>69</v>
      </c>
      <c r="Y34" s="18" t="s">
        <v>70</v>
      </c>
      <c r="Z34" s="105"/>
    </row>
    <row r="35" spans="1:26" s="32" customFormat="1" ht="12.75">
      <c r="A35" s="31"/>
      <c r="B35" s="31"/>
      <c r="C35" s="31"/>
      <c r="D35" s="31"/>
      <c r="E35" s="31"/>
      <c r="F35" s="31"/>
      <c r="G35" s="31"/>
      <c r="H35" s="31"/>
      <c r="I35" s="31"/>
      <c r="J35" s="145"/>
      <c r="K35" s="145"/>
      <c r="L35" s="145"/>
      <c r="M35" s="145"/>
      <c r="N35" s="145"/>
      <c r="X35" s="20" t="s">
        <v>71</v>
      </c>
      <c r="Y35" s="18" t="s">
        <v>72</v>
      </c>
      <c r="Z35" s="105"/>
    </row>
    <row r="36" spans="1:26" s="23" customFormat="1" ht="12.75">
      <c r="A36" s="31"/>
      <c r="B36" s="31"/>
      <c r="C36" s="31"/>
      <c r="D36" s="31"/>
      <c r="E36" s="31"/>
      <c r="F36" s="31"/>
      <c r="G36" s="31"/>
      <c r="H36" s="31"/>
      <c r="I36" s="31"/>
      <c r="J36" s="146"/>
      <c r="K36" s="146"/>
      <c r="L36" s="146"/>
      <c r="M36" s="146"/>
      <c r="N36" s="146"/>
      <c r="X36" s="20" t="s">
        <v>73</v>
      </c>
      <c r="Y36" s="18" t="s">
        <v>74</v>
      </c>
      <c r="Z36" s="105"/>
    </row>
    <row r="37" spans="1:26" s="23" customFormat="1" ht="12.75">
      <c r="A37" s="31"/>
      <c r="B37" s="31"/>
      <c r="C37" s="31"/>
      <c r="D37" s="31"/>
      <c r="E37" s="31"/>
      <c r="F37" s="31"/>
      <c r="G37" s="31"/>
      <c r="H37" s="31"/>
      <c r="I37" s="31"/>
      <c r="J37" s="146"/>
      <c r="K37" s="146"/>
      <c r="L37" s="146"/>
      <c r="M37" s="146"/>
      <c r="N37" s="146"/>
      <c r="X37" s="19" t="s">
        <v>75</v>
      </c>
      <c r="Y37" s="18" t="s">
        <v>76</v>
      </c>
      <c r="Z37" s="105"/>
    </row>
    <row r="38" spans="1:26" s="23" customFormat="1" ht="12.75">
      <c r="A38" s="31"/>
      <c r="B38" s="31"/>
      <c r="C38" s="31"/>
      <c r="D38" s="31"/>
      <c r="E38" s="31"/>
      <c r="F38" s="31"/>
      <c r="G38" s="31"/>
      <c r="H38" s="31"/>
      <c r="I38" s="31"/>
      <c r="J38" s="146"/>
      <c r="K38" s="146"/>
      <c r="L38" s="146"/>
      <c r="M38" s="146"/>
      <c r="N38" s="146"/>
      <c r="X38" s="19" t="s">
        <v>77</v>
      </c>
      <c r="Y38" s="18" t="s">
        <v>78</v>
      </c>
      <c r="Z38" s="105"/>
    </row>
    <row r="39" spans="1:26" s="23" customFormat="1" ht="12.75">
      <c r="A39" s="24"/>
      <c r="B39" s="24"/>
      <c r="C39" s="24"/>
      <c r="D39" s="24"/>
      <c r="E39" s="24"/>
      <c r="F39" s="24"/>
      <c r="G39" s="24"/>
      <c r="H39" s="24"/>
      <c r="I39" s="24"/>
      <c r="X39" s="19" t="s">
        <v>79</v>
      </c>
      <c r="Y39" s="18" t="s">
        <v>80</v>
      </c>
      <c r="Z39" s="105"/>
    </row>
    <row r="40" spans="24:26" ht="12.75">
      <c r="X40" s="19" t="s">
        <v>81</v>
      </c>
      <c r="Y40" s="18" t="s">
        <v>82</v>
      </c>
      <c r="Z40" s="105"/>
    </row>
    <row r="41" spans="24:26" ht="12.75">
      <c r="X41" s="19" t="s">
        <v>83</v>
      </c>
      <c r="Y41" s="18" t="s">
        <v>84</v>
      </c>
      <c r="Z41" s="105"/>
    </row>
    <row r="42" spans="24:26" ht="12.75">
      <c r="X42" s="19" t="s">
        <v>85</v>
      </c>
      <c r="Y42" s="18" t="s">
        <v>86</v>
      </c>
      <c r="Z42" s="105"/>
    </row>
    <row r="43" spans="24:26" ht="12.75">
      <c r="X43" s="20" t="s">
        <v>87</v>
      </c>
      <c r="Y43" s="18" t="s">
        <v>88</v>
      </c>
      <c r="Z43" s="105"/>
    </row>
    <row r="44" spans="24:26" ht="12.75">
      <c r="X44" s="19" t="s">
        <v>89</v>
      </c>
      <c r="Y44" s="18" t="s">
        <v>90</v>
      </c>
      <c r="Z44" s="18"/>
    </row>
    <row r="45" spans="24:26" ht="12.75">
      <c r="X45" s="19" t="s">
        <v>91</v>
      </c>
      <c r="Y45" s="18" t="s">
        <v>92</v>
      </c>
      <c r="Z45" s="18"/>
    </row>
    <row r="46" spans="24:26" ht="12.75">
      <c r="X46" s="19" t="s">
        <v>93</v>
      </c>
      <c r="Y46" s="18" t="s">
        <v>94</v>
      </c>
      <c r="Z46" s="18"/>
    </row>
    <row r="47" spans="24:26" ht="12.75">
      <c r="X47" s="19" t="s">
        <v>95</v>
      </c>
      <c r="Y47" s="18" t="s">
        <v>96</v>
      </c>
      <c r="Z47" s="18"/>
    </row>
    <row r="48" spans="24:26" ht="12.75">
      <c r="X48" s="20" t="s">
        <v>97</v>
      </c>
      <c r="Y48" s="18" t="s">
        <v>98</v>
      </c>
      <c r="Z48" s="18"/>
    </row>
    <row r="49" spans="24:26" ht="12.75">
      <c r="X49" s="19" t="s">
        <v>99</v>
      </c>
      <c r="Y49" s="18" t="s">
        <v>100</v>
      </c>
      <c r="Z49" s="18"/>
    </row>
    <row r="50" spans="24:26" ht="12.75">
      <c r="X50" s="20" t="s">
        <v>101</v>
      </c>
      <c r="Y50" s="18" t="s">
        <v>102</v>
      </c>
      <c r="Z50" s="18"/>
    </row>
    <row r="51" spans="24:26" ht="12.75">
      <c r="X51" s="20" t="s">
        <v>103</v>
      </c>
      <c r="Y51" s="18" t="s">
        <v>104</v>
      </c>
      <c r="Z51" s="18"/>
    </row>
    <row r="52" spans="24:26" ht="12.75">
      <c r="X52" s="20" t="s">
        <v>105</v>
      </c>
      <c r="Y52" s="18" t="s">
        <v>106</v>
      </c>
      <c r="Z52" s="18"/>
    </row>
    <row r="53" spans="24:26" ht="12.75">
      <c r="X53" s="20" t="s">
        <v>107</v>
      </c>
      <c r="Y53" s="18" t="s">
        <v>108</v>
      </c>
      <c r="Z53" s="18"/>
    </row>
    <row r="54" spans="24:26" ht="12.75">
      <c r="X54" s="19" t="s">
        <v>109</v>
      </c>
      <c r="Y54" s="18" t="s">
        <v>110</v>
      </c>
      <c r="Z54" s="18"/>
    </row>
    <row r="55" spans="24:26" ht="12.75">
      <c r="X55" s="20" t="s">
        <v>111</v>
      </c>
      <c r="Y55" s="18" t="s">
        <v>112</v>
      </c>
      <c r="Z55" s="18"/>
    </row>
    <row r="56" spans="24:26" ht="12.75">
      <c r="X56" s="20" t="s">
        <v>113</v>
      </c>
      <c r="Y56" s="18" t="s">
        <v>114</v>
      </c>
      <c r="Z56" s="18"/>
    </row>
    <row r="57" spans="24:26" ht="12.75">
      <c r="X57" s="20" t="s">
        <v>115</v>
      </c>
      <c r="Y57" s="18" t="s">
        <v>116</v>
      </c>
      <c r="Z57" s="18"/>
    </row>
    <row r="58" spans="24:26" ht="12.75">
      <c r="X58" s="20" t="s">
        <v>117</v>
      </c>
      <c r="Y58" s="18" t="s">
        <v>118</v>
      </c>
      <c r="Z58" s="18"/>
    </row>
    <row r="59" spans="24:26" ht="12.75">
      <c r="X59" s="20" t="s">
        <v>119</v>
      </c>
      <c r="Y59" s="18" t="s">
        <v>120</v>
      </c>
      <c r="Z59" s="18"/>
    </row>
    <row r="60" spans="24:26" ht="12.75">
      <c r="X60" s="20" t="s">
        <v>121</v>
      </c>
      <c r="Y60" s="18" t="s">
        <v>122</v>
      </c>
      <c r="Z60" s="18"/>
    </row>
    <row r="61" spans="24:26" ht="12.75">
      <c r="X61" s="19" t="s">
        <v>123</v>
      </c>
      <c r="Y61" s="18" t="s">
        <v>124</v>
      </c>
      <c r="Z61" s="18"/>
    </row>
    <row r="62" spans="24:26" ht="12.75">
      <c r="X62" s="20" t="s">
        <v>125</v>
      </c>
      <c r="Y62" s="18" t="s">
        <v>126</v>
      </c>
      <c r="Z62" s="18"/>
    </row>
    <row r="63" spans="24:26" ht="12.75">
      <c r="X63" s="20" t="s">
        <v>127</v>
      </c>
      <c r="Y63" s="18" t="s">
        <v>128</v>
      </c>
      <c r="Z63" s="18"/>
    </row>
    <row r="64" spans="24:26" ht="12.75">
      <c r="X64" s="19" t="s">
        <v>129</v>
      </c>
      <c r="Y64" s="18" t="s">
        <v>130</v>
      </c>
      <c r="Z64" s="18"/>
    </row>
    <row r="65" spans="24:26" ht="12.75">
      <c r="X65" s="19" t="s">
        <v>131</v>
      </c>
      <c r="Y65" s="18" t="s">
        <v>132</v>
      </c>
      <c r="Z65" s="18"/>
    </row>
    <row r="66" spans="24:26" ht="12.75">
      <c r="X66" s="19" t="s">
        <v>133</v>
      </c>
      <c r="Y66" s="18" t="s">
        <v>134</v>
      </c>
      <c r="Z66" s="18"/>
    </row>
    <row r="67" spans="24:26" ht="12.75">
      <c r="X67" s="19" t="s">
        <v>135</v>
      </c>
      <c r="Y67" s="18" t="s">
        <v>136</v>
      </c>
      <c r="Z67" s="18"/>
    </row>
    <row r="68" spans="24:26" ht="12.75">
      <c r="X68" s="19" t="s">
        <v>137</v>
      </c>
      <c r="Y68" s="18" t="s">
        <v>138</v>
      </c>
      <c r="Z68" s="18"/>
    </row>
    <row r="69" spans="24:26" ht="12.75">
      <c r="X69" s="19" t="s">
        <v>139</v>
      </c>
      <c r="Y69" s="18" t="s">
        <v>140</v>
      </c>
      <c r="Z69" s="18"/>
    </row>
    <row r="70" spans="24:26" ht="12.75">
      <c r="X70" s="19" t="s">
        <v>141</v>
      </c>
      <c r="Y70" s="18" t="s">
        <v>142</v>
      </c>
      <c r="Z70" s="18"/>
    </row>
    <row r="71" spans="24:26" ht="12.75">
      <c r="X71" s="19" t="s">
        <v>143</v>
      </c>
      <c r="Y71" s="18" t="s">
        <v>144</v>
      </c>
      <c r="Z71" s="18"/>
    </row>
    <row r="72" spans="24:26" ht="12.75">
      <c r="X72" s="19" t="s">
        <v>145</v>
      </c>
      <c r="Y72" s="18" t="s">
        <v>146</v>
      </c>
      <c r="Z72" s="18"/>
    </row>
    <row r="73" spans="24:26" ht="12.75">
      <c r="X73" s="19" t="s">
        <v>147</v>
      </c>
      <c r="Y73" s="18" t="s">
        <v>148</v>
      </c>
      <c r="Z73" s="18"/>
    </row>
    <row r="74" spans="24:26" ht="12.75">
      <c r="X74" s="20" t="s">
        <v>149</v>
      </c>
      <c r="Y74" s="18" t="s">
        <v>150</v>
      </c>
      <c r="Z74" s="18"/>
    </row>
    <row r="75" spans="24:26" ht="12.75">
      <c r="X75" s="19" t="s">
        <v>155</v>
      </c>
      <c r="Y75" s="18" t="s">
        <v>156</v>
      </c>
      <c r="Z75" s="18"/>
    </row>
    <row r="76" spans="24:26" ht="12.75">
      <c r="X76" s="19" t="s">
        <v>157</v>
      </c>
      <c r="Y76" s="18" t="s">
        <v>158</v>
      </c>
      <c r="Z76" s="18"/>
    </row>
    <row r="77" spans="24:26" ht="12.75">
      <c r="X77" s="19" t="s">
        <v>159</v>
      </c>
      <c r="Y77" s="18" t="s">
        <v>160</v>
      </c>
      <c r="Z77" s="18"/>
    </row>
    <row r="78" spans="24:26" ht="12.75">
      <c r="X78" s="19" t="s">
        <v>161</v>
      </c>
      <c r="Y78" s="18" t="s">
        <v>162</v>
      </c>
      <c r="Z78" s="18"/>
    </row>
    <row r="79" spans="24:26" ht="12.75">
      <c r="X79" s="19" t="s">
        <v>163</v>
      </c>
      <c r="Y79" s="18" t="s">
        <v>164</v>
      </c>
      <c r="Z79" s="18"/>
    </row>
    <row r="80" spans="24:26" ht="12.75">
      <c r="X80" s="19" t="s">
        <v>165</v>
      </c>
      <c r="Y80" s="18" t="s">
        <v>166</v>
      </c>
      <c r="Z80" s="18"/>
    </row>
    <row r="81" spans="24:26" ht="12.75">
      <c r="X81" s="19" t="s">
        <v>167</v>
      </c>
      <c r="Y81" s="18" t="s">
        <v>168</v>
      </c>
      <c r="Z81" s="18"/>
    </row>
    <row r="82" spans="24:26" ht="12.75">
      <c r="X82" s="20" t="s">
        <v>169</v>
      </c>
      <c r="Y82" s="18" t="s">
        <v>170</v>
      </c>
      <c r="Z82" s="18"/>
    </row>
    <row r="83" spans="24:26" ht="12.75">
      <c r="X83" s="19" t="s">
        <v>171</v>
      </c>
      <c r="Y83" s="18" t="s">
        <v>172</v>
      </c>
      <c r="Z83" s="18"/>
    </row>
    <row r="84" spans="24:26" ht="12.75">
      <c r="X84" s="19" t="s">
        <v>173</v>
      </c>
      <c r="Y84" s="18" t="s">
        <v>174</v>
      </c>
      <c r="Z84" s="18"/>
    </row>
    <row r="85" spans="24:26" ht="12.75">
      <c r="X85" s="17" t="s">
        <v>422</v>
      </c>
      <c r="Y85" s="17" t="s">
        <v>423</v>
      </c>
      <c r="Z85" s="18"/>
    </row>
    <row r="86" spans="24:26" ht="12.75">
      <c r="X86" s="20" t="s">
        <v>175</v>
      </c>
      <c r="Y86" s="18" t="s">
        <v>176</v>
      </c>
      <c r="Z86" s="18"/>
    </row>
    <row r="87" spans="24:26" ht="12.75">
      <c r="X87" s="19" t="s">
        <v>177</v>
      </c>
      <c r="Y87" s="18" t="s">
        <v>178</v>
      </c>
      <c r="Z87" s="18"/>
    </row>
    <row r="88" spans="24:26" ht="12.75">
      <c r="X88" s="19" t="s">
        <v>179</v>
      </c>
      <c r="Y88" s="18" t="s">
        <v>180</v>
      </c>
      <c r="Z88" s="18"/>
    </row>
    <row r="89" spans="24:26" ht="12.75">
      <c r="X89" s="19" t="s">
        <v>181</v>
      </c>
      <c r="Y89" s="18" t="s">
        <v>182</v>
      </c>
      <c r="Z89" s="18"/>
    </row>
    <row r="90" spans="24:26" ht="12.75">
      <c r="X90" s="19" t="s">
        <v>183</v>
      </c>
      <c r="Y90" s="18" t="s">
        <v>184</v>
      </c>
      <c r="Z90" s="18"/>
    </row>
    <row r="91" spans="24:26" ht="12.75">
      <c r="X91" s="19" t="s">
        <v>187</v>
      </c>
      <c r="Y91" s="18" t="s">
        <v>188</v>
      </c>
      <c r="Z91" s="18"/>
    </row>
    <row r="92" spans="24:26" ht="12.75">
      <c r="X92" s="19" t="s">
        <v>189</v>
      </c>
      <c r="Y92" s="18" t="s">
        <v>190</v>
      </c>
      <c r="Z92" s="18"/>
    </row>
    <row r="93" spans="24:26" ht="12.75">
      <c r="X93" s="21" t="s">
        <v>191</v>
      </c>
      <c r="Y93" s="18" t="s">
        <v>192</v>
      </c>
      <c r="Z93" s="18"/>
    </row>
    <row r="94" spans="24:26" ht="12.75">
      <c r="X94" s="21" t="s">
        <v>193</v>
      </c>
      <c r="Y94" s="18" t="s">
        <v>194</v>
      </c>
      <c r="Z94" s="18"/>
    </row>
    <row r="95" spans="24:26" ht="12.75">
      <c r="X95" s="21" t="s">
        <v>195</v>
      </c>
      <c r="Y95" s="18" t="s">
        <v>196</v>
      </c>
      <c r="Z95" s="18"/>
    </row>
    <row r="96" spans="24:26" ht="12.75">
      <c r="X96" s="20" t="s">
        <v>197</v>
      </c>
      <c r="Y96" s="18" t="s">
        <v>198</v>
      </c>
      <c r="Z96" s="18"/>
    </row>
    <row r="97" spans="24:26" ht="12.75">
      <c r="X97" s="19" t="s">
        <v>199</v>
      </c>
      <c r="Y97" s="18" t="s">
        <v>200</v>
      </c>
      <c r="Z97" s="18"/>
    </row>
    <row r="98" spans="24:26" ht="12.75">
      <c r="X98" s="20" t="s">
        <v>201</v>
      </c>
      <c r="Y98" s="18" t="s">
        <v>202</v>
      </c>
      <c r="Z98" s="18"/>
    </row>
    <row r="99" spans="24:26" ht="12.75">
      <c r="X99" s="19" t="s">
        <v>203</v>
      </c>
      <c r="Y99" s="18" t="s">
        <v>204</v>
      </c>
      <c r="Z99" s="18"/>
    </row>
    <row r="100" spans="24:79" ht="12.75">
      <c r="X100" s="19" t="s">
        <v>205</v>
      </c>
      <c r="Y100" s="18" t="s">
        <v>206</v>
      </c>
      <c r="Z100" s="18"/>
      <c r="CA100" s="17" t="s">
        <v>3</v>
      </c>
    </row>
    <row r="101" spans="24:26" ht="12.75">
      <c r="X101" s="20" t="s">
        <v>207</v>
      </c>
      <c r="Y101" s="18" t="s">
        <v>208</v>
      </c>
      <c r="Z101" s="18"/>
    </row>
    <row r="102" spans="24:26" ht="12.75">
      <c r="X102" s="19" t="s">
        <v>209</v>
      </c>
      <c r="Y102" s="18" t="s">
        <v>210</v>
      </c>
      <c r="Z102" s="18"/>
    </row>
    <row r="103" spans="24:26" ht="12.75">
      <c r="X103" s="19" t="s">
        <v>211</v>
      </c>
      <c r="Y103" s="18" t="s">
        <v>212</v>
      </c>
      <c r="Z103" s="18"/>
    </row>
    <row r="104" spans="24:26" ht="12.75">
      <c r="X104" s="19" t="s">
        <v>213</v>
      </c>
      <c r="Y104" s="18" t="s">
        <v>214</v>
      </c>
      <c r="Z104" s="18"/>
    </row>
    <row r="105" spans="24:26" ht="12.75">
      <c r="X105" s="19" t="s">
        <v>215</v>
      </c>
      <c r="Y105" s="18" t="s">
        <v>216</v>
      </c>
      <c r="Z105" s="18"/>
    </row>
    <row r="106" spans="24:26" ht="12.75">
      <c r="X106" s="19" t="s">
        <v>217</v>
      </c>
      <c r="Y106" s="18" t="s">
        <v>218</v>
      </c>
      <c r="Z106" s="18"/>
    </row>
    <row r="107" spans="24:26" ht="12.75">
      <c r="X107" s="19" t="s">
        <v>219</v>
      </c>
      <c r="Y107" s="18" t="s">
        <v>220</v>
      </c>
      <c r="Z107" s="18"/>
    </row>
    <row r="108" spans="24:26" ht="12.75">
      <c r="X108" s="19" t="s">
        <v>221</v>
      </c>
      <c r="Y108" s="18" t="s">
        <v>222</v>
      </c>
      <c r="Z108" s="18"/>
    </row>
    <row r="109" spans="24:79" ht="12.75">
      <c r="X109" s="19" t="s">
        <v>223</v>
      </c>
      <c r="Y109" s="18" t="s">
        <v>224</v>
      </c>
      <c r="Z109" s="18"/>
      <c r="CA109" s="17" t="s">
        <v>66</v>
      </c>
    </row>
    <row r="110" spans="24:26" ht="12.75">
      <c r="X110" s="17" t="s">
        <v>416</v>
      </c>
      <c r="Y110" s="175" t="s">
        <v>419</v>
      </c>
      <c r="Z110" s="18"/>
    </row>
    <row r="111" spans="24:26" ht="12.75">
      <c r="X111" s="17" t="s">
        <v>417</v>
      </c>
      <c r="Y111" s="175" t="s">
        <v>420</v>
      </c>
      <c r="Z111" s="18"/>
    </row>
    <row r="112" spans="24:26" ht="12.75">
      <c r="X112" s="17" t="s">
        <v>418</v>
      </c>
      <c r="Y112" s="175" t="s">
        <v>421</v>
      </c>
      <c r="Z112" s="18"/>
    </row>
    <row r="113" spans="24:26" ht="12.75">
      <c r="X113" s="19" t="s">
        <v>225</v>
      </c>
      <c r="Y113" s="18" t="s">
        <v>226</v>
      </c>
      <c r="Z113" s="18"/>
    </row>
    <row r="114" spans="24:26" ht="12.75">
      <c r="X114" s="19" t="s">
        <v>227</v>
      </c>
      <c r="Y114" s="18" t="s">
        <v>228</v>
      </c>
      <c r="Z114" s="18"/>
    </row>
    <row r="115" spans="24:26" ht="12.75">
      <c r="X115" s="19" t="s">
        <v>229</v>
      </c>
      <c r="Y115" s="18" t="s">
        <v>230</v>
      </c>
      <c r="Z115" s="18"/>
    </row>
    <row r="116" spans="24:26" ht="12.75">
      <c r="X116" s="19" t="s">
        <v>231</v>
      </c>
      <c r="Y116" s="18" t="s">
        <v>232</v>
      </c>
      <c r="Z116" s="18"/>
    </row>
    <row r="117" spans="24:26" ht="12.75">
      <c r="X117" s="19" t="s">
        <v>233</v>
      </c>
      <c r="Y117" s="18" t="s">
        <v>234</v>
      </c>
      <c r="Z117" s="18"/>
    </row>
    <row r="118" spans="24:26" ht="12.75">
      <c r="X118" s="20" t="s">
        <v>235</v>
      </c>
      <c r="Y118" s="18" t="s">
        <v>236</v>
      </c>
      <c r="Z118" s="18"/>
    </row>
    <row r="119" spans="24:26" ht="12.75">
      <c r="X119" s="20" t="s">
        <v>237</v>
      </c>
      <c r="Y119" s="18" t="s">
        <v>238</v>
      </c>
      <c r="Z119" s="18"/>
    </row>
    <row r="120" spans="24:26" ht="12.75">
      <c r="X120" s="19" t="s">
        <v>239</v>
      </c>
      <c r="Y120" s="18" t="s">
        <v>240</v>
      </c>
      <c r="Z120" s="18"/>
    </row>
    <row r="121" spans="24:26" ht="12.75">
      <c r="X121" s="19" t="s">
        <v>241</v>
      </c>
      <c r="Y121" s="18" t="s">
        <v>242</v>
      </c>
      <c r="Z121" s="18"/>
    </row>
    <row r="122" spans="24:26" ht="12.75">
      <c r="X122" s="20" t="s">
        <v>243</v>
      </c>
      <c r="Y122" s="18" t="s">
        <v>244</v>
      </c>
      <c r="Z122" s="18"/>
    </row>
    <row r="123" spans="24:26" ht="12.75">
      <c r="X123" s="20" t="s">
        <v>245</v>
      </c>
      <c r="Y123" s="18" t="s">
        <v>246</v>
      </c>
      <c r="Z123" s="18"/>
    </row>
    <row r="124" spans="24:26" ht="12.75">
      <c r="X124" s="19" t="s">
        <v>247</v>
      </c>
      <c r="Y124" s="18" t="s">
        <v>248</v>
      </c>
      <c r="Z124" s="18"/>
    </row>
    <row r="125" spans="24:26" ht="12.75">
      <c r="X125" s="20" t="s">
        <v>249</v>
      </c>
      <c r="Y125" s="18" t="s">
        <v>250</v>
      </c>
      <c r="Z125" s="18"/>
    </row>
    <row r="126" spans="24:26" ht="12.75">
      <c r="X126" s="19" t="s">
        <v>251</v>
      </c>
      <c r="Y126" s="18" t="s">
        <v>252</v>
      </c>
      <c r="Z126" s="18"/>
    </row>
    <row r="127" spans="24:26" ht="12.75">
      <c r="X127" s="20" t="s">
        <v>253</v>
      </c>
      <c r="Y127" s="18" t="s">
        <v>254</v>
      </c>
      <c r="Z127" s="18"/>
    </row>
    <row r="128" spans="24:26" ht="12.75">
      <c r="X128" s="20" t="s">
        <v>255</v>
      </c>
      <c r="Y128" s="18" t="s">
        <v>256</v>
      </c>
      <c r="Z128" s="18"/>
    </row>
    <row r="129" spans="24:26" ht="12.75">
      <c r="X129" s="20" t="s">
        <v>257</v>
      </c>
      <c r="Y129" s="18" t="s">
        <v>258</v>
      </c>
      <c r="Z129" s="18"/>
    </row>
    <row r="130" spans="24:26" ht="12.75">
      <c r="X130" s="20" t="s">
        <v>259</v>
      </c>
      <c r="Y130" s="18" t="s">
        <v>260</v>
      </c>
      <c r="Z130" s="18"/>
    </row>
    <row r="131" spans="24:26" ht="12.75">
      <c r="X131" s="20" t="s">
        <v>261</v>
      </c>
      <c r="Y131" s="18" t="s">
        <v>262</v>
      </c>
      <c r="Z131" s="18"/>
    </row>
    <row r="132" spans="24:26" ht="12.75">
      <c r="X132" s="19" t="s">
        <v>263</v>
      </c>
      <c r="Y132" s="18" t="s">
        <v>264</v>
      </c>
      <c r="Z132" s="18"/>
    </row>
    <row r="133" spans="24:26" ht="12.75">
      <c r="X133" s="19" t="s">
        <v>265</v>
      </c>
      <c r="Y133" s="18" t="s">
        <v>266</v>
      </c>
      <c r="Z133" s="18"/>
    </row>
    <row r="134" spans="24:26" ht="12.75">
      <c r="X134" s="20" t="s">
        <v>267</v>
      </c>
      <c r="Y134" s="18" t="s">
        <v>268</v>
      </c>
      <c r="Z134" s="18"/>
    </row>
    <row r="135" spans="24:26" ht="12.75">
      <c r="X135" s="19" t="s">
        <v>269</v>
      </c>
      <c r="Y135" s="18" t="s">
        <v>270</v>
      </c>
      <c r="Z135" s="18"/>
    </row>
    <row r="136" spans="24:26" ht="12.75">
      <c r="X136" s="19" t="s">
        <v>271</v>
      </c>
      <c r="Y136" s="18" t="s">
        <v>272</v>
      </c>
      <c r="Z136" s="18"/>
    </row>
    <row r="137" spans="24:26" ht="12.75">
      <c r="X137" s="20" t="s">
        <v>273</v>
      </c>
      <c r="Y137" s="18" t="s">
        <v>274</v>
      </c>
      <c r="Z137" s="18"/>
    </row>
    <row r="138" spans="24:26" ht="12.75">
      <c r="X138" s="20" t="s">
        <v>275</v>
      </c>
      <c r="Y138" s="18" t="s">
        <v>276</v>
      </c>
      <c r="Z138" s="18"/>
    </row>
    <row r="139" spans="24:26" ht="12.75">
      <c r="X139" s="19" t="s">
        <v>277</v>
      </c>
      <c r="Y139" s="18" t="s">
        <v>278</v>
      </c>
      <c r="Z139" s="18"/>
    </row>
    <row r="140" ht="12.75">
      <c r="Z140" s="18"/>
    </row>
    <row r="141" ht="12.75">
      <c r="Z141" s="18"/>
    </row>
    <row r="142" ht="12.75">
      <c r="Z142" s="18"/>
    </row>
    <row r="143" ht="12.75">
      <c r="Z143" s="18"/>
    </row>
    <row r="144" ht="12.75">
      <c r="Z144" s="18"/>
    </row>
    <row r="145" spans="24:26" ht="12.75">
      <c r="X145" s="19"/>
      <c r="Y145" s="18"/>
      <c r="Z145" s="18"/>
    </row>
    <row r="146" ht="12.75">
      <c r="Z146" s="18"/>
    </row>
    <row r="147" ht="12.75">
      <c r="Z147" s="18"/>
    </row>
    <row r="148" ht="12.75">
      <c r="Z148" s="18"/>
    </row>
    <row r="149" ht="12.75">
      <c r="Z149" s="18"/>
    </row>
    <row r="150" ht="12.75">
      <c r="Z150" s="18"/>
    </row>
    <row r="151" ht="12.75">
      <c r="Z151" s="18"/>
    </row>
    <row r="152" ht="12.75">
      <c r="Z152" s="18"/>
    </row>
    <row r="153" ht="12.75">
      <c r="Z153" s="18"/>
    </row>
  </sheetData>
  <sheetProtection password="97A4" sheet="1" selectLockedCells="1"/>
  <mergeCells count="29">
    <mergeCell ref="B11:C11"/>
    <mergeCell ref="B12:C12"/>
    <mergeCell ref="B13:C13"/>
    <mergeCell ref="A1:I1"/>
    <mergeCell ref="A2:B2"/>
    <mergeCell ref="C2:G2"/>
    <mergeCell ref="A3:B4"/>
    <mergeCell ref="C3:F4"/>
    <mergeCell ref="H3:I3"/>
    <mergeCell ref="H4:I4"/>
    <mergeCell ref="B7:C7"/>
    <mergeCell ref="G7:H7"/>
    <mergeCell ref="K7:L7"/>
    <mergeCell ref="B8:C8"/>
    <mergeCell ref="B9:C9"/>
    <mergeCell ref="B10:C10"/>
    <mergeCell ref="B26:C26"/>
    <mergeCell ref="B17:C17"/>
    <mergeCell ref="B18:C18"/>
    <mergeCell ref="B19:C19"/>
    <mergeCell ref="B20:C20"/>
    <mergeCell ref="B21:C21"/>
    <mergeCell ref="B22:C22"/>
    <mergeCell ref="B14:C14"/>
    <mergeCell ref="B15:C15"/>
    <mergeCell ref="B23:C23"/>
    <mergeCell ref="B24:C24"/>
    <mergeCell ref="B16:C16"/>
    <mergeCell ref="B25:C25"/>
  </mergeCells>
  <printOptions/>
  <pageMargins left="0.75" right="0.75" top="1" bottom="1" header="0.5" footer="0.5"/>
  <pageSetup fitToHeight="1" fitToWidth="1" horizontalDpi="600" verticalDpi="600" orientation="portrait" scale="90" r:id="rId5"/>
  <drawing r:id="rId4"/>
  <legacyDrawing r:id="rId3"/>
  <oleObjects>
    <oleObject progId="Equation.3" shapeId="1711857" r:id="rId1"/>
    <oleObject progId="Equation.3" shapeId="1711856" r:id="rId2"/>
  </oleObjects>
</worksheet>
</file>

<file path=xl/worksheets/sheet5.xml><?xml version="1.0" encoding="utf-8"?>
<worksheet xmlns="http://schemas.openxmlformats.org/spreadsheetml/2006/main" xmlns:r="http://schemas.openxmlformats.org/officeDocument/2006/relationships">
  <sheetPr codeName="IDNewChemAdultRecreational">
    <pageSetUpPr fitToPage="1"/>
  </sheetPr>
  <dimension ref="A1:Z36"/>
  <sheetViews>
    <sheetView showGridLines="0" showRowColHeaders="0" zoomScalePageLayoutView="0" workbookViewId="0" topLeftCell="A1">
      <selection activeCell="C2" sqref="C2:G2"/>
    </sheetView>
  </sheetViews>
  <sheetFormatPr defaultColWidth="9.140625" defaultRowHeight="15"/>
  <cols>
    <col min="1" max="1" width="9.57421875" style="17" customWidth="1"/>
    <col min="2" max="2" width="15.140625" style="17" customWidth="1"/>
    <col min="3" max="3" width="14.8515625" style="17" customWidth="1"/>
    <col min="4" max="4" width="12.421875" style="17" bestFit="1" customWidth="1"/>
    <col min="5" max="5" width="9.140625" style="17" customWidth="1"/>
    <col min="6" max="6" width="12.140625" style="17" customWidth="1"/>
    <col min="7" max="7" width="10.28125" style="17" bestFit="1" customWidth="1"/>
    <col min="8" max="8" width="10.00390625" style="17" bestFit="1" customWidth="1"/>
    <col min="9" max="9" width="10.28125" style="17" customWidth="1"/>
    <col min="10" max="10" width="3.8515625" style="17" customWidth="1"/>
    <col min="11" max="16384" width="9.140625" style="17" customWidth="1"/>
  </cols>
  <sheetData>
    <row r="1" spans="1:13" ht="34.5" customHeight="1" thickTop="1">
      <c r="A1" s="189" t="s">
        <v>428</v>
      </c>
      <c r="B1" s="190"/>
      <c r="C1" s="190"/>
      <c r="D1" s="190"/>
      <c r="E1" s="190"/>
      <c r="F1" s="190"/>
      <c r="G1" s="190"/>
      <c r="H1" s="190"/>
      <c r="I1" s="191"/>
      <c r="J1" s="54"/>
      <c r="K1" s="54"/>
      <c r="L1" s="54"/>
      <c r="M1" s="54"/>
    </row>
    <row r="2" spans="1:13" ht="13.5" customHeight="1">
      <c r="A2" s="211" t="s">
        <v>306</v>
      </c>
      <c r="B2" s="212"/>
      <c r="C2" s="194"/>
      <c r="D2" s="194"/>
      <c r="E2" s="194"/>
      <c r="F2" s="194"/>
      <c r="G2" s="195"/>
      <c r="H2" s="59" t="s">
        <v>307</v>
      </c>
      <c r="I2" s="61"/>
      <c r="J2" s="54"/>
      <c r="K2" s="60"/>
      <c r="L2" s="56" t="s">
        <v>308</v>
      </c>
      <c r="M2" s="54"/>
    </row>
    <row r="3" spans="1:13" ht="11.25" customHeight="1">
      <c r="A3" s="213" t="s">
        <v>311</v>
      </c>
      <c r="B3" s="214"/>
      <c r="C3" s="217"/>
      <c r="D3" s="217"/>
      <c r="E3" s="217"/>
      <c r="F3" s="218"/>
      <c r="G3" s="158" t="s">
        <v>312</v>
      </c>
      <c r="H3" s="206"/>
      <c r="I3" s="207"/>
      <c r="J3" s="54"/>
      <c r="K3" s="58"/>
      <c r="L3" s="56" t="s">
        <v>310</v>
      </c>
      <c r="M3" s="54"/>
    </row>
    <row r="4" spans="1:13" ht="12" customHeight="1">
      <c r="A4" s="215"/>
      <c r="B4" s="216"/>
      <c r="C4" s="219"/>
      <c r="D4" s="219"/>
      <c r="E4" s="219"/>
      <c r="F4" s="220"/>
      <c r="G4" s="71" t="s">
        <v>309</v>
      </c>
      <c r="H4" s="206"/>
      <c r="I4" s="207"/>
      <c r="J4" s="54"/>
      <c r="K4" s="57"/>
      <c r="L4" s="56" t="s">
        <v>313</v>
      </c>
      <c r="M4" s="54"/>
    </row>
    <row r="5" spans="1:14" ht="27" customHeight="1">
      <c r="A5" s="74"/>
      <c r="B5" s="35"/>
      <c r="C5" s="35"/>
      <c r="D5" s="35"/>
      <c r="E5" s="35"/>
      <c r="F5" s="35"/>
      <c r="G5" s="35"/>
      <c r="H5" s="35"/>
      <c r="I5" s="55"/>
      <c r="J5" s="54"/>
      <c r="K5" s="54"/>
      <c r="L5" s="54"/>
      <c r="M5" s="54"/>
      <c r="N5" s="54"/>
    </row>
    <row r="6" spans="1:13" ht="29.25" customHeight="1" thickBot="1">
      <c r="A6" s="74"/>
      <c r="B6" s="35"/>
      <c r="C6" s="35"/>
      <c r="D6" s="35"/>
      <c r="E6" s="35"/>
      <c r="F6" s="35"/>
      <c r="G6" s="35"/>
      <c r="H6" s="35"/>
      <c r="I6" s="55"/>
      <c r="J6" s="54"/>
      <c r="K6" s="54"/>
      <c r="L6" s="54"/>
      <c r="M6" s="54"/>
    </row>
    <row r="7" spans="1:13" ht="22.5" customHeight="1" thickTop="1">
      <c r="A7" s="159" t="s">
        <v>314</v>
      </c>
      <c r="B7" s="210" t="s">
        <v>315</v>
      </c>
      <c r="C7" s="210"/>
      <c r="D7" s="160" t="s">
        <v>316</v>
      </c>
      <c r="E7" s="161" t="s">
        <v>330</v>
      </c>
      <c r="F7" s="64" t="s">
        <v>331</v>
      </c>
      <c r="G7" s="35"/>
      <c r="H7" s="53"/>
      <c r="I7" s="63"/>
      <c r="J7" s="82"/>
      <c r="K7" s="187"/>
      <c r="L7" s="187"/>
      <c r="M7" s="54"/>
    </row>
    <row r="8" spans="1:13" ht="12.75">
      <c r="A8" s="84" t="s">
        <v>329</v>
      </c>
      <c r="B8" s="177" t="s">
        <v>328</v>
      </c>
      <c r="C8" s="177"/>
      <c r="D8" s="85" t="s">
        <v>325</v>
      </c>
      <c r="E8" s="52">
        <v>1E-06</v>
      </c>
      <c r="F8" s="65">
        <v>1E-06</v>
      </c>
      <c r="G8" s="35"/>
      <c r="H8" s="51"/>
      <c r="I8" s="50"/>
      <c r="J8" s="54"/>
      <c r="K8" s="35"/>
      <c r="L8" s="35"/>
      <c r="M8" s="54"/>
    </row>
    <row r="9" spans="1:13" ht="12.75">
      <c r="A9" s="84" t="s">
        <v>327</v>
      </c>
      <c r="B9" s="177" t="s">
        <v>326</v>
      </c>
      <c r="C9" s="177"/>
      <c r="D9" s="85" t="s">
        <v>325</v>
      </c>
      <c r="E9" s="90">
        <v>1</v>
      </c>
      <c r="F9" s="91">
        <v>1</v>
      </c>
      <c r="G9" s="35"/>
      <c r="H9" s="51"/>
      <c r="I9" s="50"/>
      <c r="J9" s="54"/>
      <c r="K9" s="35"/>
      <c r="L9" s="35"/>
      <c r="M9" s="54"/>
    </row>
    <row r="10" spans="1:13" ht="12.75">
      <c r="A10" s="84" t="s">
        <v>324</v>
      </c>
      <c r="B10" s="177" t="s">
        <v>323</v>
      </c>
      <c r="C10" s="177"/>
      <c r="D10" s="85" t="s">
        <v>319</v>
      </c>
      <c r="E10" s="92">
        <v>365</v>
      </c>
      <c r="F10" s="91">
        <v>365</v>
      </c>
      <c r="G10" s="35"/>
      <c r="H10" s="49"/>
      <c r="I10" s="48"/>
      <c r="J10" s="54"/>
      <c r="K10" s="35"/>
      <c r="L10" s="35"/>
      <c r="M10" s="54"/>
    </row>
    <row r="11" spans="1:13" ht="12.75">
      <c r="A11" s="84" t="s">
        <v>322</v>
      </c>
      <c r="B11" s="177" t="s">
        <v>321</v>
      </c>
      <c r="C11" s="177"/>
      <c r="D11" s="85" t="s">
        <v>317</v>
      </c>
      <c r="E11" s="92">
        <v>70</v>
      </c>
      <c r="F11" s="91">
        <v>70</v>
      </c>
      <c r="G11" s="35"/>
      <c r="H11" s="47"/>
      <c r="I11" s="46"/>
      <c r="J11" s="54"/>
      <c r="K11" s="35"/>
      <c r="L11" s="35"/>
      <c r="M11" s="54"/>
    </row>
    <row r="12" spans="1:13" ht="12.75">
      <c r="A12" s="84" t="s">
        <v>320</v>
      </c>
      <c r="B12" s="177" t="s">
        <v>391</v>
      </c>
      <c r="C12" s="177"/>
      <c r="D12" s="85" t="s">
        <v>319</v>
      </c>
      <c r="E12" s="92">
        <v>350</v>
      </c>
      <c r="F12" s="95">
        <v>350</v>
      </c>
      <c r="G12" s="99">
        <f>IF(OR(F12&lt;0,F12&gt;365),"out of range",IF(F12&lt;&gt;350,"changed",""))</f>
      </c>
      <c r="H12" s="47"/>
      <c r="I12" s="46"/>
      <c r="J12" s="54"/>
      <c r="K12" s="35"/>
      <c r="L12" s="35"/>
      <c r="M12" s="54"/>
    </row>
    <row r="13" spans="1:13" ht="12.75">
      <c r="A13" s="84" t="s">
        <v>318</v>
      </c>
      <c r="B13" s="177" t="s">
        <v>392</v>
      </c>
      <c r="C13" s="177"/>
      <c r="D13" s="85" t="s">
        <v>317</v>
      </c>
      <c r="E13" s="92">
        <v>20</v>
      </c>
      <c r="F13" s="95">
        <v>20</v>
      </c>
      <c r="G13" s="99">
        <f>IF(OR(F13&lt;0,F13&gt;70),"out of range",IF(F13&lt;&gt;20,"changed",""))</f>
      </c>
      <c r="H13" s="47"/>
      <c r="I13" s="46"/>
      <c r="J13" s="54"/>
      <c r="K13" s="35"/>
      <c r="L13" s="35"/>
      <c r="M13" s="54"/>
    </row>
    <row r="14" spans="1:13" ht="33.75">
      <c r="A14" s="84" t="s">
        <v>342</v>
      </c>
      <c r="B14" s="179" t="s">
        <v>343</v>
      </c>
      <c r="C14" s="179"/>
      <c r="D14" s="85" t="s">
        <v>344</v>
      </c>
      <c r="E14" s="149" t="s">
        <v>388</v>
      </c>
      <c r="F14" s="162">
        <f>IF(E14="Enter Value Here or NA","",E14)</f>
      </c>
      <c r="G14" s="35"/>
      <c r="H14" s="45"/>
      <c r="I14" s="44"/>
      <c r="J14" s="54"/>
      <c r="K14" s="35"/>
      <c r="L14" s="35"/>
      <c r="M14" s="54"/>
    </row>
    <row r="15" spans="1:13" ht="21.75" customHeight="1">
      <c r="A15" s="84" t="s">
        <v>345</v>
      </c>
      <c r="B15" s="179" t="s">
        <v>346</v>
      </c>
      <c r="C15" s="179"/>
      <c r="D15" s="85" t="s">
        <v>344</v>
      </c>
      <c r="E15" s="149" t="s">
        <v>388</v>
      </c>
      <c r="F15" s="162">
        <f>IF(E15="Enter Value Here or NA","",E15)</f>
      </c>
      <c r="G15" s="145"/>
      <c r="H15" s="45"/>
      <c r="I15" s="44"/>
      <c r="J15" s="54"/>
      <c r="K15" s="35"/>
      <c r="L15" s="35"/>
      <c r="M15" s="54"/>
    </row>
    <row r="16" spans="1:13" ht="33.75">
      <c r="A16" s="84" t="s">
        <v>402</v>
      </c>
      <c r="B16" s="179" t="s">
        <v>348</v>
      </c>
      <c r="C16" s="179"/>
      <c r="D16" s="85" t="s">
        <v>349</v>
      </c>
      <c r="E16" s="149" t="s">
        <v>388</v>
      </c>
      <c r="F16" s="162">
        <f>IF(E16="Enter Value Here or NA","",E16)</f>
      </c>
      <c r="G16" s="35"/>
      <c r="H16" s="45"/>
      <c r="I16" s="44"/>
      <c r="J16" s="54"/>
      <c r="K16" s="35"/>
      <c r="L16" s="35"/>
      <c r="M16" s="54"/>
    </row>
    <row r="17" spans="1:13" ht="22.5" customHeight="1">
      <c r="A17" s="84" t="s">
        <v>403</v>
      </c>
      <c r="B17" s="179" t="s">
        <v>351</v>
      </c>
      <c r="C17" s="179"/>
      <c r="D17" s="85" t="s">
        <v>349</v>
      </c>
      <c r="E17" s="149" t="s">
        <v>388</v>
      </c>
      <c r="F17" s="162">
        <f>IF(E17="Enter Value Here or NA","",E17)</f>
      </c>
      <c r="G17" s="35"/>
      <c r="H17" s="45"/>
      <c r="I17" s="44"/>
      <c r="J17" s="54"/>
      <c r="K17" s="35"/>
      <c r="L17" s="35"/>
      <c r="M17" s="54"/>
    </row>
    <row r="18" spans="1:13" ht="33.75">
      <c r="A18" s="84" t="s">
        <v>357</v>
      </c>
      <c r="B18" s="179" t="s">
        <v>358</v>
      </c>
      <c r="C18" s="179"/>
      <c r="D18" s="85" t="s">
        <v>325</v>
      </c>
      <c r="E18" s="149" t="s">
        <v>388</v>
      </c>
      <c r="F18" s="162">
        <f>IF(E18="Enter Value Here or NA","",E18)</f>
      </c>
      <c r="G18" s="35"/>
      <c r="H18" s="45"/>
      <c r="I18" s="44"/>
      <c r="J18" s="54"/>
      <c r="K18" s="35"/>
      <c r="L18" s="35"/>
      <c r="M18" s="54"/>
    </row>
    <row r="19" spans="1:13" ht="12.75">
      <c r="A19" s="84" t="s">
        <v>393</v>
      </c>
      <c r="B19" s="177" t="s">
        <v>404</v>
      </c>
      <c r="C19" s="177"/>
      <c r="D19" s="85" t="s">
        <v>361</v>
      </c>
      <c r="E19" s="90">
        <v>80</v>
      </c>
      <c r="F19" s="163">
        <v>80</v>
      </c>
      <c r="G19" s="35"/>
      <c r="H19" s="45"/>
      <c r="I19" s="44"/>
      <c r="J19" s="54"/>
      <c r="K19" s="35"/>
      <c r="L19" s="35"/>
      <c r="M19" s="54"/>
    </row>
    <row r="20" spans="1:13" ht="12.75">
      <c r="A20" s="84" t="s">
        <v>394</v>
      </c>
      <c r="B20" s="179" t="s">
        <v>395</v>
      </c>
      <c r="C20" s="179"/>
      <c r="D20" s="85" t="s">
        <v>366</v>
      </c>
      <c r="E20" s="92">
        <v>100</v>
      </c>
      <c r="F20" s="163">
        <v>100</v>
      </c>
      <c r="G20" s="35"/>
      <c r="H20" s="47"/>
      <c r="I20" s="46"/>
      <c r="J20" s="54"/>
      <c r="K20" s="54"/>
      <c r="L20" s="54"/>
      <c r="M20" s="104"/>
    </row>
    <row r="21" spans="1:26" ht="12.75">
      <c r="A21" s="84" t="s">
        <v>396</v>
      </c>
      <c r="B21" s="179" t="s">
        <v>405</v>
      </c>
      <c r="C21" s="179"/>
      <c r="D21" s="85" t="s">
        <v>371</v>
      </c>
      <c r="E21" s="164">
        <v>6032</v>
      </c>
      <c r="F21" s="165">
        <v>6032</v>
      </c>
      <c r="G21" s="35"/>
      <c r="H21" s="166"/>
      <c r="I21" s="167"/>
      <c r="J21" s="54"/>
      <c r="K21" s="54"/>
      <c r="L21" s="54"/>
      <c r="M21" s="54"/>
      <c r="Z21" s="38"/>
    </row>
    <row r="22" spans="1:26" ht="13.5" thickBot="1">
      <c r="A22" s="108" t="s">
        <v>397</v>
      </c>
      <c r="B22" s="182" t="s">
        <v>398</v>
      </c>
      <c r="C22" s="182"/>
      <c r="D22" s="109" t="s">
        <v>376</v>
      </c>
      <c r="E22" s="107">
        <v>0.07</v>
      </c>
      <c r="F22" s="168">
        <v>0.07</v>
      </c>
      <c r="G22" s="35"/>
      <c r="H22" s="47"/>
      <c r="I22" s="46"/>
      <c r="J22" s="54"/>
      <c r="K22" s="54"/>
      <c r="L22" s="54"/>
      <c r="M22" s="54"/>
      <c r="Z22" s="38"/>
    </row>
    <row r="23" spans="1:26" ht="21" customHeight="1" thickTop="1">
      <c r="A23" s="115" t="s">
        <v>379</v>
      </c>
      <c r="B23" s="183" t="s">
        <v>380</v>
      </c>
      <c r="C23" s="183"/>
      <c r="D23" s="116" t="s">
        <v>354</v>
      </c>
      <c r="E23" s="169" t="str">
        <f>IF(ISERROR((E8*E10*E11*E19)/(E12*E13*10^-6*E14*E20)),"NA",Round_to_Even((E8*E10*E11*E19)/(E12*E13*10^-6*E14*E20)))</f>
        <v>NA</v>
      </c>
      <c r="F23" s="170" t="str">
        <f>IF(ISERROR((F8*F10*F11*F19)/(F12*F13*10^-6*F14*F20)),"NA",Round_to_Even((F8*F10*F11*F19)/(F12*F13*10^-6*F14*F20)))</f>
        <v>NA</v>
      </c>
      <c r="G23" s="119">
        <f>IF(F23="NA","",IF(F23&gt;1000000,"&gt;1,000,000 ppm",""))</f>
      </c>
      <c r="H23" s="40"/>
      <c r="I23" s="39"/>
      <c r="J23" s="54"/>
      <c r="K23" s="54"/>
      <c r="L23" s="54"/>
      <c r="M23" s="54"/>
      <c r="Z23" s="38"/>
    </row>
    <row r="24" spans="1:26" ht="20.25">
      <c r="A24" s="122" t="s">
        <v>379</v>
      </c>
      <c r="B24" s="184" t="s">
        <v>381</v>
      </c>
      <c r="C24" s="184"/>
      <c r="D24" s="85" t="s">
        <v>354</v>
      </c>
      <c r="E24" s="43" t="str">
        <f>IF(ISERROR((E8*E10*E11*E19)/(E12*E13*10^-6*((E14*E20)+(E15*E21*E22*E18)))),"NA",Round_to_Even((E8*E10*E11*E19)/(E12*E13*10^-6*((E14*E20)+(E15*E21*E22*E18)))))</f>
        <v>NA</v>
      </c>
      <c r="F24" s="171" t="str">
        <f>IF(ISERROR((F8*F10*F11*F19)/(F12*F13*10^-6*((F14*F20)+(F15*F21*F22*F18)))),"NA",Round_to_Even((F8*F10*F11*F19)/(F12*F13*10^-6*((F14*F20)+(F15*F21*F22*F18)))))</f>
        <v>NA</v>
      </c>
      <c r="G24" s="119">
        <f>IF(F24="NA","",IF(F24&gt;1000000,"&gt;1,000,000 ppm",""))</f>
      </c>
      <c r="H24" s="40"/>
      <c r="I24" s="39"/>
      <c r="J24" s="120"/>
      <c r="K24" s="172"/>
      <c r="L24" s="172"/>
      <c r="M24" s="54"/>
      <c r="Z24" s="38"/>
    </row>
    <row r="25" spans="1:13" ht="21.75" customHeight="1">
      <c r="A25" s="122" t="s">
        <v>382</v>
      </c>
      <c r="B25" s="184" t="s">
        <v>399</v>
      </c>
      <c r="C25" s="184"/>
      <c r="D25" s="125" t="s">
        <v>354</v>
      </c>
      <c r="E25" s="68" t="str">
        <f>IF(ISERROR((E9*E10*E13*E19)/(E12*E13*10^-6*(1/E16)*E20)),"NA",Round_to_Even((E9*E10*E13*E19)/(E12*E13*10^-6*(1/E16)*E20)))</f>
        <v>NA</v>
      </c>
      <c r="F25" s="66" t="str">
        <f>IF(ISERROR((F9*F10*F13*F19)/(F12*F13*10^-6*(1/F16)*F20)),"NA",Round_to_Even((F9*F10*F13*F19)/(F12*F13*10^-6*(1/F16)*F20)))</f>
        <v>NA</v>
      </c>
      <c r="G25" s="119">
        <f>IF(F25="NA","",IF(F25&gt;1000000,"&gt;1,000,000 ppm",""))</f>
      </c>
      <c r="H25" s="35"/>
      <c r="I25" s="37"/>
      <c r="J25" s="54"/>
      <c r="K25" s="54"/>
      <c r="L25" s="54"/>
      <c r="M25" s="54"/>
    </row>
    <row r="26" spans="1:13" ht="22.5" customHeight="1" thickBot="1">
      <c r="A26" s="132" t="s">
        <v>382</v>
      </c>
      <c r="B26" s="181" t="s">
        <v>400</v>
      </c>
      <c r="C26" s="181"/>
      <c r="D26" s="133" t="s">
        <v>354</v>
      </c>
      <c r="E26" s="69" t="str">
        <f>IF(ISERROR((E9*E10*E13*E19)/(E12*E13*10^-6*(((1/E16)*E20)+((1/E17)*E21*E22*E18)))),"NA",Round_to_Even((E9*E10*E13*E19)/(E12*E13*10^-6*(((1/E16)*E20)+((1/E17)*E21*E22*E18)))))</f>
        <v>NA</v>
      </c>
      <c r="F26" s="67" t="str">
        <f>IF(ISERROR((F9*F10*F13*F19)/(F12*F13*10^-6*(((1/F16)*F20)+((1/F17)*F21*F22*F18)))),"NA",Round_to_Even((F9*F10*F13*F19)/(F12*F13*10^-6*(((1/F16)*F20)+((1/F17)*F21*F22*F18)))))</f>
        <v>NA</v>
      </c>
      <c r="G26" s="173">
        <f>IF(F26="NA","",IF(F26&gt;1000000,"&gt;1,000,000 ppm",""))</f>
      </c>
      <c r="H26" s="31"/>
      <c r="I26" s="30"/>
      <c r="J26" s="54"/>
      <c r="K26" s="54"/>
      <c r="L26" s="54"/>
      <c r="M26" s="54"/>
    </row>
    <row r="27" spans="1:13" ht="14.25" thickBot="1" thickTop="1">
      <c r="A27" s="33"/>
      <c r="B27" s="31"/>
      <c r="C27" s="31"/>
      <c r="D27" s="31"/>
      <c r="E27" s="31"/>
      <c r="F27" s="31"/>
      <c r="G27" s="31"/>
      <c r="H27" s="31"/>
      <c r="I27" s="30"/>
      <c r="J27" s="54"/>
      <c r="K27" s="54"/>
      <c r="L27" s="54"/>
      <c r="M27" s="54"/>
    </row>
    <row r="28" spans="1:13" s="34" customFormat="1" ht="24.75" customHeight="1" thickTop="1">
      <c r="A28" s="135" t="s">
        <v>406</v>
      </c>
      <c r="B28" s="36"/>
      <c r="C28" s="36"/>
      <c r="D28" s="36"/>
      <c r="E28" s="36"/>
      <c r="F28" s="36"/>
      <c r="G28" s="174"/>
      <c r="H28" s="31"/>
      <c r="I28" s="30"/>
      <c r="J28" s="35"/>
      <c r="K28" s="35"/>
      <c r="L28" s="35"/>
      <c r="M28" s="35"/>
    </row>
    <row r="29" spans="1:13" s="34" customFormat="1" ht="19.5" customHeight="1">
      <c r="A29" s="33"/>
      <c r="B29" s="31"/>
      <c r="C29" s="139" t="str">
        <f>IF(AND(F23="NA",F24="NA",F25="NA",F26="NA"),"NA",IF(MIN(F23:F26)&gt;=1000000,"NA",IF(AND(H3="7440-38-2",MAX(MIN(F23:F26)&lt;19)),19,MIN(F23:F26))))</f>
        <v>NA</v>
      </c>
      <c r="D29" s="140" t="s">
        <v>354</v>
      </c>
      <c r="E29" s="156" t="str">
        <f>IF(C29="NA","NOT OF CONCERN",IF(OR(C29=F23,C29=F24),"Cancer-based",IF(OR(C29=F25,C29=F26),"Noncancer-based","")))</f>
        <v>NOT OF CONCERN</v>
      </c>
      <c r="F29" s="31"/>
      <c r="G29" s="142"/>
      <c r="H29" s="31"/>
      <c r="I29" s="30"/>
      <c r="J29" s="35"/>
      <c r="K29" s="35"/>
      <c r="L29" s="35"/>
      <c r="M29" s="35"/>
    </row>
    <row r="30" spans="1:13" s="32" customFormat="1" ht="21.75" customHeight="1" thickBot="1">
      <c r="A30" s="153" t="s">
        <v>390</v>
      </c>
      <c r="B30" s="143"/>
      <c r="C30" s="28"/>
      <c r="D30" s="28"/>
      <c r="E30" s="28"/>
      <c r="F30" s="28"/>
      <c r="G30" s="144"/>
      <c r="H30" s="31"/>
      <c r="I30" s="30"/>
      <c r="J30" s="145"/>
      <c r="K30" s="145"/>
      <c r="L30" s="145"/>
      <c r="M30" s="145"/>
    </row>
    <row r="31" spans="1:13" s="23" customFormat="1" ht="14.25" thickBot="1" thickTop="1">
      <c r="A31" s="27"/>
      <c r="B31" s="26"/>
      <c r="C31" s="26"/>
      <c r="D31" s="26"/>
      <c r="E31" s="26"/>
      <c r="F31" s="26"/>
      <c r="G31" s="26"/>
      <c r="H31" s="26"/>
      <c r="I31" s="25"/>
      <c r="J31" s="146"/>
      <c r="K31" s="146"/>
      <c r="L31" s="146"/>
      <c r="M31" s="146"/>
    </row>
    <row r="32" spans="1:13" s="23" customFormat="1" ht="13.5" thickTop="1">
      <c r="A32" s="31"/>
      <c r="B32" s="31"/>
      <c r="C32" s="31"/>
      <c r="D32" s="31"/>
      <c r="E32" s="31"/>
      <c r="F32" s="31"/>
      <c r="G32" s="31"/>
      <c r="H32" s="31"/>
      <c r="I32" s="31"/>
      <c r="J32" s="146"/>
      <c r="K32" s="146"/>
      <c r="L32" s="146"/>
      <c r="M32" s="146"/>
    </row>
    <row r="33" spans="1:13" s="23" customFormat="1" ht="12.75">
      <c r="A33" s="31"/>
      <c r="B33" s="31"/>
      <c r="C33" s="31"/>
      <c r="D33" s="31"/>
      <c r="E33" s="31"/>
      <c r="F33" s="31"/>
      <c r="G33" s="31"/>
      <c r="H33" s="31"/>
      <c r="I33" s="31"/>
      <c r="J33" s="146"/>
      <c r="K33" s="146"/>
      <c r="L33" s="146"/>
      <c r="M33" s="146"/>
    </row>
    <row r="34" spans="1:13" s="23" customFormat="1" ht="12.75">
      <c r="A34" s="31"/>
      <c r="B34" s="31"/>
      <c r="C34" s="31"/>
      <c r="D34" s="31"/>
      <c r="E34" s="31"/>
      <c r="F34" s="31"/>
      <c r="G34" s="31"/>
      <c r="H34" s="31"/>
      <c r="I34" s="31"/>
      <c r="J34" s="146"/>
      <c r="K34" s="146"/>
      <c r="L34" s="146"/>
      <c r="M34" s="146"/>
    </row>
    <row r="35" spans="1:13" ht="12.75">
      <c r="A35" s="54"/>
      <c r="B35" s="54"/>
      <c r="C35" s="54"/>
      <c r="D35" s="54"/>
      <c r="E35" s="54"/>
      <c r="F35" s="54"/>
      <c r="G35" s="54"/>
      <c r="H35" s="54"/>
      <c r="I35" s="54"/>
      <c r="J35" s="54"/>
      <c r="K35" s="54"/>
      <c r="L35" s="54"/>
      <c r="M35" s="54"/>
    </row>
    <row r="36" spans="1:13" ht="12.75">
      <c r="A36" s="54"/>
      <c r="B36" s="54"/>
      <c r="C36" s="54"/>
      <c r="D36" s="54"/>
      <c r="E36" s="54"/>
      <c r="F36" s="54"/>
      <c r="G36" s="54"/>
      <c r="H36" s="54"/>
      <c r="I36" s="54"/>
      <c r="J36" s="54"/>
      <c r="K36" s="54"/>
      <c r="L36" s="54"/>
      <c r="M36" s="54"/>
    </row>
  </sheetData>
  <sheetProtection password="97A4" sheet="1" objects="1" scenarios="1" selectLockedCells="1"/>
  <mergeCells count="28">
    <mergeCell ref="B14:C14"/>
    <mergeCell ref="A1:I1"/>
    <mergeCell ref="A2:B2"/>
    <mergeCell ref="C2:G2"/>
    <mergeCell ref="A3:B4"/>
    <mergeCell ref="C3:F4"/>
    <mergeCell ref="H3:I3"/>
    <mergeCell ref="H4:I4"/>
    <mergeCell ref="B22:C22"/>
    <mergeCell ref="B17:C17"/>
    <mergeCell ref="B7:C7"/>
    <mergeCell ref="K7:L7"/>
    <mergeCell ref="B8:C8"/>
    <mergeCell ref="B9:C9"/>
    <mergeCell ref="B10:C10"/>
    <mergeCell ref="B11:C11"/>
    <mergeCell ref="B12:C12"/>
    <mergeCell ref="B13:C13"/>
    <mergeCell ref="B23:C23"/>
    <mergeCell ref="B15:C15"/>
    <mergeCell ref="B16:C16"/>
    <mergeCell ref="B24:C24"/>
    <mergeCell ref="B25:C25"/>
    <mergeCell ref="B26:C26"/>
    <mergeCell ref="B18:C18"/>
    <mergeCell ref="B19:C19"/>
    <mergeCell ref="B20:C20"/>
    <mergeCell ref="B21:C21"/>
  </mergeCells>
  <printOptions/>
  <pageMargins left="0.75" right="0.75" top="1" bottom="1" header="0.5" footer="0.5"/>
  <pageSetup fitToHeight="1" fitToWidth="1" horizontalDpi="600" verticalDpi="600" orientation="portrait" scale="90" r:id="rId5"/>
  <drawing r:id="rId4"/>
  <legacyDrawing r:id="rId3"/>
  <oleObjects>
    <oleObject progId="Equation.3" shapeId="1711855" r:id="rId1"/>
    <oleObject progId="Equation.3" shapeId="1711854" r:id="rId2"/>
  </oleObjects>
</worksheet>
</file>

<file path=xl/worksheets/sheet6.xml><?xml version="1.0" encoding="utf-8"?>
<worksheet xmlns="http://schemas.openxmlformats.org/spreadsheetml/2006/main" xmlns:r="http://schemas.openxmlformats.org/officeDocument/2006/relationships">
  <sheetPr codeName="IDExistChemAdultWorker">
    <pageSetUpPr fitToPage="1"/>
  </sheetPr>
  <dimension ref="A1:CA153"/>
  <sheetViews>
    <sheetView showGridLines="0" showRowColHeaders="0" zoomScalePageLayoutView="0" workbookViewId="0" topLeftCell="A1">
      <selection activeCell="O16" sqref="O16"/>
    </sheetView>
  </sheetViews>
  <sheetFormatPr defaultColWidth="9.140625" defaultRowHeight="15"/>
  <cols>
    <col min="1" max="1" width="9.57421875" style="17" customWidth="1"/>
    <col min="2" max="2" width="14.421875" style="17" customWidth="1"/>
    <col min="3" max="3" width="14.57421875" style="17" customWidth="1"/>
    <col min="4" max="4" width="11.140625" style="17" customWidth="1"/>
    <col min="5" max="5" width="13.421875" style="17" customWidth="1"/>
    <col min="6" max="6" width="11.7109375" style="17" customWidth="1"/>
    <col min="7" max="7" width="12.8515625" style="17" customWidth="1"/>
    <col min="8" max="8" width="12.00390625" style="17" customWidth="1"/>
    <col min="9" max="9" width="9.7109375" style="17" customWidth="1"/>
    <col min="10" max="10" width="2.7109375" style="17" customWidth="1"/>
    <col min="11" max="16384" width="9.140625" style="17" customWidth="1"/>
  </cols>
  <sheetData>
    <row r="1" spans="1:25" ht="18" customHeight="1" thickTop="1">
      <c r="A1" s="189" t="s">
        <v>426</v>
      </c>
      <c r="B1" s="190"/>
      <c r="C1" s="190"/>
      <c r="D1" s="190"/>
      <c r="E1" s="190"/>
      <c r="F1" s="190"/>
      <c r="G1" s="190"/>
      <c r="H1" s="190"/>
      <c r="I1" s="191"/>
      <c r="J1" s="54"/>
      <c r="K1" s="54"/>
      <c r="L1" s="54"/>
      <c r="M1" s="54"/>
      <c r="N1" s="54"/>
      <c r="X1" s="62" t="s">
        <v>2</v>
      </c>
      <c r="Y1" s="22" t="s">
        <v>3</v>
      </c>
    </row>
    <row r="2" spans="1:25" ht="15" customHeight="1">
      <c r="A2" s="192" t="s">
        <v>306</v>
      </c>
      <c r="B2" s="193"/>
      <c r="C2" s="194"/>
      <c r="D2" s="194"/>
      <c r="E2" s="194"/>
      <c r="F2" s="194"/>
      <c r="G2" s="195"/>
      <c r="H2" s="72" t="s">
        <v>307</v>
      </c>
      <c r="I2" s="61"/>
      <c r="J2" s="54"/>
      <c r="K2" s="60"/>
      <c r="L2" s="56" t="s">
        <v>308</v>
      </c>
      <c r="M2" s="54"/>
      <c r="N2" s="54"/>
      <c r="X2" s="20" t="s">
        <v>5</v>
      </c>
      <c r="Y2" s="18" t="s">
        <v>6</v>
      </c>
    </row>
    <row r="3" spans="1:25" ht="12.75" customHeight="1">
      <c r="A3" s="196" t="s">
        <v>311</v>
      </c>
      <c r="B3" s="197"/>
      <c r="C3" s="200"/>
      <c r="D3" s="200"/>
      <c r="E3" s="200"/>
      <c r="F3" s="201"/>
      <c r="G3" s="73" t="s">
        <v>312</v>
      </c>
      <c r="H3" s="204" t="str">
        <f>CA100</f>
        <v>83-32-9</v>
      </c>
      <c r="I3" s="205"/>
      <c r="J3" s="54"/>
      <c r="K3" s="58"/>
      <c r="L3" s="56" t="s">
        <v>310</v>
      </c>
      <c r="M3" s="54"/>
      <c r="N3" s="54"/>
      <c r="X3" s="20" t="s">
        <v>7</v>
      </c>
      <c r="Y3" s="18" t="s">
        <v>8</v>
      </c>
    </row>
    <row r="4" spans="1:25" ht="12" customHeight="1">
      <c r="A4" s="198"/>
      <c r="B4" s="199"/>
      <c r="C4" s="202"/>
      <c r="D4" s="202"/>
      <c r="E4" s="202"/>
      <c r="F4" s="203"/>
      <c r="G4" s="71" t="s">
        <v>309</v>
      </c>
      <c r="H4" s="206"/>
      <c r="I4" s="207"/>
      <c r="J4" s="54"/>
      <c r="K4" s="57"/>
      <c r="L4" s="56" t="s">
        <v>313</v>
      </c>
      <c r="M4" s="54"/>
      <c r="N4" s="54"/>
      <c r="X4" s="19" t="s">
        <v>9</v>
      </c>
      <c r="Y4" s="18" t="s">
        <v>10</v>
      </c>
    </row>
    <row r="5" spans="1:25" ht="21.75" customHeight="1">
      <c r="A5" s="74"/>
      <c r="B5" s="35"/>
      <c r="C5" s="35"/>
      <c r="D5" s="35"/>
      <c r="E5" s="35"/>
      <c r="F5" s="35"/>
      <c r="G5" s="35"/>
      <c r="H5" s="35"/>
      <c r="I5" s="75"/>
      <c r="J5" s="54"/>
      <c r="K5" s="54"/>
      <c r="L5" s="54"/>
      <c r="M5" s="54"/>
      <c r="N5" s="54"/>
      <c r="X5" s="19" t="s">
        <v>11</v>
      </c>
      <c r="Y5" s="18" t="s">
        <v>12</v>
      </c>
    </row>
    <row r="6" spans="1:25" ht="21.75" customHeight="1" thickBot="1">
      <c r="A6" s="74"/>
      <c r="B6" s="35"/>
      <c r="C6" s="35"/>
      <c r="D6" s="35"/>
      <c r="E6" s="35"/>
      <c r="F6" s="35"/>
      <c r="G6" s="35"/>
      <c r="H6" s="35"/>
      <c r="I6" s="76"/>
      <c r="J6" s="54"/>
      <c r="K6" s="54"/>
      <c r="L6" s="54"/>
      <c r="M6" s="54"/>
      <c r="N6" s="54"/>
      <c r="X6" s="19" t="s">
        <v>13</v>
      </c>
      <c r="Y6" s="18" t="s">
        <v>14</v>
      </c>
    </row>
    <row r="7" spans="1:26" ht="27" customHeight="1" thickTop="1">
      <c r="A7" s="77" t="s">
        <v>314</v>
      </c>
      <c r="B7" s="185" t="s">
        <v>315</v>
      </c>
      <c r="C7" s="185"/>
      <c r="D7" s="78" t="s">
        <v>316</v>
      </c>
      <c r="E7" s="79" t="s">
        <v>407</v>
      </c>
      <c r="F7" s="80" t="s">
        <v>331</v>
      </c>
      <c r="G7" s="186" t="s">
        <v>333</v>
      </c>
      <c r="H7" s="186"/>
      <c r="I7" s="81">
        <f>VLOOKUP(H3,'Master database'!$C$2:$GO$455,MATCH("2018 Standards Soil Reporting Limit (mg/kg)",'Master database'!$C$1:$GO$1,0),FALSE)</f>
        <v>0.17</v>
      </c>
      <c r="J7" s="82"/>
      <c r="K7" s="187"/>
      <c r="L7" s="187"/>
      <c r="M7" s="54"/>
      <c r="N7" s="54"/>
      <c r="X7" s="19" t="s">
        <v>15</v>
      </c>
      <c r="Y7" s="18" t="s">
        <v>16</v>
      </c>
      <c r="Z7" s="83"/>
    </row>
    <row r="8" spans="1:26" ht="12.75">
      <c r="A8" s="84" t="s">
        <v>329</v>
      </c>
      <c r="B8" s="177" t="s">
        <v>328</v>
      </c>
      <c r="C8" s="177"/>
      <c r="D8" s="85" t="s">
        <v>325</v>
      </c>
      <c r="E8" s="86">
        <v>1E-06</v>
      </c>
      <c r="F8" s="87">
        <v>1E-06</v>
      </c>
      <c r="G8" s="35"/>
      <c r="H8" s="88"/>
      <c r="I8" s="89"/>
      <c r="J8" s="54"/>
      <c r="K8" s="35"/>
      <c r="L8" s="35"/>
      <c r="M8" s="54"/>
      <c r="N8" s="54"/>
      <c r="X8" s="19" t="s">
        <v>17</v>
      </c>
      <c r="Y8" s="18" t="s">
        <v>18</v>
      </c>
      <c r="Z8" s="83"/>
    </row>
    <row r="9" spans="1:26" ht="12.75">
      <c r="A9" s="84" t="s">
        <v>327</v>
      </c>
      <c r="B9" s="177" t="s">
        <v>326</v>
      </c>
      <c r="C9" s="177"/>
      <c r="D9" s="85" t="s">
        <v>325</v>
      </c>
      <c r="E9" s="90">
        <v>1</v>
      </c>
      <c r="F9" s="91">
        <v>1</v>
      </c>
      <c r="G9" s="35"/>
      <c r="H9" s="88"/>
      <c r="I9" s="89"/>
      <c r="J9" s="54"/>
      <c r="K9" s="35"/>
      <c r="L9" s="35"/>
      <c r="M9" s="54"/>
      <c r="N9" s="54"/>
      <c r="X9" s="19" t="s">
        <v>19</v>
      </c>
      <c r="Y9" s="18" t="s">
        <v>20</v>
      </c>
      <c r="Z9" s="83"/>
    </row>
    <row r="10" spans="1:26" ht="12.75">
      <c r="A10" s="84" t="s">
        <v>324</v>
      </c>
      <c r="B10" s="177" t="s">
        <v>323</v>
      </c>
      <c r="C10" s="177"/>
      <c r="D10" s="85" t="s">
        <v>319</v>
      </c>
      <c r="E10" s="92">
        <v>365</v>
      </c>
      <c r="F10" s="91">
        <v>365</v>
      </c>
      <c r="G10" s="35"/>
      <c r="H10" s="93"/>
      <c r="I10" s="94"/>
      <c r="J10" s="54"/>
      <c r="K10" s="35"/>
      <c r="L10" s="35"/>
      <c r="M10" s="54"/>
      <c r="N10" s="54"/>
      <c r="X10" s="19" t="s">
        <v>21</v>
      </c>
      <c r="Y10" s="18" t="s">
        <v>22</v>
      </c>
      <c r="Z10" s="18"/>
    </row>
    <row r="11" spans="1:26" ht="12.75">
      <c r="A11" s="84" t="s">
        <v>322</v>
      </c>
      <c r="B11" s="177" t="s">
        <v>321</v>
      </c>
      <c r="C11" s="177"/>
      <c r="D11" s="85" t="s">
        <v>317</v>
      </c>
      <c r="E11" s="92">
        <v>70</v>
      </c>
      <c r="F11" s="91">
        <v>70</v>
      </c>
      <c r="G11" s="35"/>
      <c r="H11" s="93"/>
      <c r="I11" s="94"/>
      <c r="J11" s="54"/>
      <c r="K11" s="35"/>
      <c r="L11" s="35"/>
      <c r="M11" s="54"/>
      <c r="N11" s="54"/>
      <c r="X11" s="19" t="s">
        <v>23</v>
      </c>
      <c r="Y11" s="18" t="s">
        <v>24</v>
      </c>
      <c r="Z11" s="18"/>
    </row>
    <row r="12" spans="1:26" ht="12.75">
      <c r="A12" s="84" t="s">
        <v>320</v>
      </c>
      <c r="B12" s="177" t="s">
        <v>391</v>
      </c>
      <c r="C12" s="177"/>
      <c r="D12" s="85" t="s">
        <v>319</v>
      </c>
      <c r="E12" s="92">
        <v>225</v>
      </c>
      <c r="F12" s="95">
        <v>225</v>
      </c>
      <c r="G12" s="96">
        <f>IF(OR(F12&lt;0,F12&gt;365),"out of range",IF(F12&lt;&gt;225,"changed",""))</f>
      </c>
      <c r="H12" s="93"/>
      <c r="I12" s="94"/>
      <c r="J12" s="54"/>
      <c r="K12" s="35"/>
      <c r="L12" s="35"/>
      <c r="M12" s="54"/>
      <c r="N12" s="54"/>
      <c r="X12" s="20" t="s">
        <v>25</v>
      </c>
      <c r="Y12" s="18" t="s">
        <v>26</v>
      </c>
      <c r="Z12" s="18"/>
    </row>
    <row r="13" spans="1:26" ht="12.75">
      <c r="A13" s="84" t="s">
        <v>318</v>
      </c>
      <c r="B13" s="177" t="s">
        <v>392</v>
      </c>
      <c r="C13" s="177"/>
      <c r="D13" s="85" t="s">
        <v>317</v>
      </c>
      <c r="E13" s="92">
        <v>25</v>
      </c>
      <c r="F13" s="95">
        <v>25</v>
      </c>
      <c r="G13" s="99">
        <f>IF(OR(F13&lt;0,F13&gt;70),"out of range",IF(F13&lt;&gt;25,"changed",""))</f>
      </c>
      <c r="H13" s="93"/>
      <c r="I13" s="94"/>
      <c r="J13" s="54"/>
      <c r="K13" s="35"/>
      <c r="L13" s="35"/>
      <c r="M13" s="54"/>
      <c r="N13" s="54"/>
      <c r="X13" s="19" t="s">
        <v>27</v>
      </c>
      <c r="Y13" s="18" t="s">
        <v>28</v>
      </c>
      <c r="Z13" s="18"/>
    </row>
    <row r="14" spans="1:26" ht="13.5">
      <c r="A14" s="84" t="s">
        <v>342</v>
      </c>
      <c r="B14" s="179" t="s">
        <v>343</v>
      </c>
      <c r="C14" s="179"/>
      <c r="D14" s="85" t="s">
        <v>344</v>
      </c>
      <c r="E14" s="102" t="str">
        <f>VLOOKUP(H3,'Master database'!$C$2:$GO$455,MATCH("2018 Oral Cancer Slope Factor (mg/kg-day)-1",'Master database'!$C$1:$GO$1,0),FALSE)</f>
        <v>NA</v>
      </c>
      <c r="F14" s="103" t="str">
        <f>E14</f>
        <v>NA</v>
      </c>
      <c r="G14" s="35"/>
      <c r="H14" s="100"/>
      <c r="I14" s="101"/>
      <c r="J14" s="54"/>
      <c r="K14" s="35"/>
      <c r="L14" s="35"/>
      <c r="M14" s="54"/>
      <c r="N14" s="54"/>
      <c r="X14" s="19" t="s">
        <v>29</v>
      </c>
      <c r="Y14" s="18" t="s">
        <v>30</v>
      </c>
      <c r="Z14" s="18"/>
    </row>
    <row r="15" spans="1:26" ht="24" customHeight="1">
      <c r="A15" s="84" t="s">
        <v>345</v>
      </c>
      <c r="B15" s="179" t="s">
        <v>346</v>
      </c>
      <c r="C15" s="179"/>
      <c r="D15" s="85" t="s">
        <v>344</v>
      </c>
      <c r="E15" s="102" t="str">
        <f>VLOOKUP(H3,'Master database'!$C$2:$GO$455,MATCH("2018 Dermally Adjusted Cancer Slope Factor (mg/kg-day)-1",'Master database'!$C$1:$GO$1,0),FALSE)</f>
        <v>NA</v>
      </c>
      <c r="F15" s="103" t="str">
        <f>E15</f>
        <v>NA</v>
      </c>
      <c r="G15" s="35"/>
      <c r="H15" s="100"/>
      <c r="I15" s="101"/>
      <c r="J15" s="54"/>
      <c r="K15" s="35"/>
      <c r="L15" s="35"/>
      <c r="M15" s="54"/>
      <c r="N15" s="54"/>
      <c r="X15" s="19" t="s">
        <v>31</v>
      </c>
      <c r="Y15" s="18" t="s">
        <v>32</v>
      </c>
      <c r="Z15" s="18"/>
    </row>
    <row r="16" spans="1:26" ht="12.75">
      <c r="A16" s="42" t="s">
        <v>347</v>
      </c>
      <c r="B16" s="179" t="s">
        <v>348</v>
      </c>
      <c r="C16" s="179"/>
      <c r="D16" s="41" t="s">
        <v>349</v>
      </c>
      <c r="E16" s="102">
        <f>VLOOKUP(H3,'Master database'!$C$2:$GO$455,MATCH("2018 Oral Reference Dose (mg/kg-day)",'Master database'!$C$1:$GO$1,0),FALSE)</f>
        <v>0.06</v>
      </c>
      <c r="F16" s="103">
        <f>E16</f>
        <v>0.06</v>
      </c>
      <c r="G16" s="35"/>
      <c r="H16" s="93"/>
      <c r="I16" s="94"/>
      <c r="J16" s="54"/>
      <c r="K16" s="54"/>
      <c r="L16" s="54"/>
      <c r="M16" s="104"/>
      <c r="N16" s="54"/>
      <c r="X16" s="19" t="s">
        <v>33</v>
      </c>
      <c r="Y16" s="18" t="s">
        <v>34</v>
      </c>
      <c r="Z16" s="105"/>
    </row>
    <row r="17" spans="1:26" ht="21" customHeight="1">
      <c r="A17" s="42" t="s">
        <v>350</v>
      </c>
      <c r="B17" s="179" t="s">
        <v>351</v>
      </c>
      <c r="C17" s="179"/>
      <c r="D17" s="41" t="s">
        <v>349</v>
      </c>
      <c r="E17" s="102">
        <f>VLOOKUP(H3,'Master database'!$C$2:$GO$455,MATCH("2018 Dermally Adjusted Reference Dose (mg/kg-day)",'Master database'!$C$1:$GO$1,0),FALSE)</f>
        <v>0.06</v>
      </c>
      <c r="F17" s="103">
        <f>E17</f>
        <v>0.06</v>
      </c>
      <c r="G17" s="45"/>
      <c r="H17" s="45"/>
      <c r="I17" s="37"/>
      <c r="J17" s="54"/>
      <c r="K17" s="54"/>
      <c r="L17" s="54"/>
      <c r="M17" s="54"/>
      <c r="N17" s="54"/>
      <c r="X17" s="19" t="s">
        <v>35</v>
      </c>
      <c r="Y17" s="18" t="s">
        <v>36</v>
      </c>
      <c r="Z17" s="105"/>
    </row>
    <row r="18" spans="1:26" ht="13.5">
      <c r="A18" s="84" t="s">
        <v>357</v>
      </c>
      <c r="B18" s="179" t="s">
        <v>358</v>
      </c>
      <c r="C18" s="179"/>
      <c r="D18" s="85" t="s">
        <v>325</v>
      </c>
      <c r="E18" s="102">
        <f>VLOOKUP(H3,'Master database'!$C$2:$GO$455,MATCH("2018 Dermal Absorption Fraction",'Master database'!$C$1:$GO$1,0),FALSE)</f>
        <v>0.13</v>
      </c>
      <c r="F18" s="103">
        <f>E18</f>
        <v>0.13</v>
      </c>
      <c r="G18" s="45"/>
      <c r="H18" s="45"/>
      <c r="I18" s="37"/>
      <c r="J18" s="54"/>
      <c r="K18" s="54"/>
      <c r="L18" s="54"/>
      <c r="M18" s="54"/>
      <c r="N18" s="54"/>
      <c r="X18" s="19" t="s">
        <v>37</v>
      </c>
      <c r="Y18" s="18" t="s">
        <v>38</v>
      </c>
      <c r="Z18" s="105"/>
    </row>
    <row r="19" spans="1:26" ht="12.75">
      <c r="A19" s="84" t="s">
        <v>393</v>
      </c>
      <c r="B19" s="177" t="s">
        <v>363</v>
      </c>
      <c r="C19" s="177"/>
      <c r="D19" s="85" t="s">
        <v>361</v>
      </c>
      <c r="E19" s="92">
        <v>80</v>
      </c>
      <c r="F19" s="103">
        <v>80</v>
      </c>
      <c r="G19" s="45"/>
      <c r="H19" s="45"/>
      <c r="I19" s="37"/>
      <c r="J19" s="54"/>
      <c r="K19" s="54"/>
      <c r="L19" s="54"/>
      <c r="M19" s="54"/>
      <c r="N19" s="54"/>
      <c r="X19" s="19" t="s">
        <v>39</v>
      </c>
      <c r="Y19" s="18" t="s">
        <v>40</v>
      </c>
      <c r="Z19" s="105"/>
    </row>
    <row r="20" spans="1:26" ht="12.75">
      <c r="A20" s="84" t="s">
        <v>394</v>
      </c>
      <c r="B20" s="177" t="s">
        <v>395</v>
      </c>
      <c r="C20" s="177"/>
      <c r="D20" s="85" t="s">
        <v>366</v>
      </c>
      <c r="E20" s="107">
        <v>100</v>
      </c>
      <c r="F20" s="103">
        <v>100</v>
      </c>
      <c r="G20" s="35"/>
      <c r="H20" s="93"/>
      <c r="I20" s="94"/>
      <c r="J20" s="54"/>
      <c r="K20" s="54"/>
      <c r="L20" s="54"/>
      <c r="M20" s="54"/>
      <c r="N20" s="54"/>
      <c r="X20" s="19" t="s">
        <v>41</v>
      </c>
      <c r="Y20" s="18" t="s">
        <v>42</v>
      </c>
      <c r="Z20" s="105"/>
    </row>
    <row r="21" spans="1:26" ht="12.75">
      <c r="A21" s="84" t="s">
        <v>396</v>
      </c>
      <c r="B21" s="179" t="s">
        <v>373</v>
      </c>
      <c r="C21" s="179"/>
      <c r="D21" s="85" t="s">
        <v>371</v>
      </c>
      <c r="E21" s="107">
        <v>3527</v>
      </c>
      <c r="F21" s="103">
        <v>3527</v>
      </c>
      <c r="G21" s="35"/>
      <c r="H21" s="100"/>
      <c r="I21" s="101"/>
      <c r="J21" s="54"/>
      <c r="K21" s="54"/>
      <c r="L21" s="54"/>
      <c r="M21" s="54"/>
      <c r="N21" s="54"/>
      <c r="X21" s="19" t="s">
        <v>43</v>
      </c>
      <c r="Y21" s="18" t="s">
        <v>44</v>
      </c>
      <c r="Z21" s="105"/>
    </row>
    <row r="22" spans="1:26" ht="13.5" thickBot="1">
      <c r="A22" s="108" t="s">
        <v>397</v>
      </c>
      <c r="B22" s="182" t="s">
        <v>398</v>
      </c>
      <c r="C22" s="182"/>
      <c r="D22" s="109" t="s">
        <v>376</v>
      </c>
      <c r="E22" s="107">
        <v>0.12</v>
      </c>
      <c r="F22" s="124">
        <v>0.12</v>
      </c>
      <c r="G22" s="35"/>
      <c r="H22" s="93"/>
      <c r="I22" s="94"/>
      <c r="J22" s="54"/>
      <c r="K22" s="54"/>
      <c r="L22" s="54"/>
      <c r="M22" s="54"/>
      <c r="N22" s="54"/>
      <c r="X22" s="20" t="s">
        <v>45</v>
      </c>
      <c r="Y22" s="18" t="s">
        <v>46</v>
      </c>
      <c r="Z22" s="105"/>
    </row>
    <row r="23" spans="1:26" ht="21" customHeight="1" thickTop="1">
      <c r="A23" s="115" t="s">
        <v>379</v>
      </c>
      <c r="B23" s="183" t="s">
        <v>380</v>
      </c>
      <c r="C23" s="183"/>
      <c r="D23" s="116" t="s">
        <v>354</v>
      </c>
      <c r="E23" s="117" t="str">
        <f>IF(ISERROR((E8*E10*E11*E19)/(E12*E13*10^-6*E14*E20)),"NA",Round_to_Even((E8*E10*E11*E19)/(E12*E13*10^-6*E14*E20)))</f>
        <v>NA</v>
      </c>
      <c r="F23" s="118" t="str">
        <f>IF(ISERROR((F8*F10*F11*F19)/(F12*F13*10^-6*F14*F20)),"NA",Round_to_Even((F8*F10*F11*F19)/(F12*F13*10^-6*F14*F20)))</f>
        <v>NA</v>
      </c>
      <c r="G23" s="119">
        <f>IF(F23="NA","",IF(F23&gt;1000000,"&gt;1,000,000 ppm",""))</f>
      </c>
      <c r="H23" s="93"/>
      <c r="I23" s="94"/>
      <c r="J23" s="54"/>
      <c r="K23" s="54"/>
      <c r="L23" s="54"/>
      <c r="M23" s="54"/>
      <c r="N23" s="54"/>
      <c r="X23" s="20" t="s">
        <v>47</v>
      </c>
      <c r="Y23" s="18" t="s">
        <v>48</v>
      </c>
      <c r="Z23" s="105"/>
    </row>
    <row r="24" spans="1:26" ht="21.75" customHeight="1">
      <c r="A24" s="122" t="s">
        <v>379</v>
      </c>
      <c r="B24" s="184" t="s">
        <v>381</v>
      </c>
      <c r="C24" s="184"/>
      <c r="D24" s="85" t="s">
        <v>354</v>
      </c>
      <c r="E24" s="123" t="str">
        <f>IF(ISERROR((E8*E10*E11*E19)/(E12*E13*10^-6*((E14*E20)+(E15*E21*E22*E18)))),"NA",Round_to_Even((E8*E10*E11*E19)/(E12*E13*10^-6*((E14*E20)+(E15*E21*E22*E18)))))</f>
        <v>NA</v>
      </c>
      <c r="F24" s="124" t="str">
        <f>IF(ISERROR((F8*F10*F11*F19)/(F12*F13*10^-6*((F14*F20)+(F15*F21*F22*F18)))),"NA",Round_to_Even((F8*F10*F11*F19)/(F12*F13*10^-6*((F14*F20)+(F15*F21*F22*F18)))))</f>
        <v>NA</v>
      </c>
      <c r="G24" s="119">
        <f>IF(F24="NA","",IF(F24&gt;1000000,"&gt;1,000,000 ppm",""))</f>
      </c>
      <c r="H24" s="93"/>
      <c r="I24" s="94"/>
      <c r="J24" s="54"/>
      <c r="K24" s="54"/>
      <c r="L24" s="54"/>
      <c r="M24" s="54"/>
      <c r="N24" s="54"/>
      <c r="X24" s="20" t="s">
        <v>49</v>
      </c>
      <c r="Y24" s="18" t="s">
        <v>50</v>
      </c>
      <c r="Z24" s="105"/>
    </row>
    <row r="25" spans="1:26" ht="21" customHeight="1">
      <c r="A25" s="122" t="s">
        <v>382</v>
      </c>
      <c r="B25" s="184" t="s">
        <v>399</v>
      </c>
      <c r="C25" s="184"/>
      <c r="D25" s="125" t="s">
        <v>354</v>
      </c>
      <c r="E25" s="126">
        <f>IF(ISERROR((E9*E10*E13*E19)/(E12*E13*10^-6*(1/E16)*E20)),"NA",Round_to_Even((E9*E10*E13*E19)/(E12*E13*10^-6*(1/E16)*E20)))</f>
        <v>78000</v>
      </c>
      <c r="F25" s="103">
        <f>IF(ISERROR((F9*F10*F13*F19)/(F12*F13*10^-6*(1/F16)*F20)),"NA",Round_to_Even((F9*F10*F13*F19)/(F12*F13*10^-6*(1/F16)*F20)))</f>
        <v>78000</v>
      </c>
      <c r="G25" s="119">
        <f>IF(F25="NA","",IF(F25&gt;1000000,"&gt;1,000,000 ppm",""))</f>
      </c>
      <c r="H25" s="93"/>
      <c r="I25" s="94"/>
      <c r="J25" s="54"/>
      <c r="K25" s="54"/>
      <c r="L25" s="54"/>
      <c r="M25" s="54"/>
      <c r="N25" s="54"/>
      <c r="X25" s="20" t="s">
        <v>51</v>
      </c>
      <c r="Y25" s="18" t="s">
        <v>52</v>
      </c>
      <c r="Z25" s="105"/>
    </row>
    <row r="26" spans="1:26" ht="24" customHeight="1" thickBot="1">
      <c r="A26" s="132" t="s">
        <v>382</v>
      </c>
      <c r="B26" s="181" t="s">
        <v>400</v>
      </c>
      <c r="C26" s="181"/>
      <c r="D26" s="133" t="s">
        <v>354</v>
      </c>
      <c r="E26" s="134">
        <f>IF(ISERROR((E9*E10*E13*E19)/(E12*E13*10^-6*(((1/E16)*E20)+((1/E17)*E21*E22*E18)))),"NA",Round_to_Even((E9*E10*E13*E19)/(E12*E13*10^-6*(((1/E16)*E20)+((1/E17)*E21*E22*E18)))))</f>
        <v>50000</v>
      </c>
      <c r="F26" s="155">
        <f>IF(ISERROR((F9*F10*F13*F19)/(F12*F13*10^-6*(((1/F16)*F20)+((1/F17)*F21*F22*F18)))),"NA",Round_to_Even((F9*F10*F13*F19)/(F12*F13*10^-6*(((1/F16)*F20)+((1/F17)*F21*F22*F18)))))</f>
        <v>50000</v>
      </c>
      <c r="G26" s="119">
        <f>IF(F26="NA","",IF(F26&gt;1000000,"&gt;1,000,000 ppm",""))</f>
      </c>
      <c r="H26" s="111"/>
      <c r="I26" s="112"/>
      <c r="J26" s="54"/>
      <c r="K26" s="54"/>
      <c r="L26" s="54"/>
      <c r="M26" s="54"/>
      <c r="N26" s="54"/>
      <c r="X26" s="19" t="s">
        <v>53</v>
      </c>
      <c r="Y26" s="18" t="s">
        <v>54</v>
      </c>
      <c r="Z26" s="105"/>
    </row>
    <row r="27" spans="1:26" ht="17.25" customHeight="1" thickBot="1" thickTop="1">
      <c r="A27" s="74"/>
      <c r="B27" s="35"/>
      <c r="C27" s="35"/>
      <c r="D27" s="35"/>
      <c r="E27" s="35"/>
      <c r="F27" s="35"/>
      <c r="G27" s="35"/>
      <c r="H27" s="111"/>
      <c r="I27" s="112"/>
      <c r="J27" s="120"/>
      <c r="K27" s="121"/>
      <c r="L27" s="121"/>
      <c r="M27" s="54"/>
      <c r="N27" s="54"/>
      <c r="X27" s="19" t="s">
        <v>55</v>
      </c>
      <c r="Y27" s="18" t="s">
        <v>56</v>
      </c>
      <c r="Z27" s="105"/>
    </row>
    <row r="28" spans="1:26" ht="25.5" customHeight="1" thickTop="1">
      <c r="A28" s="135" t="s">
        <v>401</v>
      </c>
      <c r="B28" s="136"/>
      <c r="C28" s="136"/>
      <c r="D28" s="136"/>
      <c r="E28" s="136"/>
      <c r="F28" s="136"/>
      <c r="G28" s="137"/>
      <c r="H28" s="111"/>
      <c r="I28" s="112"/>
      <c r="J28" s="120"/>
      <c r="K28" s="121"/>
      <c r="L28" s="121"/>
      <c r="M28" s="54"/>
      <c r="N28" s="54"/>
      <c r="X28" s="19" t="s">
        <v>57</v>
      </c>
      <c r="Y28" s="18" t="s">
        <v>58</v>
      </c>
      <c r="Z28" s="105"/>
    </row>
    <row r="29" spans="1:26" ht="19.5" customHeight="1">
      <c r="A29" s="138"/>
      <c r="B29" s="31"/>
      <c r="C29" s="139">
        <f>IF(AND(F23="NA",F24="NA",F25="NA",F26="NA"),"NA",IF(MIN(F23:F26)&gt;=1000000,"NA",IF(AND(H3="7440-38-2",MAX(MIN(F23:F26)&lt;19)),19,MAX(MIN(F23:F26),I7))))</f>
        <v>50000</v>
      </c>
      <c r="D29" s="140" t="s">
        <v>354</v>
      </c>
      <c r="E29" s="156" t="str">
        <f>IF(C29="NA","NOT OF CONCERN",IF(OR(C29=F23,C29=F24),"Cancer-based",IF(OR(C29=F25,C29=F26),"Noncancer-based","")))</f>
        <v>Noncancer-based</v>
      </c>
      <c r="F29" s="31"/>
      <c r="G29" s="142"/>
      <c r="H29" s="111"/>
      <c r="I29" s="112"/>
      <c r="J29" s="120"/>
      <c r="K29" s="121"/>
      <c r="L29" s="121"/>
      <c r="M29" s="54"/>
      <c r="N29" s="54"/>
      <c r="X29" s="20" t="s">
        <v>59</v>
      </c>
      <c r="Y29" s="18" t="s">
        <v>60</v>
      </c>
      <c r="Z29" s="105"/>
    </row>
    <row r="30" spans="1:26" ht="18" customHeight="1" thickBot="1">
      <c r="A30" s="29"/>
      <c r="B30" s="143">
        <f>IF(AND(C29=19,H3="7440-38-2"),"Controlled by ambient background",IF(C29=I7,"controlled by soil reporting limit",""))</f>
      </c>
      <c r="C30" s="28"/>
      <c r="D30" s="28"/>
      <c r="E30" s="28"/>
      <c r="F30" s="28"/>
      <c r="G30" s="144"/>
      <c r="H30" s="35"/>
      <c r="I30" s="37"/>
      <c r="J30" s="54"/>
      <c r="K30" s="54"/>
      <c r="L30" s="54"/>
      <c r="M30" s="54"/>
      <c r="N30" s="54"/>
      <c r="X30" s="20" t="s">
        <v>61</v>
      </c>
      <c r="Y30" s="18" t="s">
        <v>62</v>
      </c>
      <c r="Z30" s="105"/>
    </row>
    <row r="31" spans="1:26" ht="14.25" thickBot="1" thickTop="1">
      <c r="A31" s="157"/>
      <c r="B31" s="70"/>
      <c r="C31" s="70"/>
      <c r="D31" s="70"/>
      <c r="E31" s="70"/>
      <c r="F31" s="70"/>
      <c r="G31" s="70"/>
      <c r="H31" s="26"/>
      <c r="I31" s="25"/>
      <c r="J31" s="54"/>
      <c r="K31" s="54"/>
      <c r="L31" s="54"/>
      <c r="M31" s="54"/>
      <c r="N31" s="54"/>
      <c r="X31" s="19" t="s">
        <v>63</v>
      </c>
      <c r="Y31" s="18" t="s">
        <v>64</v>
      </c>
      <c r="Z31" s="105"/>
    </row>
    <row r="32" spans="1:26" ht="24.75" customHeight="1" thickTop="1">
      <c r="A32" s="54"/>
      <c r="B32" s="54"/>
      <c r="C32" s="54"/>
      <c r="D32" s="54"/>
      <c r="E32" s="54"/>
      <c r="F32" s="54"/>
      <c r="G32" s="54"/>
      <c r="H32" s="31"/>
      <c r="I32" s="31"/>
      <c r="J32" s="54"/>
      <c r="K32" s="54"/>
      <c r="L32" s="54"/>
      <c r="M32" s="54"/>
      <c r="N32" s="54"/>
      <c r="X32" s="19" t="s">
        <v>65</v>
      </c>
      <c r="Y32" s="18" t="s">
        <v>66</v>
      </c>
      <c r="Z32" s="105"/>
    </row>
    <row r="33" spans="1:26" s="34" customFormat="1" ht="12.75">
      <c r="A33" s="31"/>
      <c r="B33" s="31"/>
      <c r="C33" s="31"/>
      <c r="D33" s="31"/>
      <c r="E33" s="31"/>
      <c r="F33" s="31"/>
      <c r="G33" s="31"/>
      <c r="H33" s="31"/>
      <c r="I33" s="31"/>
      <c r="J33" s="35"/>
      <c r="K33" s="35"/>
      <c r="L33" s="35"/>
      <c r="M33" s="35"/>
      <c r="N33" s="35"/>
      <c r="X33" s="20" t="s">
        <v>67</v>
      </c>
      <c r="Y33" s="18" t="s">
        <v>68</v>
      </c>
      <c r="Z33" s="105"/>
    </row>
    <row r="34" spans="1:26" s="34" customFormat="1" ht="12.75">
      <c r="A34" s="31"/>
      <c r="B34" s="31"/>
      <c r="C34" s="31"/>
      <c r="D34" s="31"/>
      <c r="E34" s="31"/>
      <c r="F34" s="31"/>
      <c r="G34" s="31"/>
      <c r="H34" s="31"/>
      <c r="I34" s="31"/>
      <c r="J34" s="35"/>
      <c r="K34" s="35"/>
      <c r="L34" s="35"/>
      <c r="M34" s="35"/>
      <c r="N34" s="35"/>
      <c r="X34" s="20" t="s">
        <v>69</v>
      </c>
      <c r="Y34" s="18" t="s">
        <v>70</v>
      </c>
      <c r="Z34" s="105"/>
    </row>
    <row r="35" spans="1:26" s="32" customFormat="1" ht="12.75">
      <c r="A35" s="31"/>
      <c r="B35" s="31"/>
      <c r="C35" s="31"/>
      <c r="D35" s="31"/>
      <c r="E35" s="31"/>
      <c r="F35" s="31"/>
      <c r="G35" s="31"/>
      <c r="H35" s="31"/>
      <c r="I35" s="31"/>
      <c r="J35" s="145"/>
      <c r="K35" s="145"/>
      <c r="L35" s="145"/>
      <c r="M35" s="145"/>
      <c r="N35" s="145"/>
      <c r="X35" s="20" t="s">
        <v>71</v>
      </c>
      <c r="Y35" s="18" t="s">
        <v>72</v>
      </c>
      <c r="Z35" s="105"/>
    </row>
    <row r="36" spans="1:26" s="23" customFormat="1" ht="12.75">
      <c r="A36" s="31"/>
      <c r="B36" s="31"/>
      <c r="C36" s="31"/>
      <c r="D36" s="31"/>
      <c r="E36" s="31"/>
      <c r="F36" s="31"/>
      <c r="G36" s="31"/>
      <c r="H36" s="31"/>
      <c r="I36" s="31"/>
      <c r="J36" s="146"/>
      <c r="K36" s="146"/>
      <c r="L36" s="146"/>
      <c r="M36" s="146"/>
      <c r="N36" s="146"/>
      <c r="X36" s="20" t="s">
        <v>73</v>
      </c>
      <c r="Y36" s="18" t="s">
        <v>74</v>
      </c>
      <c r="Z36" s="105"/>
    </row>
    <row r="37" spans="1:26" s="23" customFormat="1" ht="12.75">
      <c r="A37" s="31"/>
      <c r="B37" s="31"/>
      <c r="C37" s="31"/>
      <c r="D37" s="31"/>
      <c r="E37" s="31"/>
      <c r="F37" s="31"/>
      <c r="G37" s="31"/>
      <c r="H37" s="31"/>
      <c r="I37" s="31"/>
      <c r="J37" s="146"/>
      <c r="K37" s="146"/>
      <c r="L37" s="146"/>
      <c r="M37" s="146"/>
      <c r="N37" s="146"/>
      <c r="X37" s="19" t="s">
        <v>75</v>
      </c>
      <c r="Y37" s="18" t="s">
        <v>76</v>
      </c>
      <c r="Z37" s="105"/>
    </row>
    <row r="38" spans="1:26" s="23" customFormat="1" ht="12.75">
      <c r="A38" s="31"/>
      <c r="B38" s="31"/>
      <c r="C38" s="31"/>
      <c r="D38" s="31"/>
      <c r="E38" s="31"/>
      <c r="F38" s="31"/>
      <c r="G38" s="31"/>
      <c r="H38" s="31"/>
      <c r="I38" s="31"/>
      <c r="J38" s="146"/>
      <c r="K38" s="146"/>
      <c r="L38" s="146"/>
      <c r="M38" s="146"/>
      <c r="N38" s="146"/>
      <c r="X38" s="19" t="s">
        <v>77</v>
      </c>
      <c r="Y38" s="18" t="s">
        <v>78</v>
      </c>
      <c r="Z38" s="105"/>
    </row>
    <row r="39" spans="1:26" s="23" customFormat="1" ht="12.75">
      <c r="A39" s="24"/>
      <c r="B39" s="24"/>
      <c r="C39" s="24"/>
      <c r="D39" s="24"/>
      <c r="E39" s="24"/>
      <c r="F39" s="24"/>
      <c r="G39" s="24"/>
      <c r="H39" s="24"/>
      <c r="I39" s="24"/>
      <c r="X39" s="19" t="s">
        <v>79</v>
      </c>
      <c r="Y39" s="18" t="s">
        <v>80</v>
      </c>
      <c r="Z39" s="105"/>
    </row>
    <row r="40" spans="24:26" ht="12.75">
      <c r="X40" s="19" t="s">
        <v>81</v>
      </c>
      <c r="Y40" s="18" t="s">
        <v>82</v>
      </c>
      <c r="Z40" s="105"/>
    </row>
    <row r="41" spans="24:26" ht="12.75">
      <c r="X41" s="19" t="s">
        <v>83</v>
      </c>
      <c r="Y41" s="18" t="s">
        <v>84</v>
      </c>
      <c r="Z41" s="105"/>
    </row>
    <row r="42" spans="24:26" ht="12.75">
      <c r="X42" s="19" t="s">
        <v>85</v>
      </c>
      <c r="Y42" s="18" t="s">
        <v>86</v>
      </c>
      <c r="Z42" s="105"/>
    </row>
    <row r="43" spans="24:26" ht="12.75">
      <c r="X43" s="20" t="s">
        <v>87</v>
      </c>
      <c r="Y43" s="18" t="s">
        <v>88</v>
      </c>
      <c r="Z43" s="105"/>
    </row>
    <row r="44" spans="24:26" ht="12.75">
      <c r="X44" s="19" t="s">
        <v>89</v>
      </c>
      <c r="Y44" s="18" t="s">
        <v>90</v>
      </c>
      <c r="Z44" s="18"/>
    </row>
    <row r="45" spans="24:26" ht="12.75">
      <c r="X45" s="19" t="s">
        <v>91</v>
      </c>
      <c r="Y45" s="18" t="s">
        <v>92</v>
      </c>
      <c r="Z45" s="18"/>
    </row>
    <row r="46" spans="24:26" ht="12.75">
      <c r="X46" s="19" t="s">
        <v>93</v>
      </c>
      <c r="Y46" s="18" t="s">
        <v>94</v>
      </c>
      <c r="Z46" s="18"/>
    </row>
    <row r="47" spans="24:26" ht="12.75">
      <c r="X47" s="19" t="s">
        <v>95</v>
      </c>
      <c r="Y47" s="18" t="s">
        <v>96</v>
      </c>
      <c r="Z47" s="18"/>
    </row>
    <row r="48" spans="24:26" ht="12.75">
      <c r="X48" s="20" t="s">
        <v>97</v>
      </c>
      <c r="Y48" s="18" t="s">
        <v>98</v>
      </c>
      <c r="Z48" s="18"/>
    </row>
    <row r="49" spans="24:26" ht="12.75">
      <c r="X49" s="19" t="s">
        <v>99</v>
      </c>
      <c r="Y49" s="18" t="s">
        <v>100</v>
      </c>
      <c r="Z49" s="18"/>
    </row>
    <row r="50" spans="24:26" ht="12.75">
      <c r="X50" s="20" t="s">
        <v>101</v>
      </c>
      <c r="Y50" s="18" t="s">
        <v>102</v>
      </c>
      <c r="Z50" s="18"/>
    </row>
    <row r="51" spans="24:26" ht="12.75">
      <c r="X51" s="20" t="s">
        <v>103</v>
      </c>
      <c r="Y51" s="18" t="s">
        <v>104</v>
      </c>
      <c r="Z51" s="18"/>
    </row>
    <row r="52" spans="24:26" ht="12.75">
      <c r="X52" s="20" t="s">
        <v>105</v>
      </c>
      <c r="Y52" s="18" t="s">
        <v>106</v>
      </c>
      <c r="Z52" s="18"/>
    </row>
    <row r="53" spans="24:26" ht="12.75">
      <c r="X53" s="20" t="s">
        <v>107</v>
      </c>
      <c r="Y53" s="18" t="s">
        <v>108</v>
      </c>
      <c r="Z53" s="18"/>
    </row>
    <row r="54" spans="24:26" ht="12.75">
      <c r="X54" s="19" t="s">
        <v>109</v>
      </c>
      <c r="Y54" s="18" t="s">
        <v>110</v>
      </c>
      <c r="Z54" s="18"/>
    </row>
    <row r="55" spans="24:26" ht="12.75">
      <c r="X55" s="20" t="s">
        <v>111</v>
      </c>
      <c r="Y55" s="18" t="s">
        <v>112</v>
      </c>
      <c r="Z55" s="18"/>
    </row>
    <row r="56" spans="24:26" ht="12.75">
      <c r="X56" s="20" t="s">
        <v>113</v>
      </c>
      <c r="Y56" s="18" t="s">
        <v>114</v>
      </c>
      <c r="Z56" s="18"/>
    </row>
    <row r="57" spans="24:26" ht="12.75">
      <c r="X57" s="20" t="s">
        <v>115</v>
      </c>
      <c r="Y57" s="18" t="s">
        <v>116</v>
      </c>
      <c r="Z57" s="18"/>
    </row>
    <row r="58" spans="24:26" ht="12.75">
      <c r="X58" s="20" t="s">
        <v>117</v>
      </c>
      <c r="Y58" s="18" t="s">
        <v>118</v>
      </c>
      <c r="Z58" s="18"/>
    </row>
    <row r="59" spans="24:26" ht="12.75">
      <c r="X59" s="20" t="s">
        <v>119</v>
      </c>
      <c r="Y59" s="18" t="s">
        <v>120</v>
      </c>
      <c r="Z59" s="18"/>
    </row>
    <row r="60" spans="24:26" ht="12.75">
      <c r="X60" s="20" t="s">
        <v>121</v>
      </c>
      <c r="Y60" s="18" t="s">
        <v>122</v>
      </c>
      <c r="Z60" s="18"/>
    </row>
    <row r="61" spans="24:26" ht="12.75">
      <c r="X61" s="19" t="s">
        <v>123</v>
      </c>
      <c r="Y61" s="18" t="s">
        <v>124</v>
      </c>
      <c r="Z61" s="18"/>
    </row>
    <row r="62" spans="24:26" ht="12.75">
      <c r="X62" s="20" t="s">
        <v>125</v>
      </c>
      <c r="Y62" s="18" t="s">
        <v>126</v>
      </c>
      <c r="Z62" s="18"/>
    </row>
    <row r="63" spans="24:26" ht="12.75">
      <c r="X63" s="20" t="s">
        <v>127</v>
      </c>
      <c r="Y63" s="18" t="s">
        <v>128</v>
      </c>
      <c r="Z63" s="18"/>
    </row>
    <row r="64" spans="24:26" ht="12.75">
      <c r="X64" s="19" t="s">
        <v>129</v>
      </c>
      <c r="Y64" s="18" t="s">
        <v>130</v>
      </c>
      <c r="Z64" s="18"/>
    </row>
    <row r="65" spans="24:26" ht="12.75">
      <c r="X65" s="19" t="s">
        <v>131</v>
      </c>
      <c r="Y65" s="18" t="s">
        <v>132</v>
      </c>
      <c r="Z65" s="18"/>
    </row>
    <row r="66" spans="24:26" ht="12.75">
      <c r="X66" s="19" t="s">
        <v>133</v>
      </c>
      <c r="Y66" s="18" t="s">
        <v>134</v>
      </c>
      <c r="Z66" s="18"/>
    </row>
    <row r="67" spans="24:26" ht="12.75">
      <c r="X67" s="19" t="s">
        <v>135</v>
      </c>
      <c r="Y67" s="18" t="s">
        <v>136</v>
      </c>
      <c r="Z67" s="18"/>
    </row>
    <row r="68" spans="24:26" ht="12.75">
      <c r="X68" s="19" t="s">
        <v>137</v>
      </c>
      <c r="Y68" s="18" t="s">
        <v>138</v>
      </c>
      <c r="Z68" s="18"/>
    </row>
    <row r="69" spans="24:26" ht="12.75">
      <c r="X69" s="19" t="s">
        <v>139</v>
      </c>
      <c r="Y69" s="18" t="s">
        <v>140</v>
      </c>
      <c r="Z69" s="18"/>
    </row>
    <row r="70" spans="24:26" ht="12.75">
      <c r="X70" s="19" t="s">
        <v>141</v>
      </c>
      <c r="Y70" s="18" t="s">
        <v>142</v>
      </c>
      <c r="Z70" s="18"/>
    </row>
    <row r="71" spans="24:26" ht="12.75">
      <c r="X71" s="19" t="s">
        <v>143</v>
      </c>
      <c r="Y71" s="18" t="s">
        <v>144</v>
      </c>
      <c r="Z71" s="18"/>
    </row>
    <row r="72" spans="24:26" ht="12.75">
      <c r="X72" s="19" t="s">
        <v>145</v>
      </c>
      <c r="Y72" s="18" t="s">
        <v>146</v>
      </c>
      <c r="Z72" s="18"/>
    </row>
    <row r="73" spans="24:26" ht="12.75">
      <c r="X73" s="19" t="s">
        <v>147</v>
      </c>
      <c r="Y73" s="18" t="s">
        <v>148</v>
      </c>
      <c r="Z73" s="18"/>
    </row>
    <row r="74" spans="24:26" ht="12.75">
      <c r="X74" s="20" t="s">
        <v>149</v>
      </c>
      <c r="Y74" s="18" t="s">
        <v>150</v>
      </c>
      <c r="Z74" s="18"/>
    </row>
    <row r="75" spans="24:26" ht="12.75">
      <c r="X75" s="19" t="s">
        <v>155</v>
      </c>
      <c r="Y75" s="18" t="s">
        <v>156</v>
      </c>
      <c r="Z75" s="18"/>
    </row>
    <row r="76" spans="24:26" ht="12.75">
      <c r="X76" s="19" t="s">
        <v>157</v>
      </c>
      <c r="Y76" s="18" t="s">
        <v>158</v>
      </c>
      <c r="Z76" s="18"/>
    </row>
    <row r="77" spans="24:26" ht="12.75">
      <c r="X77" s="19" t="s">
        <v>159</v>
      </c>
      <c r="Y77" s="18" t="s">
        <v>160</v>
      </c>
      <c r="Z77" s="18"/>
    </row>
    <row r="78" spans="24:26" ht="12.75">
      <c r="X78" s="19" t="s">
        <v>161</v>
      </c>
      <c r="Y78" s="18" t="s">
        <v>162</v>
      </c>
      <c r="Z78" s="18"/>
    </row>
    <row r="79" spans="24:26" ht="12.75">
      <c r="X79" s="19" t="s">
        <v>163</v>
      </c>
      <c r="Y79" s="18" t="s">
        <v>164</v>
      </c>
      <c r="Z79" s="18"/>
    </row>
    <row r="80" spans="24:26" ht="12.75">
      <c r="X80" s="19" t="s">
        <v>165</v>
      </c>
      <c r="Y80" s="18" t="s">
        <v>166</v>
      </c>
      <c r="Z80" s="18"/>
    </row>
    <row r="81" spans="24:26" ht="12.75">
      <c r="X81" s="19" t="s">
        <v>167</v>
      </c>
      <c r="Y81" s="18" t="s">
        <v>168</v>
      </c>
      <c r="Z81" s="18"/>
    </row>
    <row r="82" spans="24:26" ht="12.75">
      <c r="X82" s="20" t="s">
        <v>169</v>
      </c>
      <c r="Y82" s="18" t="s">
        <v>170</v>
      </c>
      <c r="Z82" s="18"/>
    </row>
    <row r="83" spans="24:26" ht="12.75">
      <c r="X83" s="19" t="s">
        <v>171</v>
      </c>
      <c r="Y83" s="18" t="s">
        <v>172</v>
      </c>
      <c r="Z83" s="18"/>
    </row>
    <row r="84" spans="24:26" ht="12.75">
      <c r="X84" s="19" t="s">
        <v>173</v>
      </c>
      <c r="Y84" s="18" t="s">
        <v>174</v>
      </c>
      <c r="Z84" s="18"/>
    </row>
    <row r="85" spans="24:26" ht="12.75">
      <c r="X85" s="17" t="s">
        <v>422</v>
      </c>
      <c r="Y85" s="17" t="s">
        <v>423</v>
      </c>
      <c r="Z85" s="18"/>
    </row>
    <row r="86" spans="24:26" ht="12.75">
      <c r="X86" s="20" t="s">
        <v>175</v>
      </c>
      <c r="Y86" s="18" t="s">
        <v>176</v>
      </c>
      <c r="Z86" s="18"/>
    </row>
    <row r="87" spans="24:26" ht="12.75">
      <c r="X87" s="19" t="s">
        <v>177</v>
      </c>
      <c r="Y87" s="18" t="s">
        <v>178</v>
      </c>
      <c r="Z87" s="18"/>
    </row>
    <row r="88" spans="24:26" ht="12.75">
      <c r="X88" s="19" t="s">
        <v>179</v>
      </c>
      <c r="Y88" s="18" t="s">
        <v>180</v>
      </c>
      <c r="Z88" s="18"/>
    </row>
    <row r="89" spans="24:26" ht="12.75">
      <c r="X89" s="19" t="s">
        <v>181</v>
      </c>
      <c r="Y89" s="18" t="s">
        <v>182</v>
      </c>
      <c r="Z89" s="18"/>
    </row>
    <row r="90" spans="24:26" ht="12.75">
      <c r="X90" s="19" t="s">
        <v>183</v>
      </c>
      <c r="Y90" s="18" t="s">
        <v>184</v>
      </c>
      <c r="Z90" s="18"/>
    </row>
    <row r="91" spans="24:26" ht="12.75">
      <c r="X91" s="19" t="s">
        <v>187</v>
      </c>
      <c r="Y91" s="18" t="s">
        <v>188</v>
      </c>
      <c r="Z91" s="18"/>
    </row>
    <row r="92" spans="24:26" ht="12.75">
      <c r="X92" s="19" t="s">
        <v>189</v>
      </c>
      <c r="Y92" s="18" t="s">
        <v>190</v>
      </c>
      <c r="Z92" s="18"/>
    </row>
    <row r="93" spans="24:26" ht="12.75">
      <c r="X93" s="21" t="s">
        <v>191</v>
      </c>
      <c r="Y93" s="18" t="s">
        <v>192</v>
      </c>
      <c r="Z93" s="18"/>
    </row>
    <row r="94" spans="24:26" ht="12.75">
      <c r="X94" s="21" t="s">
        <v>193</v>
      </c>
      <c r="Y94" s="18" t="s">
        <v>194</v>
      </c>
      <c r="Z94" s="18"/>
    </row>
    <row r="95" spans="24:26" ht="12.75">
      <c r="X95" s="21" t="s">
        <v>195</v>
      </c>
      <c r="Y95" s="18" t="s">
        <v>196</v>
      </c>
      <c r="Z95" s="18"/>
    </row>
    <row r="96" spans="24:26" ht="12.75">
      <c r="X96" s="20" t="s">
        <v>197</v>
      </c>
      <c r="Y96" s="18" t="s">
        <v>198</v>
      </c>
      <c r="Z96" s="18"/>
    </row>
    <row r="97" spans="24:26" ht="12.75">
      <c r="X97" s="19" t="s">
        <v>199</v>
      </c>
      <c r="Y97" s="18" t="s">
        <v>200</v>
      </c>
      <c r="Z97" s="18"/>
    </row>
    <row r="98" spans="24:26" ht="12.75">
      <c r="X98" s="20" t="s">
        <v>201</v>
      </c>
      <c r="Y98" s="18" t="s">
        <v>202</v>
      </c>
      <c r="Z98" s="18"/>
    </row>
    <row r="99" spans="24:26" ht="12.75">
      <c r="X99" s="19" t="s">
        <v>203</v>
      </c>
      <c r="Y99" s="18" t="s">
        <v>204</v>
      </c>
      <c r="Z99" s="18"/>
    </row>
    <row r="100" spans="24:79" ht="12.75">
      <c r="X100" s="19" t="s">
        <v>205</v>
      </c>
      <c r="Y100" s="18" t="s">
        <v>206</v>
      </c>
      <c r="Z100" s="18"/>
      <c r="CA100" s="17" t="s">
        <v>3</v>
      </c>
    </row>
    <row r="101" spans="24:26" ht="12.75">
      <c r="X101" s="20" t="s">
        <v>207</v>
      </c>
      <c r="Y101" s="18" t="s">
        <v>208</v>
      </c>
      <c r="Z101" s="18"/>
    </row>
    <row r="102" spans="24:26" ht="12.75">
      <c r="X102" s="19" t="s">
        <v>209</v>
      </c>
      <c r="Y102" s="18" t="s">
        <v>210</v>
      </c>
      <c r="Z102" s="18"/>
    </row>
    <row r="103" spans="24:26" ht="12.75">
      <c r="X103" s="19" t="s">
        <v>211</v>
      </c>
      <c r="Y103" s="18" t="s">
        <v>212</v>
      </c>
      <c r="Z103" s="18"/>
    </row>
    <row r="104" spans="24:26" ht="12.75">
      <c r="X104" s="19" t="s">
        <v>213</v>
      </c>
      <c r="Y104" s="18" t="s">
        <v>214</v>
      </c>
      <c r="Z104" s="18"/>
    </row>
    <row r="105" spans="24:26" ht="12.75">
      <c r="X105" s="19" t="s">
        <v>215</v>
      </c>
      <c r="Y105" s="18" t="s">
        <v>216</v>
      </c>
      <c r="Z105" s="18"/>
    </row>
    <row r="106" spans="24:26" ht="12.75">
      <c r="X106" s="19" t="s">
        <v>217</v>
      </c>
      <c r="Y106" s="18" t="s">
        <v>218</v>
      </c>
      <c r="Z106" s="18"/>
    </row>
    <row r="107" spans="24:26" ht="12.75">
      <c r="X107" s="19" t="s">
        <v>219</v>
      </c>
      <c r="Y107" s="18" t="s">
        <v>220</v>
      </c>
      <c r="Z107" s="18"/>
    </row>
    <row r="108" spans="24:26" ht="12.75">
      <c r="X108" s="19" t="s">
        <v>221</v>
      </c>
      <c r="Y108" s="18" t="s">
        <v>222</v>
      </c>
      <c r="Z108" s="18"/>
    </row>
    <row r="109" spans="24:79" ht="12.75">
      <c r="X109" s="19" t="s">
        <v>223</v>
      </c>
      <c r="Y109" s="18" t="s">
        <v>224</v>
      </c>
      <c r="Z109" s="18"/>
      <c r="CA109" s="17" t="s">
        <v>66</v>
      </c>
    </row>
    <row r="110" spans="24:26" ht="12.75">
      <c r="X110" s="17" t="s">
        <v>416</v>
      </c>
      <c r="Y110" s="175" t="s">
        <v>419</v>
      </c>
      <c r="Z110" s="18"/>
    </row>
    <row r="111" spans="24:26" ht="12.75">
      <c r="X111" s="17" t="s">
        <v>417</v>
      </c>
      <c r="Y111" s="175" t="s">
        <v>420</v>
      </c>
      <c r="Z111" s="18"/>
    </row>
    <row r="112" spans="24:26" ht="12.75">
      <c r="X112" s="17" t="s">
        <v>418</v>
      </c>
      <c r="Y112" s="175" t="s">
        <v>421</v>
      </c>
      <c r="Z112" s="18"/>
    </row>
    <row r="113" spans="24:26" ht="12.75">
      <c r="X113" s="19" t="s">
        <v>225</v>
      </c>
      <c r="Y113" s="18" t="s">
        <v>226</v>
      </c>
      <c r="Z113" s="18"/>
    </row>
    <row r="114" spans="24:26" ht="12.75">
      <c r="X114" s="19" t="s">
        <v>227</v>
      </c>
      <c r="Y114" s="18" t="s">
        <v>228</v>
      </c>
      <c r="Z114" s="18"/>
    </row>
    <row r="115" spans="24:26" ht="12.75">
      <c r="X115" s="19" t="s">
        <v>229</v>
      </c>
      <c r="Y115" s="18" t="s">
        <v>230</v>
      </c>
      <c r="Z115" s="18"/>
    </row>
    <row r="116" spans="24:26" ht="12.75">
      <c r="X116" s="19" t="s">
        <v>231</v>
      </c>
      <c r="Y116" s="18" t="s">
        <v>232</v>
      </c>
      <c r="Z116" s="18"/>
    </row>
    <row r="117" spans="24:26" ht="12.75">
      <c r="X117" s="19" t="s">
        <v>233</v>
      </c>
      <c r="Y117" s="18" t="s">
        <v>234</v>
      </c>
      <c r="Z117" s="18"/>
    </row>
    <row r="118" spans="24:26" ht="12.75">
      <c r="X118" s="20" t="s">
        <v>235</v>
      </c>
      <c r="Y118" s="18" t="s">
        <v>236</v>
      </c>
      <c r="Z118" s="18"/>
    </row>
    <row r="119" spans="24:26" ht="12.75">
      <c r="X119" s="20" t="s">
        <v>237</v>
      </c>
      <c r="Y119" s="18" t="s">
        <v>238</v>
      </c>
      <c r="Z119" s="18"/>
    </row>
    <row r="120" spans="24:26" ht="12.75">
      <c r="X120" s="19" t="s">
        <v>239</v>
      </c>
      <c r="Y120" s="18" t="s">
        <v>240</v>
      </c>
      <c r="Z120" s="18"/>
    </row>
    <row r="121" spans="24:26" ht="12.75">
      <c r="X121" s="19" t="s">
        <v>241</v>
      </c>
      <c r="Y121" s="18" t="s">
        <v>242</v>
      </c>
      <c r="Z121" s="18"/>
    </row>
    <row r="122" spans="24:26" ht="12.75">
      <c r="X122" s="20" t="s">
        <v>243</v>
      </c>
      <c r="Y122" s="18" t="s">
        <v>244</v>
      </c>
      <c r="Z122" s="18"/>
    </row>
    <row r="123" spans="24:26" ht="12.75">
      <c r="X123" s="20" t="s">
        <v>245</v>
      </c>
      <c r="Y123" s="18" t="s">
        <v>246</v>
      </c>
      <c r="Z123" s="18"/>
    </row>
    <row r="124" spans="24:26" ht="12.75">
      <c r="X124" s="19" t="s">
        <v>247</v>
      </c>
      <c r="Y124" s="18" t="s">
        <v>248</v>
      </c>
      <c r="Z124" s="18"/>
    </row>
    <row r="125" spans="24:26" ht="12.75">
      <c r="X125" s="20" t="s">
        <v>249</v>
      </c>
      <c r="Y125" s="18" t="s">
        <v>250</v>
      </c>
      <c r="Z125" s="18"/>
    </row>
    <row r="126" spans="24:26" ht="12.75">
      <c r="X126" s="19" t="s">
        <v>251</v>
      </c>
      <c r="Y126" s="18" t="s">
        <v>252</v>
      </c>
      <c r="Z126" s="18"/>
    </row>
    <row r="127" spans="24:26" ht="12.75">
      <c r="X127" s="20" t="s">
        <v>253</v>
      </c>
      <c r="Y127" s="18" t="s">
        <v>254</v>
      </c>
      <c r="Z127" s="18"/>
    </row>
    <row r="128" spans="24:26" ht="12.75">
      <c r="X128" s="20" t="s">
        <v>255</v>
      </c>
      <c r="Y128" s="18" t="s">
        <v>256</v>
      </c>
      <c r="Z128" s="18"/>
    </row>
    <row r="129" spans="24:26" ht="12.75">
      <c r="X129" s="20" t="s">
        <v>257</v>
      </c>
      <c r="Y129" s="18" t="s">
        <v>258</v>
      </c>
      <c r="Z129" s="18"/>
    </row>
    <row r="130" spans="24:26" ht="12.75">
      <c r="X130" s="20" t="s">
        <v>259</v>
      </c>
      <c r="Y130" s="18" t="s">
        <v>260</v>
      </c>
      <c r="Z130" s="18"/>
    </row>
    <row r="131" spans="24:26" ht="12.75">
      <c r="X131" s="20" t="s">
        <v>261</v>
      </c>
      <c r="Y131" s="18" t="s">
        <v>262</v>
      </c>
      <c r="Z131" s="18"/>
    </row>
    <row r="132" spans="24:26" ht="12.75">
      <c r="X132" s="19" t="s">
        <v>263</v>
      </c>
      <c r="Y132" s="18" t="s">
        <v>264</v>
      </c>
      <c r="Z132" s="18"/>
    </row>
    <row r="133" spans="24:26" ht="12.75">
      <c r="X133" s="19" t="s">
        <v>265</v>
      </c>
      <c r="Y133" s="18" t="s">
        <v>266</v>
      </c>
      <c r="Z133" s="18"/>
    </row>
    <row r="134" spans="24:26" ht="12.75">
      <c r="X134" s="20" t="s">
        <v>267</v>
      </c>
      <c r="Y134" s="18" t="s">
        <v>268</v>
      </c>
      <c r="Z134" s="18"/>
    </row>
    <row r="135" spans="24:26" ht="12.75">
      <c r="X135" s="19" t="s">
        <v>269</v>
      </c>
      <c r="Y135" s="18" t="s">
        <v>270</v>
      </c>
      <c r="Z135" s="18"/>
    </row>
    <row r="136" spans="24:26" ht="12.75">
      <c r="X136" s="19" t="s">
        <v>271</v>
      </c>
      <c r="Y136" s="18" t="s">
        <v>272</v>
      </c>
      <c r="Z136" s="18"/>
    </row>
    <row r="137" spans="24:26" ht="12.75">
      <c r="X137" s="20" t="s">
        <v>273</v>
      </c>
      <c r="Y137" s="18" t="s">
        <v>274</v>
      </c>
      <c r="Z137" s="18"/>
    </row>
    <row r="138" spans="24:26" ht="12.75">
      <c r="X138" s="20" t="s">
        <v>275</v>
      </c>
      <c r="Y138" s="18" t="s">
        <v>276</v>
      </c>
      <c r="Z138" s="18"/>
    </row>
    <row r="139" spans="24:26" ht="12.75">
      <c r="X139" s="19" t="s">
        <v>277</v>
      </c>
      <c r="Y139" s="18" t="s">
        <v>278</v>
      </c>
      <c r="Z139" s="18"/>
    </row>
    <row r="140" ht="12.75">
      <c r="Z140" s="18"/>
    </row>
    <row r="141" ht="12.75">
      <c r="Z141" s="18"/>
    </row>
    <row r="142" ht="12.75">
      <c r="Z142" s="18"/>
    </row>
    <row r="143" ht="12.75">
      <c r="Z143" s="18"/>
    </row>
    <row r="144" ht="12.75">
      <c r="Z144" s="18"/>
    </row>
    <row r="145" spans="24:26" ht="12.75">
      <c r="X145" s="19"/>
      <c r="Y145" s="18"/>
      <c r="Z145" s="18"/>
    </row>
    <row r="146" ht="12.75">
      <c r="Z146" s="18"/>
    </row>
    <row r="147" ht="12.75">
      <c r="Z147" s="18"/>
    </row>
    <row r="148" ht="12.75">
      <c r="Z148" s="18"/>
    </row>
    <row r="149" ht="12.75">
      <c r="Z149" s="18"/>
    </row>
    <row r="150" ht="12.75">
      <c r="Z150" s="18"/>
    </row>
    <row r="151" ht="12.75">
      <c r="Z151" s="18"/>
    </row>
    <row r="152" ht="12.75">
      <c r="Z152" s="18"/>
    </row>
    <row r="153" ht="12.75">
      <c r="Z153" s="18"/>
    </row>
  </sheetData>
  <sheetProtection password="97A4" sheet="1" selectLockedCells="1"/>
  <mergeCells count="29">
    <mergeCell ref="B11:C11"/>
    <mergeCell ref="B12:C12"/>
    <mergeCell ref="B13:C13"/>
    <mergeCell ref="A1:I1"/>
    <mergeCell ref="A2:B2"/>
    <mergeCell ref="C2:G2"/>
    <mergeCell ref="A3:B4"/>
    <mergeCell ref="C3:F4"/>
    <mergeCell ref="H3:I3"/>
    <mergeCell ref="H4:I4"/>
    <mergeCell ref="B7:C7"/>
    <mergeCell ref="G7:H7"/>
    <mergeCell ref="K7:L7"/>
    <mergeCell ref="B8:C8"/>
    <mergeCell ref="B9:C9"/>
    <mergeCell ref="B10:C10"/>
    <mergeCell ref="B26:C26"/>
    <mergeCell ref="B17:C17"/>
    <mergeCell ref="B18:C18"/>
    <mergeCell ref="B19:C19"/>
    <mergeCell ref="B20:C20"/>
    <mergeCell ref="B21:C21"/>
    <mergeCell ref="B22:C22"/>
    <mergeCell ref="B14:C14"/>
    <mergeCell ref="B15:C15"/>
    <mergeCell ref="B23:C23"/>
    <mergeCell ref="B24:C24"/>
    <mergeCell ref="B16:C16"/>
    <mergeCell ref="B25:C25"/>
  </mergeCells>
  <printOptions/>
  <pageMargins left="0.75" right="0.75" top="1" bottom="1" header="0.5" footer="0.5"/>
  <pageSetup fitToHeight="1" fitToWidth="1" horizontalDpi="600" verticalDpi="600" orientation="portrait" scale="87" r:id="rId5"/>
  <drawing r:id="rId4"/>
  <legacyDrawing r:id="rId3"/>
  <oleObjects>
    <oleObject progId="Equation.3" shapeId="1711853" r:id="rId1"/>
    <oleObject progId="Equation.3" shapeId="1711852" r:id="rId2"/>
  </oleObjects>
</worksheet>
</file>

<file path=xl/worksheets/sheet7.xml><?xml version="1.0" encoding="utf-8"?>
<worksheet xmlns="http://schemas.openxmlformats.org/spreadsheetml/2006/main" xmlns:r="http://schemas.openxmlformats.org/officeDocument/2006/relationships">
  <sheetPr codeName="IDNewChemAdultWorker">
    <pageSetUpPr fitToPage="1"/>
  </sheetPr>
  <dimension ref="A1:Z36"/>
  <sheetViews>
    <sheetView showGridLines="0" showRowColHeaders="0" zoomScalePageLayoutView="0" workbookViewId="0" topLeftCell="A1">
      <selection activeCell="C2" sqref="C2:G2"/>
    </sheetView>
  </sheetViews>
  <sheetFormatPr defaultColWidth="9.140625" defaultRowHeight="15"/>
  <cols>
    <col min="1" max="1" width="9.57421875" style="17" customWidth="1"/>
    <col min="2" max="2" width="15.00390625" style="17" customWidth="1"/>
    <col min="3" max="3" width="14.8515625" style="17" customWidth="1"/>
    <col min="4" max="4" width="12.421875" style="17" bestFit="1" customWidth="1"/>
    <col min="5" max="5" width="12.7109375" style="17" customWidth="1"/>
    <col min="6" max="6" width="12.28125" style="17" customWidth="1"/>
    <col min="7" max="7" width="10.28125" style="17" bestFit="1" customWidth="1"/>
    <col min="8" max="8" width="10.00390625" style="17" bestFit="1" customWidth="1"/>
    <col min="9" max="9" width="10.28125" style="17" customWidth="1"/>
    <col min="10" max="10" width="3.8515625" style="17" customWidth="1"/>
    <col min="11" max="16384" width="9.140625" style="17" customWidth="1"/>
  </cols>
  <sheetData>
    <row r="1" spans="1:13" ht="34.5" customHeight="1" thickTop="1">
      <c r="A1" s="189" t="s">
        <v>427</v>
      </c>
      <c r="B1" s="190"/>
      <c r="C1" s="190"/>
      <c r="D1" s="190"/>
      <c r="E1" s="190"/>
      <c r="F1" s="190"/>
      <c r="G1" s="190"/>
      <c r="H1" s="190"/>
      <c r="I1" s="191"/>
      <c r="J1" s="54"/>
      <c r="K1" s="54"/>
      <c r="L1" s="54"/>
      <c r="M1" s="54"/>
    </row>
    <row r="2" spans="1:13" ht="13.5" customHeight="1">
      <c r="A2" s="211" t="s">
        <v>306</v>
      </c>
      <c r="B2" s="212"/>
      <c r="C2" s="194"/>
      <c r="D2" s="194"/>
      <c r="E2" s="194"/>
      <c r="F2" s="194"/>
      <c r="G2" s="195"/>
      <c r="H2" s="59" t="s">
        <v>307</v>
      </c>
      <c r="I2" s="61"/>
      <c r="J2" s="54"/>
      <c r="K2" s="60"/>
      <c r="L2" s="56" t="s">
        <v>308</v>
      </c>
      <c r="M2" s="54"/>
    </row>
    <row r="3" spans="1:13" ht="11.25" customHeight="1">
      <c r="A3" s="213" t="s">
        <v>311</v>
      </c>
      <c r="B3" s="214"/>
      <c r="C3" s="217"/>
      <c r="D3" s="217"/>
      <c r="E3" s="217"/>
      <c r="F3" s="218"/>
      <c r="G3" s="158" t="s">
        <v>312</v>
      </c>
      <c r="H3" s="206"/>
      <c r="I3" s="207"/>
      <c r="J3" s="54"/>
      <c r="K3" s="58"/>
      <c r="L3" s="56" t="s">
        <v>310</v>
      </c>
      <c r="M3" s="54"/>
    </row>
    <row r="4" spans="1:13" ht="12" customHeight="1">
      <c r="A4" s="215"/>
      <c r="B4" s="216"/>
      <c r="C4" s="219"/>
      <c r="D4" s="219"/>
      <c r="E4" s="219"/>
      <c r="F4" s="220"/>
      <c r="G4" s="71" t="s">
        <v>309</v>
      </c>
      <c r="H4" s="206"/>
      <c r="I4" s="207"/>
      <c r="J4" s="54"/>
      <c r="K4" s="57"/>
      <c r="L4" s="56" t="s">
        <v>313</v>
      </c>
      <c r="M4" s="54"/>
    </row>
    <row r="5" spans="1:14" ht="27" customHeight="1">
      <c r="A5" s="74"/>
      <c r="B5" s="35"/>
      <c r="C5" s="35"/>
      <c r="D5" s="35"/>
      <c r="E5" s="35"/>
      <c r="F5" s="35"/>
      <c r="G5" s="35"/>
      <c r="H5" s="35"/>
      <c r="I5" s="55"/>
      <c r="J5" s="54"/>
      <c r="K5" s="54"/>
      <c r="L5" s="54"/>
      <c r="M5" s="54"/>
      <c r="N5" s="54"/>
    </row>
    <row r="6" spans="1:13" ht="29.25" customHeight="1" thickBot="1">
      <c r="A6" s="74"/>
      <c r="B6" s="35"/>
      <c r="C6" s="35"/>
      <c r="D6" s="35"/>
      <c r="E6" s="35"/>
      <c r="F6" s="35"/>
      <c r="G6" s="35"/>
      <c r="H6" s="35"/>
      <c r="I6" s="55"/>
      <c r="J6" s="54"/>
      <c r="K6" s="54"/>
      <c r="L6" s="54"/>
      <c r="M6" s="54"/>
    </row>
    <row r="7" spans="1:13" ht="22.5" customHeight="1" thickTop="1">
      <c r="A7" s="159" t="s">
        <v>314</v>
      </c>
      <c r="B7" s="210" t="s">
        <v>315</v>
      </c>
      <c r="C7" s="210"/>
      <c r="D7" s="160" t="s">
        <v>316</v>
      </c>
      <c r="E7" s="161" t="s">
        <v>407</v>
      </c>
      <c r="F7" s="64" t="s">
        <v>331</v>
      </c>
      <c r="G7" s="35"/>
      <c r="H7" s="53"/>
      <c r="I7" s="63"/>
      <c r="J7" s="82"/>
      <c r="K7" s="187"/>
      <c r="L7" s="187"/>
      <c r="M7" s="54"/>
    </row>
    <row r="8" spans="1:13" ht="12.75">
      <c r="A8" s="84" t="s">
        <v>329</v>
      </c>
      <c r="B8" s="177" t="s">
        <v>328</v>
      </c>
      <c r="C8" s="177"/>
      <c r="D8" s="85" t="s">
        <v>325</v>
      </c>
      <c r="E8" s="52">
        <v>1E-06</v>
      </c>
      <c r="F8" s="65">
        <v>1E-06</v>
      </c>
      <c r="G8" s="35"/>
      <c r="H8" s="51"/>
      <c r="I8" s="50"/>
      <c r="J8" s="54"/>
      <c r="K8" s="35"/>
      <c r="L8" s="35"/>
      <c r="M8" s="54"/>
    </row>
    <row r="9" spans="1:13" ht="12.75">
      <c r="A9" s="84" t="s">
        <v>327</v>
      </c>
      <c r="B9" s="177" t="s">
        <v>326</v>
      </c>
      <c r="C9" s="177"/>
      <c r="D9" s="85" t="s">
        <v>325</v>
      </c>
      <c r="E9" s="90">
        <v>1</v>
      </c>
      <c r="F9" s="91">
        <v>1</v>
      </c>
      <c r="G9" s="35"/>
      <c r="H9" s="51"/>
      <c r="I9" s="50"/>
      <c r="J9" s="54"/>
      <c r="K9" s="35"/>
      <c r="L9" s="35"/>
      <c r="M9" s="54"/>
    </row>
    <row r="10" spans="1:13" ht="12.75">
      <c r="A10" s="84" t="s">
        <v>324</v>
      </c>
      <c r="B10" s="177" t="s">
        <v>323</v>
      </c>
      <c r="C10" s="177"/>
      <c r="D10" s="85" t="s">
        <v>319</v>
      </c>
      <c r="E10" s="92">
        <v>365</v>
      </c>
      <c r="F10" s="91">
        <v>365</v>
      </c>
      <c r="G10" s="35"/>
      <c r="H10" s="49"/>
      <c r="I10" s="48"/>
      <c r="J10" s="54"/>
      <c r="K10" s="35"/>
      <c r="L10" s="35"/>
      <c r="M10" s="54"/>
    </row>
    <row r="11" spans="1:13" ht="12.75">
      <c r="A11" s="84" t="s">
        <v>322</v>
      </c>
      <c r="B11" s="177" t="s">
        <v>321</v>
      </c>
      <c r="C11" s="177"/>
      <c r="D11" s="85" t="s">
        <v>317</v>
      </c>
      <c r="E11" s="92">
        <v>70</v>
      </c>
      <c r="F11" s="91">
        <v>70</v>
      </c>
      <c r="G11" s="35"/>
      <c r="H11" s="47"/>
      <c r="I11" s="46"/>
      <c r="J11" s="54"/>
      <c r="K11" s="35"/>
      <c r="L11" s="35"/>
      <c r="M11" s="54"/>
    </row>
    <row r="12" spans="1:13" ht="12.75">
      <c r="A12" s="84" t="s">
        <v>320</v>
      </c>
      <c r="B12" s="177" t="s">
        <v>391</v>
      </c>
      <c r="C12" s="177"/>
      <c r="D12" s="85" t="s">
        <v>319</v>
      </c>
      <c r="E12" s="92">
        <v>225</v>
      </c>
      <c r="F12" s="95">
        <v>225</v>
      </c>
      <c r="G12" s="99">
        <f>IF(OR(F12&lt;0,F12&gt;365),"out of range",IF(F12&lt;&gt;225,"changed",""))</f>
      </c>
      <c r="H12" s="47"/>
      <c r="I12" s="46"/>
      <c r="J12" s="54"/>
      <c r="K12" s="35"/>
      <c r="L12" s="35"/>
      <c r="M12" s="54"/>
    </row>
    <row r="13" spans="1:13" ht="12.75">
      <c r="A13" s="84" t="s">
        <v>318</v>
      </c>
      <c r="B13" s="177" t="s">
        <v>392</v>
      </c>
      <c r="C13" s="177"/>
      <c r="D13" s="85" t="s">
        <v>317</v>
      </c>
      <c r="E13" s="92">
        <v>25</v>
      </c>
      <c r="F13" s="95">
        <v>25</v>
      </c>
      <c r="G13" s="99">
        <f>IF(OR(F13&lt;0,F13&gt;70),"out of range",IF(F13&lt;&gt;25,"changed",""))</f>
      </c>
      <c r="H13" s="47"/>
      <c r="I13" s="46"/>
      <c r="J13" s="54"/>
      <c r="K13" s="35"/>
      <c r="L13" s="35"/>
      <c r="M13" s="54"/>
    </row>
    <row r="14" spans="1:13" ht="22.5">
      <c r="A14" s="84" t="s">
        <v>342</v>
      </c>
      <c r="B14" s="179" t="s">
        <v>343</v>
      </c>
      <c r="C14" s="179"/>
      <c r="D14" s="85" t="s">
        <v>344</v>
      </c>
      <c r="E14" s="149" t="s">
        <v>388</v>
      </c>
      <c r="F14" s="162">
        <f>IF(E14="Enter Value Here or NA","",E14)</f>
      </c>
      <c r="G14" s="35"/>
      <c r="H14" s="45"/>
      <c r="I14" s="44"/>
      <c r="J14" s="54"/>
      <c r="K14" s="35"/>
      <c r="L14" s="35"/>
      <c r="M14" s="54"/>
    </row>
    <row r="15" spans="1:13" ht="21.75" customHeight="1">
      <c r="A15" s="84" t="s">
        <v>345</v>
      </c>
      <c r="B15" s="179" t="s">
        <v>346</v>
      </c>
      <c r="C15" s="179"/>
      <c r="D15" s="85" t="s">
        <v>344</v>
      </c>
      <c r="E15" s="149" t="s">
        <v>388</v>
      </c>
      <c r="F15" s="162">
        <f>IF(E15="Enter Value Here or NA","",E15)</f>
      </c>
      <c r="G15" s="145"/>
      <c r="H15" s="45"/>
      <c r="I15" s="44"/>
      <c r="J15" s="54"/>
      <c r="K15" s="35"/>
      <c r="L15" s="35"/>
      <c r="M15" s="54"/>
    </row>
    <row r="16" spans="1:13" ht="22.5">
      <c r="A16" s="84" t="s">
        <v>402</v>
      </c>
      <c r="B16" s="179" t="s">
        <v>348</v>
      </c>
      <c r="C16" s="179"/>
      <c r="D16" s="85" t="s">
        <v>349</v>
      </c>
      <c r="E16" s="149" t="s">
        <v>388</v>
      </c>
      <c r="F16" s="162">
        <f>IF(E16="Enter Value Here or NA","",E16)</f>
      </c>
      <c r="G16" s="35"/>
      <c r="H16" s="45"/>
      <c r="I16" s="44"/>
      <c r="J16" s="54"/>
      <c r="K16" s="35"/>
      <c r="L16" s="35"/>
      <c r="M16" s="54"/>
    </row>
    <row r="17" spans="1:13" ht="22.5" customHeight="1">
      <c r="A17" s="84" t="s">
        <v>403</v>
      </c>
      <c r="B17" s="179" t="s">
        <v>351</v>
      </c>
      <c r="C17" s="179"/>
      <c r="D17" s="85" t="s">
        <v>349</v>
      </c>
      <c r="E17" s="149" t="s">
        <v>388</v>
      </c>
      <c r="F17" s="162">
        <f>IF(E17="Enter Value Here or NA","",E17)</f>
      </c>
      <c r="G17" s="35"/>
      <c r="H17" s="45"/>
      <c r="I17" s="44"/>
      <c r="J17" s="54"/>
      <c r="K17" s="35"/>
      <c r="L17" s="35"/>
      <c r="M17" s="54"/>
    </row>
    <row r="18" spans="1:13" ht="22.5">
      <c r="A18" s="84" t="s">
        <v>357</v>
      </c>
      <c r="B18" s="179" t="s">
        <v>358</v>
      </c>
      <c r="C18" s="179"/>
      <c r="D18" s="85" t="s">
        <v>325</v>
      </c>
      <c r="E18" s="149" t="s">
        <v>388</v>
      </c>
      <c r="F18" s="162">
        <f>IF(E18="Enter Value Here or NA","",E18)</f>
      </c>
      <c r="G18" s="35"/>
      <c r="H18" s="45"/>
      <c r="I18" s="44"/>
      <c r="J18" s="54"/>
      <c r="K18" s="35"/>
      <c r="L18" s="35"/>
      <c r="M18" s="54"/>
    </row>
    <row r="19" spans="1:13" ht="12.75">
      <c r="A19" s="84" t="s">
        <v>393</v>
      </c>
      <c r="B19" s="177" t="s">
        <v>404</v>
      </c>
      <c r="C19" s="177"/>
      <c r="D19" s="85" t="s">
        <v>361</v>
      </c>
      <c r="E19" s="90">
        <v>80</v>
      </c>
      <c r="F19" s="163">
        <v>80</v>
      </c>
      <c r="G19" s="35"/>
      <c r="H19" s="45"/>
      <c r="I19" s="44"/>
      <c r="J19" s="54"/>
      <c r="K19" s="35"/>
      <c r="L19" s="35"/>
      <c r="M19" s="54"/>
    </row>
    <row r="20" spans="1:13" ht="12.75">
      <c r="A20" s="84" t="s">
        <v>394</v>
      </c>
      <c r="B20" s="179" t="s">
        <v>395</v>
      </c>
      <c r="C20" s="179"/>
      <c r="D20" s="85" t="s">
        <v>366</v>
      </c>
      <c r="E20" s="92">
        <v>100</v>
      </c>
      <c r="F20" s="163">
        <v>100</v>
      </c>
      <c r="G20" s="35"/>
      <c r="H20" s="47"/>
      <c r="I20" s="46"/>
      <c r="J20" s="54"/>
      <c r="K20" s="54"/>
      <c r="L20" s="54"/>
      <c r="M20" s="104"/>
    </row>
    <row r="21" spans="1:26" ht="12.75">
      <c r="A21" s="84" t="s">
        <v>396</v>
      </c>
      <c r="B21" s="179" t="s">
        <v>405</v>
      </c>
      <c r="C21" s="179"/>
      <c r="D21" s="85" t="s">
        <v>371</v>
      </c>
      <c r="E21" s="164">
        <v>3527</v>
      </c>
      <c r="F21" s="165">
        <v>3527</v>
      </c>
      <c r="G21" s="35"/>
      <c r="H21" s="166"/>
      <c r="I21" s="167"/>
      <c r="J21" s="54"/>
      <c r="K21" s="54"/>
      <c r="L21" s="54"/>
      <c r="M21" s="54"/>
      <c r="Z21" s="38"/>
    </row>
    <row r="22" spans="1:26" ht="13.5" thickBot="1">
      <c r="A22" s="108" t="s">
        <v>397</v>
      </c>
      <c r="B22" s="182" t="s">
        <v>398</v>
      </c>
      <c r="C22" s="182"/>
      <c r="D22" s="109" t="s">
        <v>376</v>
      </c>
      <c r="E22" s="107">
        <v>0.12</v>
      </c>
      <c r="F22" s="168">
        <v>0.12</v>
      </c>
      <c r="G22" s="35"/>
      <c r="H22" s="47"/>
      <c r="I22" s="46"/>
      <c r="J22" s="54"/>
      <c r="K22" s="54"/>
      <c r="L22" s="54"/>
      <c r="M22" s="54"/>
      <c r="Z22" s="38"/>
    </row>
    <row r="23" spans="1:26" ht="21" customHeight="1" thickTop="1">
      <c r="A23" s="115" t="s">
        <v>379</v>
      </c>
      <c r="B23" s="183" t="s">
        <v>380</v>
      </c>
      <c r="C23" s="183"/>
      <c r="D23" s="116" t="s">
        <v>354</v>
      </c>
      <c r="E23" s="169" t="str">
        <f>IF(ISERROR((E8*E10*E11*E19)/(E12*E13*10^-6*E14*E20)),"NA",Round_to_Even((E8*E10*E11*E19)/(E12*E13*10^-6*E14*E20)))</f>
        <v>NA</v>
      </c>
      <c r="F23" s="170" t="str">
        <f>IF(ISERROR((F8*F10*F11*F19)/(F12*F13*10^-6*F14*F20)),"NA",Round_to_Even((F8*F10*F11*F19)/(F12*F13*10^-6*F14*F20)))</f>
        <v>NA</v>
      </c>
      <c r="G23" s="119">
        <f>IF(F23="NA","",IF(F23&gt;1000000,"&gt;1,000,000 ppm",""))</f>
      </c>
      <c r="H23" s="40"/>
      <c r="I23" s="39"/>
      <c r="J23" s="54"/>
      <c r="K23" s="54"/>
      <c r="L23" s="54"/>
      <c r="M23" s="54"/>
      <c r="Z23" s="38"/>
    </row>
    <row r="24" spans="1:26" ht="20.25">
      <c r="A24" s="122" t="s">
        <v>379</v>
      </c>
      <c r="B24" s="184" t="s">
        <v>381</v>
      </c>
      <c r="C24" s="184"/>
      <c r="D24" s="85" t="s">
        <v>354</v>
      </c>
      <c r="E24" s="43" t="str">
        <f>IF(ISERROR((E8*E10*E11*E19)/(E12*E13*10^-6*((E14*E20)+(E15*E21*E22*E18)))),"NA",Round_to_Even((E8*E10*E11*E19)/(E12*E13*10^-6*((E14*E20)+(E15*E21*E22*E18)))))</f>
        <v>NA</v>
      </c>
      <c r="F24" s="171" t="str">
        <f>IF(ISERROR((F8*F10*F11*F19)/(F12*F13*10^-6*((F14*F20)+(F15*F21*F22*F18)))),"NA",Round_to_Even((F8*F10*F11*F19)/(F12*F13*10^-6*((F14*F20)+(F15*F21*F22*F18)))))</f>
        <v>NA</v>
      </c>
      <c r="G24" s="119">
        <f>IF(F24="NA","",IF(F24&gt;1000000,"&gt;1,000,000 ppm",""))</f>
      </c>
      <c r="H24" s="40"/>
      <c r="I24" s="39"/>
      <c r="J24" s="120"/>
      <c r="K24" s="172"/>
      <c r="L24" s="172"/>
      <c r="M24" s="54"/>
      <c r="Z24" s="38"/>
    </row>
    <row r="25" spans="1:13" ht="21.75" customHeight="1">
      <c r="A25" s="122" t="s">
        <v>382</v>
      </c>
      <c r="B25" s="184" t="s">
        <v>399</v>
      </c>
      <c r="C25" s="184"/>
      <c r="D25" s="125" t="s">
        <v>354</v>
      </c>
      <c r="E25" s="68" t="str">
        <f>IF(ISERROR((E9*E10*E13*E19)/(E12*E13*10^-6*(1/E16)*E20)),"NA",Round_to_Even((E9*E10*E13*E19)/(E12*E13*10^-6*(1/E16)*E20)))</f>
        <v>NA</v>
      </c>
      <c r="F25" s="66" t="str">
        <f>IF(ISERROR((F9*F10*F13*F19)/(F12*F13*10^-6*(1/F16)*F20)),"NA",Round_to_Even((F9*F10*F13*F19)/(F12*F13*10^-6*(1/F16)*F20)))</f>
        <v>NA</v>
      </c>
      <c r="G25" s="119">
        <f>IF(F25="NA","",IF(F25&gt;1000000,"&gt;1,000,000 ppm",""))</f>
      </c>
      <c r="H25" s="35"/>
      <c r="I25" s="37"/>
      <c r="J25" s="54"/>
      <c r="K25" s="54"/>
      <c r="L25" s="54"/>
      <c r="M25" s="54"/>
    </row>
    <row r="26" spans="1:13" ht="22.5" customHeight="1" thickBot="1">
      <c r="A26" s="132" t="s">
        <v>382</v>
      </c>
      <c r="B26" s="181" t="s">
        <v>400</v>
      </c>
      <c r="C26" s="181"/>
      <c r="D26" s="133" t="s">
        <v>354</v>
      </c>
      <c r="E26" s="69" t="str">
        <f>IF(ISERROR((E9*E10*E13*E19)/(E12*E13*10^-6*(((1/E16)*E20)+((1/E17)*E21*E22*E18)))),"NA",Round_to_Even((E9*E10*E13*E19)/(E12*E13*10^-6*(((1/E16)*E20)+((1/E17)*E21*E22*E18)))))</f>
        <v>NA</v>
      </c>
      <c r="F26" s="67" t="str">
        <f>IF(ISERROR((F9*F10*F13*F19)/(F12*F13*10^-6*(((1/F16)*F20)+((1/F17)*F21*F22*F18)))),"NA",Round_to_Even((F9*F10*F13*F19)/(F12*F13*10^-6*(((1/F16)*F20)+((1/F17)*F21*F22*F18)))))</f>
        <v>NA</v>
      </c>
      <c r="G26" s="173">
        <f>IF(F26="NA","",IF(F26&gt;1000000,"&gt;1,000,000 ppm",""))</f>
      </c>
      <c r="H26" s="31"/>
      <c r="I26" s="30"/>
      <c r="J26" s="54"/>
      <c r="K26" s="54"/>
      <c r="L26" s="54"/>
      <c r="M26" s="54"/>
    </row>
    <row r="27" spans="1:13" ht="14.25" thickBot="1" thickTop="1">
      <c r="A27" s="33"/>
      <c r="B27" s="31"/>
      <c r="C27" s="31"/>
      <c r="D27" s="31"/>
      <c r="E27" s="31"/>
      <c r="F27" s="31"/>
      <c r="G27" s="31"/>
      <c r="H27" s="31"/>
      <c r="I27" s="30"/>
      <c r="J27" s="54"/>
      <c r="K27" s="54"/>
      <c r="L27" s="54"/>
      <c r="M27" s="54"/>
    </row>
    <row r="28" spans="1:13" s="34" customFormat="1" ht="24.75" customHeight="1" thickTop="1">
      <c r="A28" s="135" t="s">
        <v>406</v>
      </c>
      <c r="B28" s="36"/>
      <c r="C28" s="36"/>
      <c r="D28" s="36"/>
      <c r="E28" s="36"/>
      <c r="F28" s="36"/>
      <c r="G28" s="174"/>
      <c r="H28" s="31"/>
      <c r="I28" s="30"/>
      <c r="J28" s="35"/>
      <c r="K28" s="35"/>
      <c r="L28" s="35"/>
      <c r="M28" s="35"/>
    </row>
    <row r="29" spans="1:13" s="34" customFormat="1" ht="19.5" customHeight="1">
      <c r="A29" s="33"/>
      <c r="B29" s="31"/>
      <c r="C29" s="139" t="str">
        <f>IF(AND(F23="NA",F24="NA",F25="NA",F26="NA"),"NA",IF(MIN(F23:F26)&gt;=1000000,"NA",IF(AND(H3="7440-38-2",MAX(MIN(F23:F26)&lt;19)),19,MIN(F23:F26))))</f>
        <v>NA</v>
      </c>
      <c r="D29" s="140" t="s">
        <v>354</v>
      </c>
      <c r="E29" s="156" t="str">
        <f>IF(C29="NA","NOT OF CONCERN",IF(OR(C29=F23,C29=F24),"Cancer-based",IF(OR(C29=F25,C29=F26),"Noncancer-based","")))</f>
        <v>NOT OF CONCERN</v>
      </c>
      <c r="F29" s="31"/>
      <c r="G29" s="142"/>
      <c r="H29" s="31"/>
      <c r="I29" s="30"/>
      <c r="J29" s="35"/>
      <c r="K29" s="35"/>
      <c r="L29" s="35"/>
      <c r="M29" s="35"/>
    </row>
    <row r="30" spans="1:13" s="32" customFormat="1" ht="21.75" customHeight="1" thickBot="1">
      <c r="A30" s="153" t="s">
        <v>390</v>
      </c>
      <c r="B30" s="143"/>
      <c r="C30" s="28"/>
      <c r="D30" s="28"/>
      <c r="E30" s="28"/>
      <c r="F30" s="28"/>
      <c r="G30" s="144"/>
      <c r="H30" s="31"/>
      <c r="I30" s="30"/>
      <c r="J30" s="145"/>
      <c r="K30" s="145"/>
      <c r="L30" s="145"/>
      <c r="M30" s="145"/>
    </row>
    <row r="31" spans="1:13" s="23" customFormat="1" ht="14.25" thickBot="1" thickTop="1">
      <c r="A31" s="27"/>
      <c r="B31" s="26"/>
      <c r="C31" s="26"/>
      <c r="D31" s="26"/>
      <c r="E31" s="26"/>
      <c r="F31" s="26"/>
      <c r="G31" s="26"/>
      <c r="H31" s="26"/>
      <c r="I31" s="25"/>
      <c r="J31" s="146"/>
      <c r="K31" s="146"/>
      <c r="L31" s="146"/>
      <c r="M31" s="146"/>
    </row>
    <row r="32" spans="1:13" s="23" customFormat="1" ht="13.5" thickTop="1">
      <c r="A32" s="31"/>
      <c r="B32" s="31"/>
      <c r="C32" s="31"/>
      <c r="D32" s="31"/>
      <c r="E32" s="31"/>
      <c r="F32" s="31"/>
      <c r="G32" s="31"/>
      <c r="H32" s="31"/>
      <c r="I32" s="31"/>
      <c r="J32" s="146"/>
      <c r="K32" s="146"/>
      <c r="L32" s="146"/>
      <c r="M32" s="146"/>
    </row>
    <row r="33" spans="1:13" s="23" customFormat="1" ht="12.75">
      <c r="A33" s="31"/>
      <c r="B33" s="31"/>
      <c r="C33" s="31"/>
      <c r="D33" s="31"/>
      <c r="E33" s="31"/>
      <c r="F33" s="31"/>
      <c r="G33" s="31"/>
      <c r="H33" s="31"/>
      <c r="I33" s="31"/>
      <c r="J33" s="146"/>
      <c r="K33" s="146"/>
      <c r="L33" s="146"/>
      <c r="M33" s="146"/>
    </row>
    <row r="34" spans="1:13" s="23" customFormat="1" ht="12.75">
      <c r="A34" s="31"/>
      <c r="B34" s="31"/>
      <c r="C34" s="31"/>
      <c r="D34" s="31"/>
      <c r="E34" s="31"/>
      <c r="F34" s="31"/>
      <c r="G34" s="31"/>
      <c r="H34" s="31"/>
      <c r="I34" s="31"/>
      <c r="J34" s="146"/>
      <c r="K34" s="146"/>
      <c r="L34" s="146"/>
      <c r="M34" s="146"/>
    </row>
    <row r="35" spans="1:13" ht="12.75">
      <c r="A35" s="54"/>
      <c r="B35" s="54"/>
      <c r="C35" s="54"/>
      <c r="D35" s="54"/>
      <c r="E35" s="54"/>
      <c r="F35" s="54"/>
      <c r="G35" s="54"/>
      <c r="H35" s="54"/>
      <c r="I35" s="54"/>
      <c r="J35" s="54"/>
      <c r="K35" s="54"/>
      <c r="L35" s="54"/>
      <c r="M35" s="54"/>
    </row>
    <row r="36" spans="1:13" ht="12.75">
      <c r="A36" s="54"/>
      <c r="B36" s="54"/>
      <c r="C36" s="54"/>
      <c r="D36" s="54"/>
      <c r="E36" s="54"/>
      <c r="F36" s="54"/>
      <c r="G36" s="54"/>
      <c r="H36" s="54"/>
      <c r="I36" s="54"/>
      <c r="J36" s="54"/>
      <c r="K36" s="54"/>
      <c r="L36" s="54"/>
      <c r="M36" s="54"/>
    </row>
  </sheetData>
  <sheetProtection password="97A4" sheet="1" objects="1" scenarios="1" selectLockedCells="1"/>
  <mergeCells count="28">
    <mergeCell ref="B14:C14"/>
    <mergeCell ref="A1:I1"/>
    <mergeCell ref="A2:B2"/>
    <mergeCell ref="C2:G2"/>
    <mergeCell ref="A3:B4"/>
    <mergeCell ref="C3:F4"/>
    <mergeCell ref="H3:I3"/>
    <mergeCell ref="H4:I4"/>
    <mergeCell ref="B22:C22"/>
    <mergeCell ref="B17:C17"/>
    <mergeCell ref="B7:C7"/>
    <mergeCell ref="K7:L7"/>
    <mergeCell ref="B8:C8"/>
    <mergeCell ref="B9:C9"/>
    <mergeCell ref="B10:C10"/>
    <mergeCell ref="B11:C11"/>
    <mergeCell ref="B12:C12"/>
    <mergeCell ref="B13:C13"/>
    <mergeCell ref="B23:C23"/>
    <mergeCell ref="B15:C15"/>
    <mergeCell ref="B16:C16"/>
    <mergeCell ref="B24:C24"/>
    <mergeCell ref="B25:C25"/>
    <mergeCell ref="B26:C26"/>
    <mergeCell ref="B18:C18"/>
    <mergeCell ref="B19:C19"/>
    <mergeCell ref="B20:C20"/>
    <mergeCell ref="B21:C21"/>
  </mergeCells>
  <printOptions/>
  <pageMargins left="0.75" right="0.75" top="1" bottom="1" header="0.5" footer="0.5"/>
  <pageSetup fitToHeight="1" fitToWidth="1" horizontalDpi="600" verticalDpi="600" orientation="portrait" scale="89" r:id="rId5"/>
  <drawing r:id="rId4"/>
  <legacyDrawing r:id="rId3"/>
  <oleObjects>
    <oleObject progId="Equation.3" shapeId="1711851" r:id="rId1"/>
    <oleObject progId="Equation.3" shapeId="1711850" r:id="rId2"/>
  </oleObjects>
</worksheet>
</file>

<file path=xl/worksheets/sheet8.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Sanders</dc:creator>
  <cp:keywords/>
  <dc:description/>
  <cp:lastModifiedBy>Willemsen, Jennifer [DEP]</cp:lastModifiedBy>
  <cp:lastPrinted>2019-02-21T13:50:55Z</cp:lastPrinted>
  <dcterms:created xsi:type="dcterms:W3CDTF">2016-07-07T13:16:32Z</dcterms:created>
  <dcterms:modified xsi:type="dcterms:W3CDTF">2022-07-28T14:34:13Z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0x01010085D868D3270A5F46A4CCDD2EA2062191</vt:lpwstr>
  </property>
</Properties>
</file>