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25" yWindow="75" windowWidth="7590" windowHeight="8385" tabRatio="636" activeTab="0"/>
  </bookViews>
  <sheets>
    <sheet name="Calculation Window" sheetId="1" r:id="rId1"/>
    <sheet name="Printout" sheetId="2" r:id="rId2"/>
    <sheet name="Metadata" sheetId="3" r:id="rId3"/>
    <sheet name="Municipality Codes" sheetId="4" r:id="rId4"/>
    <sheet name="Soil Codes" sheetId="5" r:id="rId5"/>
    <sheet name="New Soil - Old Soil" sheetId="6" r:id="rId6"/>
  </sheets>
  <definedNames>
    <definedName name="_title" localSheetId="1">'Printout'!$B$3</definedName>
    <definedName name="_title">'Calculation Window'!$B$1</definedName>
    <definedName name="A">'Calculation Window'!#REF!</definedName>
    <definedName name="alpha" localSheetId="1">'Printout'!#REF!</definedName>
    <definedName name="alpha">'Calculation Window'!#REF!</definedName>
    <definedName name="beta" localSheetId="1">'Printout'!#REF!</definedName>
    <definedName name="beta">'Calculation Window'!#REF!</definedName>
    <definedName name="BF">'Calculation Window'!$M$2</definedName>
    <definedName name="Cb">'Calculation Window'!#REF!</definedName>
    <definedName name="Cc">'Calculation Window'!#REF!</definedName>
    <definedName name="Ci">'Calculation Window'!#REF!</definedName>
    <definedName name="Cq">'Calculation Window'!$D$7</definedName>
    <definedName name="eta" localSheetId="1">'Printout'!#REF!</definedName>
    <definedName name="eta">'Calculation Window'!#REF!</definedName>
    <definedName name="F">'Calculation Window'!#REF!</definedName>
    <definedName name="flag1">'Calculation Window'!#REF!</definedName>
    <definedName name="gpy">'Calculation Window'!$C$52</definedName>
    <definedName name="gsr_32" localSheetId="1">'Printout'!#REF!</definedName>
    <definedName name="gsr_32">'Calculation Window'!#REF!</definedName>
    <definedName name="H">'Calculation Window'!$D$5</definedName>
    <definedName name="hydric_soil" localSheetId="1">'Printout'!#REF!</definedName>
    <definedName name="hydric_soil">'Calculation Window'!$B$43</definedName>
    <definedName name="ISC">'Calculation Window'!#REF!</definedName>
    <definedName name="LHS">'Calculation Window'!#REF!</definedName>
    <definedName name="line_slope" localSheetId="1">'Printout'!#REF!</definedName>
    <definedName name="line_slope">'Calculation Window'!#REF!</definedName>
    <definedName name="lot_size" localSheetId="1">'Printout'!#REF!</definedName>
    <definedName name="lot_size">'Calculation Window'!#REF!</definedName>
    <definedName name="M">'Calculation Window'!$D$6</definedName>
    <definedName name="Mass_Error">'Calculation Window'!#REF!</definedName>
    <definedName name="NO3_min" localSheetId="1">'Printout'!#REF!</definedName>
    <definedName name="NO3_min">'Calculation Window'!$I$23</definedName>
    <definedName name="nu" localSheetId="1">'Printout'!#REF!</definedName>
    <definedName name="nu">'Calculation Window'!#REF!</definedName>
    <definedName name="nueta" localSheetId="1">'Printout'!#REF!</definedName>
    <definedName name="nueta">'Calculation Window'!#REF!</definedName>
    <definedName name="Pf">'Calculation Window'!$D$15</definedName>
    <definedName name="Pi">'Calculation Window'!#REF!</definedName>
    <definedName name="_xlnm.Print_Area" localSheetId="0">'Calculation Window'!$A$1:$F$28</definedName>
    <definedName name="_xlnm.Print_Area" localSheetId="1">'Printout'!$A$1:$H$32</definedName>
    <definedName name="RHS">'Calculation Window'!#REF!</definedName>
    <definedName name="Rmax">'Calculation Window'!$D$17</definedName>
    <definedName name="Rnet">'Calculation Window'!$D$20</definedName>
    <definedName name="S">'Calculation Window'!$R$23</definedName>
    <definedName name="solver_adj" localSheetId="0" hidden="1">'Calculation Window'!#REF!</definedName>
    <definedName name="solver_adj" localSheetId="3" hidden="1">'Municipality Codes'!$O$9</definedName>
    <definedName name="solver_adj" localSheetId="1" hidden="1">'Printout'!#REF!</definedName>
    <definedName name="solver_cvg" localSheetId="0" hidden="1">0.0001</definedName>
    <definedName name="solver_cvg" localSheetId="1" hidden="1">0.001</definedName>
    <definedName name="solver_drv" localSheetId="0" hidden="1">0</definedName>
    <definedName name="solver_drv" localSheetId="1" hidden="1">1</definedName>
    <definedName name="solver_est" localSheetId="0" hidden="1">0</definedName>
    <definedName name="solver_est" localSheetId="1" hidden="1">1</definedName>
    <definedName name="solver_itr" localSheetId="0" hidden="1">100</definedName>
    <definedName name="solver_itr" localSheetId="1" hidden="1">100</definedName>
    <definedName name="solver_lhs1" localSheetId="0" hidden="1">'Calculation Window'!#REF!</definedName>
    <definedName name="solver_lhs1" localSheetId="1" hidden="1">'Printout'!#REF!</definedName>
    <definedName name="solver_lhs2" localSheetId="0" hidden="1">'Calculation Window'!#REF!</definedName>
    <definedName name="solver_lin" localSheetId="0" hidden="1">2</definedName>
    <definedName name="solver_lin" localSheetId="1" hidden="1">2</definedName>
    <definedName name="solver_neg" localSheetId="0" hidden="1">2</definedName>
    <definedName name="solver_neg" localSheetId="1" hidden="1">2</definedName>
    <definedName name="solver_num" localSheetId="0" hidden="1">1</definedName>
    <definedName name="solver_num" localSheetId="1" hidden="1">1</definedName>
    <definedName name="solver_nwt" localSheetId="0" hidden="1">0</definedName>
    <definedName name="solver_nwt" localSheetId="1" hidden="1">1</definedName>
    <definedName name="solver_opt" localSheetId="0" hidden="1">'Calculation Window'!#REF!</definedName>
    <definedName name="solver_opt" localSheetId="3" hidden="1">'Municipality Codes'!$O$10</definedName>
    <definedName name="solver_opt" localSheetId="1" hidden="1">'Printout'!#REF!</definedName>
    <definedName name="solver_pre" localSheetId="0" hidden="1">0.0000001</definedName>
    <definedName name="solver_pre" localSheetId="1" hidden="1">0.000001</definedName>
    <definedName name="solver_rel1" localSheetId="0" hidden="1">3</definedName>
    <definedName name="solver_rel1" localSheetId="1" hidden="1">3</definedName>
    <definedName name="solver_rel2" localSheetId="0" hidden="1">3</definedName>
    <definedName name="solver_rhs1" localSheetId="0" hidden="1">0.0001</definedName>
    <definedName name="solver_rhs1" localSheetId="1" hidden="1">0.001</definedName>
    <definedName name="solver_rhs2" localSheetId="0" hidden="1">0.0001</definedName>
    <definedName name="solver_scl" localSheetId="0" hidden="1">2</definedName>
    <definedName name="solver_scl" localSheetId="1" hidden="1">2</definedName>
    <definedName name="solver_sho" localSheetId="0" hidden="1">2</definedName>
    <definedName name="solver_sho" localSheetId="1" hidden="1">2</definedName>
    <definedName name="solver_tim" localSheetId="0" hidden="1">100</definedName>
    <definedName name="solver_tim" localSheetId="1" hidden="1">100</definedName>
    <definedName name="solver_tol" localSheetId="0" hidden="1">0.04</definedName>
    <definedName name="solver_tol" localSheetId="1" hidden="1">0.05</definedName>
    <definedName name="solver_typ" localSheetId="0" hidden="1">3</definedName>
    <definedName name="solver_typ" localSheetId="3" hidden="1">3</definedName>
    <definedName name="solver_typ" localSheetId="1" hidden="1">3</definedName>
    <definedName name="solver_val" localSheetId="0" hidden="1">0</definedName>
    <definedName name="solver_val" localSheetId="3" hidden="1">0</definedName>
    <definedName name="solver_val" localSheetId="1" hidden="1">0</definedName>
    <definedName name="ueta" localSheetId="1">'Printout'!#REF!</definedName>
    <definedName name="ueta">'Calculation Window'!#REF!</definedName>
    <definedName name="Wc">'Calculation Window'!$D$8</definedName>
    <definedName name="Wp">'Calculation Window'!#REF!</definedName>
    <definedName name="YesNo">'Calculation Window'!#REF!</definedName>
  </definedNames>
  <calcPr fullCalcOnLoad="1"/>
</workbook>
</file>

<file path=xl/comments1.xml><?xml version="1.0" encoding="utf-8"?>
<comments xmlns="http://schemas.openxmlformats.org/spreadsheetml/2006/main">
  <authors>
    <author>Jeffrey L. Hoffman</author>
    <author>NJGS-DSRT</author>
  </authors>
  <commentList>
    <comment ref="D5" authorId="0">
      <text>
        <r>
          <rPr>
            <sz val="8"/>
            <color indexed="8"/>
            <rFont val="Arial"/>
            <family val="2"/>
          </rPr>
          <t xml:space="preserve">Estimated discharge rate from establishment based on 7:9A-7.4 </t>
        </r>
      </text>
    </comment>
    <comment ref="D7" authorId="0">
      <text>
        <r>
          <rPr>
            <sz val="8"/>
            <color indexed="8"/>
            <rFont val="Arial"/>
            <family val="2"/>
          </rPr>
          <t>The NO</t>
        </r>
        <r>
          <rPr>
            <vertAlign val="subscript"/>
            <sz val="8"/>
            <color indexed="8"/>
            <rFont val="Arial"/>
            <family val="2"/>
          </rPr>
          <t xml:space="preserve">3 </t>
        </r>
        <r>
          <rPr>
            <sz val="8"/>
            <color indexed="8"/>
            <rFont val="Arial"/>
            <family val="2"/>
          </rPr>
          <t>target downgradient of the establishment</t>
        </r>
        <r>
          <rPr>
            <b/>
            <sz val="8"/>
            <color indexed="8"/>
            <rFont val="Arial"/>
            <family val="2"/>
          </rPr>
          <t>.</t>
        </r>
      </text>
    </comment>
    <comment ref="C11" authorId="1">
      <text>
        <r>
          <rPr>
            <sz val="8"/>
            <rFont val="Tahoma"/>
            <family val="2"/>
          </rPr>
          <t>Use pick list to select the  municipality.</t>
        </r>
      </text>
    </comment>
    <comment ref="D6" authorId="1">
      <text>
        <r>
          <rPr>
            <sz val="8"/>
            <rFont val="Tahoma"/>
            <family val="2"/>
          </rPr>
          <t>Estimated nitrate concentration in effluent.</t>
        </r>
      </text>
    </comment>
    <comment ref="C10" authorId="1">
      <text>
        <r>
          <rPr>
            <sz val="8"/>
            <rFont val="Tahoma"/>
            <family val="2"/>
          </rPr>
          <t>Use pick list to select soil.</t>
        </r>
      </text>
    </comment>
    <comment ref="M2" authorId="1">
      <text>
        <r>
          <rPr>
            <sz val="8"/>
            <rFont val="Arial"/>
            <family val="2"/>
          </rPr>
          <t>A calibration factor matching basin-wide recharge to stream baseflow</t>
        </r>
        <r>
          <rPr>
            <b/>
            <sz val="7"/>
            <rFont val="Tahoma"/>
            <family val="0"/>
          </rPr>
          <t>.</t>
        </r>
        <r>
          <rPr>
            <sz val="7"/>
            <rFont val="Tahoma"/>
            <family val="0"/>
          </rPr>
          <t xml:space="preserve">
</t>
        </r>
      </text>
    </comment>
  </commentList>
</comments>
</file>

<file path=xl/sharedStrings.xml><?xml version="1.0" encoding="utf-8"?>
<sst xmlns="http://schemas.openxmlformats.org/spreadsheetml/2006/main" count="3515" uniqueCount="1842">
  <si>
    <t>Alloway Twp. (Salem Co.)</t>
  </si>
  <si>
    <t>Carneys Point Twp. (Salem Co.)</t>
  </si>
  <si>
    <t>Elmer Boro. (Salem Co.)</t>
  </si>
  <si>
    <t>Elsinboro Twp. (Salem Co.)</t>
  </si>
  <si>
    <t>Lower Alloways Creek Twp. (Salem Co.)</t>
  </si>
  <si>
    <t>Mannington Twp. (Salem Co.)</t>
  </si>
  <si>
    <t>Oldmans Twp. (Salem Co.)</t>
  </si>
  <si>
    <t>Penns Grove Boro. (Salem Co.)</t>
  </si>
  <si>
    <t>Pennsville Twp. (Salem Co.)</t>
  </si>
  <si>
    <t>Pilesgrove Twp. (Salem Co.)</t>
  </si>
  <si>
    <t>Pittsgrove Twp. (Salem Co.)</t>
  </si>
  <si>
    <t>Quinton Twp. (Salem Co.)</t>
  </si>
  <si>
    <t>Salem City (Salem Co.)</t>
  </si>
  <si>
    <t>Upper Pittsgrove Twp. (Salem Co.)</t>
  </si>
  <si>
    <t>Woodstown Boro. (Salem Co.)</t>
  </si>
  <si>
    <t>Bedminster Twp. (Somerset Co.)</t>
  </si>
  <si>
    <t>Bernards Twp. (Somerset Co.)</t>
  </si>
  <si>
    <t>Bernardsville Boro. (Somerset Co.)</t>
  </si>
  <si>
    <t>Bound Brook Boro. (Somerset Co.)</t>
  </si>
  <si>
    <t>Branchburg Twp. (Somerset Co.)</t>
  </si>
  <si>
    <t>Bridgewater Twp. (Somerset Co.)</t>
  </si>
  <si>
    <t>Far Hills Boro. (Somerset Co.)</t>
  </si>
  <si>
    <t>Franklin Twp. (Somerset Co.)</t>
  </si>
  <si>
    <t>Green Brook Twp. (Somerset Co.)</t>
  </si>
  <si>
    <t>Hillsborough Twp. (Somerset Co.)</t>
  </si>
  <si>
    <t>Manville Boro. (Somerset Co.)</t>
  </si>
  <si>
    <t>Millstone Boro. (Somerset Co.)</t>
  </si>
  <si>
    <t>Montgomery Twp. (Somerset Co.)</t>
  </si>
  <si>
    <t>North Plainfield Boro. (Somerset Co.)</t>
  </si>
  <si>
    <t>Peapack-Gladstone Boro. (Somerset Co.)</t>
  </si>
  <si>
    <t>Raritan Boro. (Somerset Co.)</t>
  </si>
  <si>
    <t>Rocky Hill Boro. (Somerset Co.)</t>
  </si>
  <si>
    <t>Somerville Boro. (Somerset Co.)</t>
  </si>
  <si>
    <t>South Bound Brook Boro. (Somerset Co.)</t>
  </si>
  <si>
    <t>Warren Twp. (Somerset Co.)</t>
  </si>
  <si>
    <t>Watchung Boro. (Somerset Co.)</t>
  </si>
  <si>
    <t>Andover Boro. (Sussex Co.)</t>
  </si>
  <si>
    <t>Andover Twp. (Sussex Co.)</t>
  </si>
  <si>
    <t>Branchville Boro. (Sussex Co.)</t>
  </si>
  <si>
    <t>Byram Twp. (Sussex Co.)</t>
  </si>
  <si>
    <t>Frankford Twp. (Sussex Co.)</t>
  </si>
  <si>
    <t>Franklin Boro. (Sussex Co.)</t>
  </si>
  <si>
    <t>Fredon Twp. (Sussex Co.)</t>
  </si>
  <si>
    <t>Green Twp. (Sussex Co.)</t>
  </si>
  <si>
    <t>twice in previous versions.</t>
  </si>
  <si>
    <t>Version 4.1 modified the way the basin factor is handled.</t>
  </si>
  <si>
    <t>May 2002</t>
  </si>
  <si>
    <t>Hamburg Boro. (Sussex Co.)</t>
  </si>
  <si>
    <t>Hampton Twp. (Sussex Co.)</t>
  </si>
  <si>
    <t>Hardyston Twp. (Sussex Co.)</t>
  </si>
  <si>
    <t>Hopatcong Boro. (Sussex Co.)</t>
  </si>
  <si>
    <t>Lafayette Twp. (Sussex Co.)</t>
  </si>
  <si>
    <t>Montague Twp. (Sussex Co.)</t>
  </si>
  <si>
    <t>Newton Town (Sussex Co.)</t>
  </si>
  <si>
    <t>Ogdensburg Boro. (Sussex Co.)</t>
  </si>
  <si>
    <t>Sandyston Twp. (Sussex Co.)</t>
  </si>
  <si>
    <t>Sparta Twp. (Sussex Co.)</t>
  </si>
  <si>
    <t>Stanhope Boro. (Sussex Co.)</t>
  </si>
  <si>
    <t>Stillwater Twp. (Sussex Co.)</t>
  </si>
  <si>
    <t>Sussex Boro. (Sussex Co.)</t>
  </si>
  <si>
    <t>Vernon Twp. (Sussex Co.)</t>
  </si>
  <si>
    <t>Walpack Twp. (Sussex Co.)</t>
  </si>
  <si>
    <t>Wantage Twp. (Sussex Co.)</t>
  </si>
  <si>
    <t>Berkeley Heights Twp. (Union Co.)</t>
  </si>
  <si>
    <t>Clark Twp. (Union Co.)</t>
  </si>
  <si>
    <t>Cranford Twp. (Union Co.)</t>
  </si>
  <si>
    <t>Elizabeth City (Union Co.)</t>
  </si>
  <si>
    <t>Fanwood Boro. (Union Co.)</t>
  </si>
  <si>
    <t>Garwood Boro. (Union Co.)</t>
  </si>
  <si>
    <t>Hillside Twp. (Union Co.)</t>
  </si>
  <si>
    <t>Kenilworth Boro. (Union Co.)</t>
  </si>
  <si>
    <t>Linden City (Union Co.)</t>
  </si>
  <si>
    <t>Mountainside Boro. (Union Co.)</t>
  </si>
  <si>
    <t>New Providence Boro. (Union Co.)</t>
  </si>
  <si>
    <t>Plainfield City (Union Co.)</t>
  </si>
  <si>
    <t>Rahway City (Union Co.)</t>
  </si>
  <si>
    <t>Roselle Boro. (Union Co.)</t>
  </si>
  <si>
    <t>Roselle Park Boro. (Union Co.)</t>
  </si>
  <si>
    <t>Scotch Plains Twp. (Union Co.)</t>
  </si>
  <si>
    <t>Springfield Twp. (Union Co.)</t>
  </si>
  <si>
    <t>Summit City (Union Co.)</t>
  </si>
  <si>
    <t>Union Twp. (Union Co.)</t>
  </si>
  <si>
    <t>Westfield Town (Union Co.)</t>
  </si>
  <si>
    <t>Winfield Twp. (Union Co.)</t>
  </si>
  <si>
    <t>Allamuchy Twp. (Warren Co.)</t>
  </si>
  <si>
    <t>Alpha Boro. (Warren Co.)</t>
  </si>
  <si>
    <t>Belvidere Town (Warren Co.)</t>
  </si>
  <si>
    <t>Blairstown Twp. (Warren Co.)</t>
  </si>
  <si>
    <t>Franklin Twp. (Warren Co.)</t>
  </si>
  <si>
    <t>Frelinghuysen Twp. (Warren Co.)</t>
  </si>
  <si>
    <t>Greenwich Twp. (Warren Co.)</t>
  </si>
  <si>
    <t>Hackettstown Town (Warren Co.)</t>
  </si>
  <si>
    <t>Hardwick Twp. (Warren Co.)</t>
  </si>
  <si>
    <t>Harmony Twp. (Warren Co.)</t>
  </si>
  <si>
    <t>Hope Twp. (Warren Co.)</t>
  </si>
  <si>
    <t>Independence Twp. (Warren Co.)</t>
  </si>
  <si>
    <t>Knowlton Twp. (Warren Co.)</t>
  </si>
  <si>
    <t>Liberty Twp. (Warren Co.)</t>
  </si>
  <si>
    <t>Lopatcong Twp. (Warren Co.)</t>
  </si>
  <si>
    <t>Mansfield Twp. (Warren Co.)</t>
  </si>
  <si>
    <t>Oxford Twp. (Warren Co.)</t>
  </si>
  <si>
    <t>Pahaquarry Twp. (Warren Co.)</t>
  </si>
  <si>
    <t>Phillipsburg Town (Warren Co.)</t>
  </si>
  <si>
    <t>Pohatcong Twp. (Warren Co.)</t>
  </si>
  <si>
    <t>Washington Boro. (Warren Co.)</t>
  </si>
  <si>
    <t>Washington Twp. (Warren Co.)</t>
  </si>
  <si>
    <t>White Twp. (Warren Co.)</t>
  </si>
  <si>
    <t>inches/year</t>
  </si>
  <si>
    <t>2.7 PREVIOUS VERSIONS</t>
  </si>
  <si>
    <t>A report documenting the development of this method is</t>
  </si>
  <si>
    <t>in preparation.</t>
  </si>
  <si>
    <t xml:space="preserve">This file consists of one EXCEL spreadsheet. </t>
  </si>
  <si>
    <t>dilution and NJGS ground-water recharge models.</t>
  </si>
  <si>
    <t>2.8. NECESSARY SOFTWARE SETUP</t>
  </si>
  <si>
    <t>Adjusted Trela-Douglas Model Input Parameters</t>
  </si>
  <si>
    <t xml:space="preserve">spreadsheet. When Excel starts to load the file it will indicate that </t>
  </si>
  <si>
    <t xml:space="preserve">the spreadsheet wants to run macros. The user must indicate that </t>
  </si>
  <si>
    <t xml:space="preserve">Additionally, the calculations require access to a special solver routine. </t>
  </si>
  <si>
    <t xml:space="preserve">The program must have access to the file SOLVER.XLA. This is an </t>
  </si>
  <si>
    <t xml:space="preserve">add-in file to EXCEL 97 that must be activated by issuing the </t>
  </si>
  <si>
    <t>following commands:</t>
  </si>
  <si>
    <t>based on a calibration of basin-wide recharge volume</t>
  </si>
  <si>
    <t>(Hoffman, 1999a). This factor should not be changed. The basin</t>
  </si>
  <si>
    <t>factor is used in the spreadsheet to calculate recharge but is</t>
  </si>
  <si>
    <t>not explicatly a variable the user can alter.</t>
  </si>
  <si>
    <t>units</t>
  </si>
  <si>
    <t xml:space="preserve">Recharge to a totally pervious lot on this soil type in this municipality is approximately </t>
  </si>
  <si>
    <t>acres</t>
  </si>
  <si>
    <t>recharge (Charles and others, 1993) to estimate the minimum lot size</t>
  </si>
  <si>
    <t xml:space="preserve">recharge for the modified Trela-Douglas model. Because it is an </t>
  </si>
  <si>
    <t xml:space="preserve"> lot size as parameters are entered (as it does for the municipality </t>
  </si>
  <si>
    <t>A spreadsheet implementing the method of Charles and others</t>
  </si>
  <si>
    <t>(1993) is available for downloading from the NJGS website as</t>
  </si>
  <si>
    <t>Hoffman, J.L., 1999a, Basin factor calibration for ground-water-</t>
  </si>
  <si>
    <t>Hoffman, J.L., 1999b, Ground-water recharge calculations</t>
  </si>
  <si>
    <t>Digital Geodata Series product DGS 99-2 (Hoffman, 1999b).</t>
  </si>
  <si>
    <t>Metadata - This metadata file.</t>
  </si>
  <si>
    <t xml:space="preserve">software. Use of brand, commercial or trade names is for </t>
  </si>
  <si>
    <t>the New Jersey Geological Survey.</t>
  </si>
  <si>
    <t xml:space="preserve">identification purposes only and does not constitute endorsement by </t>
  </si>
  <si>
    <t xml:space="preserve">This spreadsheet was developed using the EXCEL spreadsheet </t>
  </si>
  <si>
    <t>from performing as desired.</t>
  </si>
  <si>
    <t xml:space="preserve">Not allowing macros to execute will prevent the spreadsheet </t>
  </si>
  <si>
    <t xml:space="preserve">spreadsheet calculates the minimum lot size by running a macro. </t>
  </si>
  <si>
    <t xml:space="preserve">this is acceptable by clicking the 'ok' button. This is because the </t>
  </si>
  <si>
    <t>and soil). The user must click on the 'SOLVE' button to do this. This</t>
  </si>
  <si>
    <t>Clicking on the 'Print results' button prints a summary sheet of</t>
  </si>
  <si>
    <t>what is on the screen on the system's printer. If the 'SOLVE' button</t>
  </si>
  <si>
    <t>is not clicked before printing results then the minimum recharge</t>
  </si>
  <si>
    <t>areas showed on the printed page may not be a result of the</t>
  </si>
  <si>
    <t>input parameters shown.</t>
  </si>
  <si>
    <t>2.9. SOLUTION TECHNIQUES</t>
  </si>
  <si>
    <t>The spreadsheet uses an iterative technique to solve two nonlinear</t>
  </si>
  <si>
    <t xml:space="preserve">equations. This is documented in cells Q1- U26 of the </t>
  </si>
  <si>
    <t>The calculation window does not automatically update the appropriate</t>
  </si>
  <si>
    <t>Results.' If the solver finds an acceptable solution the user should</t>
  </si>
  <si>
    <t xml:space="preserve"> indicate in this command to "Keep Solver Solution" and then click </t>
  </si>
  <si>
    <t>on the "ok" button.</t>
  </si>
  <si>
    <t>New Jersey Department of Environmental Protection</t>
  </si>
  <si>
    <t xml:space="preserve">The basic factors of the ground-water recharge methodology </t>
  </si>
  <si>
    <t>were created by Charles and others (1993). See that report</t>
  </si>
  <si>
    <t>for a description of how the factors were created.</t>
  </si>
  <si>
    <t>report describes how these equations were developed.) These</t>
  </si>
  <si>
    <t xml:space="preserve">recharge are from Charles and others (1993). (Appendix 7 of that </t>
  </si>
  <si>
    <t xml:space="preserve">equations were added to the 'Calculation Window' worksheet. </t>
  </si>
  <si>
    <t>Mail-order purchases:</t>
  </si>
  <si>
    <t>Check the NJGS website for possible additional information.</t>
  </si>
  <si>
    <t>This methodology is not intended to predict nitrate concentrations</t>
  </si>
  <si>
    <t>downgradient of an individual septic tank. It is intended to</t>
  </si>
  <si>
    <t>estimate net impact of a number of homes on ground-water</t>
  </si>
  <si>
    <t>nitrate concentrations at a point downgradient of the homes.</t>
  </si>
  <si>
    <t>NJGS ground-water recharge model are appropriate to the</t>
  </si>
  <si>
    <t>of 1.3 as used by Charles and others (1993). This is</t>
  </si>
  <si>
    <t>value</t>
  </si>
  <si>
    <t>Washington</t>
  </si>
  <si>
    <t>Wassaic</t>
  </si>
  <si>
    <t>Wassaic-Rock Outcrop (Sussex)</t>
  </si>
  <si>
    <t>Wassaic-Rock Outcrop (Warren)</t>
  </si>
  <si>
    <t>Watchung</t>
  </si>
  <si>
    <t>Wayland</t>
  </si>
  <si>
    <t>Weeksville</t>
  </si>
  <si>
    <t>Westphalia</t>
  </si>
  <si>
    <t>Wethersfield</t>
  </si>
  <si>
    <t>Wethersfield Rock Outcrop</t>
  </si>
  <si>
    <t>Whippany</t>
  </si>
  <si>
    <t>Soil</t>
  </si>
  <si>
    <t>parameter</t>
  </si>
  <si>
    <t>Whitman</t>
  </si>
  <si>
    <t>Woodmansie</t>
  </si>
  <si>
    <t>Woodstown</t>
  </si>
  <si>
    <t>Wooster</t>
  </si>
  <si>
    <t>Wurtsboro</t>
  </si>
  <si>
    <t>code</t>
  </si>
  <si>
    <t>County</t>
  </si>
  <si>
    <t>Municipality</t>
  </si>
  <si>
    <t>Atlantic Co.</t>
  </si>
  <si>
    <t>Bergen Co.</t>
  </si>
  <si>
    <t>Recharge Factors by Soil Code</t>
  </si>
  <si>
    <t>Recharge Constants by Soil Code</t>
  </si>
  <si>
    <t>Calculation Window - A worksheet in which the user enters</t>
  </si>
  <si>
    <t>Burlington Co.</t>
  </si>
  <si>
    <t>Camden Co.</t>
  </si>
  <si>
    <t>Cape May Co.</t>
  </si>
  <si>
    <t>Cumberland Co.</t>
  </si>
  <si>
    <t>Essex Co.</t>
  </si>
  <si>
    <t>Gloucester Co.</t>
  </si>
  <si>
    <t>Hudson Co.</t>
  </si>
  <si>
    <t>Hunterdon Co.</t>
  </si>
  <si>
    <t>Mercer Co.</t>
  </si>
  <si>
    <t>Middlesex Co.</t>
  </si>
  <si>
    <t>Monmouth Co.</t>
  </si>
  <si>
    <t>Morris Co.</t>
  </si>
  <si>
    <t>Ocean Co.</t>
  </si>
  <si>
    <t>Passaic Co.</t>
  </si>
  <si>
    <t>Salem Co.</t>
  </si>
  <si>
    <t>Somerset Co.</t>
  </si>
  <si>
    <t>Sussex Co.</t>
  </si>
  <si>
    <t>Union Co.</t>
  </si>
  <si>
    <t>Warren Co.</t>
  </si>
  <si>
    <t>LULC</t>
  </si>
  <si>
    <t>landscape open space</t>
  </si>
  <si>
    <t>Absecon City</t>
  </si>
  <si>
    <t>Atlantic City</t>
  </si>
  <si>
    <t>Brigantine City</t>
  </si>
  <si>
    <t>Buena Boro.</t>
  </si>
  <si>
    <t>Buena Vista Twp.</t>
  </si>
  <si>
    <t>Corbin City</t>
  </si>
  <si>
    <t>Egg Harbor City</t>
  </si>
  <si>
    <t>Egg Harbor Twp.</t>
  </si>
  <si>
    <t>Estell Manor City</t>
  </si>
  <si>
    <t>Folsom Boro.</t>
  </si>
  <si>
    <t>Galloway Twp.</t>
  </si>
  <si>
    <t>Hamilton Twp.</t>
  </si>
  <si>
    <t>Hammonton Town</t>
  </si>
  <si>
    <t>Linwood City</t>
  </si>
  <si>
    <t>Longport Boro.</t>
  </si>
  <si>
    <t>Margate City</t>
  </si>
  <si>
    <t>Mullica Twp.</t>
  </si>
  <si>
    <t>Northfield City</t>
  </si>
  <si>
    <t>Pleasantville City</t>
  </si>
  <si>
    <r>
      <t>TOTAL LOT SIZE</t>
    </r>
    <r>
      <rPr>
        <sz val="10"/>
        <rFont val="Arial"/>
        <family val="0"/>
      </rPr>
      <t xml:space="preserve">
The total lot size is the sum of the impervious areas 
(roofed and paved areas) and the pervious areas (specified at left).</t>
    </r>
  </si>
  <si>
    <t>Port Republic City</t>
  </si>
  <si>
    <t>Somers Point City</t>
  </si>
  <si>
    <t>Ventnor City</t>
  </si>
  <si>
    <r>
      <t>à</t>
    </r>
    <r>
      <rPr>
        <sz val="10"/>
        <rFont val="Arial"/>
        <family val="0"/>
      </rPr>
      <t xml:space="preserve"> More explanations are in the 'Metadata' worksheet.</t>
    </r>
  </si>
  <si>
    <t>Weymouth Twp.</t>
  </si>
  <si>
    <t>Allendale Boro.</t>
  </si>
  <si>
    <t>Alpine Boro.</t>
  </si>
  <si>
    <t>Bergenfield Boro.</t>
  </si>
  <si>
    <t>Bogota Boro.</t>
  </si>
  <si>
    <t>Carlstadt Boro.</t>
  </si>
  <si>
    <t>Cliffside Park Boro.</t>
  </si>
  <si>
    <t>Closter Boro.</t>
  </si>
  <si>
    <t>Cresskill Boro.</t>
  </si>
  <si>
    <t>Demarest Boro.</t>
  </si>
  <si>
    <t>Dumont Boro.</t>
  </si>
  <si>
    <t>East Rutherford Boro.</t>
  </si>
  <si>
    <t>Edgewater Boro.</t>
  </si>
  <si>
    <t>Elmwood Park Boro.</t>
  </si>
  <si>
    <t>Emerson Boro.</t>
  </si>
  <si>
    <t>Englewood City</t>
  </si>
  <si>
    <t>Englewood Cliffs Boro.</t>
  </si>
  <si>
    <t>Fair Lawn Boro.</t>
  </si>
  <si>
    <t>Fairview Boro.</t>
  </si>
  <si>
    <t>Fort Lee Boro.</t>
  </si>
  <si>
    <t>Franklin Lakes Boro.</t>
  </si>
  <si>
    <t>Garfield City</t>
  </si>
  <si>
    <t>Glen Rock Boro.</t>
  </si>
  <si>
    <t>Hackensack City</t>
  </si>
  <si>
    <t>Harrington Park Boro.</t>
  </si>
  <si>
    <t>Hasbrouck Heights Boro.</t>
  </si>
  <si>
    <t>Haworth Boro.</t>
  </si>
  <si>
    <t>Hillsdale Boro.</t>
  </si>
  <si>
    <t>Hohokus Boro.</t>
  </si>
  <si>
    <t>Leonia Boro.</t>
  </si>
  <si>
    <t>Little Fy Boro.</t>
  </si>
  <si>
    <t>Lodi Boro.</t>
  </si>
  <si>
    <t>Lyndhurst Twp.</t>
  </si>
  <si>
    <t>Mahwah Twp.</t>
  </si>
  <si>
    <t>Maywood Boro.</t>
  </si>
  <si>
    <t>Midland Park Boro.</t>
  </si>
  <si>
    <t>Montvale Boro.</t>
  </si>
  <si>
    <t>Moonachie Boro.</t>
  </si>
  <si>
    <t>New Milford Boro.</t>
  </si>
  <si>
    <t>North Arlington Boro.</t>
  </si>
  <si>
    <t>Northvale Boro.</t>
  </si>
  <si>
    <t>Norwood Boro.</t>
  </si>
  <si>
    <t>Oakland Boro.</t>
  </si>
  <si>
    <t>Old Tappan Boro.</t>
  </si>
  <si>
    <t>Oradell Boro.</t>
  </si>
  <si>
    <t>Palisades Park Boro.</t>
  </si>
  <si>
    <t>Paramus Boro.</t>
  </si>
  <si>
    <t>Park Ridge Boro.</t>
  </si>
  <si>
    <t>Ramsey Boro.</t>
  </si>
  <si>
    <t>Ridgefield Boro.</t>
  </si>
  <si>
    <t>Ridgefield Park Village</t>
  </si>
  <si>
    <t>Ridgewood Village</t>
  </si>
  <si>
    <t>River Edge Boro.</t>
  </si>
  <si>
    <t>River Vale Twp.</t>
  </si>
  <si>
    <t>Rochelle Park Twp.</t>
  </si>
  <si>
    <t>Rockleigh Boro.</t>
  </si>
  <si>
    <t>Rutherford Boro.</t>
  </si>
  <si>
    <t>Saddle Brook Twp.</t>
  </si>
  <si>
    <t>Saddle River Boro.</t>
  </si>
  <si>
    <t>South Hackensack Twp.</t>
  </si>
  <si>
    <t>Teaneck Twp.</t>
  </si>
  <si>
    <t>Tenafly Boro.</t>
  </si>
  <si>
    <t>Teterboro Boro.</t>
  </si>
  <si>
    <t>Upper Saddle River Boro.</t>
  </si>
  <si>
    <t>Waldwick Boro.</t>
  </si>
  <si>
    <t>Wallington Boro.</t>
  </si>
  <si>
    <t>Washington Twp.</t>
  </si>
  <si>
    <t>Westwood Boro.</t>
  </si>
  <si>
    <t>Wood-Ridge Boro.</t>
  </si>
  <si>
    <t>Woodcliff Lake Boro.</t>
  </si>
  <si>
    <t>Wyckoff Twp.</t>
  </si>
  <si>
    <t>Bass River Twp.</t>
  </si>
  <si>
    <t>Beverly City</t>
  </si>
  <si>
    <t>Bordentown City</t>
  </si>
  <si>
    <t>Bordentown Twp.</t>
  </si>
  <si>
    <t>Burlington City</t>
  </si>
  <si>
    <t>Burlington Twp.</t>
  </si>
  <si>
    <t>Chesterfield Twp.</t>
  </si>
  <si>
    <t>Cinnaminson Twp.</t>
  </si>
  <si>
    <t>Delanco Twp.</t>
  </si>
  <si>
    <t>Delran Twp.</t>
  </si>
  <si>
    <t>Eastampton Twp.</t>
  </si>
  <si>
    <t>Edgewater Park Twp.</t>
  </si>
  <si>
    <t>Evesham Twp.</t>
  </si>
  <si>
    <t>Fieldsboro Boro.</t>
  </si>
  <si>
    <t>Florence Twp.</t>
  </si>
  <si>
    <t>Hainesport Twp.</t>
  </si>
  <si>
    <t>Lumberton Twp.</t>
  </si>
  <si>
    <t>Mansfield Twp.</t>
  </si>
  <si>
    <t>Maple Shade Twp.</t>
  </si>
  <si>
    <t>Medford Lakes Boro.</t>
  </si>
  <si>
    <t>Medford Twp.</t>
  </si>
  <si>
    <t>Moorestown Twp.</t>
  </si>
  <si>
    <t>Mount Holly Twp.</t>
  </si>
  <si>
    <t>Mount Laurel Twp.</t>
  </si>
  <si>
    <t>New Hanover Twp.</t>
  </si>
  <si>
    <t>North Hanover Twp.</t>
  </si>
  <si>
    <t>Palmyra Boro.</t>
  </si>
  <si>
    <t>Pemberton Boro.</t>
  </si>
  <si>
    <t>Pemberton Twp.</t>
  </si>
  <si>
    <t>Riverside Twp.</t>
  </si>
  <si>
    <t>Riverton Boro.</t>
  </si>
  <si>
    <t>Shamong Twp.</t>
  </si>
  <si>
    <t>Southampton Twp.</t>
  </si>
  <si>
    <t>Springfield Twp.</t>
  </si>
  <si>
    <t>Tabernacle Twp.</t>
  </si>
  <si>
    <t>Westampton Twp.</t>
  </si>
  <si>
    <t>Willingboro Twp.</t>
  </si>
  <si>
    <t>Woodland Twp.</t>
  </si>
  <si>
    <t>Wrightstown Boro.</t>
  </si>
  <si>
    <t>Audubon Boro.</t>
  </si>
  <si>
    <t xml:space="preserve">MS Excel Workbook Implementing A Recharge-Based </t>
  </si>
  <si>
    <t>nitrate, dilution, septic tanks, recharge, dilution model,</t>
  </si>
  <si>
    <t xml:space="preserve">The spreadsheet cannot perform the mathematics necessary </t>
  </si>
  <si>
    <t xml:space="preserve"> if this add-in is not accessible.</t>
  </si>
  <si>
    <t xml:space="preserve"> runs an Excel macro which calculates the appropriate area.</t>
  </si>
  <si>
    <t xml:space="preserve">The macro responds with a command box titled 'Solver </t>
  </si>
  <si>
    <t>Audubon Park Boro.</t>
  </si>
  <si>
    <t>Barrington Boro.</t>
  </si>
  <si>
    <t>Bellmawr Boro.</t>
  </si>
  <si>
    <t>Berlin Boro.</t>
  </si>
  <si>
    <t>Berlin Twp.</t>
  </si>
  <si>
    <t>Brooklawn Boro.</t>
  </si>
  <si>
    <t>Camden City</t>
  </si>
  <si>
    <t>Chy Hill Twp.</t>
  </si>
  <si>
    <t>Chesilhurst Boro.</t>
  </si>
  <si>
    <t>Clementon Boro.</t>
  </si>
  <si>
    <t>Collingswood Boro.</t>
  </si>
  <si>
    <t>Gibbsboro Boro.</t>
  </si>
  <si>
    <t>Gloucester City</t>
  </si>
  <si>
    <t>Gloucester Twp.</t>
  </si>
  <si>
    <t>Haddon Heights Boro.</t>
  </si>
  <si>
    <t>Haddon Twp.</t>
  </si>
  <si>
    <t>Haddonfield Boro.</t>
  </si>
  <si>
    <t>Hi-Nella Boro.</t>
  </si>
  <si>
    <t>Laurel Springs Boro.</t>
  </si>
  <si>
    <t>Lawnside Boro.</t>
  </si>
  <si>
    <t>Lindenwold Boro.</t>
  </si>
  <si>
    <t>Magnolia Boro.</t>
  </si>
  <si>
    <t>Merchantville Boro.</t>
  </si>
  <si>
    <t>Mount Ephraim Boro.</t>
  </si>
  <si>
    <t>Oaklyn Boro.</t>
  </si>
  <si>
    <t>Pennsauken Twp.</t>
  </si>
  <si>
    <t>Pine Hill Boro.</t>
  </si>
  <si>
    <t>Pine Valley Boro.</t>
  </si>
  <si>
    <t>Runnemede Boro.</t>
  </si>
  <si>
    <t>Somerdale Boro.</t>
  </si>
  <si>
    <t>Stratford Boro.</t>
  </si>
  <si>
    <t>Tavistock Boro.</t>
  </si>
  <si>
    <t>Voorhees Twp.</t>
  </si>
  <si>
    <t>Waterford Twp.</t>
  </si>
  <si>
    <t>Winslow Twp.</t>
  </si>
  <si>
    <t>Woodlynne Boro.</t>
  </si>
  <si>
    <t>Avalon Boro.</t>
  </si>
  <si>
    <t>Cape May City</t>
  </si>
  <si>
    <t>Cape May Point Boro.</t>
  </si>
  <si>
    <t>Dennis Twp.</t>
  </si>
  <si>
    <t>Lower Twp.</t>
  </si>
  <si>
    <t>Middle Twp.</t>
  </si>
  <si>
    <t>North Wildwood City</t>
  </si>
  <si>
    <t>Ocean City</t>
  </si>
  <si>
    <t>Sea Isle City</t>
  </si>
  <si>
    <t xml:space="preserve">target. This method is intended to be a guide for estimating the </t>
  </si>
  <si>
    <t xml:space="preserve">  water-recharge areas in New Jersey: N.J. Geological</t>
  </si>
  <si>
    <t xml:space="preserve">  Survey Report GSR-32, Trenton, 95p.</t>
  </si>
  <si>
    <t xml:space="preserve">  recharge estimation. New Jersey Geological Survey </t>
  </si>
  <si>
    <t xml:space="preserve">  Technical Memorandum 99-2, Trenton, 2p.</t>
  </si>
  <si>
    <t xml:space="preserve">  for New Jersey, spreadsheet: N.J. Geological Survey</t>
  </si>
  <si>
    <t xml:space="preserve">  Digital Geodata Series DGS 99-2, Trenton.</t>
  </si>
  <si>
    <t xml:space="preserve">   and carrying capacity in the New Jersey Pine Barrens:</t>
  </si>
  <si>
    <t xml:space="preserve">   paper presented at the First Annual Pine Barrens</t>
  </si>
  <si>
    <t xml:space="preserve">   Research Conference, Atlantic City, May 22, 1978,</t>
  </si>
  <si>
    <t xml:space="preserve">   34p.</t>
  </si>
  <si>
    <t xml:space="preserve">   Jeffrey L. Hoffman and Robert J. Canace, 2002</t>
  </si>
  <si>
    <t xml:space="preserve">needed to provide enough recharge to dilute nitrate to a specified </t>
  </si>
  <si>
    <t xml:space="preserve">  the required input parameters. Clicking the solve button</t>
  </si>
  <si>
    <t xml:space="preserve">  runs a macro which calculates the minimum land area needed to </t>
  </si>
  <si>
    <t xml:space="preserve">  capture enough recharge to dilute the nitrate in the effluent to the .</t>
  </si>
  <si>
    <t xml:space="preserve">  target. Clicking on the 'print' button prints a summary </t>
  </si>
  <si>
    <t xml:space="preserve">  sheet to the computer's printer.</t>
  </si>
  <si>
    <t xml:space="preserve">  in New Jersey with a code assigned just for</t>
  </si>
  <si>
    <t xml:space="preserve">  this report. This worksheet contains the climate</t>
  </si>
  <si>
    <t xml:space="preserve">  factor for each municipality. These data are from</t>
  </si>
  <si>
    <t xml:space="preserve">  Appendix 6 of Charles and others (1993).</t>
  </si>
  <si>
    <t xml:space="preserve">  a code assigned just for this report. This worksheet</t>
  </si>
  <si>
    <t xml:space="preserve">  includes the recharge factor and recharge constant</t>
  </si>
  <si>
    <t xml:space="preserve">  for each soil. These data are from Appendix 5</t>
  </si>
  <si>
    <t xml:space="preserve">  of Charles and others (1993).</t>
  </si>
  <si>
    <t>1.2.3. LIST OF KEYWORDS</t>
  </si>
  <si>
    <t>1.3. GEOGRAPHIC EXTENT</t>
  </si>
  <si>
    <t>1.4. CONTACT INFORMATION</t>
  </si>
  <si>
    <t>Trenton, NJ 08625</t>
  </si>
  <si>
    <t xml:space="preserve">      Bob.Canace@dep.state.nj.us</t>
  </si>
  <si>
    <t xml:space="preserve">   1) On the 'Tools' menu pick the 'Add-Ins' option .</t>
  </si>
  <si>
    <t xml:space="preserve">   2) Check off the box in front of 'Solver Add-In.' (If this is not an</t>
  </si>
  <si>
    <t xml:space="preserve">       option, use the browse command to locate the file </t>
  </si>
  <si>
    <t xml:space="preserve">       SOLVER.XLA and pick this file.) Then click the 'OK' button.</t>
  </si>
  <si>
    <t>3. DISTRIBUTION INFORMATION</t>
  </si>
  <si>
    <t>4. METADATA REFERENCE INFORMATION</t>
  </si>
  <si>
    <t>4.1 PUBLICATION DATE</t>
  </si>
  <si>
    <t>4.2 AUTHORS</t>
  </si>
  <si>
    <t>5. AUTHOR NOTES</t>
  </si>
  <si>
    <t xml:space="preserve">  http://www.njgeology.org/index.html</t>
  </si>
  <si>
    <t xml:space="preserve"> DEP Maps and Publications Sales Office</t>
  </si>
  <si>
    <t xml:space="preserve"> Carroll Building</t>
  </si>
  <si>
    <t xml:space="preserve"> 428 East State St.</t>
  </si>
  <si>
    <t xml:space="preserve"> Trenton, NJ </t>
  </si>
  <si>
    <t xml:space="preserve"> Hours: 8:30AM-12noon; 1pm-4pm (Monday-Friday)</t>
  </si>
  <si>
    <t xml:space="preserve"> PO Box 438</t>
  </si>
  <si>
    <t xml:space="preserve"> Trenton, NJ 08625-0438</t>
  </si>
  <si>
    <t>6. REFERENCES</t>
  </si>
  <si>
    <t xml:space="preserve">  Hoffman, J.L., 1993, A method for evaluating ground-</t>
  </si>
  <si>
    <t>to a specified target.</t>
  </si>
  <si>
    <t>ground-water target. This model has been modified to require</t>
  </si>
  <si>
    <t>rate from the septic tank, and NO3 target.</t>
  </si>
  <si>
    <t>to dilute the effluent coming out of one septic tank to the target.</t>
  </si>
  <si>
    <t>nitrate to the specified target.</t>
  </si>
  <si>
    <t>septic tank to target. The equations come from the</t>
  </si>
  <si>
    <t>exceed targets should be one goal when planning</t>
  </si>
  <si>
    <t>Stone Harbor Boro.</t>
  </si>
  <si>
    <t>Upper Twp.</t>
  </si>
  <si>
    <t>West Cape May Boro.</t>
  </si>
  <si>
    <t>West Wildwood Boro.</t>
  </si>
  <si>
    <t>Wildwood City</t>
  </si>
  <si>
    <t>Wildwood Crest Boro.</t>
  </si>
  <si>
    <t>Woodbine Boro.</t>
  </si>
  <si>
    <t>Bridgeton City</t>
  </si>
  <si>
    <t>Commercial Twp.</t>
  </si>
  <si>
    <t>Deerfield Twp.</t>
  </si>
  <si>
    <t>Downe Twp.</t>
  </si>
  <si>
    <t>Fairfield Twp.</t>
  </si>
  <si>
    <t>Greenwich Twp.</t>
  </si>
  <si>
    <t>Hopewell Twp.</t>
  </si>
  <si>
    <t>Lawrence Twp.</t>
  </si>
  <si>
    <t>Maurice River Twp.</t>
  </si>
  <si>
    <t>Millville City</t>
  </si>
  <si>
    <t>Shiloh Boro.</t>
  </si>
  <si>
    <t>Stow Creek Twp.</t>
  </si>
  <si>
    <t>Upper Deerfield Twp.</t>
  </si>
  <si>
    <t>Vineland City</t>
  </si>
  <si>
    <t>Belleville Town</t>
  </si>
  <si>
    <t>Bloomfield Town</t>
  </si>
  <si>
    <t>Caldwell Boro.</t>
  </si>
  <si>
    <t>Cedar Grove Twp.</t>
  </si>
  <si>
    <t>East Orange City</t>
  </si>
  <si>
    <t>Essex Fells Boro.</t>
  </si>
  <si>
    <t>Fairfield Boro.</t>
  </si>
  <si>
    <t>Glen Ridge Boro.</t>
  </si>
  <si>
    <t>Irvington Town</t>
  </si>
  <si>
    <t>Livingston Twp.</t>
  </si>
  <si>
    <t>Maplewood Twp.</t>
  </si>
  <si>
    <t>Millburn Twp.</t>
  </si>
  <si>
    <t>Montclair Town</t>
  </si>
  <si>
    <t>Newark City</t>
  </si>
  <si>
    <t>North Caldwell Boro.</t>
  </si>
  <si>
    <t>Nutley Town</t>
  </si>
  <si>
    <t>Orange City</t>
  </si>
  <si>
    <t>Roseland Boro.</t>
  </si>
  <si>
    <t>South Orange Village</t>
  </si>
  <si>
    <t>Verona Boro.</t>
  </si>
  <si>
    <t>original
climate factor</t>
  </si>
  <si>
    <t>Climate Factor, Average, Revised</t>
  </si>
  <si>
    <t>Climate Factor, Drought, Revised</t>
  </si>
  <si>
    <t>West Caldwell Boro.</t>
  </si>
  <si>
    <t>West Orange Town</t>
  </si>
  <si>
    <t>Clayton Boro.</t>
  </si>
  <si>
    <t>Deptford Twp.</t>
  </si>
  <si>
    <t>East Greenwich Twp.</t>
  </si>
  <si>
    <t>Elk Twp.</t>
  </si>
  <si>
    <t>Franklin Twp.</t>
  </si>
  <si>
    <t>Glassboro Boro.</t>
  </si>
  <si>
    <t>Harrison Twp.</t>
  </si>
  <si>
    <t>Logan Twp.</t>
  </si>
  <si>
    <t>Mantua Twp.</t>
  </si>
  <si>
    <t>Monroe Twp.</t>
  </si>
  <si>
    <t>National Park Boro.</t>
  </si>
  <si>
    <t>Newfield Boro.</t>
  </si>
  <si>
    <t>Paulsboro Boro.</t>
  </si>
  <si>
    <t>Pitman Boro.</t>
  </si>
  <si>
    <t>South Harrison Twp.</t>
  </si>
  <si>
    <t>Swedesboro Boro.</t>
  </si>
  <si>
    <t>Wenonah Boro.</t>
  </si>
  <si>
    <t>West Deptford Twp.</t>
  </si>
  <si>
    <t>Westville Boro.</t>
  </si>
  <si>
    <t>Woodbury City</t>
  </si>
  <si>
    <t>Woodbury Heights Boro.</t>
  </si>
  <si>
    <t>Woolwich Twp.</t>
  </si>
  <si>
    <t>Bayonne City</t>
  </si>
  <si>
    <t>East Newark Boro.</t>
  </si>
  <si>
    <t>Guttenberg Town</t>
  </si>
  <si>
    <t>Harrison Town</t>
  </si>
  <si>
    <t>Hoboken City</t>
  </si>
  <si>
    <t>Jersey City</t>
  </si>
  <si>
    <t>Kearny Town</t>
  </si>
  <si>
    <t>North Bergen Twp.</t>
  </si>
  <si>
    <t>Secaucus Town</t>
  </si>
  <si>
    <t>Union City</t>
  </si>
  <si>
    <t>Weehawken Twp.</t>
  </si>
  <si>
    <t>West New York Town</t>
  </si>
  <si>
    <t>Alexandria Twp.</t>
  </si>
  <si>
    <t>Bethlehem Twp.</t>
  </si>
  <si>
    <t>Bloomsbury Boro.</t>
  </si>
  <si>
    <t>Califon Boro.</t>
  </si>
  <si>
    <t>Clinton Town</t>
  </si>
  <si>
    <t>Clinton Twp.</t>
  </si>
  <si>
    <t>Delaware Twp.</t>
  </si>
  <si>
    <t>East Amwell Twp.</t>
  </si>
  <si>
    <t>Flemington Boro.</t>
  </si>
  <si>
    <t>Frenchtown Boro.</t>
  </si>
  <si>
    <t>Glen Gardner Boro.</t>
  </si>
  <si>
    <t>Hampton Boro.</t>
  </si>
  <si>
    <t>High Bridge Boro.</t>
  </si>
  <si>
    <t>Holland Twp.</t>
  </si>
  <si>
    <t>Kingwood Twp.</t>
  </si>
  <si>
    <t>Lambertville City</t>
  </si>
  <si>
    <t>Lebanon Boro.</t>
  </si>
  <si>
    <t>Lebanon Twp.</t>
  </si>
  <si>
    <t>Milford Boro.</t>
  </si>
  <si>
    <t>Raritan Twp.</t>
  </si>
  <si>
    <t>Readington Twp.</t>
  </si>
  <si>
    <t>Stockton Boro.</t>
  </si>
  <si>
    <t>Tewksbury Twp.</t>
  </si>
  <si>
    <t>Union Twp.</t>
  </si>
  <si>
    <t>West Amwell Twp.</t>
  </si>
  <si>
    <t>East Windsor Twp.</t>
  </si>
  <si>
    <t>Ewing Twp.</t>
  </si>
  <si>
    <t>Hightstown Boro.</t>
  </si>
  <si>
    <t>Hopewell Boro.</t>
  </si>
  <si>
    <t>Pennington Boro.</t>
  </si>
  <si>
    <t>Princeton Boro.</t>
  </si>
  <si>
    <t>Princeton Twp.</t>
  </si>
  <si>
    <t>Trenton City</t>
  </si>
  <si>
    <t>West Windsor Twp.</t>
  </si>
  <si>
    <t>Carteret Boro.</t>
  </si>
  <si>
    <t>Cranbury Twp.</t>
  </si>
  <si>
    <t>Dunellen Boro.</t>
  </si>
  <si>
    <t>East Brunswick Twp.</t>
  </si>
  <si>
    <t>Edison Twp.</t>
  </si>
  <si>
    <t>Helmetta Boro.</t>
  </si>
  <si>
    <t>Highland Park Boro.</t>
  </si>
  <si>
    <t>Jamesburg Boro.</t>
  </si>
  <si>
    <t>Metuchen Boro.</t>
  </si>
  <si>
    <t>Middlesex Boro.</t>
  </si>
  <si>
    <t>Milltown Boro.</t>
  </si>
  <si>
    <t>New Brunswick City</t>
  </si>
  <si>
    <t>North Brunswick Twp.</t>
  </si>
  <si>
    <t>Old Bridge Twp.</t>
  </si>
  <si>
    <t>Perth Amboy City</t>
  </si>
  <si>
    <t>Piscataway Twp.</t>
  </si>
  <si>
    <t>Plainsboro Twp.</t>
  </si>
  <si>
    <t>Sayreville Boro.</t>
  </si>
  <si>
    <t>South Amboy City</t>
  </si>
  <si>
    <t>South Brunswick Twp.</t>
  </si>
  <si>
    <t>South Plainfield Boro.</t>
  </si>
  <si>
    <t>South River Boro.</t>
  </si>
  <si>
    <t>Spotswood Boro.</t>
  </si>
  <si>
    <t>Woodbridge Twp.</t>
  </si>
  <si>
    <t>Aberdeen Twp.</t>
  </si>
  <si>
    <t>Allenhurst Boro.</t>
  </si>
  <si>
    <t>Allentown Boro.</t>
  </si>
  <si>
    <t>Asbury Park City</t>
  </si>
  <si>
    <t>impact of nitrate from septic tanks on ground-water quality in reference.</t>
  </si>
  <si>
    <t>knowledge of the municipality, soil, land use, and basin factor. With</t>
  </si>
  <si>
    <t>particular site. In this spreadsheet the user inputs municipality, soil</t>
  </si>
  <si>
    <t xml:space="preserve">type, and basin factor (which shouldn't be changed without a </t>
  </si>
  <si>
    <t>site-specific study). The model then determines an appropriate land use</t>
  </si>
  <si>
    <t>based on how much area is needed to generate recharge to dilute the</t>
  </si>
  <si>
    <t xml:space="preserve">An Excel spreadsheet which contains the calculations necessary for </t>
  </si>
  <si>
    <t xml:space="preserve">solving the modified Trela-Douglas nitrate dilution and NJGS ground- </t>
  </si>
  <si>
    <t>recharge for counties and watersheds (Hoffman, 1999b).</t>
  </si>
  <si>
    <t xml:space="preserve">spreadsheet and reformatted. </t>
  </si>
  <si>
    <t>dilution (based on Trela and Douglas, 1978) with ground-water</t>
  </si>
  <si>
    <t>Please report any errors in this spreadsheet to the authors.</t>
  </si>
  <si>
    <t>Calculation Window. In some cases changing the initial guess</t>
  </si>
  <si>
    <t>Atlantic Highlands Boro.</t>
  </si>
  <si>
    <t>Avon-By-The-Sea Boro.</t>
  </si>
  <si>
    <t>Belmar Boro.</t>
  </si>
  <si>
    <t>Bradley Beach Boro.</t>
  </si>
  <si>
    <t>Brielle Boro.</t>
  </si>
  <si>
    <t>Colts Neck Twp.</t>
  </si>
  <si>
    <t>Deal Boro.</t>
  </si>
  <si>
    <t>Eatontown Boro.</t>
  </si>
  <si>
    <t>Englishtown Boro.</t>
  </si>
  <si>
    <t>Fair Haven Boro.</t>
  </si>
  <si>
    <t>Farmingdale Boro.</t>
  </si>
  <si>
    <t>Freehold Boro.</t>
  </si>
  <si>
    <t>Freehold Twp.</t>
  </si>
  <si>
    <t>Hazlet Twp.</t>
  </si>
  <si>
    <t>Highlands Boro.</t>
  </si>
  <si>
    <t>Holmdel Twp.</t>
  </si>
  <si>
    <t>Howell Twp.</t>
  </si>
  <si>
    <t>Interlaken Boro.</t>
  </si>
  <si>
    <t>Keansburg Boro.</t>
  </si>
  <si>
    <t>Keyport Boro.</t>
  </si>
  <si>
    <t>Little Silver Boro.</t>
  </si>
  <si>
    <t>Loch Arbour Village</t>
  </si>
  <si>
    <t>Long Branch City</t>
  </si>
  <si>
    <t>Manalapan Twp.</t>
  </si>
  <si>
    <t>Manasquan Boro.</t>
  </si>
  <si>
    <t>Marlboro Twp.</t>
  </si>
  <si>
    <t>Matawan Boro.</t>
  </si>
  <si>
    <t>Middletown Twp.</t>
  </si>
  <si>
    <t>Millstone Twp.</t>
  </si>
  <si>
    <t>Monmouth Beach Boro.</t>
  </si>
  <si>
    <t>Neptune City Boro.</t>
  </si>
  <si>
    <t>Neptune Twp.</t>
  </si>
  <si>
    <t>Ocean Twp.</t>
  </si>
  <si>
    <t>Oceanport Boro.</t>
  </si>
  <si>
    <t>Red Bank Boro.</t>
  </si>
  <si>
    <t>Roosevelt Boro.</t>
  </si>
  <si>
    <t>Rumson Boro.</t>
  </si>
  <si>
    <t>Sea Bright Boro.</t>
  </si>
  <si>
    <t>Sea Girt Boro.</t>
  </si>
  <si>
    <t>Shrewsbury Boro.</t>
  </si>
  <si>
    <t>Shrewsbury Twp.</t>
  </si>
  <si>
    <t>South Belmar Boro.</t>
  </si>
  <si>
    <t>Spring Lake Boro.</t>
  </si>
  <si>
    <t>Spring Lake Heights Boro.</t>
  </si>
  <si>
    <t>Tinton Falls Boro.</t>
  </si>
  <si>
    <t>Union Beach Boro.</t>
  </si>
  <si>
    <t>Upper Freehold Twp.</t>
  </si>
  <si>
    <t>Wall Twp.</t>
  </si>
  <si>
    <t>West Long Branch Boro.</t>
  </si>
  <si>
    <t>Boonton Town</t>
  </si>
  <si>
    <t>Boonton Twp.</t>
  </si>
  <si>
    <t>Butler Boro.</t>
  </si>
  <si>
    <t>Chatham Boro.</t>
  </si>
  <si>
    <t>Chatham Twp.</t>
  </si>
  <si>
    <t>Chester Boro.</t>
  </si>
  <si>
    <t>Chester Twp.</t>
  </si>
  <si>
    <t>Denville Twp.</t>
  </si>
  <si>
    <t>Dover Town</t>
  </si>
  <si>
    <t>East Hanover Twp.</t>
  </si>
  <si>
    <t>Florham Park Boro.</t>
  </si>
  <si>
    <t>Hanover Twp.</t>
  </si>
  <si>
    <t>Harding Twp.</t>
  </si>
  <si>
    <t>Jefferson Twp.</t>
  </si>
  <si>
    <t>Kinnelon Boro.</t>
  </si>
  <si>
    <t>Lincoln Park Boro.</t>
  </si>
  <si>
    <t>Madison Boro.</t>
  </si>
  <si>
    <t>Mendham Boro.</t>
  </si>
  <si>
    <t>Mendham Twp.</t>
  </si>
  <si>
    <t>Mine Hill Twp.</t>
  </si>
  <si>
    <t>Montville Twp.</t>
  </si>
  <si>
    <t>Morris Plains Boro.</t>
  </si>
  <si>
    <t>Morris Twp.</t>
  </si>
  <si>
    <t>Morristown Town</t>
  </si>
  <si>
    <t>Mount Arlington Boro.</t>
  </si>
  <si>
    <t>Mount Olive Twp.</t>
  </si>
  <si>
    <t>Mountain Lakes Boro.</t>
  </si>
  <si>
    <t>Netcong Boro.</t>
  </si>
  <si>
    <t>Parsippany-Troy Hills Twp.</t>
  </si>
  <si>
    <t>Passaic Twp.</t>
  </si>
  <si>
    <t>Pequannock Twp.</t>
  </si>
  <si>
    <t>Randolph Twp.</t>
  </si>
  <si>
    <t>Riverdale Boro.</t>
  </si>
  <si>
    <t>Rockaway Boro.</t>
  </si>
  <si>
    <t>Rockaway Twp.</t>
  </si>
  <si>
    <t>Roxbury Twp.</t>
  </si>
  <si>
    <t>Victory Gardens Boro.</t>
  </si>
  <si>
    <t>Wharton Boro.</t>
  </si>
  <si>
    <t>Barnegat Light Boro.</t>
  </si>
  <si>
    <t xml:space="preserve">Barnegat Twp. </t>
  </si>
  <si>
    <t>Bay Head Boro.</t>
  </si>
  <si>
    <t>Beach Haven Boro.</t>
  </si>
  <si>
    <t>Beachwood Boro.</t>
  </si>
  <si>
    <t>Berkeley Twp.</t>
  </si>
  <si>
    <t>Brick Twp.</t>
  </si>
  <si>
    <t>Dover Twp.</t>
  </si>
  <si>
    <t>Eagleswood Twp.</t>
  </si>
  <si>
    <t>Harvey Cedars Boro.</t>
  </si>
  <si>
    <t>Island Heights Boro.</t>
  </si>
  <si>
    <t>Jackson Twp.</t>
  </si>
  <si>
    <t>Lacey Twp.</t>
  </si>
  <si>
    <t>Lakehurst Boro.</t>
  </si>
  <si>
    <t>Lakewood Twp.</t>
  </si>
  <si>
    <t>Lavallette Boro.</t>
  </si>
  <si>
    <t>Little Egg Harbor Twp.</t>
  </si>
  <si>
    <t>Long Beach Twp.</t>
  </si>
  <si>
    <t>Manchester Twp.</t>
  </si>
  <si>
    <t>Mantoloking Boro.</t>
  </si>
  <si>
    <t>Ocean Gate Boro.</t>
  </si>
  <si>
    <t>Pne Beach Boro.</t>
  </si>
  <si>
    <t>Plumsted Twp.</t>
  </si>
  <si>
    <t>Point Pleasant Beach Boro.</t>
  </si>
  <si>
    <t>Point Pleasant Boro.</t>
  </si>
  <si>
    <t>Seaside Heights Boro.</t>
  </si>
  <si>
    <t>Seaside Park Boro.</t>
  </si>
  <si>
    <t>Ship Bottom Boro.</t>
  </si>
  <si>
    <t>South Toms River Boro.</t>
  </si>
  <si>
    <t>Stafford Twp.</t>
  </si>
  <si>
    <t>Surf City Boro.</t>
  </si>
  <si>
    <t>Tuckerton Boro.</t>
  </si>
  <si>
    <t>Bloomingdale Boro.</t>
  </si>
  <si>
    <t>Clifton City</t>
  </si>
  <si>
    <t>Haledon Boro.</t>
  </si>
  <si>
    <t>Hawthorne Boro.</t>
  </si>
  <si>
    <t xml:space="preserve">Little Falls Twp. </t>
  </si>
  <si>
    <t>North Haledon Boro.</t>
  </si>
  <si>
    <t>Passaic City</t>
  </si>
  <si>
    <t>Paterson City</t>
  </si>
  <si>
    <t>Pompton Lakes Boro.</t>
  </si>
  <si>
    <t>Prospect Park Boro.</t>
  </si>
  <si>
    <t>Ringwood Boro.</t>
  </si>
  <si>
    <t>Totowa Boro.</t>
  </si>
  <si>
    <t>Wanaque Boro.</t>
  </si>
  <si>
    <t>Wayne Twp.</t>
  </si>
  <si>
    <t>West Milford Twp.</t>
  </si>
  <si>
    <t>West Paterson Boro.</t>
  </si>
  <si>
    <t>Alloway Twp.</t>
  </si>
  <si>
    <t>Carneys Point Twp.</t>
  </si>
  <si>
    <t>Elmer Boro.</t>
  </si>
  <si>
    <t>Elsinboro Twp.</t>
  </si>
  <si>
    <t>Lower Alloways Creek Twp.</t>
  </si>
  <si>
    <t>Mannington Twp.</t>
  </si>
  <si>
    <t>Oldmans Twp.</t>
  </si>
  <si>
    <t>Penns Grove Boro.</t>
  </si>
  <si>
    <t>Pennsville Twp.</t>
  </si>
  <si>
    <t>Pilesgrove Twp.</t>
  </si>
  <si>
    <t>Pittsgrove Twp.</t>
  </si>
  <si>
    <t>Quinton Twp.</t>
  </si>
  <si>
    <t>Salem City</t>
  </si>
  <si>
    <t>Upper Pittsgrove Twp.</t>
  </si>
  <si>
    <t>Woodstown Boro.</t>
  </si>
  <si>
    <t>Bedminster Twp.</t>
  </si>
  <si>
    <t>Bernards Twp.</t>
  </si>
  <si>
    <t>Bernardsville Boro.</t>
  </si>
  <si>
    <t>Bound Brook Boro.</t>
  </si>
  <si>
    <t>Branchburg Twp.</t>
  </si>
  <si>
    <t>Bridgewater Twp.</t>
  </si>
  <si>
    <t>Far Hills Boro.</t>
  </si>
  <si>
    <t>Green Brook Twp.</t>
  </si>
  <si>
    <t>Hillsborough Twp.</t>
  </si>
  <si>
    <t>Manville Boro.</t>
  </si>
  <si>
    <t>Millstone Boro.</t>
  </si>
  <si>
    <t>Montgomery Twp.</t>
  </si>
  <si>
    <t>North Plainfield Boro.</t>
  </si>
  <si>
    <t>Peapack-Gladstone Boro.</t>
  </si>
  <si>
    <t>Raritan Boro.</t>
  </si>
  <si>
    <t>Rocky Hill Boro.</t>
  </si>
  <si>
    <t>Somerville Boro.</t>
  </si>
  <si>
    <t>South Bound Brook Boro.</t>
  </si>
  <si>
    <t>Warren Twp.</t>
  </si>
  <si>
    <t>Watchung Boro.</t>
  </si>
  <si>
    <t>Andover Boro.</t>
  </si>
  <si>
    <t>Andover Twp.</t>
  </si>
  <si>
    <t>Branchville Boro.</t>
  </si>
  <si>
    <t>Byram Twp.</t>
  </si>
  <si>
    <t>Frankford Twp.</t>
  </si>
  <si>
    <t>Franklin Boro.</t>
  </si>
  <si>
    <t>Fredon Twp.</t>
  </si>
  <si>
    <t>Green Twp.</t>
  </si>
  <si>
    <t>Hamburg Boro.</t>
  </si>
  <si>
    <t>Hampton Twp.</t>
  </si>
  <si>
    <t>Hardyston Twp.</t>
  </si>
  <si>
    <t>Hopatcong Boro.</t>
  </si>
  <si>
    <t>Lafayette Twp.</t>
  </si>
  <si>
    <t>Montague Twp.</t>
  </si>
  <si>
    <t>Newton Town</t>
  </si>
  <si>
    <t>Ogdensburg Boro.</t>
  </si>
  <si>
    <t>Sandyston Twp.</t>
  </si>
  <si>
    <t>Sparta Twp.</t>
  </si>
  <si>
    <t>Stanhope Boro.</t>
  </si>
  <si>
    <t>Stillwater Twp.</t>
  </si>
  <si>
    <t>Sussex Boro.</t>
  </si>
  <si>
    <t>Vernon Twp.</t>
  </si>
  <si>
    <t>Walpack Twp.</t>
  </si>
  <si>
    <t>Wantage Twp.</t>
  </si>
  <si>
    <t>Berkeley Heights Twp.</t>
  </si>
  <si>
    <t>Clark Twp.</t>
  </si>
  <si>
    <t>Cranford Twp.</t>
  </si>
  <si>
    <t>Elizabeth City</t>
  </si>
  <si>
    <t>Fanwood Boro.</t>
  </si>
  <si>
    <t>Garwood Boro.</t>
  </si>
  <si>
    <t>Hillside Twp.</t>
  </si>
  <si>
    <t>Kenilworth Boro.</t>
  </si>
  <si>
    <t>Linden City</t>
  </si>
  <si>
    <t>Mountainside Boro.</t>
  </si>
  <si>
    <t>New Providence Boro.</t>
  </si>
  <si>
    <t>Plainfield City</t>
  </si>
  <si>
    <t>Rahway City</t>
  </si>
  <si>
    <t>Roselle Boro.</t>
  </si>
  <si>
    <t>Roselle Park Boro.</t>
  </si>
  <si>
    <t>Scotch Plains Twp.</t>
  </si>
  <si>
    <t>Summit City</t>
  </si>
  <si>
    <t>Westfield Town</t>
  </si>
  <si>
    <t>Winfield Twp.</t>
  </si>
  <si>
    <t>Allamuchy Twp.</t>
  </si>
  <si>
    <t>Alpha Boro.</t>
  </si>
  <si>
    <t>Belvidere Town</t>
  </si>
  <si>
    <t>Blairstown Twp.</t>
  </si>
  <si>
    <t>Frelinghuysen Twp.</t>
  </si>
  <si>
    <t>Hackettstown Town</t>
  </si>
  <si>
    <t>Hardwick Twp.</t>
  </si>
  <si>
    <t>Harmony Twp.</t>
  </si>
  <si>
    <t>Hope Twp.</t>
  </si>
  <si>
    <t>Independence Twp.</t>
  </si>
  <si>
    <t>Knowlton Twp.</t>
  </si>
  <si>
    <t>Liberty Twp.</t>
  </si>
  <si>
    <t>Lopatcong Twp.</t>
  </si>
  <si>
    <t>Oxford Twp.</t>
  </si>
  <si>
    <t>Pahaquarry Twp.</t>
  </si>
  <si>
    <t>Phillipsburg Town</t>
  </si>
  <si>
    <t>Pohatcong Twp.</t>
  </si>
  <si>
    <t>Washington Boro.</t>
  </si>
  <si>
    <t>White Twp.</t>
  </si>
  <si>
    <t>TOTAL LOT SIZE</t>
  </si>
  <si>
    <t>Abbottstown</t>
  </si>
  <si>
    <t>Adelphia</t>
  </si>
  <si>
    <t>Adelphia Variant</t>
  </si>
  <si>
    <t>Adrian</t>
  </si>
  <si>
    <t>Albia</t>
  </si>
  <si>
    <t>Alluvial Land</t>
  </si>
  <si>
    <t>Alluvial Land-Wet</t>
  </si>
  <si>
    <t>Amwell</t>
  </si>
  <si>
    <t>Annandale</t>
  </si>
  <si>
    <t>Aquents</t>
  </si>
  <si>
    <t>Arendtsville</t>
  </si>
  <si>
    <t>Atherton</t>
  </si>
  <si>
    <t>Athol</t>
  </si>
  <si>
    <t>Atsion</t>
  </si>
  <si>
    <t>Aura</t>
  </si>
  <si>
    <t>Barclay</t>
  </si>
  <si>
    <t>Bartley</t>
  </si>
  <si>
    <t>Bath</t>
  </si>
  <si>
    <t>Bayboro</t>
  </si>
  <si>
    <t>Bedington</t>
  </si>
  <si>
    <t>Berks</t>
  </si>
  <si>
    <t>Berryland</t>
  </si>
  <si>
    <t>Berryland Variant</t>
  </si>
  <si>
    <t>Bertie</t>
  </si>
  <si>
    <t>Bibb</t>
  </si>
  <si>
    <t>Biddeford</t>
  </si>
  <si>
    <t>Birdsboro</t>
  </si>
  <si>
    <t>Boonton</t>
  </si>
  <si>
    <t>Boonton-Rock Outcrop</t>
  </si>
  <si>
    <t>Bowmansville</t>
  </si>
  <si>
    <t>Braceville</t>
  </si>
  <si>
    <t>Bucks</t>
  </si>
  <si>
    <t>Califon</t>
  </si>
  <si>
    <t>Carlisle</t>
  </si>
  <si>
    <t>Chalfont</t>
  </si>
  <si>
    <t>Chenango</t>
  </si>
  <si>
    <t>Chillum</t>
  </si>
  <si>
    <t>Chippewa</t>
  </si>
  <si>
    <t>Clay Pits</t>
  </si>
  <si>
    <t>Clayey Land</t>
  </si>
  <si>
    <t>Coastal Beach</t>
  </si>
  <si>
    <t>Cokesbury</t>
  </si>
  <si>
    <t>Colemantown</t>
  </si>
  <si>
    <t>Collington</t>
  </si>
  <si>
    <t>Colonie</t>
  </si>
  <si>
    <t>Colts Neck</t>
  </si>
  <si>
    <t>Croton</t>
  </si>
  <si>
    <t>Cut And Fill Land*</t>
  </si>
  <si>
    <t>Donlonton</t>
  </si>
  <si>
    <t>Downer</t>
  </si>
  <si>
    <t>Doylestown</t>
  </si>
  <si>
    <t>Dragston</t>
  </si>
  <si>
    <t>Duffield</t>
  </si>
  <si>
    <t>Dune Land</t>
  </si>
  <si>
    <t>Dunellen</t>
  </si>
  <si>
    <t>Dunellen Variant</t>
  </si>
  <si>
    <t>Edneyville</t>
  </si>
  <si>
    <t>Edneyville Material</t>
  </si>
  <si>
    <t>Edneyville-Parker-Rock Outcrop</t>
  </si>
  <si>
    <t>Elkton</t>
  </si>
  <si>
    <t>Ellington  (Middlesex)</t>
  </si>
  <si>
    <t>Ellington (Morris)</t>
  </si>
  <si>
    <t>Evesboro</t>
  </si>
  <si>
    <t>Fallsington</t>
  </si>
  <si>
    <t>Fallsington  Variant</t>
  </si>
  <si>
    <t>Fill Land *</t>
  </si>
  <si>
    <t>Fluvaquents</t>
  </si>
  <si>
    <t>Fort Mott</t>
  </si>
  <si>
    <t>Fredon</t>
  </si>
  <si>
    <t>Freehold</t>
  </si>
  <si>
    <t>Fresh Water Marsh</t>
  </si>
  <si>
    <t>Fripp</t>
  </si>
  <si>
    <t>Galestown</t>
  </si>
  <si>
    <t>Gladstone</t>
  </si>
  <si>
    <t>Gravel Pits</t>
  </si>
  <si>
    <t>Haledon</t>
  </si>
  <si>
    <t>Haledon-Wet Variant</t>
  </si>
  <si>
    <t>Halsey</t>
  </si>
  <si>
    <t>Hammonton</t>
  </si>
  <si>
    <t>Hasbrouck</t>
  </si>
  <si>
    <t>Hazen</t>
  </si>
  <si>
    <t>Hazleton</t>
  </si>
  <si>
    <t>Hero</t>
  </si>
  <si>
    <t>Hibernia</t>
  </si>
  <si>
    <t>Holmdel</t>
  </si>
  <si>
    <t>Holyoke</t>
  </si>
  <si>
    <t>Holyoke-Rock Outcrop (Morris)</t>
  </si>
  <si>
    <t>Holyoke-Rock Outcrop (Passaic)</t>
  </si>
  <si>
    <t>Hooksan</t>
  </si>
  <si>
    <t>Hooksan Variant</t>
  </si>
  <si>
    <t>Hoosic</t>
  </si>
  <si>
    <t>Howell</t>
  </si>
  <si>
    <t>Humaquepts</t>
  </si>
  <si>
    <t>Keansburg</t>
  </si>
  <si>
    <t>Keyport</t>
  </si>
  <si>
    <t>Keyport Soils</t>
  </si>
  <si>
    <t>Klej</t>
  </si>
  <si>
    <t>Klinesville</t>
  </si>
  <si>
    <t>Kresson</t>
  </si>
  <si>
    <t>Lackawanna</t>
  </si>
  <si>
    <t>Lakehurst</t>
  </si>
  <si>
    <t>Lakeland</t>
  </si>
  <si>
    <t>Lakewood</t>
  </si>
  <si>
    <t>Lamington</t>
  </si>
  <si>
    <t>Lansdale</t>
  </si>
  <si>
    <t>Lansdowne</t>
  </si>
  <si>
    <t>Lansdowne Variant</t>
  </si>
  <si>
    <t>Lawrenceville</t>
  </si>
  <si>
    <t>Legore</t>
  </si>
  <si>
    <t>Lehigh</t>
  </si>
  <si>
    <t>Lenoir</t>
  </si>
  <si>
    <t>Leon</t>
  </si>
  <si>
    <t>Livingston</t>
  </si>
  <si>
    <t>Loamy Alluvial Land</t>
  </si>
  <si>
    <t>Lyons</t>
  </si>
  <si>
    <t>Made Land*</t>
  </si>
  <si>
    <t>Manahawkin</t>
  </si>
  <si>
    <t>Marlton</t>
  </si>
  <si>
    <t>Marsh</t>
  </si>
  <si>
    <t>Matapeake</t>
  </si>
  <si>
    <t>Matawan</t>
  </si>
  <si>
    <t>Matlock</t>
  </si>
  <si>
    <t>Mattapex</t>
  </si>
  <si>
    <t>Meckesville</t>
  </si>
  <si>
    <t>Middlebury</t>
  </si>
  <si>
    <t>Minoa</t>
  </si>
  <si>
    <t>Moderately Wet Land</t>
  </si>
  <si>
    <t>Mount Lucas</t>
  </si>
  <si>
    <t>Muck</t>
  </si>
  <si>
    <t>Muck, Shallow, Over Clay</t>
  </si>
  <si>
    <t>Muck, Shallow, Over Loam</t>
  </si>
  <si>
    <t>Mullica</t>
  </si>
  <si>
    <t>Nassau</t>
  </si>
  <si>
    <t>Nassau-Rock Outcrop (Sussex)</t>
  </si>
  <si>
    <t>Nassau-Rock Outcrop (Warren)</t>
  </si>
  <si>
    <t>Neshaminy</t>
  </si>
  <si>
    <t>Neshaminy Variant</t>
  </si>
  <si>
    <t>Netcong</t>
  </si>
  <si>
    <t>Nixon</t>
  </si>
  <si>
    <t>Nixon Variant</t>
  </si>
  <si>
    <t>Nixonton</t>
  </si>
  <si>
    <t>Norton</t>
  </si>
  <si>
    <t>Norwich</t>
  </si>
  <si>
    <t>Ochrepts</t>
  </si>
  <si>
    <t>Oquaga</t>
  </si>
  <si>
    <t>Oquaga-Rock Outcrop</t>
  </si>
  <si>
    <t>Oquaga-Swartswood Rock Outcrop</t>
  </si>
  <si>
    <t>Othello</t>
  </si>
  <si>
    <t>Otisville</t>
  </si>
  <si>
    <t>Palmyra</t>
  </si>
  <si>
    <t>Parker</t>
  </si>
  <si>
    <t>Parker-Rock Outcrop</t>
  </si>
  <si>
    <t>Parsippany</t>
  </si>
  <si>
    <t>Parsippany Variant</t>
  </si>
  <si>
    <t>Pascack</t>
  </si>
  <si>
    <t>Pasquotank</t>
  </si>
  <si>
    <t>Passaic</t>
  </si>
  <si>
    <t>Pattenburg</t>
  </si>
  <si>
    <t>Peat</t>
  </si>
  <si>
    <t>Pemberton</t>
  </si>
  <si>
    <t>Penn</t>
  </si>
  <si>
    <t>Phalanx</t>
  </si>
  <si>
    <t>Pits, Muck</t>
  </si>
  <si>
    <t>Plummer</t>
  </si>
  <si>
    <t>Pocomoke</t>
  </si>
  <si>
    <t>Pompton</t>
  </si>
  <si>
    <t>Pope</t>
  </si>
  <si>
    <t>Portsmouth</t>
  </si>
  <si>
    <t>Preakness</t>
  </si>
  <si>
    <t>Psamments*</t>
  </si>
  <si>
    <t>Quakertown</t>
  </si>
  <si>
    <t>Quarry*</t>
  </si>
  <si>
    <t>Raritan</t>
  </si>
  <si>
    <t>Raynhamn</t>
  </si>
  <si>
    <t>Readington</t>
  </si>
  <si>
    <t>Reaville</t>
  </si>
  <si>
    <t>Reaville Variant</t>
  </si>
  <si>
    <t>Ridgebury</t>
  </si>
  <si>
    <t>Riverhead</t>
  </si>
  <si>
    <t>Riverhead Variant</t>
  </si>
  <si>
    <t>Rock Land Edneyville Mat.</t>
  </si>
  <si>
    <t>Rock Outcrop (Greenpond Cong.)</t>
  </si>
  <si>
    <t>Rock Outcrop-Holyoke</t>
  </si>
  <si>
    <t>Rock Outcrop-Nassau</t>
  </si>
  <si>
    <t>Rock Outcrop-Oquaga (Sussex)</t>
  </si>
  <si>
    <t>Rock Outcrop-Oquaga (Warren)</t>
  </si>
  <si>
    <t>Rock Outcrop-Parker-Edneyville</t>
  </si>
  <si>
    <t>Rock Outcrop-Rockaway (Morris)</t>
  </si>
  <si>
    <t>Rock Outcrop-Rockaway (Passaic)</t>
  </si>
  <si>
    <t>Rock Outcrop-Rockaway (Sussex)</t>
  </si>
  <si>
    <t>Rock Outcrop-Rockaway-Parker</t>
  </si>
  <si>
    <t>Rock Outcrop-Swartswood</t>
  </si>
  <si>
    <t>Rock Outcrop-Wassaic</t>
  </si>
  <si>
    <t>Rockaway</t>
  </si>
  <si>
    <t>Rockaway-Rock Outcrop (Bergen)</t>
  </si>
  <si>
    <t>Rockaway-Rock Outcrop (Morris)</t>
  </si>
  <si>
    <t>Rockaway-Rock Outcrop (Passaic)</t>
  </si>
  <si>
    <t>Rockaway-Rock Outcrop (Sussex)</t>
  </si>
  <si>
    <t>Rough Broken Land - Sale</t>
  </si>
  <si>
    <t>Rowland</t>
  </si>
  <si>
    <t>Royce</t>
  </si>
  <si>
    <t>Sand Pits</t>
  </si>
  <si>
    <r>
      <t>NO</t>
    </r>
    <r>
      <rPr>
        <vertAlign val="subscript"/>
        <sz val="10"/>
        <rFont val="Arial"/>
        <family val="2"/>
      </rPr>
      <t>3</t>
    </r>
    <r>
      <rPr>
        <sz val="10"/>
        <rFont val="Arial"/>
        <family val="2"/>
      </rPr>
      <t xml:space="preserve"> in effluent</t>
    </r>
  </si>
  <si>
    <t>pounds/year</t>
  </si>
  <si>
    <t>Nitrate loading rate</t>
  </si>
  <si>
    <r>
      <t>à</t>
    </r>
    <r>
      <rPr>
        <b/>
        <sz val="10"/>
        <color indexed="8"/>
        <rFont val="Arial"/>
        <family val="2"/>
      </rPr>
      <t xml:space="preserve"> Change only those variables in yellow boxes to the left.</t>
    </r>
  </si>
  <si>
    <r>
      <t>à</t>
    </r>
    <r>
      <rPr>
        <sz val="10"/>
        <rFont val="Arial"/>
        <family val="0"/>
      </rPr>
      <t xml:space="preserve"> Use drop-down pick lists for soil and municipality.</t>
    </r>
  </si>
  <si>
    <r>
      <t>à</t>
    </r>
    <r>
      <rPr>
        <sz val="10"/>
        <rFont val="Arial"/>
        <family val="0"/>
      </rPr>
      <t xml:space="preserve"> Click the 'Print Results' button to print a summary sheet of results.</t>
    </r>
  </si>
  <si>
    <r>
      <t>à</t>
    </r>
    <r>
      <rPr>
        <sz val="10"/>
        <rFont val="Arial"/>
        <family val="0"/>
      </rPr>
      <t xml:space="preserve"> The calculations assume that all of the assumptions in the</t>
    </r>
  </si>
  <si>
    <t>RESULTS</t>
  </si>
  <si>
    <t>error</t>
  </si>
  <si>
    <t>email: Jeffrey.L.Hoffman@dep.state.nj.us</t>
  </si>
  <si>
    <t>The file NJ_NO3_DILUTION_50.XLS is an EXCEL 97</t>
  </si>
  <si>
    <t>Users have discovered that the SOLVER.XLA file is dependent upon</t>
  </si>
  <si>
    <t>the version of Excel. The SOLVER.XLA file for Excel 97 is not the</t>
  </si>
  <si>
    <t>same as SOLVER.XLA for Excel 2000. It is important to install the</t>
  </si>
  <si>
    <t>version of the solver that came with the Excel program.</t>
  </si>
  <si>
    <t>Sandy Alluvial Land</t>
  </si>
  <si>
    <t>Sandy And Clayey Land</t>
  </si>
  <si>
    <t>Sandy And Silty Land</t>
  </si>
  <si>
    <t>Sandy Land (Burlington)</t>
  </si>
  <si>
    <t>Sandy Land (Salem)</t>
  </si>
  <si>
    <t>Sandy Pits</t>
  </si>
  <si>
    <t>Sassafras</t>
  </si>
  <si>
    <t>Shrewsbury</t>
  </si>
  <si>
    <t>Shrewsbury Variant</t>
  </si>
  <si>
    <t>Sloan</t>
  </si>
  <si>
    <t>1. IDENTIFICATION INFORMATION</t>
  </si>
  <si>
    <t>1.1 CITATION</t>
  </si>
  <si>
    <t>1.2 DESCRIPTION</t>
  </si>
  <si>
    <t>1.2.1 ABSTRACT</t>
  </si>
  <si>
    <t>This digital product consists of an EXCEL spread-</t>
  </si>
  <si>
    <t>1.2.2. LIST OF FILES AND BRIEF DESCRIPTION</t>
  </si>
  <si>
    <t>Soil codes - A list of all soils in New Jersey with</t>
  </si>
  <si>
    <t>State of New Jersey</t>
  </si>
  <si>
    <t xml:space="preserve">Jeffrey L. Hoffman </t>
  </si>
  <si>
    <t>PO Box 427</t>
  </si>
  <si>
    <t>phone: (609) 984-6587</t>
  </si>
  <si>
    <t>2. DATA CREATION &amp; QUALITY INFORMATION</t>
  </si>
  <si>
    <t>2.1 NAME OF DATA</t>
  </si>
  <si>
    <t>2.2 DESCRIPTION OF THE TYPE OF DATA</t>
  </si>
  <si>
    <t>This spreadsheet also includes a calculation worksheet</t>
  </si>
  <si>
    <t>2.3. DATA SOURCES</t>
  </si>
  <si>
    <t>2.4 DATA ORGANIZER</t>
  </si>
  <si>
    <t>2.5 DATE OF COMPILATION</t>
  </si>
  <si>
    <t>2.6 DATA CREATION AND ACCURACY</t>
  </si>
  <si>
    <t>A digital version of these factors was transferred</t>
  </si>
  <si>
    <t>to the NJ Geological Survey's geographical information</t>
  </si>
  <si>
    <t>system where it is used to calculate ground-water</t>
  </si>
  <si>
    <t xml:space="preserve">This digital version was downloaded into an EXCEL </t>
  </si>
  <si>
    <t>The basic equations for calculating ground-water</t>
  </si>
  <si>
    <t>This product may be distributed with proper attributation.</t>
  </si>
  <si>
    <t>Charles, E.G., Behroozi, Cyrus, Schooley, Jack and</t>
  </si>
  <si>
    <t>Over-the-counter purchases:</t>
  </si>
  <si>
    <t>(609) 777-1038</t>
  </si>
  <si>
    <t>METADATA FOR THE FILE</t>
  </si>
  <si>
    <t>St. Johns</t>
  </si>
  <si>
    <t>Steep Stony Land</t>
  </si>
  <si>
    <t>Steinsburg</t>
  </si>
  <si>
    <t>Sulfahemists</t>
  </si>
  <si>
    <t>Sulfaquents</t>
  </si>
  <si>
    <t>Swamp</t>
  </si>
  <si>
    <t>Swartswood</t>
  </si>
  <si>
    <t>Swartswood-Rock Outcrop</t>
  </si>
  <si>
    <t>Tidal Marsh</t>
  </si>
  <si>
    <t>Tinton</t>
  </si>
  <si>
    <t>Tioga</t>
  </si>
  <si>
    <t>Tunkhannock</t>
  </si>
  <si>
    <t>Turbotville</t>
  </si>
  <si>
    <t>Udifluvents</t>
  </si>
  <si>
    <t>Udorthents*</t>
  </si>
  <si>
    <t>Unadilla</t>
  </si>
  <si>
    <t>Urban Land*</t>
  </si>
  <si>
    <t>Urban Land Wet</t>
  </si>
  <si>
    <t>Valois</t>
  </si>
  <si>
    <t>Venango</t>
  </si>
  <si>
    <t>Very Stony Land Mt. Lucas</t>
  </si>
  <si>
    <t>Very Stony Land Neshaminy</t>
  </si>
  <si>
    <t>Very Stony Land Watchung</t>
  </si>
  <si>
    <t>Wallkill</t>
  </si>
  <si>
    <t>This file contains 5 worksheets:</t>
  </si>
  <si>
    <t>Basin Factor</t>
  </si>
  <si>
    <t>Soil Codes Data Window</t>
  </si>
  <si>
    <t>Municipality Codes Data Window</t>
  </si>
  <si>
    <t>Division of Science, Research and Technology</t>
  </si>
  <si>
    <t xml:space="preserve"> mg/l</t>
  </si>
  <si>
    <t>% imperv.</t>
  </si>
  <si>
    <t>recharge (in/yr)</t>
  </si>
  <si>
    <t>RF</t>
  </si>
  <si>
    <t>RC</t>
  </si>
  <si>
    <t>CF =</t>
  </si>
  <si>
    <t>1-2 acre</t>
  </si>
  <si>
    <t>1/2 - 1 acre</t>
  </si>
  <si>
    <t>1/8 - 1/2 acre</t>
  </si>
  <si>
    <t>1/8 acre</t>
  </si>
  <si>
    <t>landscape commercial</t>
  </si>
  <si>
    <t>unlanscaped commercial</t>
  </si>
  <si>
    <t>Ground-Water Recharge Methodology Input Parameters</t>
  </si>
  <si>
    <t>GSR-32 Analysis</t>
  </si>
  <si>
    <t>hydric soil?</t>
  </si>
  <si>
    <t>(1=no, 0=yes)</t>
  </si>
  <si>
    <t>Notes</t>
  </si>
  <si>
    <t xml:space="preserve">     underlying Trela-Douglas and ground-water-recharge</t>
  </si>
  <si>
    <t xml:space="preserve">     methodologies are appropriate.</t>
  </si>
  <si>
    <t>Trela, J.J. and Douglas, L.A., 1978, Soils, septic systems</t>
  </si>
  <si>
    <t>Ensuring that nitrate concentrations in ground water do not</t>
  </si>
  <si>
    <t>or reviewing proposed developments that will use septic tanks.</t>
  </si>
  <si>
    <t>Trela and Douglas (1978) presented a model of nitrate dilution</t>
  </si>
  <si>
    <t xml:space="preserve">per capita water demand, residents per household, NO3 </t>
  </si>
  <si>
    <t>concentration in effluent, recharge on the lot, and NO3</t>
  </si>
  <si>
    <t>The method presented here combines a model of nitrate</t>
  </si>
  <si>
    <t>ground-water recharge (Charles and others, 1993) is a water-</t>
  </si>
  <si>
    <t>budget approach applicable only to New Jersey. It requires</t>
  </si>
  <si>
    <t xml:space="preserve">The methodology presented in this spreadsheet uses the </t>
  </si>
  <si>
    <t>NJGS' recharge methodology to provide the necessary</t>
  </si>
  <si>
    <t>estimation of nitrate in ground water under 'as built' conditions</t>
  </si>
  <si>
    <t>it must solve the two equations simultaneously. The result</t>
  </si>
  <si>
    <t>is the minimum acerage required to provide enough recharge</t>
  </si>
  <si>
    <t>The methodology assumes that all of the assumptions in the</t>
  </si>
  <si>
    <t>June 2001 (version 3.1)</t>
  </si>
  <si>
    <t>Jeffrey L. Hoffman, Research Scientist</t>
  </si>
  <si>
    <t>Robert J. Canace, Section Chief</t>
  </si>
  <si>
    <t>these four variables it can estimate ground-water recharge on a</t>
  </si>
  <si>
    <t>ground-water recharge, land use, land cover, soils, New Jersey</t>
  </si>
  <si>
    <t>underlying Trela-Douglas nitrate dilution model and the</t>
  </si>
  <si>
    <t>One important limiting factor is that the NJGS ground-water</t>
  </si>
  <si>
    <t>recharge methodology does not apply to wetlands, surface</t>
  </si>
  <si>
    <t>water or hydric soils.</t>
  </si>
  <si>
    <t>site being analyzed. See the original documentation for a</t>
  </si>
  <si>
    <t>more thorough discussion of the necessary assumptions</t>
  </si>
  <si>
    <t>and how they affect and limit the analysis.</t>
  </si>
  <si>
    <t xml:space="preserve">sheet which incorporates these factors. </t>
  </si>
  <si>
    <t>When first opened, this file displays, on the left, a calculation</t>
  </si>
  <si>
    <t xml:space="preserve">window. The user enters, in the cells colored yellow, the </t>
  </si>
  <si>
    <t>parameters needed by the Trela-Douglas and NJGS models.</t>
  </si>
  <si>
    <t>Municipality codes - A list of all municpalities</t>
  </si>
  <si>
    <r>
      <t>Nitrate (NO</t>
    </r>
    <r>
      <rPr>
        <vertAlign val="subscript"/>
        <sz val="10"/>
        <rFont val="Arial"/>
        <family val="2"/>
      </rPr>
      <t>3</t>
    </r>
    <r>
      <rPr>
        <sz val="10"/>
        <rFont val="Arial"/>
        <family val="0"/>
      </rPr>
      <t>) is a constituent found in the effluent from individual</t>
    </r>
  </si>
  <si>
    <t>on-site wastewater disposal systems (septic tanks.)</t>
  </si>
  <si>
    <t>The New Jersey Geological Survey's (NJGS) method for estimating</t>
  </si>
  <si>
    <t>The data consist of an EXCEL spreadsheet which incorporates</t>
  </si>
  <si>
    <t>the equations necessary to estimate the land area needed</t>
  </si>
  <si>
    <t>to provide enough recharge to dilute nitrate coming from a</t>
  </si>
  <si>
    <t>Trela-Douglas nitrate dilution model (Trela and Douglas, 1978)</t>
  </si>
  <si>
    <t>and the NJGS ground-water recharge methodology (Charles</t>
  </si>
  <si>
    <t>and others, 1993).</t>
  </si>
  <si>
    <t xml:space="preserve">which allows the user to input the necessary variables. </t>
  </si>
  <si>
    <t>The data and equations are from Trela and Douglas (1978) and</t>
  </si>
  <si>
    <t>Charles and others (1993).</t>
  </si>
  <si>
    <t>The NJGS now recommends using a basin factor of 1.0, instead</t>
  </si>
  <si>
    <t>from this methodology to revised stream baseflow estimations</t>
  </si>
  <si>
    <t>The Charles and others (1993) and Hoffman (1999) reports are</t>
  </si>
  <si>
    <t>available from the DEP's Maps and Publications Sales Office.</t>
  </si>
  <si>
    <t xml:space="preserve"> </t>
  </si>
  <si>
    <t xml:space="preserve">The ground-water recharge methodology was developed in </t>
  </si>
  <si>
    <t>the early 1990s and applies only to New Jersey.</t>
  </si>
  <si>
    <t>New Jersey Geological Survey</t>
  </si>
  <si>
    <r>
      <t>NO</t>
    </r>
    <r>
      <rPr>
        <vertAlign val="subscript"/>
        <sz val="10"/>
        <rFont val="Arial"/>
        <family val="2"/>
      </rPr>
      <t>3</t>
    </r>
    <r>
      <rPr>
        <sz val="10"/>
        <rFont val="Arial"/>
        <family val="2"/>
      </rPr>
      <t xml:space="preserve"> target:</t>
    </r>
  </si>
  <si>
    <t>Jeffrey L. Hoffman and Robert J. Canace</t>
  </si>
  <si>
    <t>Absecon City (Atlantic Co.)</t>
  </si>
  <si>
    <t>Atlantic City (Atlantic Co.)</t>
  </si>
  <si>
    <t>Brigantine City (Atlantic Co.)</t>
  </si>
  <si>
    <t>Buena Boro. (Atlantic Co.)</t>
  </si>
  <si>
    <t>Buena Vista Twp. (Atlantic Co.)</t>
  </si>
  <si>
    <t>Corbin City (Atlantic Co.)</t>
  </si>
  <si>
    <t>Egg Harbor City (Atlantic Co.)</t>
  </si>
  <si>
    <t>Egg Harbor Twp. (Atlantic Co.)</t>
  </si>
  <si>
    <t>Estell Manor City (Atlantic Co.)</t>
  </si>
  <si>
    <t>Folsom Boro. (Atlantic Co.)</t>
  </si>
  <si>
    <t>Galloway Twp. (Atlantic Co.)</t>
  </si>
  <si>
    <t>Hamilton Twp. (Atlantic Co.)</t>
  </si>
  <si>
    <t>Hammonton Town (Atlantic Co.)</t>
  </si>
  <si>
    <t>Linwood City (Atlantic Co.)</t>
  </si>
  <si>
    <t>Longport Boro. (Atlantic Co.)</t>
  </si>
  <si>
    <t>Margate City (Atlantic Co.)</t>
  </si>
  <si>
    <t>Mullica Twp. (Atlantic Co.)</t>
  </si>
  <si>
    <t>Northfield City (Atlantic Co.)</t>
  </si>
  <si>
    <t>Pleasantville City (Atlantic Co.)</t>
  </si>
  <si>
    <t>Port Republic City (Atlantic Co.)</t>
  </si>
  <si>
    <t>Somers Point City (Atlantic Co.)</t>
  </si>
  <si>
    <t>Ventnor City (Atlantic Co.)</t>
  </si>
  <si>
    <t>Weymouth Twp. (Atlantic Co.)</t>
  </si>
  <si>
    <t>Allendale Boro. (Bergen Co.)</t>
  </si>
  <si>
    <t>Alpine Boro. (Bergen Co.)</t>
  </si>
  <si>
    <t>Bergenfield Boro. (Bergen Co.)</t>
  </si>
  <si>
    <t>Bogota Boro. (Bergen Co.)</t>
  </si>
  <si>
    <t>Carlstadt Boro. (Bergen Co.)</t>
  </si>
  <si>
    <t>Cliffside Park Boro. (Bergen Co.)</t>
  </si>
  <si>
    <t>Closter Boro. (Bergen Co.)</t>
  </si>
  <si>
    <t>Cresskill Boro. (Bergen Co.)</t>
  </si>
  <si>
    <t>Demarest Boro. (Bergen Co.)</t>
  </si>
  <si>
    <t>Dumont Boro. (Bergen Co.)</t>
  </si>
  <si>
    <t>East Rutherford Boro. (Bergen Co.)</t>
  </si>
  <si>
    <t>Edgewater Boro. (Bergen Co.)</t>
  </si>
  <si>
    <t>Elmwood Park Boro. (Bergen Co.)</t>
  </si>
  <si>
    <t>Emerson Boro. (Bergen Co.)</t>
  </si>
  <si>
    <t>Englewood City (Bergen Co.)</t>
  </si>
  <si>
    <t>Englewood Cliffs Boro. (Bergen Co.)</t>
  </si>
  <si>
    <t>Fair Lawn Boro. (Bergen Co.)</t>
  </si>
  <si>
    <t>Fairview Boro. (Bergen Co.)</t>
  </si>
  <si>
    <t>Fort Lee Boro. (Bergen Co.)</t>
  </si>
  <si>
    <t>Franklin Lakes Boro. (Bergen Co.)</t>
  </si>
  <si>
    <t>Garfield City (Bergen Co.)</t>
  </si>
  <si>
    <t>Glen Rock Boro. (Bergen Co.)</t>
  </si>
  <si>
    <t>Hackensack City (Bergen Co.)</t>
  </si>
  <si>
    <t>Harrington Park Boro. (Bergen Co.)</t>
  </si>
  <si>
    <t>Hasbrouck Heights Boro. (Bergen Co.)</t>
  </si>
  <si>
    <t>Haworth Boro. (Bergen Co.)</t>
  </si>
  <si>
    <t>Hillsdale Boro. (Bergen Co.)</t>
  </si>
  <si>
    <t>Hohokus Boro. (Bergen Co.)</t>
  </si>
  <si>
    <t>Leonia Boro. (Bergen Co.)</t>
  </si>
  <si>
    <t>Little Fy Boro. (Bergen Co.)</t>
  </si>
  <si>
    <t>Lodi Boro. (Bergen Co.)</t>
  </si>
  <si>
    <t>Lyndhurst Twp. (Bergen Co.)</t>
  </si>
  <si>
    <t>Mahwah Twp. (Bergen Co.)</t>
  </si>
  <si>
    <t>Maywood Boro. (Bergen Co.)</t>
  </si>
  <si>
    <t>Midland Park Boro. (Bergen Co.)</t>
  </si>
  <si>
    <t>Montvale Boro. (Bergen Co.)</t>
  </si>
  <si>
    <t>Moonachie Boro. (Bergen Co.)</t>
  </si>
  <si>
    <t>New Milford Boro. (Bergen Co.)</t>
  </si>
  <si>
    <t>North Arlington Boro. (Bergen Co.)</t>
  </si>
  <si>
    <t>Northvale Boro. (Bergen Co.)</t>
  </si>
  <si>
    <t>Norwood Boro. (Bergen Co.)</t>
  </si>
  <si>
    <t>Oakland Boro. (Bergen Co.)</t>
  </si>
  <si>
    <t>Old Tappan Boro. (Bergen Co.)</t>
  </si>
  <si>
    <t>Oradell Boro. (Bergen Co.)</t>
  </si>
  <si>
    <t>Palisades Park Boro. (Bergen Co.)</t>
  </si>
  <si>
    <t>Paramus Boro. (Bergen Co.)</t>
  </si>
  <si>
    <t>Park Ridge Boro. (Bergen Co.)</t>
  </si>
  <si>
    <t>Ramsey Boro. (Bergen Co.)</t>
  </si>
  <si>
    <t>Ridgefield Boro. (Bergen Co.)</t>
  </si>
  <si>
    <t>Ridgefield Park Village (Bergen Co.)</t>
  </si>
  <si>
    <t>Ridgewood Village (Bergen Co.)</t>
  </si>
  <si>
    <t>River Edge Boro. (Bergen Co.)</t>
  </si>
  <si>
    <t>River Vale Twp. (Bergen Co.)</t>
  </si>
  <si>
    <t>Rochelle Park Twp. (Bergen Co.)</t>
  </si>
  <si>
    <t>Rockleigh Boro. (Bergen Co.)</t>
  </si>
  <si>
    <t>Rutherford Boro. (Bergen Co.)</t>
  </si>
  <si>
    <t>Saddle Brook Twp. (Bergen Co.)</t>
  </si>
  <si>
    <t>Saddle River Boro. (Bergen Co.)</t>
  </si>
  <si>
    <t>South Hackensack Twp. (Bergen Co.)</t>
  </si>
  <si>
    <t>Teaneck Twp. (Bergen Co.)</t>
  </si>
  <si>
    <t>Tenafly Boro. (Bergen Co.)</t>
  </si>
  <si>
    <t>Teterboro Boro. (Bergen Co.)</t>
  </si>
  <si>
    <t>Upper Saddle River Boro. (Bergen Co.)</t>
  </si>
  <si>
    <t>Waldwick Boro. (Bergen Co.)</t>
  </si>
  <si>
    <t>Wallington Boro. (Bergen Co.)</t>
  </si>
  <si>
    <t xml:space="preserve">The method is specific to a municipality and soil. </t>
  </si>
  <si>
    <t>September 2000 (version 2.0)</t>
  </si>
  <si>
    <t>Version 2.0 was the first version officially released. Earlier versions</t>
  </si>
  <si>
    <t xml:space="preserve">were circulated within the DEP for comment. </t>
  </si>
  <si>
    <t>volume of septic effluent in diluting the nitrate.</t>
  </si>
  <si>
    <t>account for nitrate mass loading directly and to not account for</t>
  </si>
  <si>
    <t>how to apply this model in support of permit applications.</t>
  </si>
  <si>
    <t>July 2001 (versions 4.0 and 4.1)</t>
  </si>
  <si>
    <t>Version 3.0 modifies the nitrate loading portion to more explicitely</t>
  </si>
  <si>
    <t>in layout and reporting.</t>
  </si>
  <si>
    <t>shown in cell T30 may help the solution technique arrive at an answer.</t>
  </si>
  <si>
    <t>in ground water. That model required inputs of</t>
  </si>
  <si>
    <t>estimates of residents per household, net per capita NO3 loading</t>
  </si>
  <si>
    <t>EXPLANATION</t>
  </si>
  <si>
    <t>Printout - A series of cells formatted for printout of the results.</t>
  </si>
  <si>
    <t>Washington Twp. (Bergen Co.)</t>
  </si>
  <si>
    <t>Westwood Boro. (Bergen Co.)</t>
  </si>
  <si>
    <t>Wood-Ridge Boro. (Bergen Co.)</t>
  </si>
  <si>
    <t>Woodcliff Lake Boro. (Bergen Co.)</t>
  </si>
  <si>
    <t>Wyckoff Twp. (Bergen Co.)</t>
  </si>
  <si>
    <t>Bass River Twp. (Burlington Co.)</t>
  </si>
  <si>
    <t>Beverly City (Burlington Co.)</t>
  </si>
  <si>
    <t>Bordentown City (Burlington Co.)</t>
  </si>
  <si>
    <t>Bordentown Twp. (Burlington Co.)</t>
  </si>
  <si>
    <t>Burlington City (Burlington Co.)</t>
  </si>
  <si>
    <t>Burlington Twp. (Burlington Co.)</t>
  </si>
  <si>
    <t>Chesterfield Twp. (Burlington Co.)</t>
  </si>
  <si>
    <t>Cinnaminson Twp. (Burlington Co.)</t>
  </si>
  <si>
    <t>Delanco Twp. (Burlington Co.)</t>
  </si>
  <si>
    <t>Delran Twp. (Burlington Co.)</t>
  </si>
  <si>
    <t>Eastampton Twp. (Burlington Co.)</t>
  </si>
  <si>
    <t>Edgewater Park Twp. (Burlington Co.)</t>
  </si>
  <si>
    <t>Evesham Twp. (Burlington Co.)</t>
  </si>
  <si>
    <t>Fieldsboro Boro. (Burlington Co.)</t>
  </si>
  <si>
    <t>Florence Twp. (Burlington Co.)</t>
  </si>
  <si>
    <t>Hainesport Twp. (Burlington Co.)</t>
  </si>
  <si>
    <t>The total lot size is the sum of the impervious areas (roofed and paved areas) and the pervious areas (specified above).</t>
  </si>
  <si>
    <t>Lumberton Twp. (Burlington Co.)</t>
  </si>
  <si>
    <t>Mansfield Twp. (Burlington Co.)</t>
  </si>
  <si>
    <t>Maple Shade Twp. (Burlington Co.)</t>
  </si>
  <si>
    <t>Medford Lakes Boro. (Burlington Co.)</t>
  </si>
  <si>
    <t>Medford Twp. (Burlington Co.)</t>
  </si>
  <si>
    <t>Moorestown Twp. (Burlington Co.)</t>
  </si>
  <si>
    <t>Mount Holly Twp. (Burlington Co.)</t>
  </si>
  <si>
    <t>Mount Laurel Twp. (Burlington Co.)</t>
  </si>
  <si>
    <t>New Hanover Twp. (Burlington Co.)</t>
  </si>
  <si>
    <t>North Hanover Twp. (Burlington Co.)</t>
  </si>
  <si>
    <t>Palmyra Boro. (Burlington Co.)</t>
  </si>
  <si>
    <t>Pemberton Boro. (Burlington Co.)</t>
  </si>
  <si>
    <t>Pemberton Twp. (Burlington Co.)</t>
  </si>
  <si>
    <t>Riverside Twp. (Burlington Co.)</t>
  </si>
  <si>
    <t>Riverton Boro. (Burlington Co.)</t>
  </si>
  <si>
    <t>Shamong Twp. (Burlington Co.)</t>
  </si>
  <si>
    <t>Southampton Twp. (Burlington Co.)</t>
  </si>
  <si>
    <t>Springfield Twp. (Burlington Co.)</t>
  </si>
  <si>
    <t>Tabernacle Twp. (Burlington Co.)</t>
  </si>
  <si>
    <t>Washington Twp. (Burlington Co.)</t>
  </si>
  <si>
    <t>Westampton Twp. (Burlington Co.)</t>
  </si>
  <si>
    <t>Willingboro Twp. (Burlington Co.)</t>
  </si>
  <si>
    <t>Woodland Twp. (Burlington Co.)</t>
  </si>
  <si>
    <t>Wrightstown Boro. (Burlington Co.)</t>
  </si>
  <si>
    <t>Audubon Boro. (Camden Co.)</t>
  </si>
  <si>
    <t>Audubon Park Boro. (Camden Co.)</t>
  </si>
  <si>
    <t>Barrington Boro. (Camden Co.)</t>
  </si>
  <si>
    <t>Bellmawr Boro. (Camden Co.)</t>
  </si>
  <si>
    <t>Berlin Boro. (Camden Co.)</t>
  </si>
  <si>
    <t>Berlin Twp. (Camden Co.)</t>
  </si>
  <si>
    <t>Brooklawn Boro. (Camden Co.)</t>
  </si>
  <si>
    <t>Camden City (Camden Co.)</t>
  </si>
  <si>
    <t>Chy Hill Twp. (Camden Co.)</t>
  </si>
  <si>
    <t>Chesilhurst Boro. (Camden Co.)</t>
  </si>
  <si>
    <t>Clementon Boro. (Camden Co.)</t>
  </si>
  <si>
    <t>Collingswood Boro. (Camden Co.)</t>
  </si>
  <si>
    <t>Gibbsboro Boro. (Camden Co.)</t>
  </si>
  <si>
    <t>Gloucester City (Camden Co.)</t>
  </si>
  <si>
    <t>Gloucester Twp. (Camden Co.)</t>
  </si>
  <si>
    <t>Haddon Heights Boro. (Camden Co.)</t>
  </si>
  <si>
    <t>Haddon Twp. (Camden Co.)</t>
  </si>
  <si>
    <t>Haddonfield Boro. (Camden Co.)</t>
  </si>
  <si>
    <t>Hi-Nella Boro. (Camden Co.)</t>
  </si>
  <si>
    <t>Laurel Springs Boro. (Camden Co.)</t>
  </si>
  <si>
    <t>Lawnside Boro. (Camden Co.)</t>
  </si>
  <si>
    <t>Lindenwold Boro. (Camden Co.)</t>
  </si>
  <si>
    <t>Magnolia Boro. (Camden Co.)</t>
  </si>
  <si>
    <t>Merchantville Boro. (Camden Co.)</t>
  </si>
  <si>
    <t>Mount Ephraim Boro. (Camden Co.)</t>
  </si>
  <si>
    <t>Oaklyn Boro. (Camden Co.)</t>
  </si>
  <si>
    <t>Pennsauken Twp. (Camden Co.)</t>
  </si>
  <si>
    <t>Pine Hill Boro. (Camden Co.)</t>
  </si>
  <si>
    <t>Pine Valley Boro. (Camden Co.)</t>
  </si>
  <si>
    <t>Runnemede Boro. (Camden Co.)</t>
  </si>
  <si>
    <t>Somerdale Boro. (Camden Co.)</t>
  </si>
  <si>
    <t>Stratford Boro. (Camden Co.)</t>
  </si>
  <si>
    <t>Tavistock Boro. (Camden Co.)</t>
  </si>
  <si>
    <t>Voorhees Twp. (Camden Co.)</t>
  </si>
  <si>
    <t>Waterford Twp. (Camden Co.)</t>
  </si>
  <si>
    <t>Winslow Twp. (Camden Co.)</t>
  </si>
  <si>
    <t>Woodlynne Boro. (Camden Co.)</t>
  </si>
  <si>
    <t>Avalon Boro. (Cape May Co.)</t>
  </si>
  <si>
    <t>Cape May City (Cape May Co.)</t>
  </si>
  <si>
    <t>Cape May Point Boro. (Cape May Co.)</t>
  </si>
  <si>
    <t>Dennis Twp. (Cape May Co.)</t>
  </si>
  <si>
    <t>Lower Twp. (Cape May Co.)</t>
  </si>
  <si>
    <t>Middle Twp. (Cape May Co.)</t>
  </si>
  <si>
    <t>North Wildwood City (Cape May Co.)</t>
  </si>
  <si>
    <t>Ocean City (Cape May Co.)</t>
  </si>
  <si>
    <t>Sea Isle City (Cape May Co.)</t>
  </si>
  <si>
    <t>Stone Harbor Boro. (Cape May Co.)</t>
  </si>
  <si>
    <t>Upper Twp. (Cape May Co.)</t>
  </si>
  <si>
    <t>West Cape May Boro. (Cape May Co.)</t>
  </si>
  <si>
    <t>West Wildwood Boro. (Cape May Co.)</t>
  </si>
  <si>
    <t>Wildwood City (Cape May Co.)</t>
  </si>
  <si>
    <t>Wildwood Crest Boro. (Cape May Co.)</t>
  </si>
  <si>
    <t>Woodbine Boro. (Cape May Co.)</t>
  </si>
  <si>
    <t>Bridgeton City (Cumberland Co.)</t>
  </si>
  <si>
    <t>Commercial Twp. (Cumberland Co.)</t>
  </si>
  <si>
    <t>Deerfield Twp. (Cumberland Co.)</t>
  </si>
  <si>
    <t>Downe Twp. (Cumberland Co.)</t>
  </si>
  <si>
    <t>Fairfield Twp. (Cumberland Co.)</t>
  </si>
  <si>
    <t>Greenwich Twp. (Cumberland Co.)</t>
  </si>
  <si>
    <t>Hopewell Twp. (Cumberland Co.)</t>
  </si>
  <si>
    <t>Lawrence Twp. (Cumberland Co.)</t>
  </si>
  <si>
    <t>Maurice River Twp. (Cumberland Co.)</t>
  </si>
  <si>
    <t>Millville City (Cumberland Co.)</t>
  </si>
  <si>
    <t>Shiloh Boro. (Cumberland Co.)</t>
  </si>
  <si>
    <t>Stow Creek Twp. (Cumberland Co.)</t>
  </si>
  <si>
    <t>Upper Deerfield Twp. (Cumberland Co.)</t>
  </si>
  <si>
    <t>Vineland City (Cumberland Co.)</t>
  </si>
  <si>
    <t>Belleville Town (Essex Co.)</t>
  </si>
  <si>
    <t>Bloomfield Town (Essex Co.)</t>
  </si>
  <si>
    <t>Caldwell Boro. (Essex Co.)</t>
  </si>
  <si>
    <t>Cedar Grove Twp. (Essex Co.)</t>
  </si>
  <si>
    <t>East Orange City (Essex Co.)</t>
  </si>
  <si>
    <t>Essex Fells Boro. (Essex Co.)</t>
  </si>
  <si>
    <t>Fairfield Boro. (Essex Co.)</t>
  </si>
  <si>
    <t>Glen Ridge Boro. (Essex Co.)</t>
  </si>
  <si>
    <t>Irvington Town (Essex Co.)</t>
  </si>
  <si>
    <t>Livingston Twp. (Essex Co.)</t>
  </si>
  <si>
    <t>Maplewood Twp. (Essex Co.)</t>
  </si>
  <si>
    <t>Millburn Twp. (Essex Co.)</t>
  </si>
  <si>
    <t>Montclair Town (Essex Co.)</t>
  </si>
  <si>
    <t>Version 3.1 added a few minor reporting lines relating to impervious</t>
  </si>
  <si>
    <t>descriptions. This version also included some more minor changes</t>
  </si>
  <si>
    <t>Version 4.0 removed the term 'carrying-capacity' from the title and</t>
  </si>
  <si>
    <t>Newark City (Essex Co.)</t>
  </si>
  <si>
    <t>North Caldwell Boro. (Essex Co.)</t>
  </si>
  <si>
    <t>Nutley Town (Essex Co.)</t>
  </si>
  <si>
    <t>Orange City (Essex Co.)</t>
  </si>
  <si>
    <t>Roseland Boro. (Essex Co.)</t>
  </si>
  <si>
    <t>South Orange Village (Essex Co.)</t>
  </si>
  <si>
    <t>Verona Boro. (Essex Co.)</t>
  </si>
  <si>
    <t>West Caldwell Boro. (Essex Co.)</t>
  </si>
  <si>
    <t>West Orange Town (Essex Co.)</t>
  </si>
  <si>
    <t>Clayton Boro. (Gloucester Co.)</t>
  </si>
  <si>
    <t>Deptford Twp. (Gloucester Co.)</t>
  </si>
  <si>
    <t>East Greenwich Twp. (Gloucester Co.)</t>
  </si>
  <si>
    <t>Elk Twp. (Gloucester Co.)</t>
  </si>
  <si>
    <t>Franklin Twp. (Gloucester Co.)</t>
  </si>
  <si>
    <t>Glassboro Boro. (Gloucester Co.)</t>
  </si>
  <si>
    <t>Greenwich Twp. (Gloucester Co.)</t>
  </si>
  <si>
    <t>Harrison Twp. (Gloucester Co.)</t>
  </si>
  <si>
    <t>Logan Twp. (Gloucester Co.)</t>
  </si>
  <si>
    <t>Mantua Twp. (Gloucester Co.)</t>
  </si>
  <si>
    <t>Monroe Twp. (Gloucester Co.)</t>
  </si>
  <si>
    <t>National Park Boro. (Gloucester Co.)</t>
  </si>
  <si>
    <t>Newfield Boro. (Gloucester Co.)</t>
  </si>
  <si>
    <t>Paulsboro Boro. (Gloucester Co.)</t>
  </si>
  <si>
    <t>Pitman Boro. (Gloucester Co.)</t>
  </si>
  <si>
    <t>South Harrison Twp. (Gloucester Co.)</t>
  </si>
  <si>
    <t>Swedesboro Boro. (Gloucester Co.)</t>
  </si>
  <si>
    <t>Washington Twp. (Gloucester Co.)</t>
  </si>
  <si>
    <t>Wenonah Boro. (Gloucester Co.)</t>
  </si>
  <si>
    <t>West Deptford Twp. (Gloucester Co.)</t>
  </si>
  <si>
    <t>Westville Boro. (Gloucester Co.)</t>
  </si>
  <si>
    <t>A Recharge-Based Nitrate-Dilution Model for Small Commercial Establishments in New Jersey, v 2.2</t>
  </si>
  <si>
    <t>See NJDEP guidelines for</t>
  </si>
  <si>
    <t>Woodbury City (Gloucester Co.)</t>
  </si>
  <si>
    <t>Woodbury Heights Boro. (Gloucester Co.)</t>
  </si>
  <si>
    <t>Woolwich Twp. (Gloucester Co.)</t>
  </si>
  <si>
    <t>Bayonne City (Hudson Co.)</t>
  </si>
  <si>
    <t>East Newark Boro. (Hudson Co.)</t>
  </si>
  <si>
    <t>Guttenberg Town (Hudson Co.)</t>
  </si>
  <si>
    <t>Harrison Town (Hudson Co.)</t>
  </si>
  <si>
    <t>Hoboken City (Hudson Co.)</t>
  </si>
  <si>
    <t>Jersey City (Hudson Co.)</t>
  </si>
  <si>
    <t>Kearny Town (Hudson Co.)</t>
  </si>
  <si>
    <t>North Bergen Twp. (Hudson Co.)</t>
  </si>
  <si>
    <t>Secaucus Town (Hudson Co.)</t>
  </si>
  <si>
    <t>Union City (Hudson Co.)</t>
  </si>
  <si>
    <t>Weehawken Twp. (Hudson Co.)</t>
  </si>
  <si>
    <t>West New York Town (Hudson Co.)</t>
  </si>
  <si>
    <t>Alexandria Twp. (Hunterdon Co.)</t>
  </si>
  <si>
    <t>Bethlehem Twp. (Hunterdon Co.)</t>
  </si>
  <si>
    <t>Bloomsbury Boro. (Hunterdon Co.)</t>
  </si>
  <si>
    <t>Califon Boro. (Hunterdon Co.)</t>
  </si>
  <si>
    <t>Clinton Town (Hunterdon Co.)</t>
  </si>
  <si>
    <t>Clinton Twp. (Hunterdon Co.)</t>
  </si>
  <si>
    <t>Delaware Twp. (Hunterdon Co.)</t>
  </si>
  <si>
    <t>East Amwell Twp. (Hunterdon Co.)</t>
  </si>
  <si>
    <t>Flemington Boro. (Hunterdon Co.)</t>
  </si>
  <si>
    <t>Franklin Twp. (Hunterdon Co.)</t>
  </si>
  <si>
    <t>Frenchtown Boro. (Hunterdon Co.)</t>
  </si>
  <si>
    <t>Glen Gardner Boro. (Hunterdon Co.)</t>
  </si>
  <si>
    <t>Hampton Boro. (Hunterdon Co.)</t>
  </si>
  <si>
    <t>High Bridge Boro. (Hunterdon Co.)</t>
  </si>
  <si>
    <t>Holland Twp. (Hunterdon Co.)</t>
  </si>
  <si>
    <t>Kingwood Twp. (Hunterdon Co.)</t>
  </si>
  <si>
    <t>Lambertville City (Hunterdon Co.)</t>
  </si>
  <si>
    <t>Lebanon Boro. (Hunterdon Co.)</t>
  </si>
  <si>
    <t>Lebanon Twp. (Hunterdon Co.)</t>
  </si>
  <si>
    <t>Milford Boro. (Hunterdon Co.)</t>
  </si>
  <si>
    <t>Raritan Twp. (Hunterdon Co.)</t>
  </si>
  <si>
    <t>Readington Twp. (Hunterdon Co.)</t>
  </si>
  <si>
    <t>Stockton Boro. (Hunterdon Co.)</t>
  </si>
  <si>
    <t>Tewksbury Twp. (Hunterdon Co.)</t>
  </si>
  <si>
    <t>Union Twp. (Hunterdon Co.)</t>
  </si>
  <si>
    <t>West Amwell Twp. (Hunterdon Co.)</t>
  </si>
  <si>
    <t>East Windsor Twp. (Mercer Co.)</t>
  </si>
  <si>
    <t>Ewing Twp. (Mercer Co.)</t>
  </si>
  <si>
    <t>Hamilton Twp. (Mercer Co.)</t>
  </si>
  <si>
    <t>Hightstown Boro. (Mercer Co.)</t>
  </si>
  <si>
    <t>Hopewell Boro. (Mercer Co.)</t>
  </si>
  <si>
    <t>Hopewell Twp. (Mercer Co.)</t>
  </si>
  <si>
    <t>Lawrence Twp. (Mercer Co.)</t>
  </si>
  <si>
    <t>Pennington Boro. (Mercer Co.)</t>
  </si>
  <si>
    <t>Princeton Boro. (Mercer Co.)</t>
  </si>
  <si>
    <t>Princeton Twp. (Mercer Co.)</t>
  </si>
  <si>
    <t>Trenton City (Mercer Co.)</t>
  </si>
  <si>
    <t>Washington Twp. (Mercer Co.)</t>
  </si>
  <si>
    <t>West Windsor Twp. (Mercer Co.)</t>
  </si>
  <si>
    <t>Carteret Boro. (Middlesex Co.)</t>
  </si>
  <si>
    <t>Cranbury Twp. (Middlesex Co.)</t>
  </si>
  <si>
    <t>Dunellen Boro. (Middlesex Co.)</t>
  </si>
  <si>
    <t>East Brunswick Twp. (Middlesex Co.)</t>
  </si>
  <si>
    <t>Edison Twp. (Middlesex Co.)</t>
  </si>
  <si>
    <t>Helmetta Boro. (Middlesex Co.)</t>
  </si>
  <si>
    <t>Highland Park Boro. (Middlesex Co.)</t>
  </si>
  <si>
    <t>Jamesburg Boro. (Middlesex Co.)</t>
  </si>
  <si>
    <t>Metuchen Boro. (Middlesex Co.)</t>
  </si>
  <si>
    <t>Middlesex Boro. (Middlesex Co.)</t>
  </si>
  <si>
    <t>Milltown Boro. (Middlesex Co.)</t>
  </si>
  <si>
    <t>Monroe Twp. (Middlesex Co.)</t>
  </si>
  <si>
    <t>New Brunswick City (Middlesex Co.)</t>
  </si>
  <si>
    <t>North Brunswick Twp. (Middlesex Co.)</t>
  </si>
  <si>
    <t>Old Bridge Twp. (Middlesex Co.)</t>
  </si>
  <si>
    <t>Perth Amboy City (Middlesex Co.)</t>
  </si>
  <si>
    <t>Piscataway Twp. (Middlesex Co.)</t>
  </si>
  <si>
    <t>Plainsboro Twp. (Middlesex Co.)</t>
  </si>
  <si>
    <t>NJ_NO3_DILUTION_V50.XLS</t>
  </si>
  <si>
    <t>Nitrate-Dilution Model for New Jersey, version 5.0</t>
  </si>
  <si>
    <t>May 2002 (version 5.0)</t>
  </si>
  <si>
    <t>May 2001 (version 3.0)</t>
  </si>
  <si>
    <t>Verson 5.0 corrects a mathematical error made in the equations. The</t>
  </si>
  <si>
    <t>impervious surface cover modification was erronously applies</t>
  </si>
  <si>
    <t>Sayreville Boro. (Middlesex Co.)</t>
  </si>
  <si>
    <t>South Amboy City (Middlesex Co.)</t>
  </si>
  <si>
    <t>South Brunswick Twp. (Middlesex Co.)</t>
  </si>
  <si>
    <t>South Plainfield Boro. (Middlesex Co.)</t>
  </si>
  <si>
    <t>South River Boro. (Middlesex Co.)</t>
  </si>
  <si>
    <t>Spotswood Boro. (Middlesex Co.)</t>
  </si>
  <si>
    <t>Woodbridge Twp. (Middlesex Co.)</t>
  </si>
  <si>
    <t>Aberdeen Twp. (Monmouth Co.)</t>
  </si>
  <si>
    <t>Allenhurst Boro. (Monmouth Co.)</t>
  </si>
  <si>
    <t>Allentown Boro. (Monmouth Co.)</t>
  </si>
  <si>
    <t>Asbury Park City (Monmouth Co.)</t>
  </si>
  <si>
    <t>Atlantic Highlands Boro. (Monmouth Co.)</t>
  </si>
  <si>
    <t>Avon-By-The-Sea Boro. (Monmouth Co.)</t>
  </si>
  <si>
    <t>Belmar Boro. (Monmouth Co.)</t>
  </si>
  <si>
    <t>Bradley Beach Boro. (Monmouth Co.)</t>
  </si>
  <si>
    <t>Brielle Boro. (Monmouth Co.)</t>
  </si>
  <si>
    <t>Colts Neck Twp. (Monmouth Co.)</t>
  </si>
  <si>
    <t>Deal Boro. (Monmouth Co.)</t>
  </si>
  <si>
    <t>gallons/day</t>
  </si>
  <si>
    <t>mg/l</t>
  </si>
  <si>
    <r>
      <t>NO</t>
    </r>
    <r>
      <rPr>
        <vertAlign val="subscript"/>
        <sz val="10"/>
        <rFont val="Arial"/>
        <family val="2"/>
      </rPr>
      <t>3</t>
    </r>
    <r>
      <rPr>
        <sz val="10"/>
        <rFont val="Arial"/>
        <family val="0"/>
      </rPr>
      <t xml:space="preserve"> in effluent</t>
    </r>
  </si>
  <si>
    <t>discharge rate</t>
  </si>
  <si>
    <t>sq ft</t>
  </si>
  <si>
    <t>Nitrate loading rate:</t>
  </si>
  <si>
    <t>lb/year</t>
  </si>
  <si>
    <t>Nitrate leaving site:</t>
  </si>
  <si>
    <t>Area of 100% pervious land needed to provide sufficient recharge to dilute nitrate in effluent to target concentration.</t>
  </si>
  <si>
    <t>Eatontown Boro. (Monmouth Co.)</t>
  </si>
  <si>
    <t>Englishtown Boro. (Monmouth Co.)</t>
  </si>
  <si>
    <t>Fair Haven Boro. (Monmouth Co.)</t>
  </si>
  <si>
    <t>Farmingdale Boro. (Monmouth Co.)</t>
  </si>
  <si>
    <t>Freehold Boro. (Monmouth Co.)</t>
  </si>
  <si>
    <t>Freehold Twp. (Monmouth Co.)</t>
  </si>
  <si>
    <t>Hazlet Twp. (Monmouth Co.)</t>
  </si>
  <si>
    <t>Highlands Boro. (Monmouth Co.)</t>
  </si>
  <si>
    <t>Holmdel Twp. (Monmouth Co.)</t>
  </si>
  <si>
    <t>Howell Twp. (Monmouth Co.)</t>
  </si>
  <si>
    <t>Interlaken Boro. (Monmouth Co.)</t>
  </si>
  <si>
    <t>Keansburg Boro. (Monmouth Co.)</t>
  </si>
  <si>
    <t>Keyport Boro. (Monmouth Co.)</t>
  </si>
  <si>
    <t>Little Silver Boro. (Monmouth Co.)</t>
  </si>
  <si>
    <t>Loch Arbour Village (Monmouth Co.)</t>
  </si>
  <si>
    <t>Long Branch City (Monmouth Co.)</t>
  </si>
  <si>
    <t>Manalapan Twp. (Monmouth Co.)</t>
  </si>
  <si>
    <t>Manasquan Boro. (Monmouth Co.)</t>
  </si>
  <si>
    <t>Marlboro Twp. (Monmouth Co.)</t>
  </si>
  <si>
    <t>Matawan Boro. (Monmouth Co.)</t>
  </si>
  <si>
    <t>Middletown Twp. (Monmouth Co.)</t>
  </si>
  <si>
    <t>Millstone Twp. (Monmouth Co.)</t>
  </si>
  <si>
    <t>Monmouth Beach Boro. (Monmouth Co.)</t>
  </si>
  <si>
    <t>Neptune City Boro. (Monmouth Co.)</t>
  </si>
  <si>
    <t>Neptune Twp. (Monmouth Co.)</t>
  </si>
  <si>
    <t>Ocean Twp. (Monmouth Co.)</t>
  </si>
  <si>
    <t>Oceanport Boro. (Monmouth Co.)</t>
  </si>
  <si>
    <t>Red Bank Boro. (Monmouth Co.)</t>
  </si>
  <si>
    <t>Roosevelt Boro. (Monmouth Co.)</t>
  </si>
  <si>
    <t>Rumson Boro. (Monmouth Co.)</t>
  </si>
  <si>
    <t>Sea Bright Boro. (Monmouth Co.)</t>
  </si>
  <si>
    <t>Sea Girt Boro. (Monmouth Co.)</t>
  </si>
  <si>
    <t>Shrewsbury Boro. (Monmouth Co.)</t>
  </si>
  <si>
    <t>Shrewsbury Twp. (Monmouth Co.)</t>
  </si>
  <si>
    <t>South Belmar Boro. (Monmouth Co.)</t>
  </si>
  <si>
    <t>Spring Lake Boro. (Monmouth Co.)</t>
  </si>
  <si>
    <t>Spring Lake Heights Boro. (Monmouth Co.)</t>
  </si>
  <si>
    <t>Tinton Falls Boro. (Monmouth Co.)</t>
  </si>
  <si>
    <t>Union Beach Boro. (Monmouth Co.)</t>
  </si>
  <si>
    <t>Upper Freehold Twp. (Monmouth Co.)</t>
  </si>
  <si>
    <t>Wall Twp. (Monmouth Co.)</t>
  </si>
  <si>
    <t>West Long Branch Boro. (Monmouth Co.)</t>
  </si>
  <si>
    <t>Boonton Town (Morris Co.)</t>
  </si>
  <si>
    <t>Boonton Twp. (Morris Co.)</t>
  </si>
  <si>
    <t>Butler Boro. (Morris Co.)</t>
  </si>
  <si>
    <t>Chatham Boro. (Morris Co.)</t>
  </si>
  <si>
    <t>Chatham Twp. (Morris Co.)</t>
  </si>
  <si>
    <t>Chester Boro. (Morris Co.)</t>
  </si>
  <si>
    <t>Chester Twp. (Morris Co.)</t>
  </si>
  <si>
    <t>Denville Twp. (Morris Co.)</t>
  </si>
  <si>
    <t>Dover Town (Morris Co.)</t>
  </si>
  <si>
    <t>East Hanover Twp. (Morris Co.)</t>
  </si>
  <si>
    <t>Florham Park Boro. (Morris Co.)</t>
  </si>
  <si>
    <t>Hanover Twp. (Morris Co.)</t>
  </si>
  <si>
    <t>Harding Twp. (Morris Co.)</t>
  </si>
  <si>
    <t>Jefferson Twp. (Morris Co.)</t>
  </si>
  <si>
    <t>Kinnelon Boro. (Morris Co.)</t>
  </si>
  <si>
    <t>Lincoln Park Boro. (Morris Co.)</t>
  </si>
  <si>
    <t>Madison Boro. (Morris Co.)</t>
  </si>
  <si>
    <t>Mendham Boro. (Morris Co.)</t>
  </si>
  <si>
    <t>Mendham Twp. (Morris Co.)</t>
  </si>
  <si>
    <t>Alden</t>
  </si>
  <si>
    <t>Alloway</t>
  </si>
  <si>
    <t>Appoquinimink-Broadkill</t>
  </si>
  <si>
    <t>Appoquinimink-Transquaking-Mispillion</t>
  </si>
  <si>
    <t>Arnot-Lordstown</t>
  </si>
  <si>
    <t>Arnot-Lordstown rock outcrop</t>
  </si>
  <si>
    <t>Bigapple</t>
  </si>
  <si>
    <t>Bigapple-urban land</t>
  </si>
  <si>
    <t>Broadkill</t>
  </si>
  <si>
    <t>Buddtown</t>
  </si>
  <si>
    <t>Buddtown-Deptford</t>
  </si>
  <si>
    <t>Buddtown-urban land</t>
  </si>
  <si>
    <t>Catden</t>
  </si>
  <si>
    <t>Catden-Natchaug</t>
  </si>
  <si>
    <t>Charlton-rock outcrop</t>
  </si>
  <si>
    <t>Chatfield-Hollis-Rock outcrop</t>
  </si>
  <si>
    <t>Chicone</t>
  </si>
  <si>
    <t>Delaware</t>
  </si>
  <si>
    <t>Dennisville</t>
  </si>
  <si>
    <t>Farmington-rock outcrop</t>
  </si>
  <si>
    <t>Farmington-Wassaic-rock outcrop</t>
  </si>
  <si>
    <t>Galloway</t>
  </si>
  <si>
    <t>Galloway variant</t>
  </si>
  <si>
    <t>Galway</t>
  </si>
  <si>
    <t>Glassboro and Woodstown</t>
  </si>
  <si>
    <t>Great Piece</t>
  </si>
  <si>
    <t>Hinckley</t>
  </si>
  <si>
    <t>Hinckley-urban land</t>
  </si>
  <si>
    <t>Hollis-rock outcrop-Chatfield</t>
  </si>
  <si>
    <t>Horseneck</t>
  </si>
  <si>
    <t>Horseneck-urban land</t>
  </si>
  <si>
    <t>Ingleside</t>
  </si>
  <si>
    <t>Jade Run</t>
  </si>
  <si>
    <t>Jade Run-urban land</t>
  </si>
  <si>
    <t>Jade Run-Weeksville-urban land</t>
  </si>
  <si>
    <t>Knickerbocker</t>
  </si>
  <si>
    <t>Lenni</t>
  </si>
  <si>
    <t>Lordstown-Wallpack</t>
  </si>
  <si>
    <t>Manlius-Nassau</t>
  </si>
  <si>
    <t>Mannington-Nanticoke</t>
  </si>
  <si>
    <t>Mannington-Nanticoke-Udorthents</t>
  </si>
  <si>
    <t>Mispillion-Transquaking-Appoquinimink</t>
  </si>
  <si>
    <t>Muttontown</t>
  </si>
  <si>
    <t>Natchaug</t>
  </si>
  <si>
    <t>Palms</t>
  </si>
  <si>
    <t>Pawcatuck-Transquaking</t>
  </si>
  <si>
    <t>Paxton</t>
  </si>
  <si>
    <t>Peckmantown</t>
  </si>
  <si>
    <t>Peckmantown-urban land</t>
  </si>
  <si>
    <t>Pedricktown, Askecksy, and Mullica</t>
  </si>
  <si>
    <t>Riker</t>
  </si>
  <si>
    <t>Rock outcrop - Arnot-rubble land</t>
  </si>
  <si>
    <t>Rock outcrop-Farmington-Galway</t>
  </si>
  <si>
    <t>Scio</t>
  </si>
  <si>
    <t>Sharptown</t>
  </si>
  <si>
    <t>Swedesboro</t>
  </si>
  <si>
    <t>Timakawa</t>
  </si>
  <si>
    <t>Transquaking</t>
  </si>
  <si>
    <t>Udorthents</t>
  </si>
  <si>
    <t>Udorthents-Horseneck</t>
  </si>
  <si>
    <t>Udorthents-Peckmantown</t>
  </si>
  <si>
    <t>Urban land-Bigapple</t>
  </si>
  <si>
    <t>Urban land-Chatfield-Rock Outcrop</t>
  </si>
  <si>
    <t>Urban land-Farmington-rock outcrop</t>
  </si>
  <si>
    <t>Urban land-Farmington-Wassaic</t>
  </si>
  <si>
    <t>Urban land-Horseneck</t>
  </si>
  <si>
    <t>Urban land-Knickerbocker</t>
  </si>
  <si>
    <t>Urban land-Peckmantown</t>
  </si>
  <si>
    <t>Urban land-Yalesvile-rock outcrop</t>
  </si>
  <si>
    <t>Wallpack</t>
  </si>
  <si>
    <t>Wellsboro</t>
  </si>
  <si>
    <t>Willette</t>
  </si>
  <si>
    <t>Yalesville</t>
  </si>
  <si>
    <t>Yalesville-Boonton-Holyoke</t>
  </si>
  <si>
    <t>Yalesville-Holyoke</t>
  </si>
  <si>
    <t>Yalesville-rock outcrop</t>
  </si>
  <si>
    <t>Yalesville-urban land</t>
  </si>
  <si>
    <t>SSURGO soil series name</t>
  </si>
  <si>
    <t>Counties</t>
  </si>
  <si>
    <t xml:space="preserve">Assumed equivalent soil from county soil series </t>
  </si>
  <si>
    <t>Warren, Sussex, Passaic, Morris</t>
  </si>
  <si>
    <t>Salem</t>
  </si>
  <si>
    <t>tidal marsh</t>
  </si>
  <si>
    <t>Ocean, Monmouth, Cumberland, Cape May, Atlantic</t>
  </si>
  <si>
    <t>sulfaquents and sulfihemists, tidal marshes</t>
  </si>
  <si>
    <t>Warren, Sussex</t>
  </si>
  <si>
    <t>Nassau-Manlius</t>
  </si>
  <si>
    <t>Sussex, Sussex</t>
  </si>
  <si>
    <t>Nassau-Manlius rock outcrop</t>
  </si>
  <si>
    <t>Essex</t>
  </si>
  <si>
    <t>sand pit</t>
  </si>
  <si>
    <t>urban land</t>
  </si>
  <si>
    <t>Cumberland</t>
  </si>
  <si>
    <t>Burlington</t>
  </si>
  <si>
    <t>Gloucester, Camden, Burlington</t>
  </si>
  <si>
    <t>Nixonton-Barclay</t>
  </si>
  <si>
    <t>Gloucester</t>
  </si>
  <si>
    <t>Warren, Sussex, Passaic, Morris, Essex</t>
  </si>
  <si>
    <t>Carlisle-Palms</t>
  </si>
  <si>
    <t>Rockaway rock outcrop (Warren/Sussex Co.)</t>
  </si>
  <si>
    <t>Salem, Gloucester, Cumberland</t>
  </si>
  <si>
    <t>swamp</t>
  </si>
  <si>
    <t>Cape May</t>
  </si>
  <si>
    <t>Wassaic-rock outcrop</t>
  </si>
  <si>
    <t>Salem, Ocean, Middlesex, Cumberland, Cape May, Camden, Atlantic, Burlington</t>
  </si>
  <si>
    <t>Mercer</t>
  </si>
  <si>
    <t>Sussex</t>
  </si>
  <si>
    <t>Dragston and Woodstown</t>
  </si>
  <si>
    <t>Warren, Sussex, Essex</t>
  </si>
  <si>
    <t>Camden</t>
  </si>
  <si>
    <t>Bayboro, Elkton</t>
  </si>
  <si>
    <t>Stiensburg-Wooster</t>
  </si>
  <si>
    <t>Salem, Gloucester, Burlington</t>
  </si>
  <si>
    <t>fresh water marsh</t>
  </si>
  <si>
    <t>Cumberland, Cape May</t>
  </si>
  <si>
    <t>Somerset, Morris</t>
  </si>
  <si>
    <t>muck</t>
  </si>
  <si>
    <t>Middlesex, Cumberland, Cape May</t>
  </si>
  <si>
    <t>Boonton-urban land</t>
  </si>
  <si>
    <t>Gloucester, Salem</t>
  </si>
  <si>
    <t>Pokomoke</t>
  </si>
  <si>
    <t>Rock outcrop-Nassau</t>
  </si>
  <si>
    <t>Rock outcrop-Wassaic</t>
  </si>
  <si>
    <t>Warren</t>
  </si>
  <si>
    <t>Salem, Union, Middlesex, Cumberland, Cape May, Burlington, Bergen, Atlantic</t>
  </si>
  <si>
    <t>Union, Essex</t>
  </si>
  <si>
    <t>Union</t>
  </si>
  <si>
    <t>Morris</t>
  </si>
  <si>
    <t>Steinsburg-Boonton-Holyoke</t>
  </si>
  <si>
    <t>Steinsburg-Holyoke</t>
  </si>
  <si>
    <t>Steinsburg-rock outcropt</t>
  </si>
  <si>
    <t>Mine Hill Twp. (Morris Co.)</t>
  </si>
  <si>
    <t>Montville Twp. (Morris Co.)</t>
  </si>
  <si>
    <t>Morris Plains Boro. (Morris Co.)</t>
  </si>
  <si>
    <t>Morris Twp. (Morris Co.)</t>
  </si>
  <si>
    <t>Morristown Town (Morris Co.)</t>
  </si>
  <si>
    <t>Mount Arlington Boro. (Morris Co.)</t>
  </si>
  <si>
    <t>Mount Olive Twp. (Morris Co.)</t>
  </si>
  <si>
    <t>Mountain Lakes Boro. (Morris Co.)</t>
  </si>
  <si>
    <t>Netcong Boro. (Morris Co.)</t>
  </si>
  <si>
    <t>Parsippany-Troy Hills Twp. (Morris Co.)</t>
  </si>
  <si>
    <t>Passaic Twp. (Morris Co.)</t>
  </si>
  <si>
    <t>Pequannock Twp. (Morris Co.)</t>
  </si>
  <si>
    <t>Randolph Twp. (Morris Co.)</t>
  </si>
  <si>
    <t>Riverdale Boro. (Morris Co.)</t>
  </si>
  <si>
    <t>Rockaway Boro. (Morris Co.)</t>
  </si>
  <si>
    <t>Rockaway Twp. (Morris Co.)</t>
  </si>
  <si>
    <t>Roxbury Twp. (Morris Co.)</t>
  </si>
  <si>
    <t>Victory Gardens Boro. (Morris Co.)</t>
  </si>
  <si>
    <t>Washington Twp. (Morris Co.)</t>
  </si>
  <si>
    <t>Wharton Boro. (Morris Co.)</t>
  </si>
  <si>
    <t>Barnegat Light Boro. (Ocean Co.)</t>
  </si>
  <si>
    <t>Barnegat Twp.  (Ocean Co.)</t>
  </si>
  <si>
    <t>Bay Head Boro. (Ocean Co.)</t>
  </si>
  <si>
    <t>Beach Haven Boro. (Ocean Co.)</t>
  </si>
  <si>
    <t>Beachwood Boro. (Ocean Co.)</t>
  </si>
  <si>
    <t>Berkeley Twp. (Ocean Co.)</t>
  </si>
  <si>
    <t>Brick Twp. (Ocean Co.)</t>
  </si>
  <si>
    <t>Dover Twp. (Ocean Co.)</t>
  </si>
  <si>
    <t>Eagleswood Twp. (Ocean Co.)</t>
  </si>
  <si>
    <t>Harvey Cedars Boro. (Ocean Co.)</t>
  </si>
  <si>
    <t>Island Heights Boro. (Ocean Co.)</t>
  </si>
  <si>
    <t>Jackson Twp. (Ocean Co.)</t>
  </si>
  <si>
    <t>Lacey Twp. (Ocean Co.)</t>
  </si>
  <si>
    <t>wet/urban?</t>
  </si>
  <si>
    <t>Lakehurst Boro. (Ocean Co.)</t>
  </si>
  <si>
    <t>Lakewood Twp. (Ocean Co.)</t>
  </si>
  <si>
    <t>Lavallette Boro. (Ocean Co.)</t>
  </si>
  <si>
    <t>Little Egg Harbor Twp. (Ocean Co.)</t>
  </si>
  <si>
    <t>Long Beach Twp. (Ocean Co.)</t>
  </si>
  <si>
    <t>Manchester Twp. (Ocean Co.)</t>
  </si>
  <si>
    <t>Mantoloking Boro. (Ocean Co.)</t>
  </si>
  <si>
    <t>Ocean Gate Boro. (Ocean Co.)</t>
  </si>
  <si>
    <t>Ocean Twp. (Ocean Co.)</t>
  </si>
  <si>
    <t>Pne Beach Boro. (Ocean Co.)</t>
  </si>
  <si>
    <t>Plumsted Twp. (Ocean Co.)</t>
  </si>
  <si>
    <t>Point Pleasant Beach Boro. (Ocean Co.)</t>
  </si>
  <si>
    <t>Point Pleasant Boro. (Ocean Co.)</t>
  </si>
  <si>
    <t>Seaside Heights Boro. (Ocean Co.)</t>
  </si>
  <si>
    <t>Seaside Park Boro. (Ocean Co.)</t>
  </si>
  <si>
    <t>surface cover and reduction in average recharge.</t>
  </si>
  <si>
    <t>Ship Bottom Boro. (Ocean Co.)</t>
  </si>
  <si>
    <t>South Toms River Boro. (Ocean Co.)</t>
  </si>
  <si>
    <t>Stafford Twp. (Ocean Co.)</t>
  </si>
  <si>
    <t>Surf City Boro. (Ocean Co.)</t>
  </si>
  <si>
    <t>Tuckerton Boro. (Ocean Co.)</t>
  </si>
  <si>
    <t>Bloomingdale Boro. (Passaic Co.)</t>
  </si>
  <si>
    <t>Clifton City (Passaic Co.)</t>
  </si>
  <si>
    <t>Haledon Boro. (Passaic Co.)</t>
  </si>
  <si>
    <t>Hawthorne Boro. (Passaic Co.)</t>
  </si>
  <si>
    <t>Little Falls Twp.  (Passaic Co.)</t>
  </si>
  <si>
    <t>North Haledon Boro. (Passaic Co.)</t>
  </si>
  <si>
    <t>Passaic City (Passaic Co.)</t>
  </si>
  <si>
    <t>Paterson City (Passaic Co.)</t>
  </si>
  <si>
    <t>Pompton Lakes Boro. (Passaic Co.)</t>
  </si>
  <si>
    <t>Prospect Park Boro. (Passaic Co.)</t>
  </si>
  <si>
    <t>Ringwood Boro. (Passaic Co.)</t>
  </si>
  <si>
    <t>Totowa Boro. (Passaic Co.)</t>
  </si>
  <si>
    <t>Wanaque Boro. (Passaic Co.)</t>
  </si>
  <si>
    <t>Wayne Twp. (Passaic Co.)</t>
  </si>
  <si>
    <t>West Milford Twp. (Passaic Co.)</t>
  </si>
  <si>
    <t>West Paterson Boro. (Passaic Co.)</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</si>
</sst>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
    <numFmt numFmtId="167" formatCode="0.0%"/>
    <numFmt numFmtId="168" formatCode="0.0E+00"/>
    <numFmt numFmtId="169" formatCode="mmmm\ d\,\ yyyy"/>
    <numFmt numFmtId="170" formatCode="#,##0.0"/>
  </numFmts>
  <fonts count="63">
    <font>
      <sz val="10"/>
      <name val="Arial"/>
      <family val="0"/>
    </font>
    <font>
      <b/>
      <sz val="10"/>
      <name val="Arial"/>
      <family val="2"/>
    </font>
    <font>
      <b/>
      <i/>
      <sz val="16"/>
      <color indexed="9"/>
      <name val="Arial"/>
      <family val="2"/>
    </font>
    <font>
      <sz val="10"/>
      <color indexed="8"/>
      <name val="Arial"/>
      <family val="2"/>
    </font>
    <font>
      <b/>
      <i/>
      <sz val="12"/>
      <name val="Arial"/>
      <family val="2"/>
    </font>
    <font>
      <b/>
      <sz val="18"/>
      <name val="Arial"/>
      <family val="2"/>
    </font>
    <font>
      <b/>
      <i/>
      <sz val="14"/>
      <color indexed="9"/>
      <name val="Arial"/>
      <family val="2"/>
    </font>
    <font>
      <b/>
      <sz val="10"/>
      <color indexed="8"/>
      <name val="Arial"/>
      <family val="2"/>
    </font>
    <font>
      <sz val="12"/>
      <name val="Arial"/>
      <family val="0"/>
    </font>
    <font>
      <sz val="15.25"/>
      <name val="Arial"/>
      <family val="0"/>
    </font>
    <font>
      <sz val="1.5"/>
      <name val="Arial"/>
      <family val="2"/>
    </font>
    <font>
      <sz val="1"/>
      <name val="Arial"/>
      <family val="2"/>
    </font>
    <font>
      <b/>
      <sz val="1.5"/>
      <name val="Arial"/>
      <family val="0"/>
    </font>
    <font>
      <b/>
      <sz val="9.5"/>
      <name val="Arial"/>
      <family val="2"/>
    </font>
    <font>
      <b/>
      <sz val="1.75"/>
      <name val="Arial"/>
      <family val="0"/>
    </font>
    <font>
      <b/>
      <sz val="14"/>
      <name val="Arial"/>
      <family val="2"/>
    </font>
    <font>
      <vertAlign val="subscript"/>
      <sz val="10"/>
      <name val="Arial"/>
      <family val="2"/>
    </font>
    <font>
      <b/>
      <sz val="12"/>
      <color indexed="8"/>
      <name val="Arial"/>
      <family val="2"/>
    </font>
    <font>
      <b/>
      <sz val="16"/>
      <color indexed="8"/>
      <name val="Arial"/>
      <family val="2"/>
    </font>
    <font>
      <b/>
      <sz val="18"/>
      <color indexed="8"/>
      <name val="Arial"/>
      <family val="2"/>
    </font>
    <font>
      <sz val="8"/>
      <name val="Arial"/>
      <family val="2"/>
    </font>
    <font>
      <b/>
      <u val="single"/>
      <sz val="8"/>
      <name val="Arial"/>
      <family val="2"/>
    </font>
    <font>
      <b/>
      <sz val="12"/>
      <name val="Arial"/>
      <family val="2"/>
    </font>
    <font>
      <sz val="12"/>
      <color indexed="10"/>
      <name val="Arial"/>
      <family val="2"/>
    </font>
    <font>
      <b/>
      <i/>
      <sz val="14"/>
      <color indexed="10"/>
      <name val="Arial"/>
      <family val="2"/>
    </font>
    <font>
      <b/>
      <i/>
      <sz val="20"/>
      <color indexed="13"/>
      <name val="Arial"/>
      <family val="2"/>
    </font>
    <font>
      <sz val="9.25"/>
      <name val="Arial"/>
      <family val="2"/>
    </font>
    <font>
      <b/>
      <sz val="9"/>
      <name val="Arial"/>
      <family val="2"/>
    </font>
    <font>
      <sz val="8"/>
      <color indexed="8"/>
      <name val="Arial"/>
      <family val="2"/>
    </font>
    <font>
      <b/>
      <sz val="8"/>
      <color indexed="8"/>
      <name val="Arial"/>
      <family val="2"/>
    </font>
    <font>
      <sz val="9"/>
      <name val="Arial"/>
      <family val="2"/>
    </font>
    <font>
      <sz val="1.75"/>
      <name val="Arial"/>
      <family val="0"/>
    </font>
    <font>
      <b/>
      <sz val="1.25"/>
      <name val="Arial"/>
      <family val="2"/>
    </font>
    <font>
      <sz val="2.5"/>
      <name val="Arial"/>
      <family val="0"/>
    </font>
    <font>
      <sz val="1.25"/>
      <name val="Arial"/>
      <family val="2"/>
    </font>
    <font>
      <sz val="2"/>
      <name val="Arial"/>
      <family val="0"/>
    </font>
    <font>
      <b/>
      <vertAlign val="superscript"/>
      <sz val="1.25"/>
      <name val="Arial"/>
      <family val="2"/>
    </font>
    <font>
      <b/>
      <i/>
      <sz val="12"/>
      <color indexed="9"/>
      <name val="Arial"/>
      <family val="2"/>
    </font>
    <font>
      <b/>
      <sz val="14"/>
      <color indexed="8"/>
      <name val="Arial"/>
      <family val="2"/>
    </font>
    <font>
      <b/>
      <i/>
      <sz val="26"/>
      <color indexed="10"/>
      <name val="Arial"/>
      <family val="2"/>
    </font>
    <font>
      <b/>
      <i/>
      <sz val="1.5"/>
      <color indexed="47"/>
      <name val="Arial"/>
      <family val="2"/>
    </font>
    <font>
      <b/>
      <i/>
      <sz val="1.5"/>
      <color indexed="46"/>
      <name val="Arial"/>
      <family val="2"/>
    </font>
    <font>
      <sz val="8"/>
      <name val="Tahoma"/>
      <family val="2"/>
    </font>
    <font>
      <b/>
      <i/>
      <sz val="10"/>
      <name val="Arial"/>
      <family val="2"/>
    </font>
    <font>
      <sz val="7"/>
      <name val="Tahoma"/>
      <family val="0"/>
    </font>
    <font>
      <b/>
      <sz val="7"/>
      <name val="Tahoma"/>
      <family val="0"/>
    </font>
    <font>
      <vertAlign val="subscript"/>
      <sz val="8"/>
      <color indexed="8"/>
      <name val="Arial"/>
      <family val="2"/>
    </font>
    <font>
      <sz val="10"/>
      <name val="Marigold"/>
      <family val="4"/>
    </font>
    <font>
      <b/>
      <sz val="11"/>
      <name val="Arial"/>
      <family val="2"/>
    </font>
    <font>
      <i/>
      <sz val="10"/>
      <name val="Arial"/>
      <family val="2"/>
    </font>
    <font>
      <sz val="14"/>
      <name val="Arial"/>
      <family val="2"/>
    </font>
    <font>
      <sz val="10"/>
      <color indexed="10"/>
      <name val="Wingdings"/>
      <family val="0"/>
    </font>
    <font>
      <b/>
      <sz val="10"/>
      <color indexed="8"/>
      <name val="Wingdings"/>
      <family val="0"/>
    </font>
    <font>
      <b/>
      <sz val="10"/>
      <name val="Wingdings"/>
      <family val="0"/>
    </font>
    <font>
      <b/>
      <sz val="13"/>
      <name val="Arial"/>
      <family val="2"/>
    </font>
    <font>
      <b/>
      <i/>
      <sz val="48"/>
      <name val="Berling Antiqua"/>
      <family val="1"/>
    </font>
    <font>
      <b/>
      <i/>
      <sz val="14"/>
      <name val="Arial"/>
      <family val="2"/>
    </font>
    <font>
      <u val="single"/>
      <sz val="10"/>
      <name val="Arial"/>
      <family val="2"/>
    </font>
    <font>
      <b/>
      <sz val="10"/>
      <name val="MS Sans Serif"/>
      <family val="2"/>
    </font>
    <font>
      <b/>
      <u val="single"/>
      <sz val="12"/>
      <name val="Arial"/>
      <family val="2"/>
    </font>
    <font>
      <b/>
      <i/>
      <u val="single"/>
      <sz val="16"/>
      <color indexed="8"/>
      <name val="Arial"/>
      <family val="2"/>
    </font>
    <font>
      <b/>
      <u val="single"/>
      <sz val="18"/>
      <color indexed="8"/>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73">
    <border>
      <left/>
      <right/>
      <top/>
      <bottom/>
      <diagonal/>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thin">
        <color indexed="22"/>
      </right>
      <top style="thin">
        <color indexed="22"/>
      </top>
      <bottom style="thin">
        <color indexed="22"/>
      </botto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style="thin">
        <color indexed="9"/>
      </left>
      <right>
        <color indexed="63"/>
      </right>
      <top style="thin">
        <color indexed="9"/>
      </top>
      <bottom style="thin">
        <color indexed="9"/>
      </bottom>
    </border>
    <border>
      <left style="thin">
        <color indexed="22"/>
      </left>
      <right style="thin">
        <color indexed="22"/>
      </right>
      <top style="thin">
        <color indexed="22"/>
      </top>
      <bottom style="medium"/>
    </border>
    <border>
      <left style="thin">
        <color indexed="22"/>
      </left>
      <right style="medium"/>
      <top style="thin">
        <color indexed="22"/>
      </top>
      <bottom style="medium"/>
    </border>
    <border>
      <left style="thin">
        <color indexed="22"/>
      </left>
      <right style="medium"/>
      <top>
        <color indexed="63"/>
      </top>
      <bottom style="thin">
        <color indexed="22"/>
      </bottom>
    </border>
    <border>
      <left style="medium"/>
      <right style="medium"/>
      <top>
        <color indexed="63"/>
      </top>
      <bottom>
        <color indexed="63"/>
      </bottom>
    </border>
    <border>
      <left style="medium"/>
      <right style="medium"/>
      <top>
        <color indexed="63"/>
      </top>
      <bottom style="medium"/>
    </border>
    <border>
      <left style="thin">
        <color indexed="22"/>
      </left>
      <right>
        <color indexed="63"/>
      </right>
      <top style="thin">
        <color indexed="22"/>
      </top>
      <bottom style="thin">
        <color indexed="22"/>
      </bottom>
    </border>
    <border>
      <left style="thin">
        <color indexed="22"/>
      </left>
      <right style="thin">
        <color indexed="22"/>
      </right>
      <top>
        <color indexed="63"/>
      </top>
      <bottom style="medium"/>
    </border>
    <border>
      <left style="thin">
        <color indexed="22"/>
      </left>
      <right style="thin">
        <color indexed="22"/>
      </right>
      <top>
        <color indexed="63"/>
      </top>
      <bottom>
        <color indexed="63"/>
      </bottom>
    </border>
    <border>
      <left style="thin">
        <color indexed="22"/>
      </left>
      <right style="thin">
        <color indexed="22"/>
      </right>
      <top style="thin"/>
      <bottom style="thin"/>
    </border>
    <border>
      <left style="thin">
        <color indexed="22"/>
      </left>
      <right style="medium"/>
      <top style="thin"/>
      <bottom style="thin"/>
    </border>
    <border>
      <left style="medium"/>
      <right style="thin">
        <color indexed="22"/>
      </right>
      <top style="thin">
        <color indexed="22"/>
      </top>
      <bottom style="medium"/>
    </border>
    <border>
      <left style="medium"/>
      <right style="medium">
        <color indexed="22"/>
      </right>
      <top style="medium"/>
      <bottom style="medium">
        <color indexed="22"/>
      </bottom>
    </border>
    <border>
      <left style="medium">
        <color indexed="22"/>
      </left>
      <right style="medium">
        <color indexed="22"/>
      </right>
      <top style="medium"/>
      <bottom style="medium">
        <color indexed="22"/>
      </bottom>
    </border>
    <border>
      <left style="medium">
        <color indexed="22"/>
      </left>
      <right style="medium"/>
      <top style="medium"/>
      <bottom style="medium">
        <color indexed="22"/>
      </bottom>
    </border>
    <border>
      <left style="medium"/>
      <right style="medium">
        <color indexed="22"/>
      </right>
      <top style="medium">
        <color indexed="22"/>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top style="medium">
        <color indexed="22"/>
      </top>
      <bottom style="medium">
        <color indexed="22"/>
      </bottom>
    </border>
    <border>
      <left style="medium"/>
      <right style="medium">
        <color indexed="22"/>
      </right>
      <top style="medium">
        <color indexed="22"/>
      </top>
      <bottom style="thin"/>
    </border>
    <border>
      <left style="medium">
        <color indexed="22"/>
      </left>
      <right style="medium">
        <color indexed="22"/>
      </right>
      <top style="medium">
        <color indexed="22"/>
      </top>
      <bottom style="thin"/>
    </border>
    <border>
      <left style="medium">
        <color indexed="22"/>
      </left>
      <right style="medium"/>
      <top style="medium">
        <color indexed="22"/>
      </top>
      <bottom style="thin"/>
    </border>
    <border>
      <left style="medium"/>
      <right style="thin"/>
      <top style="thin">
        <color indexed="22"/>
      </top>
      <bottom style="medium"/>
    </border>
    <border>
      <left style="medium"/>
      <right style="medium"/>
      <top style="medium"/>
      <bottom>
        <color indexed="63"/>
      </bottom>
    </border>
    <border>
      <left style="thin">
        <color indexed="22"/>
      </left>
      <right style="medium"/>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22"/>
      </left>
      <right style="thin">
        <color indexed="22"/>
      </right>
      <top style="thin">
        <color indexed="22"/>
      </top>
      <bottom style="thin">
        <color indexed="22"/>
      </bottom>
    </border>
    <border>
      <left style="medium"/>
      <right>
        <color indexed="63"/>
      </right>
      <top style="thin"/>
      <bottom style="thin"/>
    </border>
    <border>
      <left>
        <color indexed="63"/>
      </left>
      <right style="medium"/>
      <top style="thin"/>
      <bottom style="thin"/>
    </border>
    <border>
      <left style="medium"/>
      <right style="thin"/>
      <top>
        <color indexed="63"/>
      </top>
      <bottom style="thin">
        <color indexed="22"/>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color indexed="22"/>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color indexed="22"/>
      </top>
      <bottom style="medium"/>
    </border>
    <border>
      <left>
        <color indexed="63"/>
      </left>
      <right style="medium"/>
      <top style="thin">
        <color indexed="22"/>
      </top>
      <bottom style="medium"/>
    </border>
    <border>
      <left style="medium"/>
      <right>
        <color indexed="63"/>
      </right>
      <top style="thin">
        <color indexed="22"/>
      </top>
      <bottom style="thin">
        <color indexed="22"/>
      </bottom>
    </border>
    <border>
      <left>
        <color indexed="63"/>
      </left>
      <right style="medium"/>
      <top style="thin">
        <color indexed="22"/>
      </top>
      <bottom style="thin">
        <color indexed="2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color indexed="22"/>
      </right>
      <top>
        <color indexed="63"/>
      </top>
      <bottom style="thin">
        <color indexed="22"/>
      </bottom>
    </border>
    <border>
      <left style="thin"/>
      <right>
        <color indexed="63"/>
      </right>
      <top>
        <color indexed="63"/>
      </top>
      <bottom style="thin">
        <color indexed="22"/>
      </bottom>
    </border>
    <border>
      <left>
        <color indexed="63"/>
      </left>
      <right>
        <color indexed="63"/>
      </right>
      <top>
        <color indexed="63"/>
      </top>
      <bottom style="thin">
        <color indexed="22"/>
      </bottom>
    </border>
    <border>
      <left>
        <color indexed="63"/>
      </left>
      <right style="medium"/>
      <top>
        <color indexed="63"/>
      </top>
      <bottom style="thin">
        <color indexed="22"/>
      </bottom>
    </border>
    <border>
      <left style="medium"/>
      <right style="thin">
        <color indexed="22"/>
      </right>
      <top style="thin"/>
      <bottom style="thin"/>
    </border>
    <border>
      <left style="medium"/>
      <right style="thin">
        <color indexed="22"/>
      </right>
      <top style="thin">
        <color indexed="22"/>
      </top>
      <bottom style="thin">
        <color indexed="22"/>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0" fontId="0" fillId="0" borderId="0" xfId="0" applyAlignment="1" applyProtection="1">
      <alignment horizontal="left"/>
      <protection/>
    </xf>
    <xf numFmtId="0" fontId="0" fillId="0" borderId="0" xfId="0" applyAlignment="1" applyProtection="1">
      <alignment horizontal="fill"/>
      <protection/>
    </xf>
    <xf numFmtId="0" fontId="0" fillId="0" borderId="0" xfId="0" applyAlignment="1" applyProtection="1">
      <alignment horizontal="center"/>
      <protection/>
    </xf>
    <xf numFmtId="0" fontId="0" fillId="0" borderId="0" xfId="0" applyAlignment="1" applyProtection="1">
      <alignment/>
      <protection/>
    </xf>
    <xf numFmtId="164" fontId="0" fillId="0" borderId="0" xfId="0" applyNumberFormat="1" applyAlignment="1" applyProtection="1">
      <alignment/>
      <protection/>
    </xf>
    <xf numFmtId="0" fontId="0" fillId="0" borderId="1" xfId="0" applyBorder="1" applyAlignment="1" applyProtection="1">
      <alignment horizontal="center" vertical="center" wrapText="1"/>
      <protection/>
    </xf>
    <xf numFmtId="0" fontId="0" fillId="0" borderId="0" xfId="0" applyAlignment="1">
      <alignment horizontal="center"/>
    </xf>
    <xf numFmtId="0" fontId="0" fillId="0" borderId="2" xfId="0" applyBorder="1" applyAlignment="1" applyProtection="1">
      <alignment horizontal="center" vertical="center" wrapText="1"/>
      <protection/>
    </xf>
    <xf numFmtId="0" fontId="0" fillId="0" borderId="0" xfId="0" applyAlignment="1" quotePrefix="1">
      <alignment/>
    </xf>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horizontal="center"/>
    </xf>
    <xf numFmtId="0" fontId="0" fillId="0" borderId="3" xfId="0" applyBorder="1" applyAlignment="1">
      <alignment horizontal="center"/>
    </xf>
    <xf numFmtId="0" fontId="0" fillId="0" borderId="3" xfId="0" applyBorder="1" applyAlignment="1">
      <alignment/>
    </xf>
    <xf numFmtId="0" fontId="7" fillId="0" borderId="0" xfId="0" applyFont="1" applyAlignment="1">
      <alignment/>
    </xf>
    <xf numFmtId="9" fontId="0" fillId="0" borderId="0" xfId="0" applyNumberFormat="1" applyAlignment="1">
      <alignment/>
    </xf>
    <xf numFmtId="9" fontId="3" fillId="0" borderId="0" xfId="0" applyNumberFormat="1" applyFont="1" applyFill="1" applyAlignment="1">
      <alignment/>
    </xf>
    <xf numFmtId="2" fontId="0" fillId="0" borderId="0" xfId="0" applyNumberFormat="1" applyFill="1" applyAlignment="1" quotePrefix="1">
      <alignment/>
    </xf>
    <xf numFmtId="9" fontId="0" fillId="0" borderId="0" xfId="0" applyNumberFormat="1" applyFill="1" applyAlignment="1">
      <alignment/>
    </xf>
    <xf numFmtId="0" fontId="0" fillId="0" borderId="0" xfId="0" applyFill="1" applyAlignment="1">
      <alignment/>
    </xf>
    <xf numFmtId="2" fontId="0" fillId="0" borderId="0" xfId="0" applyNumberFormat="1" applyFill="1" applyAlignment="1">
      <alignment/>
    </xf>
    <xf numFmtId="0" fontId="0" fillId="0" borderId="0" xfId="0" applyBorder="1" applyAlignment="1">
      <alignment/>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2" xfId="0" applyBorder="1" applyAlignment="1" applyProtection="1">
      <alignment/>
      <protection locked="0"/>
    </xf>
    <xf numFmtId="0" fontId="0" fillId="0" borderId="8" xfId="0" applyBorder="1" applyAlignment="1" applyProtection="1">
      <alignment/>
      <protection locked="0"/>
    </xf>
    <xf numFmtId="2" fontId="0" fillId="0" borderId="0" xfId="0" applyNumberFormat="1" applyAlignment="1" applyProtection="1" quotePrefix="1">
      <alignment/>
      <protection locked="0"/>
    </xf>
    <xf numFmtId="165" fontId="0" fillId="0" borderId="0" xfId="0" applyNumberFormat="1" applyAlignment="1" applyProtection="1">
      <alignment/>
      <protection locked="0"/>
    </xf>
    <xf numFmtId="0" fontId="0" fillId="0" borderId="0" xfId="0" applyBorder="1" applyAlignment="1" applyProtection="1">
      <alignment horizontal="center"/>
      <protection locked="0"/>
    </xf>
    <xf numFmtId="0" fontId="1" fillId="0" borderId="0" xfId="0" applyFont="1" applyAlignment="1" applyProtection="1">
      <alignment/>
      <protection locked="0"/>
    </xf>
    <xf numFmtId="0" fontId="0" fillId="0" borderId="9" xfId="0" applyBorder="1" applyAlignment="1">
      <alignment/>
    </xf>
    <xf numFmtId="2" fontId="0" fillId="0" borderId="0" xfId="0" applyNumberFormat="1" applyAlignment="1">
      <alignment/>
    </xf>
    <xf numFmtId="2" fontId="0" fillId="0" borderId="0" xfId="0" applyNumberFormat="1" applyBorder="1" applyAlignment="1" applyProtection="1">
      <alignment horizontal="center"/>
      <protection locked="0"/>
    </xf>
    <xf numFmtId="2" fontId="0" fillId="0" borderId="0" xfId="0" applyNumberFormat="1" applyBorder="1" applyAlignment="1" applyProtection="1" quotePrefix="1">
      <alignment horizontal="center"/>
      <protection locked="0"/>
    </xf>
    <xf numFmtId="165" fontId="0" fillId="0" borderId="0" xfId="0" applyNumberFormat="1" applyFont="1" applyFill="1" applyBorder="1" applyAlignment="1" applyProtection="1" quotePrefix="1">
      <alignment horizontal="center" vertical="center"/>
      <protection locked="0"/>
    </xf>
    <xf numFmtId="0" fontId="39" fillId="0" borderId="0" xfId="0" applyFont="1" applyAlignment="1">
      <alignment/>
    </xf>
    <xf numFmtId="0" fontId="19" fillId="0" borderId="0" xfId="0" applyFont="1" applyAlignment="1">
      <alignment horizontal="left"/>
    </xf>
    <xf numFmtId="0" fontId="0" fillId="0" borderId="10" xfId="0" applyBorder="1" applyAlignment="1" applyProtection="1">
      <alignment/>
      <protection locked="0"/>
    </xf>
    <xf numFmtId="0" fontId="25" fillId="0" borderId="11" xfId="0" applyFont="1" applyBorder="1" applyAlignment="1" applyProtection="1">
      <alignment/>
      <protection locked="0"/>
    </xf>
    <xf numFmtId="0" fontId="0" fillId="0" borderId="0" xfId="0" applyBorder="1" applyAlignment="1">
      <alignment horizontal="center"/>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170" fontId="0" fillId="0" borderId="0" xfId="0" applyNumberFormat="1" applyBorder="1" applyAlignment="1" applyProtection="1" quotePrefix="1">
      <alignment horizontal="center"/>
      <protection locked="0"/>
    </xf>
    <xf numFmtId="0" fontId="1" fillId="0" borderId="0" xfId="0" applyFont="1" applyFill="1" applyBorder="1" applyAlignment="1">
      <alignment horizontal="center"/>
    </xf>
    <xf numFmtId="0" fontId="0" fillId="0" borderId="0" xfId="0" applyBorder="1" applyAlignment="1">
      <alignment/>
    </xf>
    <xf numFmtId="0" fontId="0" fillId="0" borderId="12" xfId="0" applyBorder="1" applyAlignment="1">
      <alignment/>
    </xf>
    <xf numFmtId="0" fontId="43" fillId="0" borderId="0" xfId="0" applyFont="1" applyAlignment="1">
      <alignment horizontal="center"/>
    </xf>
    <xf numFmtId="17" fontId="0" fillId="0" borderId="0" xfId="0" applyNumberFormat="1" applyAlignment="1" quotePrefix="1">
      <alignment horizontal="left"/>
    </xf>
    <xf numFmtId="0" fontId="7" fillId="2" borderId="13"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horizontal="center" vertical="center"/>
      <protection/>
    </xf>
    <xf numFmtId="0" fontId="3" fillId="0" borderId="0" xfId="0" applyFont="1" applyAlignment="1">
      <alignment/>
    </xf>
    <xf numFmtId="0" fontId="0" fillId="0" borderId="16" xfId="0" applyBorder="1" applyAlignment="1">
      <alignment/>
    </xf>
    <xf numFmtId="0" fontId="0" fillId="0" borderId="17" xfId="0" applyBorder="1" applyAlignment="1">
      <alignment/>
    </xf>
    <xf numFmtId="0" fontId="0" fillId="0" borderId="0" xfId="0" applyFont="1" applyFill="1" applyBorder="1" applyAlignment="1">
      <alignment horizontal="center" vertical="center" wrapText="1"/>
    </xf>
    <xf numFmtId="0" fontId="6" fillId="0" borderId="18"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0" fillId="0" borderId="10" xfId="0" applyFill="1" applyBorder="1" applyAlignment="1" applyProtection="1">
      <alignment horizontal="left"/>
      <protection locked="0"/>
    </xf>
    <xf numFmtId="0" fontId="0" fillId="0" borderId="10" xfId="0" applyFill="1" applyBorder="1" applyAlignment="1" applyProtection="1">
      <alignment/>
      <protection locked="0"/>
    </xf>
    <xf numFmtId="0" fontId="0" fillId="0" borderId="10" xfId="0" applyFill="1" applyBorder="1" applyAlignment="1" applyProtection="1">
      <alignment horizontal="center"/>
      <protection locked="0"/>
    </xf>
    <xf numFmtId="0" fontId="24" fillId="0" borderId="10" xfId="0" applyFont="1" applyFill="1" applyBorder="1" applyAlignment="1" applyProtection="1">
      <alignment/>
      <protection locked="0"/>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7" xfId="0" applyFill="1" applyBorder="1" applyAlignment="1" applyProtection="1" quotePrefix="1">
      <alignment horizontal="left"/>
      <protection locked="0"/>
    </xf>
    <xf numFmtId="0" fontId="0" fillId="0" borderId="4" xfId="0" applyFill="1" applyBorder="1" applyAlignment="1" applyProtection="1">
      <alignment/>
      <protection locked="0"/>
    </xf>
    <xf numFmtId="0" fontId="0" fillId="0" borderId="0" xfId="0" applyFill="1" applyBorder="1" applyAlignment="1" applyProtection="1">
      <alignment/>
      <protection locked="0"/>
    </xf>
    <xf numFmtId="0" fontId="0" fillId="0" borderId="6" xfId="0" applyFill="1" applyBorder="1" applyAlignment="1" applyProtection="1">
      <alignment/>
      <protection locked="0"/>
    </xf>
    <xf numFmtId="0" fontId="0" fillId="0" borderId="23"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8" fillId="0" borderId="0" xfId="0" applyFont="1" applyFill="1" applyBorder="1" applyAlignment="1" applyProtection="1">
      <alignment/>
      <protection locked="0"/>
    </xf>
    <xf numFmtId="167" fontId="0" fillId="0" borderId="0" xfId="0" applyNumberFormat="1" applyFont="1" applyBorder="1" applyAlignment="1">
      <alignment horizontal="center"/>
    </xf>
    <xf numFmtId="0" fontId="7" fillId="0" borderId="0" xfId="0" applyFont="1" applyFill="1" applyBorder="1" applyAlignment="1" applyProtection="1">
      <alignment horizontal="center" vertical="center"/>
      <protection locked="0"/>
    </xf>
    <xf numFmtId="0" fontId="0" fillId="0" borderId="0" xfId="0" applyFill="1" applyBorder="1" applyAlignment="1">
      <alignment horizontal="center"/>
    </xf>
    <xf numFmtId="0" fontId="3" fillId="0" borderId="0" xfId="0" applyFont="1" applyFill="1" applyBorder="1" applyAlignment="1" applyProtection="1">
      <alignment horizontal="left" vertical="center"/>
      <protection locked="0"/>
    </xf>
    <xf numFmtId="0" fontId="0" fillId="0" borderId="0" xfId="0" applyFont="1" applyFill="1" applyBorder="1" applyAlignment="1">
      <alignment horizontal="left"/>
    </xf>
    <xf numFmtId="0" fontId="4" fillId="0" borderId="0" xfId="0" applyFont="1" applyFill="1" applyBorder="1" applyAlignment="1" quotePrefix="1">
      <alignment horizontal="left"/>
    </xf>
    <xf numFmtId="0" fontId="6" fillId="0" borderId="10" xfId="0" applyFont="1" applyFill="1" applyBorder="1" applyAlignment="1" applyProtection="1">
      <alignment horizontal="center" vertical="center" wrapText="1"/>
      <protection locked="0"/>
    </xf>
    <xf numFmtId="9" fontId="20" fillId="0" borderId="24" xfId="0" applyNumberFormat="1"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165" fontId="20" fillId="0" borderId="25" xfId="0" applyNumberFormat="1" applyFont="1" applyFill="1" applyBorder="1" applyAlignment="1" applyProtection="1">
      <alignment horizontal="center" vertical="center"/>
      <protection locked="0"/>
    </xf>
    <xf numFmtId="0" fontId="20" fillId="0" borderId="26" xfId="0" applyFont="1" applyFill="1" applyBorder="1" applyAlignment="1" applyProtection="1">
      <alignment horizontal="center" vertical="center" wrapText="1"/>
      <protection locked="0"/>
    </xf>
    <xf numFmtId="9" fontId="20" fillId="0" borderId="27" xfId="0" applyNumberFormat="1" applyFont="1" applyFill="1" applyBorder="1" applyAlignment="1" applyProtection="1">
      <alignment horizontal="center" vertical="center"/>
      <protection locked="0"/>
    </xf>
    <xf numFmtId="0" fontId="20" fillId="0" borderId="28" xfId="0" applyFont="1" applyFill="1" applyBorder="1" applyAlignment="1" applyProtection="1">
      <alignment horizontal="center" vertical="center"/>
      <protection locked="0"/>
    </xf>
    <xf numFmtId="165" fontId="20" fillId="0" borderId="28" xfId="0" applyNumberFormat="1" applyFont="1" applyFill="1" applyBorder="1" applyAlignment="1" applyProtection="1">
      <alignment horizontal="center" vertical="center"/>
      <protection locked="0"/>
    </xf>
    <xf numFmtId="0" fontId="20" fillId="0" borderId="29" xfId="0" applyFont="1" applyFill="1" applyBorder="1" applyAlignment="1" applyProtection="1">
      <alignment horizontal="center" vertical="center" wrapText="1"/>
      <protection locked="0"/>
    </xf>
    <xf numFmtId="9" fontId="20" fillId="0" borderId="30" xfId="0" applyNumberFormat="1"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protection locked="0"/>
    </xf>
    <xf numFmtId="165" fontId="20" fillId="0" borderId="31" xfId="0" applyNumberFormat="1" applyFont="1" applyFill="1" applyBorder="1" applyAlignment="1" applyProtection="1">
      <alignment horizontal="center" vertical="center"/>
      <protection locked="0"/>
    </xf>
    <xf numFmtId="0" fontId="20" fillId="0" borderId="32" xfId="0"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center"/>
      <protection locked="0"/>
    </xf>
    <xf numFmtId="0" fontId="0" fillId="0" borderId="0" xfId="0" applyFill="1" applyBorder="1" applyAlignment="1">
      <alignment horizontal="left"/>
    </xf>
    <xf numFmtId="0" fontId="0" fillId="0" borderId="33" xfId="0" applyFill="1" applyBorder="1" applyAlignment="1">
      <alignment horizontal="center"/>
    </xf>
    <xf numFmtId="0" fontId="1" fillId="3" borderId="34" xfId="0" applyFont="1" applyFill="1" applyBorder="1" applyAlignment="1" applyProtection="1">
      <alignment horizontal="center"/>
      <protection locked="0"/>
    </xf>
    <xf numFmtId="0" fontId="1" fillId="3" borderId="17" xfId="0" applyFont="1" applyFill="1" applyBorder="1" applyAlignment="1" applyProtection="1">
      <alignment horizontal="center"/>
      <protection locked="0"/>
    </xf>
    <xf numFmtId="167" fontId="0" fillId="0" borderId="0" xfId="0" applyNumberFormat="1" applyAlignment="1">
      <alignment/>
    </xf>
    <xf numFmtId="0" fontId="0" fillId="0" borderId="0" xfId="0" applyFont="1" applyAlignment="1">
      <alignment/>
    </xf>
    <xf numFmtId="0" fontId="47" fillId="0" borderId="0" xfId="0" applyFont="1" applyAlignment="1">
      <alignment/>
    </xf>
    <xf numFmtId="0" fontId="20" fillId="0" borderId="0" xfId="0" applyFont="1" applyBorder="1" applyAlignment="1">
      <alignment horizontal="center" vertical="center" wrapText="1"/>
    </xf>
    <xf numFmtId="0" fontId="30" fillId="0" borderId="6" xfId="0" applyFont="1" applyBorder="1" applyAlignment="1">
      <alignment horizontal="center" vertical="center"/>
    </xf>
    <xf numFmtId="165" fontId="30" fillId="0" borderId="0" xfId="0" applyNumberFormat="1" applyFont="1" applyBorder="1" applyAlignment="1">
      <alignment horizontal="center" vertical="center"/>
    </xf>
    <xf numFmtId="0" fontId="18" fillId="0" borderId="0" xfId="0" applyFont="1" applyFill="1" applyBorder="1" applyAlignment="1">
      <alignment horizontal="center" vertical="center" wrapText="1"/>
    </xf>
    <xf numFmtId="0" fontId="0" fillId="0" borderId="35" xfId="0" applyBorder="1" applyAlignment="1">
      <alignment horizontal="center"/>
    </xf>
    <xf numFmtId="0" fontId="0" fillId="0" borderId="0" xfId="0" applyBorder="1" applyAlignment="1" applyProtection="1">
      <alignment/>
      <protection/>
    </xf>
    <xf numFmtId="4" fontId="0" fillId="0" borderId="0" xfId="0" applyNumberFormat="1" applyBorder="1" applyAlignment="1" applyProtection="1">
      <alignment horizontal="center"/>
      <protection locked="0"/>
    </xf>
    <xf numFmtId="3" fontId="7" fillId="2" borderId="36" xfId="0" applyNumberFormat="1" applyFont="1" applyFill="1" applyBorder="1" applyAlignment="1" applyProtection="1">
      <alignment horizontal="center" vertical="center"/>
      <protection locked="0"/>
    </xf>
    <xf numFmtId="3" fontId="1" fillId="0" borderId="0" xfId="0" applyNumberFormat="1" applyFont="1" applyBorder="1" applyAlignment="1" applyProtection="1">
      <alignment horizontal="center"/>
      <protection/>
    </xf>
    <xf numFmtId="0" fontId="30" fillId="0" borderId="0" xfId="0" applyFont="1" applyFill="1" applyBorder="1" applyAlignment="1">
      <alignment/>
    </xf>
    <xf numFmtId="0" fontId="30" fillId="0" borderId="0" xfId="0" applyFont="1" applyBorder="1" applyAlignment="1">
      <alignment horizontal="center" vertical="center"/>
    </xf>
    <xf numFmtId="0" fontId="18" fillId="0" borderId="4" xfId="0" applyFont="1" applyFill="1" applyBorder="1" applyAlignment="1">
      <alignment horizontal="center" vertical="center" wrapText="1"/>
    </xf>
    <xf numFmtId="0" fontId="0" fillId="0" borderId="6" xfId="0" applyFont="1" applyBorder="1" applyAlignment="1" applyProtection="1">
      <alignment horizontal="center" vertical="center"/>
      <protection/>
    </xf>
    <xf numFmtId="0" fontId="0" fillId="0" borderId="6" xfId="0" applyBorder="1" applyAlignment="1">
      <alignment horizontal="center"/>
    </xf>
    <xf numFmtId="0" fontId="0" fillId="0" borderId="6" xfId="0" applyFont="1" applyBorder="1" applyAlignment="1" applyProtection="1">
      <alignment horizontal="center" vertical="center" wrapText="1"/>
      <protection/>
    </xf>
    <xf numFmtId="0" fontId="0" fillId="0" borderId="6" xfId="0" applyFont="1" applyFill="1" applyBorder="1" applyAlignment="1">
      <alignment horizontal="left"/>
    </xf>
    <xf numFmtId="0" fontId="0" fillId="0" borderId="6" xfId="0" applyBorder="1" applyAlignment="1">
      <alignment/>
    </xf>
    <xf numFmtId="0" fontId="0" fillId="0" borderId="6" xfId="0" applyBorder="1" applyAlignment="1" applyProtection="1">
      <alignment horizontal="center"/>
      <protection/>
    </xf>
    <xf numFmtId="0" fontId="0" fillId="0" borderId="6" xfId="0" applyFill="1" applyBorder="1" applyAlignment="1">
      <alignment/>
    </xf>
    <xf numFmtId="0" fontId="0" fillId="0" borderId="5" xfId="0" applyBorder="1" applyAlignment="1">
      <alignment/>
    </xf>
    <xf numFmtId="0" fontId="0" fillId="0" borderId="2" xfId="0" applyBorder="1" applyAlignment="1">
      <alignment/>
    </xf>
    <xf numFmtId="0" fontId="0" fillId="0" borderId="8" xfId="0" applyBorder="1" applyAlignment="1">
      <alignment/>
    </xf>
    <xf numFmtId="0" fontId="18" fillId="0" borderId="6" xfId="0" applyFont="1" applyFill="1" applyBorder="1" applyAlignment="1">
      <alignment horizontal="center" vertical="center" wrapText="1"/>
    </xf>
    <xf numFmtId="165" fontId="0" fillId="0" borderId="0" xfId="0" applyNumberFormat="1" applyFill="1" applyBorder="1" applyAlignment="1">
      <alignment horizontal="center" vertical="center"/>
    </xf>
    <xf numFmtId="3" fontId="7" fillId="0" borderId="0" xfId="0" applyNumberFormat="1" applyFont="1" applyFill="1" applyBorder="1" applyAlignment="1" applyProtection="1">
      <alignment horizontal="center" vertical="center"/>
      <protection locked="0"/>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27" fillId="0" borderId="6" xfId="0" applyFont="1" applyBorder="1" applyAlignment="1" applyProtection="1">
      <alignment horizontal="center" vertical="center"/>
      <protection/>
    </xf>
    <xf numFmtId="0" fontId="27" fillId="0" borderId="6" xfId="0" applyFont="1" applyFill="1" applyBorder="1" applyAlignment="1">
      <alignment horizontal="center" vertical="center"/>
    </xf>
    <xf numFmtId="0" fontId="3" fillId="0" borderId="6" xfId="0" applyFont="1" applyFill="1" applyBorder="1" applyAlignment="1" applyProtection="1">
      <alignment horizontal="left" vertical="center"/>
      <protection locked="0"/>
    </xf>
    <xf numFmtId="0" fontId="0" fillId="0" borderId="37" xfId="0" applyBorder="1" applyAlignment="1">
      <alignment/>
    </xf>
    <xf numFmtId="0" fontId="0" fillId="0" borderId="38" xfId="0" applyBorder="1" applyAlignment="1">
      <alignment/>
    </xf>
    <xf numFmtId="0" fontId="0" fillId="0" borderId="39" xfId="0" applyBorder="1" applyAlignment="1" applyProtection="1">
      <alignment horizontal="center"/>
      <protection/>
    </xf>
    <xf numFmtId="0" fontId="23" fillId="0" borderId="4" xfId="0" applyFont="1" applyBorder="1" applyAlignment="1" applyProtection="1">
      <alignment/>
      <protection/>
    </xf>
    <xf numFmtId="0" fontId="0" fillId="0" borderId="5" xfId="0" applyBorder="1" applyAlignment="1">
      <alignment/>
    </xf>
    <xf numFmtId="0" fontId="0" fillId="0" borderId="2" xfId="0" applyBorder="1" applyAlignment="1">
      <alignment/>
    </xf>
    <xf numFmtId="4" fontId="1" fillId="0" borderId="2" xfId="0" applyNumberFormat="1" applyFont="1" applyBorder="1" applyAlignment="1">
      <alignment horizontal="center"/>
    </xf>
    <xf numFmtId="0" fontId="0" fillId="0" borderId="8" xfId="0" applyBorder="1" applyAlignment="1">
      <alignment horizontal="center"/>
    </xf>
    <xf numFmtId="0" fontId="0" fillId="0" borderId="40" xfId="0" applyBorder="1" applyAlignment="1" applyProtection="1">
      <alignment/>
      <protection locked="0"/>
    </xf>
    <xf numFmtId="4" fontId="0" fillId="0" borderId="41" xfId="0" applyNumberFormat="1" applyBorder="1" applyAlignment="1" applyProtection="1">
      <alignment horizontal="center"/>
      <protection locked="0"/>
    </xf>
    <xf numFmtId="165" fontId="0" fillId="0" borderId="42" xfId="0" applyNumberFormat="1" applyFont="1" applyFill="1" applyBorder="1" applyAlignment="1" applyProtection="1">
      <alignment horizontal="center" vertical="center"/>
      <protection locked="0"/>
    </xf>
    <xf numFmtId="165" fontId="0" fillId="0" borderId="6" xfId="0" applyNumberFormat="1" applyFont="1" applyFill="1" applyBorder="1" applyAlignment="1" applyProtection="1" quotePrefix="1">
      <alignment horizontal="center" vertical="center"/>
      <protection locked="0"/>
    </xf>
    <xf numFmtId="165" fontId="0" fillId="0" borderId="6" xfId="0" applyNumberFormat="1" applyFont="1" applyFill="1" applyBorder="1" applyAlignment="1" applyProtection="1">
      <alignment horizontal="center" vertical="center"/>
      <protection locked="0"/>
    </xf>
    <xf numFmtId="10" fontId="0" fillId="0" borderId="2" xfId="0" applyNumberFormat="1" applyBorder="1" applyAlignment="1" applyProtection="1">
      <alignment horizontal="center"/>
      <protection locked="0"/>
    </xf>
    <xf numFmtId="165" fontId="0" fillId="0" borderId="8" xfId="0" applyNumberFormat="1" applyFont="1" applyFill="1" applyBorder="1" applyAlignment="1" applyProtection="1" quotePrefix="1">
      <alignment horizontal="center" vertical="center"/>
      <protection locked="0"/>
    </xf>
    <xf numFmtId="0" fontId="30" fillId="0" borderId="4" xfId="0" applyFont="1" applyBorder="1" applyAlignment="1">
      <alignment/>
    </xf>
    <xf numFmtId="0" fontId="30" fillId="0" borderId="0" xfId="0" applyFont="1" applyBorder="1" applyAlignment="1">
      <alignment/>
    </xf>
    <xf numFmtId="0" fontId="30" fillId="0" borderId="6" xfId="0" applyFont="1" applyBorder="1" applyAlignment="1">
      <alignment/>
    </xf>
    <xf numFmtId="0" fontId="30" fillId="0" borderId="4" xfId="0" applyFont="1" applyBorder="1" applyAlignment="1">
      <alignment horizontal="center"/>
    </xf>
    <xf numFmtId="0" fontId="30" fillId="0" borderId="0" xfId="0" applyFont="1" applyBorder="1" applyAlignment="1">
      <alignment horizontal="center"/>
    </xf>
    <xf numFmtId="0" fontId="27" fillId="0" borderId="6" xfId="0" applyFont="1" applyFill="1" applyBorder="1" applyAlignment="1">
      <alignment horizontal="center"/>
    </xf>
    <xf numFmtId="0" fontId="30" fillId="0" borderId="0" xfId="0" applyFont="1" applyBorder="1" applyAlignment="1">
      <alignment horizontal="center" vertical="center" wrapText="1"/>
    </xf>
    <xf numFmtId="0" fontId="52" fillId="0" borderId="16" xfId="0" applyFont="1" applyBorder="1" applyAlignment="1">
      <alignment/>
    </xf>
    <xf numFmtId="0" fontId="53" fillId="0" borderId="16" xfId="0" applyFont="1" applyBorder="1" applyAlignment="1">
      <alignment/>
    </xf>
    <xf numFmtId="0" fontId="53" fillId="0" borderId="16" xfId="0" applyFont="1" applyBorder="1" applyAlignment="1">
      <alignment vertical="center"/>
    </xf>
    <xf numFmtId="165" fontId="1" fillId="0" borderId="43" xfId="0" applyNumberFormat="1" applyFont="1" applyFill="1" applyBorder="1" applyAlignment="1">
      <alignment horizontal="center" vertical="center"/>
    </xf>
    <xf numFmtId="0" fontId="0" fillId="3" borderId="40" xfId="0" applyFill="1" applyBorder="1" applyAlignment="1">
      <alignment/>
    </xf>
    <xf numFmtId="0" fontId="0" fillId="3" borderId="42" xfId="0" applyFill="1" applyBorder="1" applyAlignment="1">
      <alignment/>
    </xf>
    <xf numFmtId="0" fontId="30" fillId="0" borderId="44" xfId="0" applyFont="1" applyBorder="1" applyAlignment="1">
      <alignment/>
    </xf>
    <xf numFmtId="0" fontId="30" fillId="0" borderId="1" xfId="0" applyFont="1" applyBorder="1" applyAlignment="1">
      <alignment/>
    </xf>
    <xf numFmtId="0" fontId="30" fillId="0" borderId="1" xfId="0" applyFont="1" applyBorder="1" applyAlignment="1">
      <alignment horizontal="center" vertical="center"/>
    </xf>
    <xf numFmtId="0" fontId="30" fillId="0" borderId="45" xfId="0" applyFont="1" applyBorder="1" applyAlignment="1">
      <alignment horizontal="center" vertical="center"/>
    </xf>
    <xf numFmtId="0" fontId="27" fillId="0" borderId="44" xfId="0" applyFont="1" applyBorder="1" applyAlignment="1" quotePrefix="1">
      <alignment horizontal="left"/>
    </xf>
    <xf numFmtId="0" fontId="30" fillId="0" borderId="1" xfId="0" applyFont="1" applyBorder="1" applyAlignment="1" quotePrefix="1">
      <alignment horizontal="center"/>
    </xf>
    <xf numFmtId="9" fontId="27" fillId="0" borderId="1" xfId="0" applyNumberFormat="1" applyFont="1" applyFill="1" applyBorder="1" applyAlignment="1">
      <alignment horizontal="center"/>
    </xf>
    <xf numFmtId="0" fontId="30" fillId="0" borderId="45" xfId="0" applyFont="1" applyBorder="1" applyAlignment="1" quotePrefix="1">
      <alignment horizontal="center"/>
    </xf>
    <xf numFmtId="0" fontId="0" fillId="0" borderId="0" xfId="0" applyFont="1" applyBorder="1" applyAlignment="1">
      <alignment horizontal="center"/>
    </xf>
    <xf numFmtId="0" fontId="27" fillId="0" borderId="0" xfId="0" applyFont="1" applyFill="1" applyBorder="1" applyAlignment="1">
      <alignment horizontal="center" vertical="center"/>
    </xf>
    <xf numFmtId="0" fontId="27" fillId="0" borderId="0" xfId="0" applyFont="1" applyBorder="1" applyAlignment="1" applyProtection="1">
      <alignment horizontal="center" vertical="center"/>
      <protection/>
    </xf>
    <xf numFmtId="0" fontId="55" fillId="0" borderId="0" xfId="0" applyFont="1" applyFill="1" applyAlignment="1" applyProtection="1">
      <alignment horizontal="center" vertical="center" wrapText="1"/>
      <protection locked="0"/>
    </xf>
    <xf numFmtId="0" fontId="0" fillId="0" borderId="46" xfId="0" applyFill="1" applyBorder="1" applyAlignment="1">
      <alignment horizontal="center" vertical="center"/>
    </xf>
    <xf numFmtId="0" fontId="56" fillId="0" borderId="0" xfId="0" applyFont="1" applyFill="1" applyBorder="1" applyAlignment="1">
      <alignment horizontal="center" vertical="center" wrapText="1"/>
    </xf>
    <xf numFmtId="0" fontId="0" fillId="0" borderId="0" xfId="0" applyBorder="1" applyAlignment="1" applyProtection="1">
      <alignment horizontal="center"/>
      <protection/>
    </xf>
    <xf numFmtId="0" fontId="0" fillId="0" borderId="0" xfId="0" applyFill="1" applyBorder="1" applyAlignment="1">
      <alignment/>
    </xf>
    <xf numFmtId="169" fontId="0" fillId="0" borderId="0" xfId="0" applyNumberFormat="1"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 xfId="0" applyBorder="1" applyAlignment="1">
      <alignment/>
    </xf>
    <xf numFmtId="167" fontId="0" fillId="0" borderId="6" xfId="0" applyNumberFormat="1" applyFont="1" applyBorder="1" applyAlignment="1">
      <alignment horizontal="center"/>
    </xf>
    <xf numFmtId="0" fontId="56"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2" fontId="7" fillId="0" borderId="47" xfId="0" applyNumberFormat="1" applyFont="1" applyFill="1" applyBorder="1" applyAlignment="1" applyProtection="1">
      <alignment horizontal="center" vertical="center"/>
      <protection locked="0"/>
    </xf>
    <xf numFmtId="0" fontId="0" fillId="0" borderId="48" xfId="0" applyBorder="1" applyAlignment="1">
      <alignment horizontal="center"/>
    </xf>
    <xf numFmtId="0" fontId="0" fillId="0" borderId="0" xfId="0" applyAlignment="1">
      <alignment horizontal="center" vertical="center" wrapText="1"/>
    </xf>
    <xf numFmtId="2" fontId="0" fillId="0" borderId="0" xfId="0" applyNumberFormat="1" applyAlignment="1">
      <alignment horizontal="center"/>
    </xf>
    <xf numFmtId="2" fontId="0" fillId="0" borderId="0" xfId="0" applyNumberFormat="1" applyFont="1" applyAlignment="1">
      <alignment horizontal="center"/>
    </xf>
    <xf numFmtId="0" fontId="0" fillId="0" borderId="0" xfId="0" applyNumberFormat="1" applyAlignment="1" quotePrefix="1">
      <alignment vertical="center" wrapText="1"/>
    </xf>
    <xf numFmtId="0" fontId="0" fillId="0" borderId="0" xfId="0" applyFill="1" applyAlignment="1">
      <alignment horizontal="center"/>
    </xf>
    <xf numFmtId="0" fontId="0" fillId="0" borderId="0" xfId="0" applyNumberFormat="1" applyAlignment="1">
      <alignment vertical="center" wrapText="1"/>
    </xf>
    <xf numFmtId="0" fontId="58" fillId="0" borderId="2" xfId="0" applyNumberFormat="1" applyFont="1" applyBorder="1" applyAlignment="1">
      <alignment horizontal="center"/>
    </xf>
    <xf numFmtId="0" fontId="58" fillId="0" borderId="2" xfId="0" applyNumberFormat="1" applyFont="1" applyBorder="1" applyAlignment="1">
      <alignment horizontal="left"/>
    </xf>
    <xf numFmtId="0" fontId="58" fillId="0" borderId="2" xfId="0" applyNumberFormat="1" applyFont="1" applyBorder="1" applyAlignment="1" quotePrefix="1">
      <alignment horizontal="center"/>
    </xf>
    <xf numFmtId="0" fontId="0" fillId="0" borderId="0" xfId="0" applyNumberFormat="1" applyAlignment="1" quotePrefix="1">
      <alignment horizontal="center" vertical="center" wrapText="1"/>
    </xf>
    <xf numFmtId="0" fontId="0" fillId="0" borderId="0" xfId="0" applyNumberFormat="1" applyFont="1" applyAlignment="1">
      <alignment horizontal="left" vertical="center" wrapText="1"/>
    </xf>
    <xf numFmtId="0" fontId="61" fillId="3" borderId="34" xfId="0" applyFont="1" applyFill="1" applyBorder="1" applyAlignment="1">
      <alignment horizontal="center" vertical="center"/>
    </xf>
    <xf numFmtId="0" fontId="61" fillId="0" borderId="0" xfId="0" applyFont="1" applyFill="1" applyBorder="1" applyAlignment="1">
      <alignment horizontal="center" vertical="center"/>
    </xf>
    <xf numFmtId="0" fontId="0" fillId="0" borderId="0" xfId="0" applyFill="1" applyBorder="1" applyAlignment="1">
      <alignment/>
    </xf>
    <xf numFmtId="0" fontId="52" fillId="0" borderId="0" xfId="0" applyFont="1" applyFill="1" applyBorder="1" applyAlignment="1">
      <alignment/>
    </xf>
    <xf numFmtId="0" fontId="53" fillId="0" borderId="0" xfId="0" applyFont="1" applyFill="1" applyBorder="1" applyAlignment="1">
      <alignment/>
    </xf>
    <xf numFmtId="0" fontId="53" fillId="0" borderId="0" xfId="0" applyFont="1" applyFill="1" applyBorder="1" applyAlignment="1">
      <alignment vertical="center"/>
    </xf>
    <xf numFmtId="0" fontId="0" fillId="0" borderId="0" xfId="0" applyFill="1" applyAlignment="1" applyProtection="1">
      <alignment/>
      <protection locked="0"/>
    </xf>
    <xf numFmtId="0" fontId="1" fillId="0" borderId="0" xfId="0" applyFont="1" applyFill="1" applyBorder="1" applyAlignment="1" applyProtection="1">
      <alignment horizontal="center"/>
      <protection locked="0"/>
    </xf>
    <xf numFmtId="0" fontId="6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1" fillId="2" borderId="49" xfId="0" applyFont="1" applyFill="1" applyBorder="1" applyAlignment="1" applyProtection="1">
      <alignment horizontal="center"/>
      <protection locked="0"/>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0" fillId="2" borderId="0" xfId="0" applyFill="1" applyAlignment="1" applyProtection="1">
      <alignment horizontal="center"/>
      <protection/>
    </xf>
    <xf numFmtId="0" fontId="0" fillId="2" borderId="0" xfId="0" applyFill="1" applyAlignment="1" applyProtection="1">
      <alignment horizontal="left"/>
      <protection/>
    </xf>
    <xf numFmtId="0" fontId="0" fillId="2" borderId="0" xfId="0" applyFill="1" applyAlignment="1">
      <alignment/>
    </xf>
    <xf numFmtId="0" fontId="0" fillId="2" borderId="0" xfId="0" applyFill="1" applyAlignment="1">
      <alignment horizontal="center"/>
    </xf>
    <xf numFmtId="0" fontId="1" fillId="0" borderId="40"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wrapText="1"/>
      <protection locked="0"/>
    </xf>
    <xf numFmtId="0" fontId="1" fillId="0" borderId="42"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7" fillId="3" borderId="52" xfId="0" applyFont="1" applyFill="1" applyBorder="1" applyAlignment="1">
      <alignment horizontal="center" vertical="center"/>
    </xf>
    <xf numFmtId="0" fontId="27" fillId="3" borderId="53" xfId="0" applyFont="1" applyFill="1" applyBorder="1" applyAlignment="1">
      <alignment horizontal="center" vertical="center"/>
    </xf>
    <xf numFmtId="0" fontId="27" fillId="3" borderId="54" xfId="0" applyFont="1" applyFill="1" applyBorder="1" applyAlignment="1">
      <alignment horizontal="center" vertical="center"/>
    </xf>
    <xf numFmtId="0" fontId="0" fillId="0" borderId="0" xfId="0" applyFill="1" applyBorder="1" applyAlignment="1">
      <alignment horizontal="center"/>
    </xf>
    <xf numFmtId="0" fontId="30" fillId="0" borderId="55"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47" xfId="0" applyFont="1" applyBorder="1" applyAlignment="1">
      <alignment horizontal="center" vertical="center" wrapText="1"/>
    </xf>
    <xf numFmtId="165" fontId="30" fillId="0" borderId="37" xfId="0" applyNumberFormat="1" applyFont="1" applyBorder="1" applyAlignment="1">
      <alignment horizontal="center" vertical="center"/>
    </xf>
    <xf numFmtId="165" fontId="30" fillId="0" borderId="47" xfId="0" applyNumberFormat="1" applyFont="1" applyBorder="1" applyAlignment="1">
      <alignment horizontal="center" vertical="center"/>
    </xf>
    <xf numFmtId="0" fontId="1" fillId="2" borderId="57" xfId="0" applyFont="1" applyFill="1" applyBorder="1" applyAlignment="1" applyProtection="1">
      <alignment horizontal="center"/>
      <protection locked="0"/>
    </xf>
    <xf numFmtId="0" fontId="1" fillId="2" borderId="58" xfId="0" applyFont="1" applyFill="1" applyBorder="1" applyAlignment="1" applyProtection="1">
      <alignment horizontal="center"/>
      <protection locked="0"/>
    </xf>
    <xf numFmtId="170" fontId="30" fillId="0" borderId="0" xfId="0" applyNumberFormat="1" applyFont="1" applyBorder="1" applyAlignment="1">
      <alignment horizontal="center" vertical="center"/>
    </xf>
    <xf numFmtId="170" fontId="30" fillId="0" borderId="2" xfId="0" applyNumberFormat="1" applyFont="1" applyBorder="1" applyAlignment="1">
      <alignment horizontal="center" vertical="center"/>
    </xf>
    <xf numFmtId="0" fontId="30" fillId="0" borderId="6" xfId="0" applyFont="1" applyBorder="1" applyAlignment="1">
      <alignment horizontal="center" vertical="center"/>
    </xf>
    <xf numFmtId="0" fontId="30" fillId="0" borderId="8" xfId="0" applyFont="1" applyBorder="1" applyAlignment="1">
      <alignment horizontal="center" vertical="center"/>
    </xf>
    <xf numFmtId="0" fontId="1" fillId="3" borderId="4" xfId="0" applyFont="1" applyFill="1" applyBorder="1" applyAlignment="1" applyProtection="1">
      <alignment horizontal="center" vertical="center" wrapText="1"/>
      <protection/>
    </xf>
    <xf numFmtId="0" fontId="1" fillId="3" borderId="0" xfId="0" applyFont="1" applyFill="1" applyBorder="1" applyAlignment="1" applyProtection="1">
      <alignment horizontal="center" vertical="center" wrapText="1"/>
      <protection/>
    </xf>
    <xf numFmtId="0" fontId="1" fillId="3" borderId="6" xfId="0" applyFont="1" applyFill="1" applyBorder="1" applyAlignment="1" applyProtection="1">
      <alignment horizontal="center" vertical="center" wrapText="1"/>
      <protection/>
    </xf>
    <xf numFmtId="0" fontId="15" fillId="0" borderId="59"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60" xfId="0" applyFont="1" applyFill="1" applyBorder="1" applyAlignment="1" applyProtection="1">
      <alignment horizontal="center" vertical="center"/>
      <protection locked="0"/>
    </xf>
    <xf numFmtId="0" fontId="30" fillId="0" borderId="4"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2" xfId="0" applyFont="1" applyBorder="1" applyAlignment="1">
      <alignment horizontal="center" vertical="center" wrapText="1"/>
    </xf>
    <xf numFmtId="0" fontId="54" fillId="3" borderId="41" xfId="0" applyFont="1" applyFill="1" applyBorder="1" applyAlignment="1">
      <alignment horizontal="center"/>
    </xf>
    <xf numFmtId="0" fontId="60" fillId="3" borderId="34" xfId="0" applyFont="1"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17" xfId="0" applyFill="1" applyBorder="1" applyAlignment="1" applyProtection="1">
      <alignment horizontal="center" vertical="center" wrapText="1"/>
      <protection locked="0"/>
    </xf>
    <xf numFmtId="0" fontId="38" fillId="3" borderId="61" xfId="0" applyFont="1" applyFill="1" applyBorder="1" applyAlignment="1">
      <alignment horizontal="center" vertical="center" wrapText="1"/>
    </xf>
    <xf numFmtId="0" fontId="38" fillId="3" borderId="62" xfId="0" applyFont="1" applyFill="1" applyBorder="1" applyAlignment="1">
      <alignment horizontal="center" vertical="center" wrapText="1"/>
    </xf>
    <xf numFmtId="0" fontId="38" fillId="3" borderId="63" xfId="0" applyFont="1" applyFill="1" applyBorder="1" applyAlignment="1">
      <alignment horizontal="center" vertical="center" wrapText="1"/>
    </xf>
    <xf numFmtId="0" fontId="27" fillId="3" borderId="52" xfId="0" applyFont="1" applyFill="1" applyBorder="1" applyAlignment="1" applyProtection="1">
      <alignment horizontal="center" vertical="center"/>
      <protection/>
    </xf>
    <xf numFmtId="0" fontId="27" fillId="3" borderId="53" xfId="0" applyFont="1" applyFill="1" applyBorder="1" applyAlignment="1" applyProtection="1">
      <alignment horizontal="center" vertical="center"/>
      <protection/>
    </xf>
    <xf numFmtId="0" fontId="27" fillId="3" borderId="54" xfId="0" applyFont="1" applyFill="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1" fillId="2" borderId="65" xfId="0" applyFont="1" applyFill="1" applyBorder="1" applyAlignment="1" applyProtection="1">
      <alignment horizontal="center"/>
      <protection locked="0"/>
    </xf>
    <xf numFmtId="0" fontId="1" fillId="2" borderId="66" xfId="0" applyFont="1" applyFill="1" applyBorder="1" applyAlignment="1" applyProtection="1">
      <alignment horizontal="center"/>
      <protection locked="0"/>
    </xf>
    <xf numFmtId="0" fontId="1" fillId="2" borderId="67" xfId="0" applyFont="1" applyFill="1" applyBorder="1" applyAlignment="1" applyProtection="1">
      <alignment horizontal="center"/>
      <protection locked="0"/>
    </xf>
    <xf numFmtId="0" fontId="0" fillId="0" borderId="0" xfId="0"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68" xfId="0" applyBorder="1" applyAlignment="1">
      <alignment horizontal="center"/>
    </xf>
    <xf numFmtId="0" fontId="0" fillId="0" borderId="21" xfId="0" applyBorder="1" applyAlignment="1">
      <alignment horizontal="center"/>
    </xf>
    <xf numFmtId="0" fontId="0" fillId="0" borderId="69" xfId="0" applyBorder="1" applyAlignment="1">
      <alignment horizontal="center"/>
    </xf>
    <xf numFmtId="0" fontId="0" fillId="0" borderId="43" xfId="0" applyBorder="1" applyAlignment="1">
      <alignment horizontal="center"/>
    </xf>
    <xf numFmtId="0" fontId="18" fillId="0" borderId="0"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27" fillId="0" borderId="0" xfId="0" applyFont="1" applyBorder="1" applyAlignment="1" applyProtection="1">
      <alignment horizontal="center" vertical="center"/>
      <protection/>
    </xf>
    <xf numFmtId="0" fontId="27" fillId="0" borderId="0"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center" wrapText="1"/>
    </xf>
    <xf numFmtId="0" fontId="17" fillId="3" borderId="47" xfId="0" applyFont="1" applyFill="1" applyBorder="1" applyAlignment="1">
      <alignment horizontal="center"/>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47"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
          <c:w val="0.97575"/>
          <c:h val="0.997"/>
        </c:manualLayout>
      </c:layout>
      <c:scatterChart>
        <c:scatterStyle val="smooth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trendline>
            <c:trendlineType val="linear"/>
            <c:dispEq val="1"/>
            <c:dispRSqr val="0"/>
            <c:trendlineLbl>
              <c:layout>
                <c:manualLayout>
                  <c:x val="0"/>
                  <c:y val="0"/>
                </c:manualLayout>
              </c:layout>
              <c:tx>
                <c:rich>
                  <a:bodyPr vert="horz" rot="0" anchor="ctr"/>
                  <a:lstStyle/>
                  <a:p>
                    <a:pPr algn="ctr">
                      <a:defRPr/>
                    </a:pPr>
                    <a:r>
                      <a:rPr lang="en-US" cap="none" sz="950" b="1" i="0" u="none" baseline="0">
                        <a:latin typeface="Arial"/>
                        <a:ea typeface="Arial"/>
                        <a:cs typeface="Arial"/>
                      </a:rPr>
                      <a:t>y = -16.521x + 16.521</a:t>
                    </a:r>
                  </a:p>
                </c:rich>
              </c:tx>
              <c:numFmt formatCode="General" sourceLinked="1"/>
            </c:trendlineLbl>
          </c:trendline>
          <c:xVal>
            <c:numRef>
              <c:f>'Calculation Window'!$P$23:$P$29</c:f>
              <c:numCache>
                <c:ptCount val="7"/>
                <c:pt idx="0">
                  <c:v>0</c:v>
                </c:pt>
                <c:pt idx="1">
                  <c:v>0.17</c:v>
                </c:pt>
                <c:pt idx="2">
                  <c:v>0.23</c:v>
                </c:pt>
                <c:pt idx="3">
                  <c:v>0.33</c:v>
                </c:pt>
                <c:pt idx="4">
                  <c:v>0.65</c:v>
                </c:pt>
                <c:pt idx="5">
                  <c:v>0.85</c:v>
                </c:pt>
                <c:pt idx="6">
                  <c:v>1</c:v>
                </c:pt>
              </c:numCache>
            </c:numRef>
          </c:xVal>
          <c:yVal>
            <c:numRef>
              <c:f>'Calculation Window'!$R$23:$R$29</c:f>
              <c:numCache>
                <c:ptCount val="7"/>
                <c:pt idx="0">
                  <c:v>16.474198</c:v>
                </c:pt>
                <c:pt idx="1">
                  <c:v>13.673535</c:v>
                </c:pt>
                <c:pt idx="2">
                  <c:v>12.681683999999997</c:v>
                </c:pt>
                <c:pt idx="3">
                  <c:v>11.047761999999999</c:v>
                </c:pt>
                <c:pt idx="4">
                  <c:v>5.766215999999999</c:v>
                </c:pt>
                <c:pt idx="5">
                  <c:v>2.460883</c:v>
                </c:pt>
                <c:pt idx="6">
                  <c:v>0</c:v>
                </c:pt>
              </c:numCache>
            </c:numRef>
          </c:yVal>
          <c:smooth val="1"/>
        </c:ser>
        <c:axId val="15815025"/>
        <c:axId val="4268734"/>
      </c:scatterChart>
      <c:valAx>
        <c:axId val="15815025"/>
        <c:scaling>
          <c:orientation val="minMax"/>
          <c:max val="1"/>
        </c:scaling>
        <c:axPos val="b"/>
        <c:title>
          <c:tx>
            <c:rich>
              <a:bodyPr vert="horz" rot="0" anchor="ctr"/>
              <a:lstStyle/>
              <a:p>
                <a:pPr algn="ctr">
                  <a:defRPr/>
                </a:pPr>
                <a:r>
                  <a:rPr lang="en-US" cap="none" sz="925" b="0" i="0" u="none" baseline="0">
                    <a:latin typeface="Arial"/>
                    <a:ea typeface="Arial"/>
                    <a:cs typeface="Arial"/>
                  </a:rPr>
                  <a:t>Percentage of Impervious Cover</a:t>
                </a:r>
              </a:p>
            </c:rich>
          </c:tx>
          <c:layout>
            <c:manualLayout>
              <c:xMode val="factor"/>
              <c:yMode val="factor"/>
              <c:x val="-0.08175"/>
              <c:y val="-0.001"/>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268734"/>
        <c:crosses val="autoZero"/>
        <c:crossBetween val="midCat"/>
        <c:dispUnits/>
      </c:valAx>
      <c:valAx>
        <c:axId val="4268734"/>
        <c:scaling>
          <c:orientation val="minMax"/>
          <c:min val="0"/>
        </c:scaling>
        <c:axPos val="l"/>
        <c:title>
          <c:tx>
            <c:rich>
              <a:bodyPr vert="horz" rot="-5400000" anchor="ctr"/>
              <a:lstStyle/>
              <a:p>
                <a:pPr algn="ctr">
                  <a:defRPr/>
                </a:pPr>
                <a:r>
                  <a:rPr lang="en-US" cap="none" sz="925" b="0" i="0" u="none" baseline="0">
                    <a:latin typeface="Arial"/>
                    <a:ea typeface="Arial"/>
                    <a:cs typeface="Arial"/>
                  </a:rPr>
                  <a:t>Recharge (inches per year)</a:t>
                </a:r>
              </a:p>
            </c:rich>
          </c:tx>
          <c:layout>
            <c:manualLayout>
              <c:xMode val="factor"/>
              <c:yMode val="factor"/>
              <c:x val="-0.03625"/>
              <c:y val="-0.028"/>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15815025"/>
        <c:crosses val="autoZero"/>
        <c:crossBetween val="midCat"/>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trendline>
            <c:trendlineType val="power"/>
            <c:forward val="8"/>
            <c:dispEq val="1"/>
            <c:dispRSqr val="0"/>
            <c:trendlineLbl>
              <c:layout>
                <c:manualLayout>
                  <c:x val="0"/>
                  <c:y val="0"/>
                </c:manualLayout>
              </c:layout>
              <c:tx>
                <c:rich>
                  <a:bodyPr vert="horz" rot="0" anchor="ctr"/>
                  <a:lstStyle/>
                  <a:p>
                    <a:pPr algn="ctr" rtl="1">
                      <a:defRPr/>
                    </a:pPr>
                    <a:r>
                      <a:rPr lang="en-US" cap="none" sz="125" b="1" i="0" u="none" baseline="0">
                        <a:latin typeface="Arial"/>
                        <a:ea typeface="Arial"/>
                        <a:cs typeface="Arial"/>
                      </a:rPr>
                      <a:t>y = 0.179x</a:t>
                    </a:r>
                    <a:r>
                      <a:rPr lang="en-US" cap="none" sz="125" b="1" i="0" u="none" baseline="30000">
                        <a:latin typeface="Arial"/>
                        <a:ea typeface="Arial"/>
                        <a:cs typeface="Arial"/>
                      </a:rPr>
                      <a:t>-0.5708</a:t>
                    </a:r>
                  </a:p>
                </c:rich>
              </c:tx>
              <c:numFmt formatCode="General" sourceLinked="1"/>
            </c:trendlineLbl>
          </c:trendline>
          <c:xVal>
            <c:strRef>
              <c:f>Printout!#REF!</c:f>
              <c:strCache>
                <c:ptCount val="1"/>
                <c:pt idx="0">
                  <c:v>1</c:v>
                </c:pt>
              </c:strCache>
            </c:strRef>
          </c:xVal>
          <c:yVal>
            <c:numRef>
              <c:f>Printout!#REF!</c:f>
              <c:numCache>
                <c:ptCount val="1"/>
                <c:pt idx="0">
                  <c:v>1</c:v>
                </c:pt>
              </c:numCache>
            </c:numRef>
          </c:yVal>
          <c:smooth val="0"/>
        </c:ser>
        <c:axId val="55662359"/>
        <c:axId val="52522028"/>
      </c:scatterChart>
      <c:valAx>
        <c:axId val="55662359"/>
        <c:scaling>
          <c:orientation val="minMax"/>
          <c:max val="5"/>
        </c:scaling>
        <c:axPos val="b"/>
        <c:title>
          <c:tx>
            <c:rich>
              <a:bodyPr vert="horz" rot="0" anchor="ctr"/>
              <a:lstStyle/>
              <a:p>
                <a:pPr algn="ctr">
                  <a:defRPr/>
                </a:pPr>
                <a:r>
                  <a:rPr lang="en-US" cap="none" sz="100" b="0" i="0" u="none" baseline="0">
                    <a:latin typeface="Arial"/>
                    <a:ea typeface="Arial"/>
                    <a:cs typeface="Arial"/>
                  </a:rPr>
                  <a:t>Acres per Lot</a:t>
                </a:r>
              </a:p>
            </c:rich>
          </c:tx>
          <c:layout/>
          <c:overlay val="0"/>
          <c:spPr>
            <a:noFill/>
            <a:ln>
              <a:noFill/>
            </a:ln>
          </c:spPr>
        </c:title>
        <c:majorGridlines>
          <c:spPr>
            <a:ln w="3175">
              <a:solidFill>
                <a:srgbClr val="000000"/>
              </a:solidFill>
              <a:prstDash val="sysDot"/>
            </a:ln>
          </c:spPr>
        </c:majorGridlines>
        <c:delete val="0"/>
        <c:numFmt formatCode="0.0" sourceLinked="0"/>
        <c:majorTickMark val="out"/>
        <c:minorTickMark val="cross"/>
        <c:tickLblPos val="nextTo"/>
        <c:txPr>
          <a:bodyPr/>
          <a:lstStyle/>
          <a:p>
            <a:pPr>
              <a:defRPr lang="en-US" cap="none" sz="100" b="0" i="0" u="none" baseline="0">
                <a:latin typeface="Arial"/>
                <a:ea typeface="Arial"/>
                <a:cs typeface="Arial"/>
              </a:defRPr>
            </a:pPr>
          </a:p>
        </c:txPr>
        <c:crossAx val="52522028"/>
        <c:crosses val="autoZero"/>
        <c:crossBetween val="midCat"/>
        <c:dispUnits/>
      </c:valAx>
      <c:valAx>
        <c:axId val="52522028"/>
        <c:scaling>
          <c:orientation val="minMax"/>
        </c:scaling>
        <c:axPos val="l"/>
        <c:title>
          <c:tx>
            <c:rich>
              <a:bodyPr vert="horz" rot="-5400000" anchor="ctr"/>
              <a:lstStyle/>
              <a:p>
                <a:pPr algn="ctr">
                  <a:defRPr/>
                </a:pPr>
                <a:r>
                  <a:rPr lang="en-US" cap="none" sz="100" b="0" i="0" u="none" baseline="0">
                    <a:latin typeface="Arial"/>
                    <a:ea typeface="Arial"/>
                    <a:cs typeface="Arial"/>
                  </a:rPr>
                  <a:t>Impervious Cover</a:t>
                </a:r>
              </a:p>
            </c:rich>
          </c:tx>
          <c:layout/>
          <c:overlay val="0"/>
          <c:spPr>
            <a:noFill/>
            <a:ln>
              <a:noFill/>
            </a:ln>
          </c:spPr>
        </c:title>
        <c:majorGridlines>
          <c:spPr>
            <a:ln w="3175">
              <a:solidFill/>
              <a:prstDash val="sysDot"/>
            </a:ln>
          </c:spPr>
        </c:majorGridlines>
        <c:delete val="0"/>
        <c:numFmt formatCode="General" sourceLinked="1"/>
        <c:majorTickMark val="out"/>
        <c:minorTickMark val="cross"/>
        <c:tickLblPos val="nextTo"/>
        <c:txPr>
          <a:bodyPr/>
          <a:lstStyle/>
          <a:p>
            <a:pPr>
              <a:defRPr lang="en-US" cap="none" sz="100" b="0" i="0" u="none" baseline="0">
                <a:latin typeface="Arial"/>
                <a:ea typeface="Arial"/>
                <a:cs typeface="Arial"/>
              </a:defRPr>
            </a:pPr>
          </a:p>
        </c:txPr>
        <c:crossAx val="55662359"/>
        <c:crosses val="autoZero"/>
        <c:crossBetween val="midCat"/>
        <c:dispUnits/>
        <c:minorUnit val="0.05"/>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axId val="11697725"/>
        <c:axId val="17852698"/>
      </c:scatterChart>
      <c:valAx>
        <c:axId val="11697725"/>
        <c:scaling>
          <c:orientation val="minMax"/>
          <c:max val="5"/>
        </c:scaling>
        <c:axPos val="b"/>
        <c:title>
          <c:tx>
            <c:rich>
              <a:bodyPr vert="horz" rot="0" anchor="ctr"/>
              <a:lstStyle/>
              <a:p>
                <a:pPr algn="ctr">
                  <a:defRPr/>
                </a:pPr>
                <a:r>
                  <a:rPr lang="en-US" cap="none" sz="125" b="0" i="0" u="none" baseline="0">
                    <a:latin typeface="Arial"/>
                    <a:ea typeface="Arial"/>
                    <a:cs typeface="Arial"/>
                  </a:rPr>
                  <a:t>Lot Size (acres per lot)</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17852698"/>
        <c:crosses val="autoZero"/>
        <c:crossBetween val="midCat"/>
        <c:dispUnits/>
        <c:majorUnit val="0.5"/>
        <c:minorUnit val="0.1"/>
      </c:valAx>
      <c:valAx>
        <c:axId val="17852698"/>
        <c:scaling>
          <c:orientation val="minMax"/>
          <c:max val="20"/>
        </c:scaling>
        <c:axPos val="l"/>
        <c:title>
          <c:tx>
            <c:rich>
              <a:bodyPr vert="horz" rot="-5400000" anchor="ctr"/>
              <a:lstStyle/>
              <a:p>
                <a:pPr algn="ctr">
                  <a:defRPr/>
                </a:pPr>
                <a:r>
                  <a:rPr lang="en-US" cap="none" sz="125" b="0" i="0" u="none" baseline="0">
                    <a:latin typeface="Arial"/>
                    <a:ea typeface="Arial"/>
                    <a:cs typeface="Arial"/>
                  </a:rPr>
                  <a:t>Recharge (inches per year)</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11697725"/>
        <c:crosses val="autoZero"/>
        <c:crossBetween val="midCat"/>
        <c:dispUnits/>
        <c:majorUnit val="5"/>
        <c:minorUnit val="1"/>
      </c:valAx>
      <c:spPr>
        <a:noFill/>
        <a:ln w="12700">
          <a:solidFill>
            <a:srgbClr val="808080"/>
          </a:solidFill>
        </a:ln>
      </c:spPr>
    </c:plotArea>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Modified Trela-Douglas</a:t>
            </a:r>
          </a:p>
        </c:rich>
      </c:tx>
      <c:layout/>
      <c:spPr>
        <a:noFill/>
        <a:ln>
          <a:noFill/>
        </a:ln>
      </c:spPr>
    </c:title>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strRef>
              <c:f>'Calculation Window'!#REF!</c:f>
              <c:strCache>
                <c:ptCount val="1"/>
                <c:pt idx="0">
                  <c:v>1</c:v>
                </c:pt>
              </c:strCache>
            </c:strRef>
          </c:xVal>
          <c:yVal>
            <c:numRef>
              <c:f>'Calculation Window'!#REF!</c:f>
              <c:numCache>
                <c:ptCount val="1"/>
                <c:pt idx="0">
                  <c:v>1</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strRef>
              <c:f>'Calculation Window'!#REF!</c:f>
              <c:strCache>
                <c:ptCount val="1"/>
                <c:pt idx="0">
                  <c:v>1</c:v>
                </c:pt>
              </c:strCache>
            </c:strRef>
          </c:xVal>
          <c:yVal>
            <c:numRef>
              <c:f>'Calculation Window'!#REF!</c:f>
              <c:numCache>
                <c:ptCount val="1"/>
                <c:pt idx="0">
                  <c:v>1</c:v>
                </c:pt>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3"/>
          <c:order val="3"/>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4"/>
          <c:order val="4"/>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5"/>
          <c:order val="5"/>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6"/>
          <c:order val="6"/>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7"/>
          <c:order val="7"/>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8"/>
          <c:order val="8"/>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9"/>
          <c:order val="9"/>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10"/>
          <c:order val="10"/>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11"/>
          <c:order val="11"/>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12"/>
          <c:order val="12"/>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13"/>
          <c:order val="13"/>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14"/>
          <c:order val="14"/>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15"/>
          <c:order val="15"/>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axId val="55493543"/>
        <c:axId val="50327420"/>
      </c:scatterChart>
      <c:valAx>
        <c:axId val="55493543"/>
        <c:scaling>
          <c:orientation val="minMax"/>
          <c:max val="0.3"/>
        </c:scaling>
        <c:axPos val="b"/>
        <c:title>
          <c:tx>
            <c:rich>
              <a:bodyPr vert="horz" rot="0" anchor="ctr"/>
              <a:lstStyle/>
              <a:p>
                <a:pPr algn="ctr">
                  <a:defRPr/>
                </a:pPr>
                <a:r>
                  <a:rPr lang="en-US" cap="none" sz="150" b="1" i="0" u="none" baseline="0">
                    <a:latin typeface="Arial"/>
                    <a:ea typeface="Arial"/>
                    <a:cs typeface="Arial"/>
                  </a:rPr>
                  <a:t>Impervious Cover</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0327420"/>
        <c:crosses val="autoZero"/>
        <c:crossBetween val="midCat"/>
        <c:dispUnits/>
      </c:valAx>
      <c:valAx>
        <c:axId val="50327420"/>
        <c:scaling>
          <c:orientation val="minMax"/>
        </c:scaling>
        <c:axPos val="l"/>
        <c:title>
          <c:tx>
            <c:rich>
              <a:bodyPr vert="horz" rot="-5400000" anchor="ctr"/>
              <a:lstStyle/>
              <a:p>
                <a:pPr algn="ctr">
                  <a:defRPr/>
                </a:pPr>
                <a:r>
                  <a:rPr lang="en-US" cap="none" sz="150" b="0" i="0" u="none" baseline="0">
                    <a:latin typeface="Arial"/>
                    <a:ea typeface="Arial"/>
                    <a:cs typeface="Arial"/>
                  </a:rPr>
                  <a:t>Recharge (in/yr)</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5493543"/>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trendline>
            <c:trendlineType val="linear"/>
            <c:dispEq val="1"/>
            <c:dispRSqr val="0"/>
            <c:trendlineLbl>
              <c:layout>
                <c:manualLayout>
                  <c:x val="0"/>
                  <c:y val="0"/>
                </c:manualLayout>
              </c:layout>
              <c:tx>
                <c:rich>
                  <a:bodyPr vert="horz" rot="0" anchor="ctr"/>
                  <a:lstStyle/>
                  <a:p>
                    <a:pPr algn="ctr">
                      <a:defRPr/>
                    </a:pPr>
                    <a:r>
                      <a:rPr lang="en-US" cap="none" sz="125" b="1" i="0" u="none" baseline="0">
                        <a:latin typeface="Arial"/>
                        <a:ea typeface="Arial"/>
                        <a:cs typeface="Arial"/>
                      </a:rPr>
                      <a:t>y = -16.521x + 16.521</a:t>
                    </a:r>
                  </a:p>
                </c:rich>
              </c:tx>
              <c:numFmt formatCode="General" sourceLinked="1"/>
            </c:trendlineLbl>
          </c:trendline>
          <c:xVal>
            <c:strRef>
              <c:f>Printout!#REF!</c:f>
              <c:strCache>
                <c:ptCount val="1"/>
                <c:pt idx="0">
                  <c:v>1</c:v>
                </c:pt>
              </c:strCache>
            </c:strRef>
          </c:xVal>
          <c:yVal>
            <c:numRef>
              <c:f>Printout!#REF!</c:f>
              <c:numCache>
                <c:ptCount val="1"/>
                <c:pt idx="0">
                  <c:v>1</c:v>
                </c:pt>
              </c:numCache>
            </c:numRef>
          </c:yVal>
          <c:smooth val="1"/>
        </c:ser>
        <c:axId val="50276685"/>
        <c:axId val="49617130"/>
      </c:scatterChart>
      <c:valAx>
        <c:axId val="50276685"/>
        <c:scaling>
          <c:orientation val="minMax"/>
          <c:max val="1"/>
        </c:scaling>
        <c:axPos val="b"/>
        <c:title>
          <c:tx>
            <c:rich>
              <a:bodyPr vert="horz" rot="0" anchor="ctr"/>
              <a:lstStyle/>
              <a:p>
                <a:pPr algn="ctr">
                  <a:defRPr/>
                </a:pPr>
                <a:r>
                  <a:rPr lang="en-US" cap="none" sz="100" b="0" i="0" u="none" baseline="0">
                    <a:latin typeface="Arial"/>
                    <a:ea typeface="Arial"/>
                    <a:cs typeface="Arial"/>
                  </a:rPr>
                  <a:t>Percentage of Impervious Cover</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9617130"/>
        <c:crosses val="autoZero"/>
        <c:crossBetween val="midCat"/>
        <c:dispUnits/>
      </c:valAx>
      <c:valAx>
        <c:axId val="49617130"/>
        <c:scaling>
          <c:orientation val="minMax"/>
          <c:min val="0"/>
        </c:scaling>
        <c:axPos val="l"/>
        <c:title>
          <c:tx>
            <c:rich>
              <a:bodyPr vert="horz" rot="-5400000" anchor="ctr"/>
              <a:lstStyle/>
              <a:p>
                <a:pPr algn="ctr">
                  <a:defRPr/>
                </a:pPr>
                <a:r>
                  <a:rPr lang="en-US" cap="none" sz="100" b="0" i="0" u="none" baseline="0">
                    <a:latin typeface="Arial"/>
                    <a:ea typeface="Arial"/>
                    <a:cs typeface="Arial"/>
                  </a:rPr>
                  <a:t>Recharge (in per yr)</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0276685"/>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Impervious Cover &amp; Recharge</a:t>
            </a:r>
          </a:p>
        </c:rich>
      </c:tx>
      <c:layout/>
      <c:spPr>
        <a:noFill/>
        <a:ln>
          <a:noFill/>
        </a:ln>
      </c:spPr>
    </c:title>
    <c:plotArea>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ser>
          <c:idx val="2"/>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axId val="41042915"/>
        <c:axId val="63795848"/>
      </c:scatterChart>
      <c:valAx>
        <c:axId val="41042915"/>
        <c:scaling>
          <c:orientation val="minMax"/>
          <c:max val="0.2"/>
        </c:scaling>
        <c:axPos val="b"/>
        <c:title>
          <c:tx>
            <c:rich>
              <a:bodyPr vert="horz" rot="0" anchor="ctr"/>
              <a:lstStyle/>
              <a:p>
                <a:pPr algn="ctr">
                  <a:defRPr/>
                </a:pPr>
                <a:r>
                  <a:rPr lang="en-US" cap="none" sz="150" b="0" i="0" u="none" baseline="0">
                    <a:latin typeface="Arial"/>
                    <a:ea typeface="Arial"/>
                    <a:cs typeface="Arial"/>
                  </a:rPr>
                  <a:t>Impervious Cover</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3795848"/>
        <c:crosses val="autoZero"/>
        <c:crossBetween val="midCat"/>
        <c:dispUnits/>
        <c:majorUnit val="0.01"/>
      </c:valAx>
      <c:valAx>
        <c:axId val="63795848"/>
        <c:scaling>
          <c:orientation val="minMax"/>
          <c:max val="20"/>
        </c:scaling>
        <c:axPos val="l"/>
        <c:title>
          <c:tx>
            <c:rich>
              <a:bodyPr vert="horz" rot="-5400000" anchor="ctr"/>
              <a:lstStyle/>
              <a:p>
                <a:pPr algn="ctr">
                  <a:defRPr/>
                </a:pPr>
                <a:r>
                  <a:rPr lang="en-US" cap="none" sz="150" b="0" i="0" u="none" baseline="0">
                    <a:latin typeface="Arial"/>
                    <a:ea typeface="Arial"/>
                    <a:cs typeface="Arial"/>
                  </a:rPr>
                  <a:t>Recharge (in/yr)</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1042915"/>
        <c:crosses val="autoZero"/>
        <c:crossBetween val="midCat"/>
        <c:dispUnits/>
        <c:majorUnit val="5"/>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Trela-Douglas</a:t>
            </a:r>
          </a:p>
        </c:rich>
      </c:tx>
      <c:layout/>
      <c:spPr>
        <a:noFill/>
        <a:ln>
          <a:noFill/>
        </a:ln>
      </c:spPr>
    </c:title>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axId val="24039657"/>
        <c:axId val="44080086"/>
      </c:scatterChart>
      <c:valAx>
        <c:axId val="24039657"/>
        <c:scaling>
          <c:orientation val="minMax"/>
          <c:max val="10"/>
        </c:scaling>
        <c:axPos val="b"/>
        <c:title>
          <c:tx>
            <c:rich>
              <a:bodyPr vert="horz" rot="0" anchor="ctr"/>
              <a:lstStyle/>
              <a:p>
                <a:pPr algn="ctr">
                  <a:defRPr/>
                </a:pPr>
                <a:r>
                  <a:rPr lang="en-US" cap="none" sz="150" b="0" i="0" u="none" baseline="0">
                    <a:latin typeface="Arial"/>
                    <a:ea typeface="Arial"/>
                    <a:cs typeface="Arial"/>
                  </a:rPr>
                  <a:t>Lot Size (acres)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44080086"/>
        <c:crosses val="autoZero"/>
        <c:crossBetween val="midCat"/>
        <c:dispUnits/>
        <c:majorUnit val="1"/>
        <c:minorUnit val="0.5"/>
      </c:valAx>
      <c:valAx>
        <c:axId val="44080086"/>
        <c:scaling>
          <c:orientation val="minMax"/>
        </c:scaling>
        <c:axPos val="l"/>
        <c:title>
          <c:tx>
            <c:rich>
              <a:bodyPr vert="horz" rot="-5400000" anchor="ctr"/>
              <a:lstStyle/>
              <a:p>
                <a:pPr algn="ctr">
                  <a:defRPr/>
                </a:pPr>
                <a:r>
                  <a:rPr lang="en-US" cap="none" sz="150" b="0" i="0" u="none" baseline="0">
                    <a:latin typeface="Arial"/>
                    <a:ea typeface="Arial"/>
                    <a:cs typeface="Arial"/>
                  </a:rPr>
                  <a:t>Recharge (in/yr)</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4039657"/>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Modified Trela-Douglas</a:t>
            </a:r>
          </a:p>
        </c:rich>
      </c:tx>
      <c:layout/>
      <c:spPr>
        <a:noFill/>
        <a:ln>
          <a:noFill/>
        </a:ln>
      </c:spPr>
    </c:title>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3"/>
          <c:order val="3"/>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4"/>
          <c:order val="4"/>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5"/>
          <c:order val="5"/>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6"/>
          <c:order val="6"/>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7"/>
          <c:order val="7"/>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8"/>
          <c:order val="8"/>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9"/>
          <c:order val="9"/>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10"/>
          <c:order val="10"/>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11"/>
          <c:order val="11"/>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12"/>
          <c:order val="12"/>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13"/>
          <c:order val="13"/>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14"/>
          <c:order val="14"/>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15"/>
          <c:order val="15"/>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axId val="36170207"/>
        <c:axId val="450644"/>
      </c:scatterChart>
      <c:valAx>
        <c:axId val="36170207"/>
        <c:scaling>
          <c:orientation val="minMax"/>
          <c:max val="0.3"/>
        </c:scaling>
        <c:axPos val="b"/>
        <c:title>
          <c:tx>
            <c:rich>
              <a:bodyPr vert="horz" rot="0" anchor="ctr"/>
              <a:lstStyle/>
              <a:p>
                <a:pPr algn="ctr">
                  <a:defRPr/>
                </a:pPr>
                <a:r>
                  <a:rPr lang="en-US" cap="none" sz="150" b="1" i="0" u="none" baseline="0">
                    <a:latin typeface="Arial"/>
                    <a:ea typeface="Arial"/>
                    <a:cs typeface="Arial"/>
                  </a:rPr>
                  <a:t>Impervious Cover</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50644"/>
        <c:crosses val="autoZero"/>
        <c:crossBetween val="midCat"/>
        <c:dispUnits/>
      </c:valAx>
      <c:valAx>
        <c:axId val="450644"/>
        <c:scaling>
          <c:orientation val="minMax"/>
        </c:scaling>
        <c:axPos val="l"/>
        <c:title>
          <c:tx>
            <c:rich>
              <a:bodyPr vert="horz" rot="-5400000" anchor="ctr"/>
              <a:lstStyle/>
              <a:p>
                <a:pPr algn="ctr">
                  <a:defRPr/>
                </a:pPr>
                <a:r>
                  <a:rPr lang="en-US" cap="none" sz="150" b="0" i="0" u="none" baseline="0">
                    <a:latin typeface="Arial"/>
                    <a:ea typeface="Arial"/>
                    <a:cs typeface="Arial"/>
                  </a:rPr>
                  <a:t>Recharge (in/yr)</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6170207"/>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Trela-Douglas Nitrate Dilution Model</a:t>
            </a:r>
          </a:p>
        </c:rich>
      </c:tx>
      <c:layout/>
      <c:spPr>
        <a:noFill/>
        <a:ln>
          <a:noFill/>
        </a:ln>
      </c:spPr>
    </c:title>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axId val="5858373"/>
        <c:axId val="9049986"/>
      </c:scatterChart>
      <c:valAx>
        <c:axId val="5858373"/>
        <c:scaling>
          <c:orientation val="minMax"/>
          <c:max val="0.3"/>
        </c:scaling>
        <c:axPos val="b"/>
        <c:title>
          <c:tx>
            <c:rich>
              <a:bodyPr vert="horz" rot="0" anchor="ctr"/>
              <a:lstStyle/>
              <a:p>
                <a:pPr algn="ctr">
                  <a:defRPr/>
                </a:pPr>
                <a:r>
                  <a:rPr lang="en-US" cap="none" sz="150" b="1" i="0" u="none" baseline="0">
                    <a:latin typeface="Arial"/>
                    <a:ea typeface="Arial"/>
                    <a:cs typeface="Arial"/>
                  </a:rPr>
                  <a:t>Impervious Cover</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9049986"/>
        <c:crosses val="autoZero"/>
        <c:crossBetween val="midCat"/>
        <c:dispUnits/>
      </c:valAx>
      <c:valAx>
        <c:axId val="9049986"/>
        <c:scaling>
          <c:orientation val="minMax"/>
        </c:scaling>
        <c:axPos val="l"/>
        <c:title>
          <c:tx>
            <c:rich>
              <a:bodyPr vert="horz" rot="-5400000" anchor="ctr"/>
              <a:lstStyle/>
              <a:p>
                <a:pPr algn="ctr">
                  <a:defRPr/>
                </a:pPr>
                <a:r>
                  <a:rPr lang="en-US" cap="none" sz="125" b="0" i="0" u="none" baseline="0">
                    <a:latin typeface="Arial"/>
                    <a:ea typeface="Arial"/>
                    <a:cs typeface="Arial"/>
                  </a:rPr>
                  <a:t>Necessary Recharge (in/yr)</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858373"/>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axId val="50540955"/>
        <c:axId val="53052640"/>
      </c:scatterChart>
      <c:valAx>
        <c:axId val="50540955"/>
        <c:scaling>
          <c:orientation val="minMax"/>
          <c:max val="10"/>
          <c:min val="2"/>
        </c:scaling>
        <c:axPos val="b"/>
        <c:title>
          <c:tx>
            <c:rich>
              <a:bodyPr vert="horz" rot="0" anchor="ctr"/>
              <a:lstStyle/>
              <a:p>
                <a:pPr algn="ctr">
                  <a:defRPr/>
                </a:pPr>
                <a:r>
                  <a:rPr lang="en-US" cap="none" sz="125" b="1" i="0" u="none" baseline="0">
                    <a:latin typeface="Arial"/>
                    <a:ea typeface="Arial"/>
                    <a:cs typeface="Arial"/>
                  </a:rPr>
                  <a:t>Average carrying capacity (acres per home)</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53052640"/>
        <c:crosses val="autoZero"/>
        <c:crossBetween val="midCat"/>
        <c:dispUnits/>
        <c:majorUnit val="1"/>
      </c:valAx>
      <c:valAx>
        <c:axId val="53052640"/>
        <c:scaling>
          <c:orientation val="minMax"/>
          <c:max val="50"/>
        </c:scaling>
        <c:axPos val="l"/>
        <c:title>
          <c:tx>
            <c:rich>
              <a:bodyPr vert="horz" rot="-5400000" anchor="ctr"/>
              <a:lstStyle/>
              <a:p>
                <a:pPr algn="ctr">
                  <a:defRPr/>
                </a:pPr>
                <a:r>
                  <a:rPr lang="en-US" cap="none" sz="125" b="1" i="0" u="none" baseline="0">
                    <a:latin typeface="Arial"/>
                    <a:ea typeface="Arial"/>
                    <a:cs typeface="Arial"/>
                  </a:rPr>
                  <a:t>Recharge (inches of water per year)</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0540955"/>
        <c:crosses val="autoZero"/>
        <c:crossBetween val="midCat"/>
        <c:dispUnits/>
        <c:majorUnit val="10"/>
      </c:valAx>
      <c:spPr>
        <a:solidFill>
          <a:srgbClr val="FFFFFF"/>
        </a:solidFill>
        <a:ln w="12700">
          <a:solidFill>
            <a:srgbClr val="000000"/>
          </a:solidFill>
        </a:ln>
      </c:spPr>
    </c:plotArea>
    <c:plotVisOnly val="1"/>
    <c:dispBlanksAs val="gap"/>
    <c:showDLblsOverMax val="0"/>
  </c:chart>
  <c:spPr>
    <a:ln w="3175">
      <a:solidFill>
        <a:srgbClr val="000000"/>
      </a:solidFill>
    </a:ln>
  </c:spPr>
  <c:txPr>
    <a:bodyPr vert="horz" rot="0"/>
    <a:lstStyle/>
    <a:p>
      <a:pPr>
        <a:defRPr lang="en-US" cap="none" sz="15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ser>
          <c:idx val="2"/>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axId val="18595681"/>
        <c:axId val="40417262"/>
      </c:scatterChart>
      <c:valAx>
        <c:axId val="18595681"/>
        <c:scaling>
          <c:orientation val="minMax"/>
          <c:max val="10"/>
          <c:min val="0"/>
        </c:scaling>
        <c:axPos val="b"/>
        <c:title>
          <c:tx>
            <c:rich>
              <a:bodyPr vert="horz" rot="0" anchor="ctr"/>
              <a:lstStyle/>
              <a:p>
                <a:pPr algn="ctr">
                  <a:defRPr/>
                </a:pPr>
                <a:r>
                  <a:rPr lang="en-US" cap="none" sz="125" b="1" i="0" u="none" baseline="0">
                    <a:latin typeface="Arial"/>
                    <a:ea typeface="Arial"/>
                    <a:cs typeface="Arial"/>
                  </a:rPr>
                  <a:t>Average carrying capacity (acres per system)</a:t>
                </a:r>
              </a:p>
            </c:rich>
          </c:tx>
          <c:layout/>
          <c:overlay val="0"/>
          <c:spPr>
            <a:noFill/>
            <a:ln>
              <a:noFill/>
            </a:ln>
          </c:spPr>
        </c:title>
        <c:majorGridlines>
          <c:spPr>
            <a:ln w="3175">
              <a:solidFill>
                <a:srgbClr val="808080"/>
              </a:solidFill>
            </a:ln>
          </c:spPr>
        </c:majorGridlines>
        <c:delete val="0"/>
        <c:numFmt formatCode="0" sourceLinked="0"/>
        <c:majorTickMark val="out"/>
        <c:minorTickMark val="cross"/>
        <c:tickLblPos val="nextTo"/>
        <c:txPr>
          <a:bodyPr/>
          <a:lstStyle/>
          <a:p>
            <a:pPr>
              <a:defRPr lang="en-US" cap="none" sz="125" b="0" i="0" u="none" baseline="0">
                <a:latin typeface="Arial"/>
                <a:ea typeface="Arial"/>
                <a:cs typeface="Arial"/>
              </a:defRPr>
            </a:pPr>
          </a:p>
        </c:txPr>
        <c:crossAx val="40417262"/>
        <c:crosses val="autoZero"/>
        <c:crossBetween val="midCat"/>
        <c:dispUnits/>
        <c:majorUnit val="1"/>
      </c:valAx>
      <c:valAx>
        <c:axId val="40417262"/>
        <c:scaling>
          <c:orientation val="minMax"/>
          <c:max val="20"/>
          <c:min val="0"/>
        </c:scaling>
        <c:axPos val="l"/>
        <c:title>
          <c:tx>
            <c:rich>
              <a:bodyPr vert="horz" rot="-5400000" anchor="ctr"/>
              <a:lstStyle/>
              <a:p>
                <a:pPr algn="ctr">
                  <a:defRPr/>
                </a:pPr>
                <a:r>
                  <a:rPr lang="en-US" cap="none" sz="125" b="1" i="0" u="none" baseline="0">
                    <a:latin typeface="Arial"/>
                    <a:ea typeface="Arial"/>
                    <a:cs typeface="Arial"/>
                  </a:rPr>
                  <a:t>Recharge (inches per year)</a:t>
                </a:r>
              </a:p>
            </c:rich>
          </c:tx>
          <c:layout/>
          <c:overlay val="0"/>
          <c:spPr>
            <a:noFill/>
            <a:ln>
              <a:noFill/>
            </a:ln>
          </c:spPr>
        </c:title>
        <c:majorGridlines>
          <c:spPr>
            <a:ln w="3175">
              <a:solidFill>
                <a:srgbClr val="808080"/>
              </a:solidFill>
            </a:ln>
          </c:spPr>
        </c:majorGridlines>
        <c:delete val="0"/>
        <c:numFmt formatCode="0" sourceLinked="0"/>
        <c:majorTickMark val="out"/>
        <c:minorTickMark val="cross"/>
        <c:tickLblPos val="nextTo"/>
        <c:txPr>
          <a:bodyPr/>
          <a:lstStyle/>
          <a:p>
            <a:pPr>
              <a:defRPr lang="en-US" cap="none" sz="125" b="0" i="0" u="none" baseline="0">
                <a:latin typeface="Arial"/>
                <a:ea typeface="Arial"/>
                <a:cs typeface="Arial"/>
              </a:defRPr>
            </a:pPr>
          </a:p>
        </c:txPr>
        <c:crossAx val="18595681"/>
        <c:crosses val="autoZero"/>
        <c:crossBetween val="midCat"/>
        <c:dispUnits/>
        <c:majorUnit val="2"/>
        <c:min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0.4355</cdr:x>
      <cdr:y>0.23075</cdr:y>
    </cdr:from>
    <cdr:to>
      <cdr:x>-536870.4765</cdr:x>
      <cdr:y>0.402</cdr:y>
    </cdr:to>
    <cdr:sp>
      <cdr:nvSpPr>
        <cdr:cNvPr id="1" name="TextBox 1"/>
        <cdr:cNvSpPr txBox="1">
          <a:spLocks noChangeArrowheads="1"/>
        </cdr:cNvSpPr>
      </cdr:nvSpPr>
      <cdr:spPr>
        <a:xfrm>
          <a:off x="0" y="542925"/>
          <a:ext cx="0" cy="409575"/>
        </a:xfrm>
        <a:prstGeom prst="rect">
          <a:avLst/>
        </a:prstGeom>
        <a:noFill/>
        <a:ln w="9525" cmpd="sng">
          <a:noFill/>
        </a:ln>
      </cdr:spPr>
      <cdr:txBody>
        <a:bodyPr vertOverflow="clip" wrap="square">
          <a:spAutoFit/>
        </a:bodyPr>
        <a:p>
          <a:pPr algn="ctr">
            <a:defRPr/>
          </a:pPr>
          <a:r>
            <a:rPr lang="en-US" cap="none" sz="150" b="1" i="1" u="none" baseline="0">
              <a:solidFill>
                <a:srgbClr val="FFCC99"/>
              </a:solidFill>
              <a:latin typeface="Arial"/>
              <a:ea typeface="Arial"/>
              <a:cs typeface="Arial"/>
            </a:rPr>
            <a:t>modified for
impervious cover</a:t>
          </a:r>
        </a:p>
      </cdr:txBody>
    </cdr:sp>
  </cdr:relSizeAnchor>
  <cdr:relSizeAnchor xmlns:cdr="http://schemas.openxmlformats.org/drawingml/2006/chartDrawing">
    <cdr:from>
      <cdr:x>0.74225</cdr:x>
      <cdr:y>0.4965</cdr:y>
    </cdr:from>
    <cdr:to>
      <cdr:x>-536870.16975</cdr:x>
      <cdr:y>0.58825</cdr:y>
    </cdr:to>
    <cdr:sp>
      <cdr:nvSpPr>
        <cdr:cNvPr id="2" name="TextBox 2"/>
        <cdr:cNvSpPr txBox="1">
          <a:spLocks noChangeArrowheads="1"/>
        </cdr:cNvSpPr>
      </cdr:nvSpPr>
      <cdr:spPr>
        <a:xfrm>
          <a:off x="0" y="1181100"/>
          <a:ext cx="0" cy="219075"/>
        </a:xfrm>
        <a:prstGeom prst="rect">
          <a:avLst/>
        </a:prstGeom>
        <a:noFill/>
        <a:ln w="9525" cmpd="sng">
          <a:noFill/>
        </a:ln>
      </cdr:spPr>
      <cdr:txBody>
        <a:bodyPr vertOverflow="clip" wrap="square">
          <a:spAutoFit/>
        </a:bodyPr>
        <a:p>
          <a:pPr algn="l">
            <a:defRPr/>
          </a:pPr>
          <a:r>
            <a:rPr lang="en-US" cap="none" sz="150" b="1" i="1" u="none" baseline="0">
              <a:solidFill>
                <a:srgbClr val="CC99FF"/>
              </a:solidFill>
              <a:latin typeface="Arial"/>
              <a:ea typeface="Arial"/>
              <a:cs typeface="Arial"/>
            </a:rPr>
            <a:t>unmodified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39</xdr:row>
      <xdr:rowOff>76200</xdr:rowOff>
    </xdr:from>
    <xdr:to>
      <xdr:col>20</xdr:col>
      <xdr:colOff>314325</xdr:colOff>
      <xdr:row>55</xdr:row>
      <xdr:rowOff>104775</xdr:rowOff>
    </xdr:to>
    <xdr:graphicFrame>
      <xdr:nvGraphicFramePr>
        <xdr:cNvPr id="1" name="Chart 1"/>
        <xdr:cNvGraphicFramePr/>
      </xdr:nvGraphicFramePr>
      <xdr:xfrm>
        <a:off x="13620750" y="7362825"/>
        <a:ext cx="5334000" cy="310515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89</xdr:row>
      <xdr:rowOff>95250</xdr:rowOff>
    </xdr:from>
    <xdr:to>
      <xdr:col>9</xdr:col>
      <xdr:colOff>0</xdr:colOff>
      <xdr:row>103</xdr:row>
      <xdr:rowOff>57150</xdr:rowOff>
    </xdr:to>
    <xdr:graphicFrame>
      <xdr:nvGraphicFramePr>
        <xdr:cNvPr id="2" name="Chart 7"/>
        <xdr:cNvGraphicFramePr/>
      </xdr:nvGraphicFramePr>
      <xdr:xfrm>
        <a:off x="10648950" y="16449675"/>
        <a:ext cx="0" cy="2390775"/>
      </xdr:xfrm>
      <a:graphic>
        <a:graphicData uri="http://schemas.openxmlformats.org/drawingml/2006/chart">
          <c:chart xmlns:c="http://schemas.openxmlformats.org/drawingml/2006/chart" r:id="rId2"/>
        </a:graphicData>
      </a:graphic>
    </xdr:graphicFrame>
    <xdr:clientData/>
  </xdr:twoCellAnchor>
  <xdr:oneCellAnchor>
    <xdr:from>
      <xdr:col>35</xdr:col>
      <xdr:colOff>0</xdr:colOff>
      <xdr:row>76</xdr:row>
      <xdr:rowOff>85725</xdr:rowOff>
    </xdr:from>
    <xdr:ext cx="85725" cy="209550"/>
    <xdr:sp>
      <xdr:nvSpPr>
        <xdr:cNvPr id="3" name="TextBox 28"/>
        <xdr:cNvSpPr txBox="1">
          <a:spLocks noChangeArrowheads="1"/>
        </xdr:cNvSpPr>
      </xdr:nvSpPr>
      <xdr:spPr>
        <a:xfrm>
          <a:off x="30899100" y="1384935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35</xdr:col>
      <xdr:colOff>0</xdr:colOff>
      <xdr:row>85</xdr:row>
      <xdr:rowOff>85725</xdr:rowOff>
    </xdr:from>
    <xdr:ext cx="85725" cy="209550"/>
    <xdr:sp>
      <xdr:nvSpPr>
        <xdr:cNvPr id="4" name="TextBox 29"/>
        <xdr:cNvSpPr txBox="1">
          <a:spLocks noChangeArrowheads="1"/>
        </xdr:cNvSpPr>
      </xdr:nvSpPr>
      <xdr:spPr>
        <a:xfrm>
          <a:off x="30899100" y="15306675"/>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171450</xdr:colOff>
      <xdr:row>29</xdr:row>
      <xdr:rowOff>57150</xdr:rowOff>
    </xdr:from>
    <xdr:to>
      <xdr:col>4</xdr:col>
      <xdr:colOff>0</xdr:colOff>
      <xdr:row>31</xdr:row>
      <xdr:rowOff>123825</xdr:rowOff>
    </xdr:to>
    <xdr:sp macro="[0]!print_results">
      <xdr:nvSpPr>
        <xdr:cNvPr id="5" name="Rectangle 144"/>
        <xdr:cNvSpPr>
          <a:spLocks/>
        </xdr:cNvSpPr>
      </xdr:nvSpPr>
      <xdr:spPr>
        <a:xfrm>
          <a:off x="1866900" y="5724525"/>
          <a:ext cx="800100" cy="390525"/>
        </a:xfrm>
        <a:prstGeom prst="rect">
          <a:avLst/>
        </a:prstGeom>
        <a:solidFill>
          <a:srgbClr val="0000FF"/>
        </a:solidFill>
        <a:ln w="9525" cmpd="sng">
          <a:solidFill>
            <a:srgbClr val="000000"/>
          </a:solidFill>
          <a:headEnd type="none"/>
          <a:tailEnd type="none"/>
        </a:ln>
      </xdr:spPr>
      <xdr:txBody>
        <a:bodyPr vertOverflow="clip" wrap="square"/>
        <a:p>
          <a:pPr algn="ctr">
            <a:defRPr/>
          </a:pPr>
          <a:r>
            <a:rPr lang="en-US" cap="none" sz="1200" b="1" i="1" u="none" baseline="0">
              <a:solidFill>
                <a:srgbClr val="FFFFFF"/>
              </a:solidFill>
              <a:latin typeface="Arial"/>
              <a:ea typeface="Arial"/>
              <a:cs typeface="Arial"/>
            </a:rPr>
            <a:t>Print Results</a:t>
          </a:r>
        </a:p>
      </xdr:txBody>
    </xdr:sp>
    <xdr:clientData/>
  </xdr:twoCellAnchor>
  <xdr:twoCellAnchor>
    <xdr:from>
      <xdr:col>15</xdr:col>
      <xdr:colOff>504825</xdr:colOff>
      <xdr:row>60</xdr:row>
      <xdr:rowOff>85725</xdr:rowOff>
    </xdr:from>
    <xdr:to>
      <xdr:col>18</xdr:col>
      <xdr:colOff>1171575</xdr:colOff>
      <xdr:row>68</xdr:row>
      <xdr:rowOff>76200</xdr:rowOff>
    </xdr:to>
    <xdr:sp>
      <xdr:nvSpPr>
        <xdr:cNvPr id="6" name="Rectangle 149"/>
        <xdr:cNvSpPr>
          <a:spLocks/>
        </xdr:cNvSpPr>
      </xdr:nvSpPr>
      <xdr:spPr>
        <a:xfrm>
          <a:off x="15420975" y="11258550"/>
          <a:ext cx="2495550" cy="1285875"/>
        </a:xfrm>
        <a:prstGeom prst="rect">
          <a:avLst/>
        </a:prstGeom>
        <a:solidFill>
          <a:srgbClr val="FFFFFF"/>
        </a:solidFill>
        <a:ln w="38100" cmpd="dbl">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62</xdr:row>
      <xdr:rowOff>38100</xdr:rowOff>
    </xdr:from>
    <xdr:to>
      <xdr:col>18</xdr:col>
      <xdr:colOff>1143000</xdr:colOff>
      <xdr:row>63</xdr:row>
      <xdr:rowOff>152400</xdr:rowOff>
    </xdr:to>
    <xdr:pic>
      <xdr:nvPicPr>
        <xdr:cNvPr id="7" name="OptionButton1"/>
        <xdr:cNvPicPr preferRelativeResize="1">
          <a:picLocks noChangeAspect="0"/>
        </xdr:cNvPicPr>
      </xdr:nvPicPr>
      <xdr:blipFill>
        <a:blip r:embed="rId3"/>
        <a:stretch>
          <a:fillRect/>
        </a:stretch>
      </xdr:blipFill>
      <xdr:spPr>
        <a:xfrm>
          <a:off x="15601950" y="11534775"/>
          <a:ext cx="2286000" cy="276225"/>
        </a:xfrm>
        <a:prstGeom prst="rect">
          <a:avLst/>
        </a:prstGeom>
        <a:noFill/>
        <a:ln w="9525" cmpd="sng">
          <a:noFill/>
        </a:ln>
      </xdr:spPr>
    </xdr:pic>
    <xdr:clientData/>
  </xdr:twoCellAnchor>
  <xdr:twoCellAnchor>
    <xdr:from>
      <xdr:col>16</xdr:col>
      <xdr:colOff>76200</xdr:colOff>
      <xdr:row>64</xdr:row>
      <xdr:rowOff>47625</xdr:rowOff>
    </xdr:from>
    <xdr:to>
      <xdr:col>18</xdr:col>
      <xdr:colOff>1143000</xdr:colOff>
      <xdr:row>66</xdr:row>
      <xdr:rowOff>0</xdr:rowOff>
    </xdr:to>
    <xdr:pic>
      <xdr:nvPicPr>
        <xdr:cNvPr id="8" name="OptionButton2"/>
        <xdr:cNvPicPr preferRelativeResize="1">
          <a:picLocks noChangeAspect="0"/>
        </xdr:cNvPicPr>
      </xdr:nvPicPr>
      <xdr:blipFill>
        <a:blip r:embed="rId4"/>
        <a:stretch>
          <a:fillRect/>
        </a:stretch>
      </xdr:blipFill>
      <xdr:spPr>
        <a:xfrm>
          <a:off x="15601950" y="11868150"/>
          <a:ext cx="2286000" cy="276225"/>
        </a:xfrm>
        <a:prstGeom prst="rect">
          <a:avLst/>
        </a:prstGeom>
        <a:noFill/>
        <a:ln w="9525" cmpd="sng">
          <a:noFill/>
        </a:ln>
      </xdr:spPr>
    </xdr:pic>
    <xdr:clientData/>
  </xdr:twoCellAnchor>
  <xdr:twoCellAnchor>
    <xdr:from>
      <xdr:col>16</xdr:col>
      <xdr:colOff>66675</xdr:colOff>
      <xdr:row>66</xdr:row>
      <xdr:rowOff>66675</xdr:rowOff>
    </xdr:from>
    <xdr:to>
      <xdr:col>18</xdr:col>
      <xdr:colOff>962025</xdr:colOff>
      <xdr:row>67</xdr:row>
      <xdr:rowOff>152400</xdr:rowOff>
    </xdr:to>
    <xdr:pic>
      <xdr:nvPicPr>
        <xdr:cNvPr id="9" name="OptionButton3"/>
        <xdr:cNvPicPr preferRelativeResize="1">
          <a:picLocks noChangeAspect="1"/>
        </xdr:cNvPicPr>
      </xdr:nvPicPr>
      <xdr:blipFill>
        <a:blip r:embed="rId5"/>
        <a:stretch>
          <a:fillRect/>
        </a:stretch>
      </xdr:blipFill>
      <xdr:spPr>
        <a:xfrm>
          <a:off x="15592425" y="12211050"/>
          <a:ext cx="2114550" cy="247650"/>
        </a:xfrm>
        <a:prstGeom prst="rect">
          <a:avLst/>
        </a:prstGeom>
        <a:noFill/>
        <a:ln w="9525" cmpd="sng">
          <a:noFill/>
        </a:ln>
      </xdr:spPr>
    </xdr:pic>
    <xdr:clientData/>
  </xdr:twoCellAnchor>
  <xdr:twoCellAnchor>
    <xdr:from>
      <xdr:col>16</xdr:col>
      <xdr:colOff>9525</xdr:colOff>
      <xdr:row>60</xdr:row>
      <xdr:rowOff>133350</xdr:rowOff>
    </xdr:from>
    <xdr:to>
      <xdr:col>18</xdr:col>
      <xdr:colOff>1104900</xdr:colOff>
      <xdr:row>62</xdr:row>
      <xdr:rowOff>38100</xdr:rowOff>
    </xdr:to>
    <xdr:sp>
      <xdr:nvSpPr>
        <xdr:cNvPr id="10" name="TextBox 153"/>
        <xdr:cNvSpPr txBox="1">
          <a:spLocks noChangeArrowheads="1"/>
        </xdr:cNvSpPr>
      </xdr:nvSpPr>
      <xdr:spPr>
        <a:xfrm>
          <a:off x="15535275" y="11306175"/>
          <a:ext cx="2314575" cy="22860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Which Climate Factor To Use?</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0.45925</cdr:x>
      <cdr:y>0.27975</cdr:y>
    </cdr:from>
    <cdr:to>
      <cdr:x>-536870.45275</cdr:x>
      <cdr:y>-536870.63225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spAutoFit/>
        </a:bodyPr>
        <a:p>
          <a:pPr algn="ctr">
            <a:defRPr/>
          </a:pPr>
          <a:r>
            <a:rPr lang="en-US" cap="none" sz="150" b="0" i="0" u="none" baseline="0">
              <a:latin typeface="Arial"/>
              <a:ea typeface="Arial"/>
              <a:cs typeface="Arial"/>
            </a:rPr>
            <a:t>modified for
impervious cover</a:t>
          </a:r>
        </a:p>
      </cdr:txBody>
    </cdr:sp>
  </cdr:relSizeAnchor>
  <cdr:relSizeAnchor xmlns:cdr="http://schemas.openxmlformats.org/drawingml/2006/chartDrawing">
    <cdr:from>
      <cdr:x>0.676</cdr:x>
      <cdr:y>0.47425</cdr:y>
    </cdr:from>
    <cdr:to>
      <cdr:x>-536870.236</cdr:x>
      <cdr:y>-536870.43775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spAutoFit/>
        </a:bodyPr>
        <a:p>
          <a:pPr algn="l">
            <a:defRPr/>
          </a:pPr>
          <a:r>
            <a:rPr lang="en-US" cap="none" sz="150" b="0" i="0" u="none" baseline="0">
              <a:latin typeface="Arial"/>
              <a:ea typeface="Arial"/>
              <a:cs typeface="Arial"/>
            </a:rPr>
            <a:t>unmodified</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0.60825</cdr:x>
      <cdr:y>0.34625</cdr:y>
    </cdr:from>
    <cdr:to>
      <cdr:x>-536870.30375</cdr:x>
      <cdr:y>-536870.56575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0.71125</cdr:x>
      <cdr:y>0.458</cdr:y>
    </cdr:from>
    <cdr:to>
      <cdr:x>-536870.20075</cdr:x>
      <cdr:y>-536870.454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0.59425</cdr:x>
      <cdr:y>0.3225</cdr:y>
    </cdr:from>
    <cdr:to>
      <cdr:x>-536870.31775</cdr:x>
      <cdr:y>-536870.5895</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0.8405</cdr:x>
      <cdr:y>0.41375</cdr:y>
    </cdr:from>
    <cdr:to>
      <cdr:x>-536870.0715</cdr:x>
      <cdr:y>-536870.49825</cdr:y>
    </cdr:to>
    <cdr:sp>
      <cdr:nvSpPr>
        <cdr:cNvPr id="4" name="TextBox 4"/>
        <cdr:cNvSpPr txBox="1">
          <a:spLocks noChangeArrowheads="1"/>
        </cdr:cNvSpPr>
      </cdr:nvSpPr>
      <cdr:spPr>
        <a:xfrm>
          <a:off x="0" y="0"/>
          <a:ext cx="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0.779</cdr:x>
      <cdr:y>0.221</cdr:y>
    </cdr:from>
    <cdr:to>
      <cdr:x>-536870.133</cdr:x>
      <cdr:y>1</cdr:y>
    </cdr:to>
    <cdr:sp>
      <cdr:nvSpPr>
        <cdr:cNvPr id="1" name="TextBox 1"/>
        <cdr:cNvSpPr txBox="1">
          <a:spLocks noChangeArrowheads="1"/>
        </cdr:cNvSpPr>
      </cdr:nvSpPr>
      <cdr:spPr>
        <a:xfrm>
          <a:off x="0" y="447675"/>
          <a:ext cx="0" cy="1866900"/>
        </a:xfrm>
        <a:prstGeom prst="rect">
          <a:avLst/>
        </a:prstGeom>
        <a:solidFill>
          <a:srgbClr val="FFFFFF"/>
        </a:solidFill>
        <a:ln w="9525" cmpd="sng">
          <a:noFill/>
        </a:ln>
      </cdr:spPr>
      <cdr:txBody>
        <a:bodyPr vertOverflow="clip" wrap="square"/>
        <a:p>
          <a:pPr algn="ctr">
            <a:defRPr/>
          </a:pPr>
          <a:r>
            <a:rPr lang="en-US" cap="none" sz="150" b="1" i="0" u="none" baseline="0">
              <a:latin typeface="Arial"/>
              <a:ea typeface="Arial"/>
              <a:cs typeface="Arial"/>
            </a:rPr>
            <a:t>GSR-32
model</a:t>
          </a:r>
        </a:p>
      </cdr:txBody>
    </cdr:sp>
  </cdr:relSizeAnchor>
  <cdr:relSizeAnchor xmlns:cdr="http://schemas.openxmlformats.org/drawingml/2006/chartDrawing">
    <cdr:from>
      <cdr:x>0.8595</cdr:x>
      <cdr:y>0.425</cdr:y>
    </cdr:from>
    <cdr:to>
      <cdr:x>-536870.0525</cdr:x>
      <cdr:y>1</cdr:y>
    </cdr:to>
    <cdr:sp>
      <cdr:nvSpPr>
        <cdr:cNvPr id="2" name="TextBox 2"/>
        <cdr:cNvSpPr txBox="1">
          <a:spLocks noChangeArrowheads="1"/>
        </cdr:cNvSpPr>
      </cdr:nvSpPr>
      <cdr:spPr>
        <a:xfrm>
          <a:off x="0" y="876300"/>
          <a:ext cx="0" cy="3009900"/>
        </a:xfrm>
        <a:prstGeom prst="rect">
          <a:avLst/>
        </a:prstGeom>
        <a:solidFill>
          <a:srgbClr val="FFFFFF"/>
        </a:solidFill>
        <a:ln w="9525" cmpd="sng">
          <a:noFill/>
        </a:ln>
      </cdr:spPr>
      <cdr:txBody>
        <a:bodyPr vertOverflow="clip" wrap="square"/>
        <a:p>
          <a:pPr algn="ctr">
            <a:defRPr/>
          </a:pPr>
          <a:r>
            <a:rPr lang="en-US" cap="none" sz="125" b="1" i="0" u="none" baseline="0">
              <a:latin typeface="Arial"/>
              <a:ea typeface="Arial"/>
              <a:cs typeface="Arial"/>
            </a:rPr>
            <a:t>Trela-Douglas 
model</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24</xdr:row>
      <xdr:rowOff>0</xdr:rowOff>
    </xdr:from>
    <xdr:to>
      <xdr:col>35</xdr:col>
      <xdr:colOff>0</xdr:colOff>
      <xdr:row>24</xdr:row>
      <xdr:rowOff>0</xdr:rowOff>
    </xdr:to>
    <xdr:graphicFrame>
      <xdr:nvGraphicFramePr>
        <xdr:cNvPr id="1" name="Chart 1"/>
        <xdr:cNvGraphicFramePr/>
      </xdr:nvGraphicFramePr>
      <xdr:xfrm>
        <a:off x="31403925" y="4762500"/>
        <a:ext cx="0" cy="0"/>
      </xdr:xfrm>
      <a:graphic>
        <a:graphicData uri="http://schemas.openxmlformats.org/drawingml/2006/chart">
          <c:chart xmlns:c="http://schemas.openxmlformats.org/drawingml/2006/chart" r:id="rId1"/>
        </a:graphicData>
      </a:graphic>
    </xdr:graphicFrame>
    <xdr:clientData/>
  </xdr:twoCellAnchor>
  <xdr:twoCellAnchor>
    <xdr:from>
      <xdr:col>35</xdr:col>
      <xdr:colOff>0</xdr:colOff>
      <xdr:row>24</xdr:row>
      <xdr:rowOff>0</xdr:rowOff>
    </xdr:from>
    <xdr:to>
      <xdr:col>35</xdr:col>
      <xdr:colOff>0</xdr:colOff>
      <xdr:row>24</xdr:row>
      <xdr:rowOff>0</xdr:rowOff>
    </xdr:to>
    <xdr:graphicFrame>
      <xdr:nvGraphicFramePr>
        <xdr:cNvPr id="2" name="Chart 2"/>
        <xdr:cNvGraphicFramePr/>
      </xdr:nvGraphicFramePr>
      <xdr:xfrm>
        <a:off x="31403925" y="4762500"/>
        <a:ext cx="0" cy="0"/>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24</xdr:row>
      <xdr:rowOff>0</xdr:rowOff>
    </xdr:from>
    <xdr:to>
      <xdr:col>35</xdr:col>
      <xdr:colOff>0</xdr:colOff>
      <xdr:row>24</xdr:row>
      <xdr:rowOff>0</xdr:rowOff>
    </xdr:to>
    <xdr:graphicFrame>
      <xdr:nvGraphicFramePr>
        <xdr:cNvPr id="3" name="Chart 3"/>
        <xdr:cNvGraphicFramePr/>
      </xdr:nvGraphicFramePr>
      <xdr:xfrm>
        <a:off x="31403925" y="4762500"/>
        <a:ext cx="0" cy="0"/>
      </xdr:xfrm>
      <a:graphic>
        <a:graphicData uri="http://schemas.openxmlformats.org/drawingml/2006/chart">
          <c:chart xmlns:c="http://schemas.openxmlformats.org/drawingml/2006/chart" r:id="rId3"/>
        </a:graphicData>
      </a:graphic>
    </xdr:graphicFrame>
    <xdr:clientData/>
  </xdr:twoCellAnchor>
  <xdr:twoCellAnchor>
    <xdr:from>
      <xdr:col>35</xdr:col>
      <xdr:colOff>0</xdr:colOff>
      <xdr:row>24</xdr:row>
      <xdr:rowOff>0</xdr:rowOff>
    </xdr:from>
    <xdr:to>
      <xdr:col>35</xdr:col>
      <xdr:colOff>0</xdr:colOff>
      <xdr:row>24</xdr:row>
      <xdr:rowOff>0</xdr:rowOff>
    </xdr:to>
    <xdr:graphicFrame>
      <xdr:nvGraphicFramePr>
        <xdr:cNvPr id="4" name="Chart 4"/>
        <xdr:cNvGraphicFramePr/>
      </xdr:nvGraphicFramePr>
      <xdr:xfrm>
        <a:off x="31403925" y="4762500"/>
        <a:ext cx="0" cy="0"/>
      </xdr:xfrm>
      <a:graphic>
        <a:graphicData uri="http://schemas.openxmlformats.org/drawingml/2006/chart">
          <c:chart xmlns:c="http://schemas.openxmlformats.org/drawingml/2006/chart" r:id="rId4"/>
        </a:graphicData>
      </a:graphic>
    </xdr:graphicFrame>
    <xdr:clientData/>
  </xdr:twoCellAnchor>
  <xdr:twoCellAnchor>
    <xdr:from>
      <xdr:col>35</xdr:col>
      <xdr:colOff>0</xdr:colOff>
      <xdr:row>24</xdr:row>
      <xdr:rowOff>0</xdr:rowOff>
    </xdr:from>
    <xdr:to>
      <xdr:col>35</xdr:col>
      <xdr:colOff>0</xdr:colOff>
      <xdr:row>24</xdr:row>
      <xdr:rowOff>0</xdr:rowOff>
    </xdr:to>
    <xdr:graphicFrame>
      <xdr:nvGraphicFramePr>
        <xdr:cNvPr id="5" name="Chart 5"/>
        <xdr:cNvGraphicFramePr/>
      </xdr:nvGraphicFramePr>
      <xdr:xfrm>
        <a:off x="31403925" y="4762500"/>
        <a:ext cx="0" cy="0"/>
      </xdr:xfrm>
      <a:graphic>
        <a:graphicData uri="http://schemas.openxmlformats.org/drawingml/2006/chart">
          <c:chart xmlns:c="http://schemas.openxmlformats.org/drawingml/2006/chart" r:id="rId5"/>
        </a:graphicData>
      </a:graphic>
    </xdr:graphicFrame>
    <xdr:clientData/>
  </xdr:twoCellAnchor>
  <xdr:twoCellAnchor>
    <xdr:from>
      <xdr:col>35</xdr:col>
      <xdr:colOff>0</xdr:colOff>
      <xdr:row>24</xdr:row>
      <xdr:rowOff>0</xdr:rowOff>
    </xdr:from>
    <xdr:to>
      <xdr:col>35</xdr:col>
      <xdr:colOff>0</xdr:colOff>
      <xdr:row>24</xdr:row>
      <xdr:rowOff>0</xdr:rowOff>
    </xdr:to>
    <xdr:graphicFrame>
      <xdr:nvGraphicFramePr>
        <xdr:cNvPr id="6" name="Chart 6"/>
        <xdr:cNvGraphicFramePr/>
      </xdr:nvGraphicFramePr>
      <xdr:xfrm>
        <a:off x="31403925" y="4762500"/>
        <a:ext cx="0" cy="0"/>
      </xdr:xfrm>
      <a:graphic>
        <a:graphicData uri="http://schemas.openxmlformats.org/drawingml/2006/chart">
          <c:chart xmlns:c="http://schemas.openxmlformats.org/drawingml/2006/chart" r:id="rId6"/>
        </a:graphicData>
      </a:graphic>
    </xdr:graphicFrame>
    <xdr:clientData/>
  </xdr:twoCellAnchor>
  <xdr:twoCellAnchor>
    <xdr:from>
      <xdr:col>35</xdr:col>
      <xdr:colOff>0</xdr:colOff>
      <xdr:row>2</xdr:row>
      <xdr:rowOff>152400</xdr:rowOff>
    </xdr:from>
    <xdr:to>
      <xdr:col>35</xdr:col>
      <xdr:colOff>0</xdr:colOff>
      <xdr:row>12</xdr:row>
      <xdr:rowOff>66675</xdr:rowOff>
    </xdr:to>
    <xdr:graphicFrame>
      <xdr:nvGraphicFramePr>
        <xdr:cNvPr id="7" name="Chart 7"/>
        <xdr:cNvGraphicFramePr/>
      </xdr:nvGraphicFramePr>
      <xdr:xfrm>
        <a:off x="31403925" y="485775"/>
        <a:ext cx="0" cy="2066925"/>
      </xdr:xfrm>
      <a:graphic>
        <a:graphicData uri="http://schemas.openxmlformats.org/drawingml/2006/chart">
          <c:chart xmlns:c="http://schemas.openxmlformats.org/drawingml/2006/chart" r:id="rId7"/>
        </a:graphicData>
      </a:graphic>
    </xdr:graphicFrame>
    <xdr:clientData/>
  </xdr:twoCellAnchor>
  <xdr:twoCellAnchor>
    <xdr:from>
      <xdr:col>35</xdr:col>
      <xdr:colOff>0</xdr:colOff>
      <xdr:row>9</xdr:row>
      <xdr:rowOff>0</xdr:rowOff>
    </xdr:from>
    <xdr:to>
      <xdr:col>35</xdr:col>
      <xdr:colOff>0</xdr:colOff>
      <xdr:row>23</xdr:row>
      <xdr:rowOff>0</xdr:rowOff>
    </xdr:to>
    <xdr:graphicFrame>
      <xdr:nvGraphicFramePr>
        <xdr:cNvPr id="8" name="Chart 8"/>
        <xdr:cNvGraphicFramePr/>
      </xdr:nvGraphicFramePr>
      <xdr:xfrm>
        <a:off x="31403925" y="1971675"/>
        <a:ext cx="0" cy="2628900"/>
      </xdr:xfrm>
      <a:graphic>
        <a:graphicData uri="http://schemas.openxmlformats.org/drawingml/2006/chart">
          <c:chart xmlns:c="http://schemas.openxmlformats.org/drawingml/2006/chart" r:id="rId8"/>
        </a:graphicData>
      </a:graphic>
    </xdr:graphicFrame>
    <xdr:clientData/>
  </xdr:twoCellAnchor>
  <xdr:oneCellAnchor>
    <xdr:from>
      <xdr:col>35</xdr:col>
      <xdr:colOff>0</xdr:colOff>
      <xdr:row>28</xdr:row>
      <xdr:rowOff>0</xdr:rowOff>
    </xdr:from>
    <xdr:ext cx="104775" cy="200025"/>
    <xdr:sp>
      <xdr:nvSpPr>
        <xdr:cNvPr id="9" name="TextBox 15"/>
        <xdr:cNvSpPr txBox="1">
          <a:spLocks noChangeArrowheads="1"/>
        </xdr:cNvSpPr>
      </xdr:nvSpPr>
      <xdr:spPr>
        <a:xfrm>
          <a:off x="31403925" y="54102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35</xdr:col>
      <xdr:colOff>0</xdr:colOff>
      <xdr:row>28</xdr:row>
      <xdr:rowOff>0</xdr:rowOff>
    </xdr:from>
    <xdr:ext cx="104775" cy="200025"/>
    <xdr:sp>
      <xdr:nvSpPr>
        <xdr:cNvPr id="10" name="TextBox 16"/>
        <xdr:cNvSpPr txBox="1">
          <a:spLocks noChangeArrowheads="1"/>
        </xdr:cNvSpPr>
      </xdr:nvSpPr>
      <xdr:spPr>
        <a:xfrm>
          <a:off x="31403925" y="54102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35</xdr:col>
      <xdr:colOff>0</xdr:colOff>
      <xdr:row>24</xdr:row>
      <xdr:rowOff>0</xdr:rowOff>
    </xdr:from>
    <xdr:to>
      <xdr:col>35</xdr:col>
      <xdr:colOff>0</xdr:colOff>
      <xdr:row>24</xdr:row>
      <xdr:rowOff>0</xdr:rowOff>
    </xdr:to>
    <xdr:sp>
      <xdr:nvSpPr>
        <xdr:cNvPr id="11" name="TextBox 20"/>
        <xdr:cNvSpPr txBox="1">
          <a:spLocks noChangeArrowheads="1"/>
        </xdr:cNvSpPr>
      </xdr:nvSpPr>
      <xdr:spPr>
        <a:xfrm>
          <a:off x="31403925" y="47625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a:t>
          </a:r>
          <a:r>
            <a:rPr lang="en-US" cap="none" sz="800" b="1" i="0" u="sng" baseline="0">
              <a:latin typeface="Arial"/>
              <a:ea typeface="Arial"/>
              <a:cs typeface="Arial"/>
            </a:rPr>
            <a:t>Assumptions</a:t>
          </a:r>
          <a:r>
            <a:rPr lang="en-US" cap="none" sz="800" b="0" i="0" u="none" baseline="0">
              <a:latin typeface="Arial"/>
              <a:ea typeface="Arial"/>
              <a:cs typeface="Arial"/>
            </a:rPr>
            <a:t>
4 people per home
88 gallons per person per day
40 mg/l nitrate in effluent
2.0 mg/l nitrate water-quality goal
    </a:t>
          </a:r>
        </a:p>
      </xdr:txBody>
    </xdr:sp>
    <xdr:clientData/>
  </xdr:twoCellAnchor>
  <xdr:twoCellAnchor>
    <xdr:from>
      <xdr:col>35</xdr:col>
      <xdr:colOff>0</xdr:colOff>
      <xdr:row>24</xdr:row>
      <xdr:rowOff>0</xdr:rowOff>
    </xdr:from>
    <xdr:to>
      <xdr:col>35</xdr:col>
      <xdr:colOff>0</xdr:colOff>
      <xdr:row>24</xdr:row>
      <xdr:rowOff>0</xdr:rowOff>
    </xdr:to>
    <xdr:graphicFrame>
      <xdr:nvGraphicFramePr>
        <xdr:cNvPr id="12" name="Chart 23"/>
        <xdr:cNvGraphicFramePr/>
      </xdr:nvGraphicFramePr>
      <xdr:xfrm>
        <a:off x="31403925" y="4762500"/>
        <a:ext cx="0" cy="0"/>
      </xdr:xfrm>
      <a:graphic>
        <a:graphicData uri="http://schemas.openxmlformats.org/drawingml/2006/chart">
          <c:chart xmlns:c="http://schemas.openxmlformats.org/drawingml/2006/chart" r:id="rId9"/>
        </a:graphicData>
      </a:graphic>
    </xdr:graphicFrame>
    <xdr:clientData/>
  </xdr:twoCellAnchor>
  <xdr:oneCellAnchor>
    <xdr:from>
      <xdr:col>4</xdr:col>
      <xdr:colOff>685800</xdr:colOff>
      <xdr:row>23</xdr:row>
      <xdr:rowOff>0</xdr:rowOff>
    </xdr:from>
    <xdr:ext cx="104775" cy="200025"/>
    <xdr:sp>
      <xdr:nvSpPr>
        <xdr:cNvPr id="13" name="TextBox 44"/>
        <xdr:cNvSpPr txBox="1">
          <a:spLocks noChangeArrowheads="1"/>
        </xdr:cNvSpPr>
      </xdr:nvSpPr>
      <xdr:spPr>
        <a:xfrm>
          <a:off x="3286125" y="46005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350</xdr:row>
      <xdr:rowOff>28575</xdr:rowOff>
    </xdr:from>
    <xdr:to>
      <xdr:col>8</xdr:col>
      <xdr:colOff>476250</xdr:colOff>
      <xdr:row>359</xdr:row>
      <xdr:rowOff>123825</xdr:rowOff>
    </xdr:to>
    <xdr:pic>
      <xdr:nvPicPr>
        <xdr:cNvPr id="1" name="Picture 2"/>
        <xdr:cNvPicPr preferRelativeResize="1">
          <a:picLocks noChangeAspect="1"/>
        </xdr:cNvPicPr>
      </xdr:nvPicPr>
      <xdr:blipFill>
        <a:blip r:embed="rId1"/>
        <a:stretch>
          <a:fillRect/>
        </a:stretch>
      </xdr:blipFill>
      <xdr:spPr>
        <a:xfrm>
          <a:off x="3095625" y="57207150"/>
          <a:ext cx="1562100" cy="1552575"/>
        </a:xfrm>
        <a:prstGeom prst="rect">
          <a:avLst/>
        </a:prstGeom>
        <a:noFill/>
        <a:ln w="9525" cmpd="sng">
          <a:noFill/>
        </a:ln>
      </xdr:spPr>
    </xdr:pic>
    <xdr:clientData/>
  </xdr:twoCellAnchor>
  <xdr:twoCellAnchor editAs="oneCell">
    <xdr:from>
      <xdr:col>2</xdr:col>
      <xdr:colOff>0</xdr:colOff>
      <xdr:row>347</xdr:row>
      <xdr:rowOff>19050</xdr:rowOff>
    </xdr:from>
    <xdr:to>
      <xdr:col>5</xdr:col>
      <xdr:colOff>28575</xdr:colOff>
      <xdr:row>359</xdr:row>
      <xdr:rowOff>142875</xdr:rowOff>
    </xdr:to>
    <xdr:pic>
      <xdr:nvPicPr>
        <xdr:cNvPr id="2" name="Picture 3"/>
        <xdr:cNvPicPr preferRelativeResize="1">
          <a:picLocks noChangeAspect="1"/>
        </xdr:cNvPicPr>
      </xdr:nvPicPr>
      <xdr:blipFill>
        <a:blip r:embed="rId2"/>
        <a:stretch>
          <a:fillRect/>
        </a:stretch>
      </xdr:blipFill>
      <xdr:spPr>
        <a:xfrm>
          <a:off x="523875" y="56711850"/>
          <a:ext cx="1857375" cy="2066925"/>
        </a:xfrm>
        <a:prstGeom prst="rect">
          <a:avLst/>
        </a:prstGeom>
        <a:noFill/>
        <a:ln w="9525" cmpd="sng">
          <a:noFill/>
        </a:ln>
      </xdr:spPr>
    </xdr:pic>
    <xdr:clientData/>
  </xdr:twoCellAnchor>
  <xdr:twoCellAnchor>
    <xdr:from>
      <xdr:col>1</xdr:col>
      <xdr:colOff>190500</xdr:colOff>
      <xdr:row>6</xdr:row>
      <xdr:rowOff>9525</xdr:rowOff>
    </xdr:from>
    <xdr:to>
      <xdr:col>10</xdr:col>
      <xdr:colOff>266700</xdr:colOff>
      <xdr:row>134</xdr:row>
      <xdr:rowOff>9525</xdr:rowOff>
    </xdr:to>
    <xdr:sp>
      <xdr:nvSpPr>
        <xdr:cNvPr id="3" name="TextBox 6"/>
        <xdr:cNvSpPr txBox="1">
          <a:spLocks noChangeArrowheads="1"/>
        </xdr:cNvSpPr>
      </xdr:nvSpPr>
      <xdr:spPr>
        <a:xfrm>
          <a:off x="190500" y="1276350"/>
          <a:ext cx="5476875" cy="20793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1. IDENTIFICATION INFORMATION  </a:t>
          </a:r>
          <a:r>
            <a:rPr lang="en-US" cap="none" sz="1000" b="0" i="0" u="none" baseline="0">
              <a:latin typeface="Arial"/>
              <a:ea typeface="Arial"/>
              <a:cs typeface="Arial"/>
            </a:rPr>
            <a:t>
</a:t>
          </a:r>
          <a:r>
            <a:rPr lang="en-US" cap="none" sz="1000" b="1" i="0" u="none" baseline="0">
              <a:latin typeface="Arial"/>
              <a:ea typeface="Arial"/>
              <a:cs typeface="Arial"/>
            </a:rPr>
            <a:t>1.1 CITATION  </a:t>
          </a:r>
          <a:r>
            <a:rPr lang="en-US" cap="none" sz="1000" b="0" i="0" u="none" baseline="0">
              <a:latin typeface="Arial"/>
              <a:ea typeface="Arial"/>
              <a:cs typeface="Arial"/>
            </a:rPr>
            <a:t>
Hoffman, J.L. and Canace, R.J., 2004, A recharge-based nitrate-dilution model for small commercial establishments in New Jersey: Excel computer workbook, version 2.2, New Jersey Geological Survey, Trenton, NJ. (revised 2011)
</a:t>
          </a:r>
          <a:r>
            <a:rPr lang="en-US" cap="none" sz="1000" b="1" i="0" u="none" baseline="0">
              <a:latin typeface="Arial"/>
              <a:ea typeface="Arial"/>
              <a:cs typeface="Arial"/>
            </a:rPr>
            <a:t>1.2 DESCRIPTION  </a:t>
          </a:r>
          <a:r>
            <a:rPr lang="en-US" cap="none" sz="1000" b="0" i="0" u="none" baseline="0">
              <a:latin typeface="Arial"/>
              <a:ea typeface="Arial"/>
              <a:cs typeface="Arial"/>
            </a:rPr>
            <a:t>
</a:t>
          </a:r>
          <a:r>
            <a:rPr lang="en-US" cap="none" sz="1000" b="1" i="0" u="none" baseline="0">
              <a:latin typeface="Arial"/>
              <a:ea typeface="Arial"/>
              <a:cs typeface="Arial"/>
            </a:rPr>
            <a:t>1.2.1 ABSTRACT </a:t>
          </a:r>
          <a:r>
            <a:rPr lang="en-US" cap="none" sz="1000" b="0" i="0" u="none" baseline="0">
              <a:latin typeface="Arial"/>
              <a:ea typeface="Arial"/>
              <a:cs typeface="Arial"/>
            </a:rPr>
            <a:t> 
Nitrate (NO3) is a constituent found in the effluent from individual on-site wastewater disposal systems (septic tanks.) Ensuring that nitrate concentrations in ground water do not exceed targets should be one goal when planning or reviewing proposed commercial establishments that will use septic tanks. The method presented here combines a model of nitrate dilution (Trela and Douglas, 1978) with one of ground-water recharge (Charles and others, 1993). The goal is to estimate the area of totally pervious land needed to provide enough recharge to dilute nitrate to a specified target. This method is intended to be a guide for estimating the impact of nitrate from septic tanks serving small commercial establishments on ground-water quality.   
</a:t>
          </a:r>
          <a:r>
            <a:rPr lang="en-US" cap="none" sz="1000" b="0" i="0" u="sng" baseline="0">
              <a:latin typeface="Arial"/>
              <a:ea typeface="Arial"/>
              <a:cs typeface="Arial"/>
            </a:rPr>
            <a:t>Trela-Douglas Model</a:t>
          </a:r>
          <a:r>
            <a:rPr lang="en-US" cap="none" sz="1000" b="0" i="0" u="none" baseline="0">
              <a:latin typeface="Arial"/>
              <a:ea typeface="Arial"/>
              <a:cs typeface="Arial"/>
            </a:rPr>
            <a:t>
Trela and Douglas (1978) presented a model of nitrate dilution in ground water. That model required inputs of per capita water demand, residents per household, nitrate concentration in effluent, recharge on the lot, and nitrate ground-water target. This model has been modified to require discharge rate (gallons per day), nitrate concentration in the septic-tank effluent (mg/l), and nitrate target (mg/l).
The discharge rate should be set using planning numbers from ' Standards for Individual Subsurface Sewage Disposal Systems'  (N.J.A.C. 7:9A). This is based on the proposed use, size, and technical specifications of the proposed establishment. The nitrate concentration in the effluent is usually set at 40 mg/l. This is a planning number suitable for most applications. The nitrate target is set by the NJDEP and depends on the specific location of the proposed establishment. The target is designed to be protective of human health and the environment.
</a:t>
          </a:r>
          <a:r>
            <a:rPr lang="en-US" cap="none" sz="1000" b="0" i="0" u="sng" baseline="0">
              <a:latin typeface="Arial"/>
              <a:ea typeface="Arial"/>
              <a:cs typeface="Arial"/>
            </a:rPr>
            <a:t>NJGS Ground-Water Recharge Model</a:t>
          </a:r>
          <a:r>
            <a:rPr lang="en-US" cap="none" sz="1000" b="0" i="0" u="none" baseline="0">
              <a:latin typeface="Arial"/>
              <a:ea typeface="Arial"/>
              <a:cs typeface="Arial"/>
            </a:rPr>
            <a:t>
The New Jersey Geological Survey's (NJGS) method for estimating average annual ground-water recharge (Charles and others, 1993) is a water-budget approach applicable only to New Jersey. As originally developed it required knowledge of the municipality, soil, land use, and basin factor. In this spreadsheet the user only needs to input municipality and soil type via pulldown pick lists.
</a:t>
          </a:r>
          <a:r>
            <a:rPr lang="en-US" cap="none" sz="1000" b="0" i="0" u="sng" baseline="0">
              <a:latin typeface="Arial"/>
              <a:ea typeface="Arial"/>
              <a:cs typeface="Arial"/>
            </a:rPr>
            <a:t>Combined Model</a:t>
          </a:r>
          <a:r>
            <a:rPr lang="en-US" cap="none" sz="1000" b="0" i="0" u="none" baseline="0">
              <a:latin typeface="Arial"/>
              <a:ea typeface="Arial"/>
              <a:cs typeface="Arial"/>
            </a:rPr>
            <a:t>
Combining these two models allows an estimation of the total pervious area needed to generate a sufficient recharge to dilute the nitrate in the septic tank effluent to the specified target. The total area of the lot is the sum of the pervious area just calculated and the impervious area as indicated on the site plan.
This method assumes that all runoff from the impervious areas is not available as ground-water recharge to dilute the effluent. This is a conservative assumption appropriate for planning purposes.
A slightly different form of this model, intended for individual homes on septic tanks, is detailed in Hoffman and Canace (2004).
This methodology is not intended to predict transient nitrate concentrations at a specific location in an effluent plume downgradient of an individual septic tank. It is intended to estimate net annual nitrate loading on ground-water resources.
This approach assumes that all of the assumptions in the underlying Trela-Douglas nitrate dilution model and the NJGS ground-water recharge model are appropriate to the site being analyzed. One important limiting factor is that the NJGS ground-water recharge methodology does not apply to wetlands, surface water or hydric soils. This is not a limitation since these areas are unlikely spots for an individual on-site wastewater disposal systems.
This digital product consists of an Excel workbook which implements this methodology. When first opened, this file displays a calculation window. The user enters the discharge rate and nitrate target. Then, using pulldown pick lists, the user enters the soil type and municipality. The cells which require user input are colored yellow. 
</a:t>
          </a:r>
          <a:r>
            <a:rPr lang="en-US" cap="none" sz="1000" b="1" i="0" u="none" baseline="0">
              <a:latin typeface="Arial"/>
              <a:ea typeface="Arial"/>
              <a:cs typeface="Arial"/>
            </a:rPr>
            <a:t>1.2.2. LIST OF FILES AND BRIEF DESCRIPTION </a:t>
          </a:r>
          <a:r>
            <a:rPr lang="en-US" cap="none" sz="1000" b="0" i="0" u="none" baseline="0">
              <a:latin typeface="Arial"/>
              <a:ea typeface="Arial"/>
              <a:cs typeface="Arial"/>
            </a:rPr>
            <a:t>
NJ_NO3_DILUTION_COMMERCIAL_V2.2.XLS is an MS Excel workbook which contains the calculations necessary for solving the modified Trela-Douglas nitrate dilution and NJGS ground-water recharge models.
This file contains 6 worksheets:  
</a:t>
          </a:r>
          <a:r>
            <a:rPr lang="en-US" cap="none" sz="1000" b="0" i="1" u="none" baseline="0">
              <a:latin typeface="Arial"/>
              <a:ea typeface="Arial"/>
              <a:cs typeface="Arial"/>
            </a:rPr>
            <a:t>Calculation Window</a:t>
          </a:r>
          <a:r>
            <a:rPr lang="en-US" cap="none" sz="1000" b="0" i="0" u="none" baseline="0">
              <a:latin typeface="Arial"/>
              <a:ea typeface="Arial"/>
              <a:cs typeface="Arial"/>
            </a:rPr>
            <a:t> - A worksheet in which the user enters the required input parameters. Clicking on the 'print' button prints a summary sheet to the computer's printer.  
</a:t>
          </a:r>
          <a:r>
            <a:rPr lang="en-US" cap="none" sz="1000" b="0" i="1" u="none" baseline="0">
              <a:latin typeface="Arial"/>
              <a:ea typeface="Arial"/>
              <a:cs typeface="Arial"/>
            </a:rPr>
            <a:t>Metadata</a:t>
          </a:r>
          <a:r>
            <a:rPr lang="en-US" cap="none" sz="1000" b="0" i="0" u="none" baseline="0">
              <a:latin typeface="Arial"/>
              <a:ea typeface="Arial"/>
              <a:cs typeface="Arial"/>
            </a:rPr>
            <a:t> - This metadata file.  
</a:t>
          </a:r>
          <a:r>
            <a:rPr lang="en-US" cap="none" sz="1000" b="0" i="1" u="none" baseline="0">
              <a:latin typeface="Arial"/>
              <a:ea typeface="Arial"/>
              <a:cs typeface="Arial"/>
            </a:rPr>
            <a:t>Municipality codes</a:t>
          </a:r>
          <a:r>
            <a:rPr lang="en-US" cap="none" sz="1000" b="0" i="0" u="none" baseline="0">
              <a:latin typeface="Arial"/>
              <a:ea typeface="Arial"/>
              <a:cs typeface="Arial"/>
            </a:rPr>
            <a:t> - A list of all municpalities in New Jersey with a code assigned just for this report. This worksheet contains the originally drived climate factor for each municipality as given in   Appendix 6 of Charles and others (1993).  This workbook also contains revised average annual climate facors and drought climate factors (Hoffman and French, 2008).
</a:t>
          </a:r>
          <a:r>
            <a:rPr lang="en-US" cap="none" sz="1000" b="0" i="1" u="none" baseline="0">
              <a:latin typeface="Arial"/>
              <a:ea typeface="Arial"/>
              <a:cs typeface="Arial"/>
            </a:rPr>
            <a:t>New Soil - Old Soil</a:t>
          </a:r>
          <a:r>
            <a:rPr lang="en-US" cap="none" sz="1000" b="0" i="0" u="none" baseline="0">
              <a:latin typeface="Arial"/>
              <a:ea typeface="Arial"/>
              <a:cs typeface="Arial"/>
            </a:rPr>
            <a:t> - This worksheet lists those soils in SSURGO not in the county reports and the assumed equivalent soil. See section 2.9 for a description of this.
</a:t>
          </a:r>
          <a:r>
            <a:rPr lang="en-US" cap="none" sz="1000" b="0" i="1" u="none" baseline="0">
              <a:latin typeface="Arial"/>
              <a:ea typeface="Arial"/>
              <a:cs typeface="Arial"/>
            </a:rPr>
            <a:t>Printout</a:t>
          </a:r>
          <a:r>
            <a:rPr lang="en-US" cap="none" sz="1000" b="0" i="0" u="none" baseline="0">
              <a:latin typeface="Arial"/>
              <a:ea typeface="Arial"/>
              <a:cs typeface="Arial"/>
            </a:rPr>
            <a:t> - A series of cells formatted for printout of the results.  
</a:t>
          </a:r>
          <a:r>
            <a:rPr lang="en-US" cap="none" sz="1000" b="0" i="1" u="none" baseline="0">
              <a:latin typeface="Arial"/>
              <a:ea typeface="Arial"/>
              <a:cs typeface="Arial"/>
            </a:rPr>
            <a:t>Soil codes</a:t>
          </a:r>
          <a:r>
            <a:rPr lang="en-US" cap="none" sz="1000" b="0" i="0" u="none" baseline="0">
              <a:latin typeface="Arial"/>
              <a:ea typeface="Arial"/>
              <a:cs typeface="Arial"/>
            </a:rPr>
            <a:t> - A list of all soils in New Jersey with a code assigned just for this report. This worksheet includes the recharge factor and recharge constant for each soil. These data are from Appendix 5 of Charles and others (1993). This appendix has also been expanded to include the updated SSURGO soils (Soil Survey Staff, Natural Resources Conservation Service, 2005).
</a:t>
          </a:r>
          <a:r>
            <a:rPr lang="en-US" cap="none" sz="1000" b="1" i="0" u="none" baseline="0">
              <a:latin typeface="Arial"/>
              <a:ea typeface="Arial"/>
              <a:cs typeface="Arial"/>
            </a:rPr>
            <a:t>1.2.3.  LIST OF KEYWORDS</a:t>
          </a:r>
          <a:r>
            <a:rPr lang="en-US" cap="none" sz="1000" b="0" i="0" u="none" baseline="0">
              <a:latin typeface="Arial"/>
              <a:ea typeface="Arial"/>
              <a:cs typeface="Arial"/>
            </a:rPr>
            <a:t> 
nitrate, dilution, septic tanks, recharge, dilution model, ground-water recharge, land use, land cover, soils, New Jersey   
</a:t>
          </a:r>
          <a:r>
            <a:rPr lang="en-US" cap="none" sz="1000" b="1" i="0" u="none" baseline="0">
              <a:latin typeface="Arial"/>
              <a:ea typeface="Arial"/>
              <a:cs typeface="Arial"/>
            </a:rPr>
            <a:t>1.3.  GEOGRAPHIC EXTENT</a:t>
          </a:r>
          <a:r>
            <a:rPr lang="en-US" cap="none" sz="1000" b="0" i="0" u="none" baseline="0">
              <a:latin typeface="Arial"/>
              <a:ea typeface="Arial"/>
              <a:cs typeface="Arial"/>
            </a:rPr>
            <a:t> 
State of New Jersey  
</a:t>
          </a:r>
          <a:r>
            <a:rPr lang="en-US" cap="none" sz="1000" b="1" i="0" u="none" baseline="0">
              <a:latin typeface="Arial"/>
              <a:ea typeface="Arial"/>
              <a:cs typeface="Arial"/>
            </a:rPr>
            <a:t>1.4.  CONTACT INFORMATION</a:t>
          </a:r>
          <a:r>
            <a:rPr lang="en-US" cap="none" sz="1000" b="0" i="0" u="none" baseline="0">
              <a:latin typeface="Arial"/>
              <a:ea typeface="Arial"/>
              <a:cs typeface="Arial"/>
            </a:rPr>
            <a:t>  
Jeffrey L. Hoffman, Research Scientist 
New Jersey Geological Survey
Water Resources Management
New Jersey Department of Environmental Protection 
PO Box 420
Trenton, NJ  08625 
phone: (609) 984-6587 
email: Jeffrey.L.Hoffman@dep.state.nj.us      
www.njgeology.org
</a:t>
          </a:r>
          <a:r>
            <a:rPr lang="en-US" cap="none" sz="1000" b="0" i="0" u="none" baseline="0">
              <a:solidFill>
                <a:srgbClr val="FF0000"/>
              </a:solidFill>
              <a:latin typeface="Wingdings"/>
              <a:ea typeface="Wingdings"/>
              <a:cs typeface="Wingdings"/>
            </a:rPr>
            <a:t>vvvvvvvvvvvvvvvvvvvvvvvvvvvvvvvvvv</a:t>
          </a:r>
        </a:p>
      </xdr:txBody>
    </xdr:sp>
    <xdr:clientData/>
  </xdr:twoCellAnchor>
  <xdr:twoCellAnchor>
    <xdr:from>
      <xdr:col>1</xdr:col>
      <xdr:colOff>190500</xdr:colOff>
      <xdr:row>136</xdr:row>
      <xdr:rowOff>114300</xdr:rowOff>
    </xdr:from>
    <xdr:to>
      <xdr:col>10</xdr:col>
      <xdr:colOff>257175</xdr:colOff>
      <xdr:row>243</xdr:row>
      <xdr:rowOff>76200</xdr:rowOff>
    </xdr:to>
    <xdr:sp>
      <xdr:nvSpPr>
        <xdr:cNvPr id="4" name="TextBox 7"/>
        <xdr:cNvSpPr txBox="1">
          <a:spLocks noChangeArrowheads="1"/>
        </xdr:cNvSpPr>
      </xdr:nvSpPr>
      <xdr:spPr>
        <a:xfrm>
          <a:off x="190500" y="22498050"/>
          <a:ext cx="5467350" cy="17316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200" b="1" i="0" u="none" baseline="0">
              <a:latin typeface="Arial"/>
              <a:ea typeface="Arial"/>
              <a:cs typeface="Arial"/>
            </a:rPr>
            <a:t>2. DATA CREATION &amp; QUALITY INFORMATION </a:t>
          </a:r>
          <a:r>
            <a:rPr lang="en-US" cap="none" sz="1000" b="0" i="0" u="none" baseline="0">
              <a:latin typeface="Arial"/>
              <a:ea typeface="Arial"/>
              <a:cs typeface="Arial"/>
            </a:rPr>
            <a:t> 
</a:t>
          </a:r>
          <a:r>
            <a:rPr lang="en-US" cap="none" sz="1000" b="1" i="0" u="none" baseline="0">
              <a:latin typeface="Arial"/>
              <a:ea typeface="Arial"/>
              <a:cs typeface="Arial"/>
            </a:rPr>
            <a:t>2.1 NAME OF DATA </a:t>
          </a:r>
          <a:r>
            <a:rPr lang="en-US" cap="none" sz="1000" b="0" i="0" u="none" baseline="0">
              <a:latin typeface="Arial"/>
              <a:ea typeface="Arial"/>
              <a:cs typeface="Arial"/>
            </a:rPr>
            <a:t> 
NJ_NO3_DILUTION_COMMERCIAL_V2.2.XLS
</a:t>
          </a:r>
          <a:r>
            <a:rPr lang="en-US" cap="none" sz="1000" b="1" i="0" u="none" baseline="0">
              <a:latin typeface="Arial"/>
              <a:ea typeface="Arial"/>
              <a:cs typeface="Arial"/>
            </a:rPr>
            <a:t>2.2 DESCRIPTION OF THE TYPE OF DATA</a:t>
          </a:r>
          <a:r>
            <a:rPr lang="en-US" cap="none" sz="1000" b="0" i="0" u="none" baseline="0">
              <a:latin typeface="Arial"/>
              <a:ea typeface="Arial"/>
              <a:cs typeface="Arial"/>
            </a:rPr>
            <a:t>  
The data consist of an EXCEL spreadsheet which incorporates the equations necessary to estimate the land area needed to provide enough recharge to dilute nitrate coming from a septic tank associated with a small commercial establishment to a defined target concentration. The underlying equations come from the Trela-Douglas nitrate dilution model (Trela and Douglas, 1978) and the NJGS ground-water recharge methodology (Charles and others, 1993). 
This spreadsheet also includes a calculation worksheet which allows the user to input the necessary variables. The method is specific to a municipality and soil.   
</a:t>
          </a:r>
          <a:r>
            <a:rPr lang="en-US" cap="none" sz="1000" b="1" i="0" u="none" baseline="0">
              <a:latin typeface="Arial"/>
              <a:ea typeface="Arial"/>
              <a:cs typeface="Arial"/>
            </a:rPr>
            <a:t>2.3. DATA SOURCES</a:t>
          </a:r>
          <a:r>
            <a:rPr lang="en-US" cap="none" sz="1000" b="0" i="0" u="none" baseline="0">
              <a:latin typeface="Arial"/>
              <a:ea typeface="Arial"/>
              <a:cs typeface="Arial"/>
            </a:rPr>
            <a:t>  
The data and equations are from Trela and Douglas (1978) and Charles and others (1993).  
A report documenting a similiar model, one for domestic developments on septic tanks, is in Hoffman and Cance (2004). This report also provides information on estimated nitrate loading rates and natural nitrate background data.
</a:t>
          </a:r>
          <a:r>
            <a:rPr lang="en-US" cap="none" sz="1000" b="1" i="0" u="none" baseline="0">
              <a:latin typeface="Arial"/>
              <a:ea typeface="Arial"/>
              <a:cs typeface="Arial"/>
            </a:rPr>
            <a:t>2.4 DATA ORGANIZER</a:t>
          </a:r>
          <a:r>
            <a:rPr lang="en-US" cap="none" sz="1000" b="0" i="0" u="none" baseline="0">
              <a:latin typeface="Arial"/>
              <a:ea typeface="Arial"/>
              <a:cs typeface="Arial"/>
            </a:rPr>
            <a:t> 
 Jeffrey L. Hoffman  
 </a:t>
          </a:r>
          <a:r>
            <a:rPr lang="en-US" cap="none" sz="1000" b="1" i="0" u="none" baseline="0">
              <a:latin typeface="Arial"/>
              <a:ea typeface="Arial"/>
              <a:cs typeface="Arial"/>
            </a:rPr>
            <a:t>2.5 DATE OF COMPILATION </a:t>
          </a:r>
          <a:r>
            <a:rPr lang="en-US" cap="none" sz="1000" b="0" i="0" u="none" baseline="0">
              <a:latin typeface="Arial"/>
              <a:ea typeface="Arial"/>
              <a:cs typeface="Arial"/>
            </a:rPr>
            <a:t>
April 2004 (version 1.0) - draft distributed internally in DEP
May 2004 (version 1.1) - documentation added, some slight formatting changes
May 2008 (version 2.0) - added revised climate factors and new SSURGO soils
October 2001 (version 2.1) - fixed internal flag that incorrectely allowed recharge to be estimated
                                         for some urban or hydric soils.
January 2011 (version 2.2) - fixed mistake that incorrectly estimated recharge for all soils 
                                         that alphabetically followed 'Rough Broken Land'. This mistake 
                                         introduced in version 2.0.
</a:t>
          </a:r>
          <a:r>
            <a:rPr lang="en-US" cap="none" sz="1000" b="1" i="0" u="none" baseline="0">
              <a:latin typeface="Arial"/>
              <a:ea typeface="Arial"/>
              <a:cs typeface="Arial"/>
            </a:rPr>
            <a:t>2.6 DATA CREATION AND ACCURACY </a:t>
          </a:r>
          <a:r>
            <a:rPr lang="en-US" cap="none" sz="1000" b="0" i="0" u="none" baseline="0">
              <a:latin typeface="Arial"/>
              <a:ea typeface="Arial"/>
              <a:cs typeface="Arial"/>
            </a:rPr>
            <a:t> 
The basic factors of the ground-water recharge methodology  were created by Charles and others (1993). See that report for a description of how the factors were created.  
A digital version of these factors was transferred to the NJ Geological Survey's geographical information system where it is used to calculate ground-water recharge for counties and watersheds (Hoffman, 1999b).  
This digital version was downloaded into an EXCEL spreadsheet and reformatted.   
The basic equations for calculating ground-water recharge are from Charles and others (1993). (Appendix 7 of that report describes how these equations were developed.) These equations were added to the 'Calculation Window' worksheet.  
</a:t>
          </a:r>
          <a:r>
            <a:rPr lang="en-US" cap="none" sz="1000" b="1" i="0" u="none" baseline="0">
              <a:latin typeface="Arial"/>
              <a:ea typeface="Arial"/>
              <a:cs typeface="Arial"/>
            </a:rPr>
            <a:t>2.7 PREVIOUS VERSIONS </a:t>
          </a:r>
          <a:r>
            <a:rPr lang="en-US" cap="none" sz="1000" b="0" i="0" u="none" baseline="0">
              <a:latin typeface="Arial"/>
              <a:ea typeface="Arial"/>
              <a:cs typeface="Arial"/>
            </a:rPr>
            <a:t> 
Version 1.0 was distributed internally in the DEP for comments in early April 2004. 
Version 1.1 was released May 2004. It has some additional documentation and some slight formatting changes. 
Version 2.0 added new climate factors based on a smoother interpolation of data from meterological sites to municipalities. This process is described in more detail in Hoffman and French (2008). The previous and revised climate factors are listed in the 'Municipality Codes' worksheet. The revised climate factors are presented for both normal and drought conditions. The revised climate factors for normal conditions are used in this workbook. The file was also updated to Excel 2003. This version also includes new SSURGO soils. Section 2.9 below describes how recharge factors and recharge constants were assigned to the new SSURGO soils.Version 2.0, released May 2008, 
Version 2.1 released October 2009. This corrects the internal flag that incorrectly indicated some udorthent and urban land series were soils for which a recharge could be estimated. The ground-water-recharge methodology cannot be applied to urban or hydric soils.
Version 2.2 released January 2011. This corrects a mistake in calcuating recharge for all soils that alphabetically follow 'Rough Broken Land'. This mistake was introduced in version 2.0 when new SSURGO soils were added to the worksheet 'Soil Codes' but the lookup ranges in the worksheet 'Calculation Window', cells Q12:R18 were not changed accordingly. Also updated changes to mailing address for the NJ Geological Survey, NJGS administrative assignmenet in NJDEP, and closing of Maps &amp; Publications' over-the-counter availability.
</a:t>
          </a:r>
          <a:r>
            <a:rPr lang="en-US" cap="none" sz="1000" b="1" i="0" u="none" baseline="0">
              <a:latin typeface="Arial"/>
              <a:ea typeface="Arial"/>
              <a:cs typeface="Arial"/>
            </a:rPr>
            <a:t>2.8. NECESSARY SOFTWARE SETUP</a:t>
          </a:r>
          <a:r>
            <a:rPr lang="en-US" cap="none" sz="1000" b="0" i="0" u="none" baseline="0">
              <a:latin typeface="Arial"/>
              <a:ea typeface="Arial"/>
              <a:cs typeface="Arial"/>
            </a:rPr>
            <a:t>  
This spreadsheet was developed using the EXCEL spreadsheet software. Use of brand, commercial or trade names is for identification purposes only and does not constitute endorsement by the New Jersey Geological Survey.  
</a:t>
          </a:r>
          <a:r>
            <a:rPr lang="en-US" cap="none" sz="1000" b="1" i="0" u="none" baseline="0">
              <a:latin typeface="Arial"/>
              <a:ea typeface="Arial"/>
              <a:cs typeface="Arial"/>
            </a:rPr>
            <a:t>2.9. SSURGO SOILS</a:t>
          </a:r>
          <a:r>
            <a:rPr lang="en-US" cap="none" sz="1000" b="0" i="0" u="none" baseline="0">
              <a:latin typeface="Arial"/>
              <a:ea typeface="Arial"/>
              <a:cs typeface="Arial"/>
            </a:rPr>
            <a:t>
The National Resources Conservaton Service produced a new soil coverage for New Jersey in 2005 called  the Soil Survey Geographic (SSURGO) Database. This replaces the older county-oriented soil descriptions. The SSURGO coverage included includes a number of soil names that are not in the older county soil reports. 
A geographical information system was used to compare the SSURGO soils with the older county soils. Each new SSURGO soils was matched up with an older soil from the individual county coverages. This equivalency is given in the worksheet  'New Soil - Old Soil.' The new soils were then added to the list of soils in the work sheet 'Soil Codes' and the recharge factors and recharge constants from the equivalent county soil were transferred to the new SSURGO soils.
</a:t>
          </a:r>
          <a:r>
            <a:rPr lang="en-US" cap="none" sz="1000" b="0" i="0" u="none" baseline="0">
              <a:solidFill>
                <a:srgbClr val="FF0000"/>
              </a:solidFill>
              <a:latin typeface="Wingdings"/>
              <a:ea typeface="Wingdings"/>
              <a:cs typeface="Wingdings"/>
            </a:rPr>
            <a:t>vvvvvvvvvvvvvvvvvvvvvvvvvvvvvvvvvv</a:t>
          </a:r>
        </a:p>
      </xdr:txBody>
    </xdr:sp>
    <xdr:clientData/>
  </xdr:twoCellAnchor>
  <xdr:twoCellAnchor>
    <xdr:from>
      <xdr:col>1</xdr:col>
      <xdr:colOff>238125</xdr:colOff>
      <xdr:row>244</xdr:row>
      <xdr:rowOff>123825</xdr:rowOff>
    </xdr:from>
    <xdr:to>
      <xdr:col>10</xdr:col>
      <xdr:colOff>266700</xdr:colOff>
      <xdr:row>343</xdr:row>
      <xdr:rowOff>123825</xdr:rowOff>
    </xdr:to>
    <xdr:sp>
      <xdr:nvSpPr>
        <xdr:cNvPr id="5" name="TextBox 8"/>
        <xdr:cNvSpPr txBox="1">
          <a:spLocks noChangeArrowheads="1"/>
        </xdr:cNvSpPr>
      </xdr:nvSpPr>
      <xdr:spPr>
        <a:xfrm>
          <a:off x="238125" y="40024050"/>
          <a:ext cx="5429250" cy="1614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 3.  DISTRIBUTION INFORMATION </a:t>
          </a:r>
          <a:r>
            <a:rPr lang="en-US" cap="none" sz="1000" b="0" i="0" u="none" baseline="0">
              <a:latin typeface="Arial"/>
              <a:ea typeface="Arial"/>
              <a:cs typeface="Arial"/>
            </a:rPr>
            <a:t> 
This file consists of one Excel spreadsheet. This product may be distributed with proper attributation and if unchanged.
</a:t>
          </a:r>
          <a:r>
            <a:rPr lang="en-US" cap="none" sz="1000" b="0" i="0" u="none" baseline="0">
              <a:solidFill>
                <a:srgbClr val="FF0000"/>
              </a:solidFill>
              <a:latin typeface="Wingdings"/>
              <a:ea typeface="Wingdings"/>
              <a:cs typeface="Wingdings"/>
            </a:rPr>
            <a:t>vvvvvvvvvvvvvvvvvvvvvvvvvvvvvvvvvv</a:t>
          </a:r>
          <a:r>
            <a:rPr lang="en-US" cap="none" sz="1000" b="0" i="0" u="none" baseline="0">
              <a:latin typeface="Arial"/>
              <a:ea typeface="Arial"/>
              <a:cs typeface="Arial"/>
            </a:rPr>
            <a:t>
</a:t>
          </a:r>
          <a:r>
            <a:rPr lang="en-US" cap="none" sz="1200" b="1" i="0" u="none" baseline="0">
              <a:latin typeface="Arial"/>
              <a:ea typeface="Arial"/>
              <a:cs typeface="Arial"/>
            </a:rPr>
            <a:t>4.  METADATA REFERENCE INFORMATION  </a:t>
          </a:r>
          <a:r>
            <a:rPr lang="en-US" cap="none" sz="1000" b="0" i="0" u="none" baseline="0">
              <a:latin typeface="Arial"/>
              <a:ea typeface="Arial"/>
              <a:cs typeface="Arial"/>
            </a:rPr>
            <a:t>
</a:t>
          </a:r>
          <a:r>
            <a:rPr lang="en-US" cap="none" sz="1000" b="1" i="0" u="none" baseline="0">
              <a:latin typeface="Arial"/>
              <a:ea typeface="Arial"/>
              <a:cs typeface="Arial"/>
            </a:rPr>
            <a:t>4.1  PUBLICATION DATE </a:t>
          </a:r>
          <a:r>
            <a:rPr lang="en-US" cap="none" sz="1000" b="0" i="0" u="none" baseline="0">
              <a:latin typeface="Arial"/>
              <a:ea typeface="Arial"/>
              <a:cs typeface="Arial"/>
            </a:rPr>
            <a:t> 
May 2004
updated May 2008 (v 2.0)
updated October 2009 (v 2.1)
updated January 2011 (v. 2.2)
</a:t>
          </a:r>
          <a:r>
            <a:rPr lang="en-US" cap="none" sz="1000" b="1" i="0" u="none" baseline="0">
              <a:latin typeface="Arial"/>
              <a:ea typeface="Arial"/>
              <a:cs typeface="Arial"/>
            </a:rPr>
            <a:t>4.2  AUTHORS </a:t>
          </a:r>
          <a:r>
            <a:rPr lang="en-US" cap="none" sz="1000" b="0" i="0" u="none" baseline="0">
              <a:latin typeface="Arial"/>
              <a:ea typeface="Arial"/>
              <a:cs typeface="Arial"/>
            </a:rPr>
            <a:t>
Jeffrey L. Hoffman and Robert J. Canace  
</a:t>
          </a:r>
          <a:r>
            <a:rPr lang="en-US" cap="none" sz="1000" b="0" i="0" u="none" baseline="0">
              <a:solidFill>
                <a:srgbClr val="FF0000"/>
              </a:solidFill>
              <a:latin typeface="Wingdings"/>
              <a:ea typeface="Wingdings"/>
              <a:cs typeface="Wingdings"/>
            </a:rPr>
            <a:t>vvvvvvvvvvvvvvvvvvvvvvvvvvvvvvvvvv</a:t>
          </a:r>
          <a:r>
            <a:rPr lang="en-US" cap="none" sz="1000" b="0" i="0" u="none" baseline="0">
              <a:latin typeface="Arial"/>
              <a:ea typeface="Arial"/>
              <a:cs typeface="Arial"/>
            </a:rPr>
            <a:t>
</a:t>
          </a:r>
          <a:r>
            <a:rPr lang="en-US" cap="none" sz="1400" b="0" i="0" u="none" baseline="0">
              <a:latin typeface="Arial"/>
              <a:ea typeface="Arial"/>
              <a:cs typeface="Arial"/>
            </a:rPr>
            <a:t> </a:t>
          </a:r>
          <a:r>
            <a:rPr lang="en-US" cap="none" sz="1400" b="1" i="0" u="none" baseline="0">
              <a:latin typeface="Arial"/>
              <a:ea typeface="Arial"/>
              <a:cs typeface="Arial"/>
            </a:rPr>
            <a:t>5.  AUTHOR NOTES </a:t>
          </a:r>
          <a:r>
            <a:rPr lang="en-US" cap="none" sz="1000" b="1" i="0" u="none" baseline="0">
              <a:latin typeface="Arial"/>
              <a:ea typeface="Arial"/>
              <a:cs typeface="Arial"/>
            </a:rPr>
            <a:t> </a:t>
          </a:r>
          <a:r>
            <a:rPr lang="en-US" cap="none" sz="1000" b="0" i="0" u="none" baseline="0">
              <a:latin typeface="Arial"/>
              <a:ea typeface="Arial"/>
              <a:cs typeface="Arial"/>
            </a:rPr>
            <a:t>
The ground-water recharge methodology (Charles and others, 1993) was developed in the early 1990s and applies only to New Jersey. This report is available online at
        http://zeus//pricelst/gsreport/gsr32.pdf. 
This report is also available in paper from the DEP's Maps and Publications Sales Office:
     NJDEP Office of Constituent Services
     Mail Code 401-07A
     P.O. Box 402
     Trenton, NJ 08625-0402
     Attn:  Maps and Publications
     NJDEP Maps and Publications Fulfillment Office Phone:  (609) 777-1038
     NJDEP Maps and Publications Fulfillment Office Fax:  (609) 292-3285
A spreadsheet implementing the method of Charles and others (1993) is available for downloading from the NJGS website as Digital Geodata Series product DGS 99-2 (Hoffman, 1999b).  
      http://www.njgeology.org/index.html 
A report describing a similiar model but for domestic developments is "A recharge-based nitrate-dilution model for New Jersey" by Hoffman and Canace (2004). It is also available from the DEP Maps and Publications Sales Office or online at:
     http://zeus//pricelst/ofreport/ofr04-1.pdf
Please report any errors in this spreadsheet to the authors.  
Check the NJGS website for possible additional information.  
      http://www.njgeology.org/index.html  
</a:t>
          </a:r>
          <a:r>
            <a:rPr lang="en-US" cap="none" sz="1000" b="0" i="0" u="none" baseline="0">
              <a:solidFill>
                <a:srgbClr val="FF0000"/>
              </a:solidFill>
              <a:latin typeface="Wingdings"/>
              <a:ea typeface="Wingdings"/>
              <a:cs typeface="Wingdings"/>
            </a:rPr>
            <a:t>vvvvvvvvvvvvvvvvvvvvvvvvvvvvvvvvvv</a:t>
          </a:r>
          <a:r>
            <a:rPr lang="en-US" cap="none" sz="1000" b="0" i="0" u="none" baseline="0">
              <a:latin typeface="Arial"/>
              <a:ea typeface="Arial"/>
              <a:cs typeface="Arial"/>
            </a:rPr>
            <a:t>
</a:t>
          </a:r>
          <a:r>
            <a:rPr lang="en-US" cap="none" sz="1200" b="1" i="0" u="none" baseline="0">
              <a:latin typeface="Arial"/>
              <a:ea typeface="Arial"/>
              <a:cs typeface="Arial"/>
            </a:rPr>
            <a:t> 6.  REFERENCES</a:t>
          </a:r>
          <a:r>
            <a:rPr lang="en-US" cap="none" sz="1000" b="0" i="0" u="none" baseline="0">
              <a:latin typeface="Arial"/>
              <a:ea typeface="Arial"/>
              <a:cs typeface="Arial"/>
            </a:rPr>
            <a:t>  
Charles, E.G., Behroozi, Cyrus, Schooley, Jack and Hoffman, J.L., 1993, A method for evaluating ground-water-recharge areas in New Jersey: N.J. Geological Survey Report GSR-32, Trenton, 95p.  
Hoffman, J.L., 1999a, Basin factor calibration for ground-water-recharge estimation: New Jersey Geological Survey Technical Memorandum 99-2, Trenton, 2p. 
Hoffman, J.L., 1999b, Ground-water recharge calculations for New Jersey, spreadsheet: N.J. Geological Survey Digital Geodata Series DGS 99-2, Trenton.
Hoffman, J.L. and Canace, R.J., 2002, A Recharge-Based Nitrate-Dilution Model for New Jersey: N.J. Geological Survey Digital Geodata Series DGS02-5, computer workbook available online at www.njgeology.org.
Hoffman, J.L. and Canace, R.J., 2004, A recharge-based nitrate-dilution model for New Jersey: N.J. Geological Survey Open-File Report OFR 04-1, 27p.
Hoffman, J.L. and French, M.A., 2008, Ground-water recharge in the New Jersey Highlands Region: N.J. Geological Survey Open-File Report 08-1, 18p
Soil Survey Staff, Natural Resources Conservation Service, United States Department of Agriculture, 2005, Soil Survey Geographic (SSURGO) Database for New Jersey: Available online at http://soildatamart.nrcs.usda.gov.
Trela, J.J. and Douglas, L.A., 1978, Soils, septic systems and carrying capacity in the New Jersey Pine Barrens:  paper presented at the First Annual Pine Barrens Research Conference, Atlantic City, May 22, 1978,  34p.  
</a:t>
          </a:r>
          <a:r>
            <a:rPr lang="en-US" cap="none" sz="1000" b="0" i="0" u="none" baseline="0">
              <a:solidFill>
                <a:srgbClr val="FF0000"/>
              </a:solidFill>
              <a:latin typeface="Wingdings"/>
              <a:ea typeface="Wingdings"/>
              <a:cs typeface="Wingdings"/>
            </a:rPr>
            <a:t>vvvvvvvvvvvvvvvvvvvvvvvvvvvvvvvvvv</a:t>
          </a:r>
          <a:r>
            <a:rPr lang="en-US" cap="none" sz="1000" b="0" i="0" u="none" baseline="0">
              <a:latin typeface="Arial"/>
              <a:ea typeface="Arial"/>
              <a:cs typeface="Arial"/>
            </a:rPr>
            <a:t>
</a:t>
          </a:r>
          <a:r>
            <a:rPr lang="en-US" cap="none" sz="1200" b="1" i="0" u="none" baseline="0">
              <a:latin typeface="Arial"/>
              <a:ea typeface="Arial"/>
              <a:cs typeface="Arial"/>
            </a:rPr>
            <a:t>7. EPIGRAM
</a:t>
          </a:r>
          <a:r>
            <a:rPr lang="en-US" cap="none" sz="1000" b="0" i="0" u="none" baseline="0">
              <a:latin typeface="Arial"/>
              <a:ea typeface="Arial"/>
              <a:cs typeface="Arial"/>
            </a:rPr>
            <a:t>
Plans to protect air and water, wilderness and wildlife are in fact plans to protect man.
    - Stewart Udall, Secretary of the Interior, 1961-1969 under Presidents Kennedy and Johnson.</a:t>
          </a:r>
          <a:r>
            <a:rPr lang="en-US" cap="none" sz="1200" b="1" i="0" u="none" baseline="0">
              <a:latin typeface="Arial"/>
              <a:ea typeface="Arial"/>
              <a:cs typeface="Arial"/>
            </a:rPr>
            <a:t>
</a:t>
          </a:r>
          <a:r>
            <a:rPr lang="en-US" cap="none" sz="1000" b="0" i="0" u="none" baseline="0">
              <a:solidFill>
                <a:srgbClr val="FF0000"/>
              </a:solidFill>
              <a:latin typeface="Wingdings"/>
              <a:ea typeface="Wingdings"/>
              <a:cs typeface="Wingdings"/>
            </a:rPr>
            <a:t>vvvvvvvvvvvvvvvvvvvvvvvvvvvvvvvvvv</a:t>
          </a:r>
        </a:p>
      </xdr:txBody>
    </xdr:sp>
    <xdr:clientData/>
  </xdr:twoCellAnchor>
  <xdr:twoCellAnchor>
    <xdr:from>
      <xdr:col>1</xdr:col>
      <xdr:colOff>190500</xdr:colOff>
      <xdr:row>0</xdr:row>
      <xdr:rowOff>114300</xdr:rowOff>
    </xdr:from>
    <xdr:to>
      <xdr:col>10</xdr:col>
      <xdr:colOff>238125</xdr:colOff>
      <xdr:row>5</xdr:row>
      <xdr:rowOff>19050</xdr:rowOff>
    </xdr:to>
    <xdr:sp>
      <xdr:nvSpPr>
        <xdr:cNvPr id="6" name="TextBox 9"/>
        <xdr:cNvSpPr txBox="1">
          <a:spLocks noChangeArrowheads="1"/>
        </xdr:cNvSpPr>
      </xdr:nvSpPr>
      <xdr:spPr>
        <a:xfrm>
          <a:off x="190500" y="114300"/>
          <a:ext cx="5448300" cy="1009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A Recharge-Based Nitrate-Dilution Model for Small Commercial Establishments in New Jersey, 
MS Excel Workbook, version 2.2
METADATA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M569"/>
  <sheetViews>
    <sheetView tabSelected="1" zoomScale="90" zoomScaleNormal="90" workbookViewId="0" topLeftCell="A1">
      <selection activeCell="H4" sqref="H4"/>
    </sheetView>
  </sheetViews>
  <sheetFormatPr defaultColWidth="9.140625" defaultRowHeight="12.75"/>
  <cols>
    <col min="1" max="1" width="2.00390625" style="0" customWidth="1"/>
    <col min="2" max="2" width="15.140625" style="0" customWidth="1"/>
    <col min="3" max="3" width="8.28125" style="0" customWidth="1"/>
    <col min="4" max="4" width="14.57421875" style="0" customWidth="1"/>
    <col min="5" max="5" width="18.00390625" style="0" customWidth="1"/>
    <col min="6" max="6" width="8.8515625" style="26" customWidth="1"/>
    <col min="7" max="7" width="60.57421875" style="26" customWidth="1"/>
    <col min="8" max="8" width="19.28125" style="26" customWidth="1"/>
    <col min="9" max="9" width="13.00390625" style="26" customWidth="1"/>
    <col min="10" max="10" width="18.28125" style="26" customWidth="1"/>
    <col min="11" max="18" width="9.140625" style="26" customWidth="1"/>
    <col min="19" max="19" width="19.28125" style="26" customWidth="1"/>
    <col min="20" max="21" width="9.140625" style="26" customWidth="1"/>
    <col min="24" max="24" width="18.28125" style="0" customWidth="1"/>
    <col min="28" max="28" width="28.28125" style="0" customWidth="1"/>
    <col min="30" max="30" width="27.57421875" style="0" customWidth="1"/>
  </cols>
  <sheetData>
    <row r="1" spans="2:9" ht="51.75" customHeight="1" thickBot="1">
      <c r="B1" s="256" t="s">
        <v>1472</v>
      </c>
      <c r="C1" s="257"/>
      <c r="D1" s="257"/>
      <c r="E1" s="258"/>
      <c r="F1" s="87"/>
      <c r="G1" s="203" t="s">
        <v>1311</v>
      </c>
      <c r="H1" s="204"/>
      <c r="I1" s="29"/>
    </row>
    <row r="2" spans="2:13" ht="15" customHeight="1" thickBot="1">
      <c r="B2" s="69"/>
      <c r="C2" s="70"/>
      <c r="D2" s="70"/>
      <c r="E2" s="70"/>
      <c r="F2" s="61"/>
      <c r="G2" s="58"/>
      <c r="H2" s="205"/>
      <c r="I2" s="29"/>
      <c r="K2" s="229" t="s">
        <v>1133</v>
      </c>
      <c r="L2" s="229"/>
      <c r="M2" s="100">
        <v>1</v>
      </c>
    </row>
    <row r="3" spans="1:31" ht="15" customHeight="1">
      <c r="A3" s="23"/>
      <c r="B3" s="259" t="s">
        <v>114</v>
      </c>
      <c r="C3" s="260"/>
      <c r="D3" s="260"/>
      <c r="E3" s="261"/>
      <c r="F3" s="62"/>
      <c r="G3" s="160" t="s">
        <v>1057</v>
      </c>
      <c r="H3" s="206"/>
      <c r="I3" s="29"/>
      <c r="X3" s="1" t="s">
        <v>852</v>
      </c>
      <c r="Y3" s="3">
        <v>1</v>
      </c>
      <c r="AB3" t="s">
        <v>1210</v>
      </c>
      <c r="AD3" t="s">
        <v>1559</v>
      </c>
      <c r="AE3" s="3">
        <v>323</v>
      </c>
    </row>
    <row r="4" spans="1:31" ht="12.75" customHeight="1">
      <c r="A4" s="23"/>
      <c r="B4" s="270" t="s">
        <v>186</v>
      </c>
      <c r="C4" s="271"/>
      <c r="D4" s="71" t="s">
        <v>173</v>
      </c>
      <c r="E4" s="72" t="s">
        <v>125</v>
      </c>
      <c r="F4" s="63"/>
      <c r="G4" s="161" t="s">
        <v>1058</v>
      </c>
      <c r="H4" s="207"/>
      <c r="I4" s="29"/>
      <c r="P4" s="26" t="str">
        <f>+C10</f>
        <v>Washington</v>
      </c>
      <c r="X4" s="1" t="s">
        <v>853</v>
      </c>
      <c r="Y4" s="3">
        <v>2</v>
      </c>
      <c r="AB4" t="s">
        <v>1211</v>
      </c>
      <c r="AD4" t="s">
        <v>1210</v>
      </c>
      <c r="AE4" s="3">
        <v>1</v>
      </c>
    </row>
    <row r="5" spans="1:31" ht="12.75" customHeight="1">
      <c r="A5" s="23"/>
      <c r="B5" s="262" t="s">
        <v>1573</v>
      </c>
      <c r="C5" s="263"/>
      <c r="D5" s="115">
        <v>1000</v>
      </c>
      <c r="E5" s="56" t="s">
        <v>1570</v>
      </c>
      <c r="F5" s="64"/>
      <c r="G5" s="161" t="s">
        <v>1059</v>
      </c>
      <c r="H5" s="207"/>
      <c r="P5" s="26" t="str">
        <f>+C11</f>
        <v>Califon Boro. (Hunterdon Co.)</v>
      </c>
      <c r="X5" s="1" t="s">
        <v>854</v>
      </c>
      <c r="Y5" s="3">
        <v>3</v>
      </c>
      <c r="AB5" t="s">
        <v>1212</v>
      </c>
      <c r="AD5" t="s">
        <v>1489</v>
      </c>
      <c r="AE5" s="3">
        <v>259</v>
      </c>
    </row>
    <row r="6" spans="1:31" ht="12.75" customHeight="1" thickBot="1">
      <c r="A6" s="23"/>
      <c r="B6" s="272" t="s">
        <v>1572</v>
      </c>
      <c r="C6" s="273"/>
      <c r="D6" s="163">
        <v>40</v>
      </c>
      <c r="E6" s="112" t="s">
        <v>1571</v>
      </c>
      <c r="F6" s="65"/>
      <c r="G6" s="162" t="s">
        <v>244</v>
      </c>
      <c r="H6" s="208"/>
      <c r="X6" s="1" t="s">
        <v>855</v>
      </c>
      <c r="Y6" s="3">
        <v>4</v>
      </c>
      <c r="AB6" t="s">
        <v>1213</v>
      </c>
      <c r="AD6" t="s">
        <v>84</v>
      </c>
      <c r="AE6" s="3">
        <v>545</v>
      </c>
    </row>
    <row r="7" spans="1:31" ht="12.75" customHeight="1" thickBot="1">
      <c r="A7" s="23"/>
      <c r="B7" s="268" t="s">
        <v>1208</v>
      </c>
      <c r="C7" s="269"/>
      <c r="D7" s="54">
        <v>5.2</v>
      </c>
      <c r="E7" s="55" t="s">
        <v>1137</v>
      </c>
      <c r="F7" s="66"/>
      <c r="G7" s="162" t="s">
        <v>1060</v>
      </c>
      <c r="H7" s="208"/>
      <c r="K7" s="27"/>
      <c r="L7" s="27"/>
      <c r="M7" s="27"/>
      <c r="N7" s="27"/>
      <c r="P7" s="220" t="s">
        <v>1150</v>
      </c>
      <c r="Q7" s="221"/>
      <c r="R7" s="221"/>
      <c r="S7" s="222"/>
      <c r="X7" s="1" t="s">
        <v>856</v>
      </c>
      <c r="Y7" s="3">
        <v>5</v>
      </c>
      <c r="AB7" t="s">
        <v>1214</v>
      </c>
      <c r="AD7" t="s">
        <v>1233</v>
      </c>
      <c r="AE7" s="3">
        <v>24</v>
      </c>
    </row>
    <row r="8" spans="1:31" ht="12.75" customHeight="1" thickBot="1">
      <c r="A8" s="23"/>
      <c r="B8" s="267"/>
      <c r="C8" s="267"/>
      <c r="D8" s="49"/>
      <c r="E8" s="47"/>
      <c r="F8" s="67"/>
      <c r="G8" s="58" t="s">
        <v>1154</v>
      </c>
      <c r="H8" s="205"/>
      <c r="K8" s="27"/>
      <c r="L8" s="34"/>
      <c r="M8" s="34"/>
      <c r="N8" s="34"/>
      <c r="P8" s="223"/>
      <c r="Q8" s="224"/>
      <c r="R8" s="224"/>
      <c r="S8" s="225"/>
      <c r="X8" s="195" t="s">
        <v>1640</v>
      </c>
      <c r="Y8" s="3">
        <v>6</v>
      </c>
      <c r="AB8" t="s">
        <v>1215</v>
      </c>
      <c r="AD8" t="s">
        <v>1560</v>
      </c>
      <c r="AE8" s="3">
        <v>324</v>
      </c>
    </row>
    <row r="9" spans="1:31" ht="12.75" customHeight="1">
      <c r="A9" s="23"/>
      <c r="B9" s="226" t="s">
        <v>1149</v>
      </c>
      <c r="C9" s="227"/>
      <c r="D9" s="227"/>
      <c r="E9" s="228"/>
      <c r="F9" s="66"/>
      <c r="G9" s="58" t="s">
        <v>1155</v>
      </c>
      <c r="H9" s="205"/>
      <c r="K9" s="34"/>
      <c r="L9" s="34"/>
      <c r="M9" s="34"/>
      <c r="N9" s="34"/>
      <c r="P9" s="74">
        <f>VLOOKUP(+C10,X3:Y330,2,FALSE)</f>
        <v>307</v>
      </c>
      <c r="Q9" s="75">
        <f>VLOOKUP(+C11,AD3:AE569,2)</f>
        <v>262</v>
      </c>
      <c r="R9" s="75"/>
      <c r="S9" s="76"/>
      <c r="X9" s="195" t="s">
        <v>1641</v>
      </c>
      <c r="Y9" s="3">
        <v>7</v>
      </c>
      <c r="AB9" t="s">
        <v>1216</v>
      </c>
      <c r="AD9" t="s">
        <v>1561</v>
      </c>
      <c r="AE9" s="3">
        <v>325</v>
      </c>
    </row>
    <row r="10" spans="1:31" ht="12.75" customHeight="1" thickBot="1">
      <c r="A10" s="23"/>
      <c r="B10" s="178" t="s">
        <v>185</v>
      </c>
      <c r="C10" s="264" t="s">
        <v>174</v>
      </c>
      <c r="D10" s="265"/>
      <c r="E10" s="266"/>
      <c r="F10" s="68"/>
      <c r="G10" s="59"/>
      <c r="H10" s="205"/>
      <c r="K10" s="34"/>
      <c r="L10" s="40"/>
      <c r="M10" s="48"/>
      <c r="N10" s="40"/>
      <c r="P10" s="74"/>
      <c r="Q10" s="75" t="s">
        <v>1142</v>
      </c>
      <c r="R10" s="75">
        <f>+VLOOKUP(+Q9,'Municipality Codes'!A5:G571,5+R76)</f>
        <v>1.7489</v>
      </c>
      <c r="S10" s="76"/>
      <c r="X10" s="1" t="s">
        <v>857</v>
      </c>
      <c r="Y10" s="3">
        <v>8</v>
      </c>
      <c r="AB10" t="s">
        <v>1217</v>
      </c>
      <c r="AD10" t="s">
        <v>0</v>
      </c>
      <c r="AE10" s="3">
        <v>464</v>
      </c>
    </row>
    <row r="11" spans="1:65" ht="12.75" customHeight="1" thickBot="1">
      <c r="A11" s="23"/>
      <c r="B11" s="102" t="s">
        <v>194</v>
      </c>
      <c r="C11" s="213" t="s">
        <v>1492</v>
      </c>
      <c r="D11" s="236"/>
      <c r="E11" s="237"/>
      <c r="F11" s="66"/>
      <c r="H11" s="209"/>
      <c r="K11" s="34"/>
      <c r="L11" s="40"/>
      <c r="M11" s="48"/>
      <c r="N11" s="40"/>
      <c r="P11" s="74"/>
      <c r="Q11" s="75" t="s">
        <v>1140</v>
      </c>
      <c r="R11" s="75" t="s">
        <v>1141</v>
      </c>
      <c r="S11" s="76"/>
      <c r="X11" s="1" t="s">
        <v>858</v>
      </c>
      <c r="Y11" s="3">
        <v>9</v>
      </c>
      <c r="AB11" t="s">
        <v>1218</v>
      </c>
      <c r="AD11" t="s">
        <v>85</v>
      </c>
      <c r="AE11" s="3">
        <v>546</v>
      </c>
      <c r="BM11" t="b">
        <v>1</v>
      </c>
    </row>
    <row r="12" spans="1:65" ht="12.75" customHeight="1" thickBot="1">
      <c r="A12" s="23"/>
      <c r="B12" s="23"/>
      <c r="C12" s="23"/>
      <c r="D12" s="101"/>
      <c r="E12" s="101"/>
      <c r="F12" s="66"/>
      <c r="G12" s="103" t="s">
        <v>1473</v>
      </c>
      <c r="H12" s="210"/>
      <c r="K12" s="34"/>
      <c r="L12" s="40"/>
      <c r="M12" s="48"/>
      <c r="N12" s="40"/>
      <c r="P12" s="74"/>
      <c r="Q12" s="73">
        <f>VLOOKUP(+P9,'Soil Codes'!$A$5:$H$333,4)</f>
        <v>18.93</v>
      </c>
      <c r="R12" s="73">
        <f>VLOOKUP(+P9,'Soil Codes'!$A$5:$W$333,19)</f>
        <v>13.93</v>
      </c>
      <c r="S12" s="76"/>
      <c r="X12" s="1" t="s">
        <v>859</v>
      </c>
      <c r="Y12" s="3">
        <v>10</v>
      </c>
      <c r="AB12" t="s">
        <v>1219</v>
      </c>
      <c r="AD12" t="s">
        <v>1234</v>
      </c>
      <c r="AE12" s="3">
        <v>25</v>
      </c>
      <c r="BM12" t="b">
        <v>0</v>
      </c>
    </row>
    <row r="13" spans="1:31" ht="12.75" customHeight="1" thickBot="1">
      <c r="A13" s="23"/>
      <c r="B13" s="226" t="s">
        <v>1153</v>
      </c>
      <c r="C13" s="227"/>
      <c r="D13" s="227"/>
      <c r="E13" s="228"/>
      <c r="F13" s="66"/>
      <c r="G13" s="104" t="s">
        <v>1304</v>
      </c>
      <c r="H13" s="210"/>
      <c r="K13" s="34"/>
      <c r="L13" s="40"/>
      <c r="M13" s="48"/>
      <c r="N13" s="40"/>
      <c r="P13" s="74"/>
      <c r="Q13" s="73">
        <f>VLOOKUP(+P9,'Soil Codes'!$A$5:$H$333,8)</f>
        <v>15.71</v>
      </c>
      <c r="R13" s="73">
        <f>VLOOKUP(+P9,'Soil Codes'!$A$5:$W$333,23)</f>
        <v>11.56</v>
      </c>
      <c r="S13" s="76"/>
      <c r="X13" s="1" t="s">
        <v>860</v>
      </c>
      <c r="Y13" s="3">
        <v>11</v>
      </c>
      <c r="AB13" t="s">
        <v>1220</v>
      </c>
      <c r="AD13" t="s">
        <v>36</v>
      </c>
      <c r="AE13" s="3">
        <v>500</v>
      </c>
    </row>
    <row r="14" spans="1:31" ht="12.75" customHeight="1">
      <c r="A14" s="23"/>
      <c r="B14" s="153"/>
      <c r="C14" s="154"/>
      <c r="D14" s="154"/>
      <c r="E14" s="155"/>
      <c r="F14" s="43"/>
      <c r="G14" s="23"/>
      <c r="H14" s="205"/>
      <c r="K14" s="34"/>
      <c r="L14" s="40"/>
      <c r="M14" s="48"/>
      <c r="N14" s="40"/>
      <c r="P14" s="74"/>
      <c r="Q14" s="73">
        <f>VLOOKUP(+P9,'Soil Codes'!$A$5:$H$333,7)</f>
        <v>14.57</v>
      </c>
      <c r="R14" s="73">
        <f>VLOOKUP(+P9,'Soil Codes'!$A$5:$W$333,22)</f>
        <v>10.72</v>
      </c>
      <c r="S14" s="76"/>
      <c r="X14" s="195" t="s">
        <v>1642</v>
      </c>
      <c r="Y14" s="3">
        <v>12</v>
      </c>
      <c r="AB14" t="s">
        <v>1221</v>
      </c>
      <c r="AD14" t="s">
        <v>37</v>
      </c>
      <c r="AE14" s="3">
        <v>501</v>
      </c>
    </row>
    <row r="15" spans="1:31" ht="12.75" customHeight="1">
      <c r="A15" s="23"/>
      <c r="B15" s="170" t="str">
        <f>IF(hydric_soil=0,"Hydric or urban soil. Can't do method."," ")</f>
        <v> </v>
      </c>
      <c r="C15" s="171"/>
      <c r="D15" s="172"/>
      <c r="E15" s="173"/>
      <c r="F15" s="44"/>
      <c r="H15" s="209"/>
      <c r="K15" s="34"/>
      <c r="L15" s="40"/>
      <c r="M15" s="48"/>
      <c r="N15" s="40"/>
      <c r="P15" s="74"/>
      <c r="Q15" s="73">
        <f>VLOOKUP(+P9,'Soil Codes'!$A$5:$H$333,6)</f>
        <v>12.68</v>
      </c>
      <c r="R15" s="73">
        <f>VLOOKUP(+P9,'Soil Codes'!$A$5:$W$333,21)</f>
        <v>9.33</v>
      </c>
      <c r="S15" s="76"/>
      <c r="X15" s="195" t="s">
        <v>1643</v>
      </c>
      <c r="Y15" s="3">
        <v>13</v>
      </c>
      <c r="AB15" t="s">
        <v>1222</v>
      </c>
      <c r="AD15" t="s">
        <v>1562</v>
      </c>
      <c r="AE15" s="3">
        <v>326</v>
      </c>
    </row>
    <row r="16" spans="1:31" ht="12.75" customHeight="1" thickBot="1">
      <c r="A16" s="23"/>
      <c r="B16" s="156"/>
      <c r="C16" s="157"/>
      <c r="D16" s="157"/>
      <c r="E16" s="158"/>
      <c r="G16" s="177"/>
      <c r="H16" s="177"/>
      <c r="K16" s="34"/>
      <c r="L16" s="40"/>
      <c r="M16" s="48"/>
      <c r="N16" s="40"/>
      <c r="P16" s="74"/>
      <c r="Q16" s="73">
        <f>VLOOKUP(+P9,'Soil Codes'!$A$5:$J$333,5)</f>
        <v>6.62</v>
      </c>
      <c r="R16" s="73">
        <f>VLOOKUP(+P9,'Soil Codes'!$A$5:$Z$333,20)</f>
        <v>4.87</v>
      </c>
      <c r="S16" s="76"/>
      <c r="X16" s="1" t="s">
        <v>861</v>
      </c>
      <c r="Y16" s="3">
        <v>14</v>
      </c>
      <c r="AB16" t="s">
        <v>1223</v>
      </c>
      <c r="AD16" t="s">
        <v>1211</v>
      </c>
      <c r="AE16" s="3">
        <v>2</v>
      </c>
    </row>
    <row r="17" spans="2:31" ht="16.5" customHeight="1">
      <c r="B17" s="230" t="s">
        <v>126</v>
      </c>
      <c r="C17" s="231"/>
      <c r="D17" s="234">
        <f>IF(hydric_soil=1,+S,"N.A.")</f>
        <v>19.176676999999998</v>
      </c>
      <c r="E17" s="214" t="s">
        <v>107</v>
      </c>
      <c r="G17" s="253" t="s">
        <v>240</v>
      </c>
      <c r="H17" s="211"/>
      <c r="K17" s="34"/>
      <c r="L17" s="40"/>
      <c r="M17" s="48"/>
      <c r="N17" s="40"/>
      <c r="P17" s="74"/>
      <c r="Q17" s="73">
        <f>VLOOKUP(+P9,'Soil Codes'!$A$5:$J$333,9)</f>
        <v>2.84</v>
      </c>
      <c r="R17" s="73">
        <f>VLOOKUP(+P9,'Soil Codes'!$A$5:$Z$333,24)</f>
        <v>2.09</v>
      </c>
      <c r="S17" s="76"/>
      <c r="X17" s="1" t="s">
        <v>862</v>
      </c>
      <c r="Y17" s="3">
        <v>15</v>
      </c>
      <c r="AB17" t="s">
        <v>1224</v>
      </c>
      <c r="AD17" t="s">
        <v>1563</v>
      </c>
      <c r="AE17" s="3">
        <v>327</v>
      </c>
    </row>
    <row r="18" spans="2:31" ht="19.5" customHeight="1">
      <c r="B18" s="232"/>
      <c r="C18" s="233"/>
      <c r="D18" s="235"/>
      <c r="E18" s="215"/>
      <c r="G18" s="254"/>
      <c r="H18" s="212"/>
      <c r="K18" s="34"/>
      <c r="L18" s="40"/>
      <c r="M18" s="48"/>
      <c r="N18" s="40"/>
      <c r="P18" s="74"/>
      <c r="Q18" s="73">
        <f>VLOOKUP(+P9,'Soil Codes'!$A$5:$J$333,10)</f>
        <v>0</v>
      </c>
      <c r="R18" s="73">
        <f>VLOOKUP(+P9,'Soil Codes'!$A$5:$Z$333,25)</f>
        <v>0</v>
      </c>
      <c r="S18" s="76"/>
      <c r="X18" s="195" t="s">
        <v>1644</v>
      </c>
      <c r="Y18" s="3">
        <v>16</v>
      </c>
      <c r="AB18" t="s">
        <v>1225</v>
      </c>
      <c r="AD18" t="s">
        <v>1359</v>
      </c>
      <c r="AE18" s="3">
        <v>134</v>
      </c>
    </row>
    <row r="19" spans="2:31" ht="12.75" customHeight="1">
      <c r="B19" s="166"/>
      <c r="C19" s="167"/>
      <c r="D19" s="168"/>
      <c r="E19" s="169"/>
      <c r="G19" s="254"/>
      <c r="H19" s="212"/>
      <c r="K19" s="34"/>
      <c r="L19" s="40"/>
      <c r="M19" s="48"/>
      <c r="N19" s="40"/>
      <c r="P19" s="74"/>
      <c r="Q19" s="75"/>
      <c r="R19" s="75"/>
      <c r="S19" s="76"/>
      <c r="X19" s="195" t="s">
        <v>1645</v>
      </c>
      <c r="Y19" s="3">
        <v>17</v>
      </c>
      <c r="AB19" t="s">
        <v>1226</v>
      </c>
      <c r="AD19" t="s">
        <v>1360</v>
      </c>
      <c r="AE19" s="3">
        <v>135</v>
      </c>
    </row>
    <row r="20" spans="1:31" ht="12.75" customHeight="1">
      <c r="A20" s="23"/>
      <c r="B20" s="248" t="s">
        <v>1056</v>
      </c>
      <c r="C20" s="249"/>
      <c r="D20" s="238">
        <f>+K25</f>
        <v>121.72000000000001</v>
      </c>
      <c r="E20" s="240" t="s">
        <v>1055</v>
      </c>
      <c r="F20" s="27"/>
      <c r="G20" s="254"/>
      <c r="H20" s="212"/>
      <c r="K20" s="34"/>
      <c r="L20" s="40"/>
      <c r="M20" s="48"/>
      <c r="N20" s="40"/>
      <c r="P20" s="74"/>
      <c r="Q20" s="75"/>
      <c r="R20" s="75"/>
      <c r="S20" s="76"/>
      <c r="X20" s="1" t="s">
        <v>863</v>
      </c>
      <c r="Y20" s="3">
        <v>18</v>
      </c>
      <c r="AB20" t="s">
        <v>1227</v>
      </c>
      <c r="AD20" t="s">
        <v>1396</v>
      </c>
      <c r="AE20" s="3">
        <v>171</v>
      </c>
    </row>
    <row r="21" spans="1:31" ht="12.75" customHeight="1" thickBot="1">
      <c r="A21" s="50"/>
      <c r="B21" s="250"/>
      <c r="C21" s="251"/>
      <c r="D21" s="239"/>
      <c r="E21" s="241"/>
      <c r="F21" s="27"/>
      <c r="G21" s="254"/>
      <c r="H21" s="212"/>
      <c r="K21" s="34"/>
      <c r="L21" s="40"/>
      <c r="M21" s="48"/>
      <c r="N21" s="40"/>
      <c r="P21" s="245"/>
      <c r="Q21" s="246"/>
      <c r="R21" s="246"/>
      <c r="S21" s="247"/>
      <c r="X21" s="1" t="s">
        <v>864</v>
      </c>
      <c r="Y21" s="3">
        <v>19</v>
      </c>
      <c r="AB21" t="s">
        <v>1228</v>
      </c>
      <c r="AD21" t="s">
        <v>1564</v>
      </c>
      <c r="AE21" s="3">
        <v>328</v>
      </c>
    </row>
    <row r="22" spans="1:31" ht="15" customHeight="1" thickBot="1">
      <c r="A22" s="50"/>
      <c r="F22" s="27"/>
      <c r="G22" s="255"/>
      <c r="H22" s="212"/>
      <c r="K22" s="34"/>
      <c r="L22" s="40"/>
      <c r="M22" s="48"/>
      <c r="N22" s="40"/>
      <c r="P22" s="77" t="s">
        <v>1138</v>
      </c>
      <c r="Q22" s="78" t="s">
        <v>219</v>
      </c>
      <c r="R22" s="78" t="s">
        <v>1139</v>
      </c>
      <c r="S22" s="79" t="s">
        <v>219</v>
      </c>
      <c r="X22" s="1" t="s">
        <v>865</v>
      </c>
      <c r="Y22" s="3">
        <v>20</v>
      </c>
      <c r="AB22" t="s">
        <v>1229</v>
      </c>
      <c r="AD22" t="s">
        <v>1791</v>
      </c>
      <c r="AE22" s="3">
        <v>415</v>
      </c>
    </row>
    <row r="23" spans="1:31" ht="18" customHeight="1" thickBot="1">
      <c r="A23" s="50"/>
      <c r="B23" s="164"/>
      <c r="C23" s="252" t="s">
        <v>1061</v>
      </c>
      <c r="D23" s="252"/>
      <c r="E23" s="165"/>
      <c r="F23" s="27"/>
      <c r="H23" s="209"/>
      <c r="I23" s="33"/>
      <c r="M23" s="48"/>
      <c r="N23" s="40"/>
      <c r="P23" s="88">
        <v>0</v>
      </c>
      <c r="Q23" s="89">
        <v>0</v>
      </c>
      <c r="R23" s="90">
        <f aca="true" t="shared" si="0" ref="R23:R29">+Q12*$R$10*BF-R12</f>
        <v>19.176676999999998</v>
      </c>
      <c r="S23" s="91" t="s">
        <v>220</v>
      </c>
      <c r="X23" s="1" t="s">
        <v>866</v>
      </c>
      <c r="Y23" s="3">
        <v>21</v>
      </c>
      <c r="AB23" t="s">
        <v>1230</v>
      </c>
      <c r="AD23" t="s">
        <v>1792</v>
      </c>
      <c r="AE23" s="3">
        <v>416</v>
      </c>
    </row>
    <row r="24" spans="1:31" ht="9" customHeight="1" thickBot="1">
      <c r="A24" s="50"/>
      <c r="B24" s="242" t="s">
        <v>1578</v>
      </c>
      <c r="C24" s="243"/>
      <c r="D24" s="243"/>
      <c r="E24" s="244"/>
      <c r="K24" s="34"/>
      <c r="L24" s="40"/>
      <c r="M24" s="48"/>
      <c r="N24" s="40"/>
      <c r="P24" s="92">
        <v>0.17</v>
      </c>
      <c r="Q24" s="93">
        <v>4</v>
      </c>
      <c r="R24" s="94">
        <f t="shared" si="0"/>
        <v>15.915218999999999</v>
      </c>
      <c r="S24" s="95" t="s">
        <v>1143</v>
      </c>
      <c r="X24" s="1" t="s">
        <v>867</v>
      </c>
      <c r="Y24" s="3">
        <v>22</v>
      </c>
      <c r="AB24" t="s">
        <v>1231</v>
      </c>
      <c r="AD24" t="s">
        <v>1361</v>
      </c>
      <c r="AE24" s="3">
        <v>136</v>
      </c>
    </row>
    <row r="25" spans="1:31" ht="16.5" customHeight="1" thickBot="1">
      <c r="A25" s="50"/>
      <c r="B25" s="242"/>
      <c r="C25" s="243"/>
      <c r="D25" s="243"/>
      <c r="E25" s="244"/>
      <c r="J25" s="146" t="s">
        <v>1575</v>
      </c>
      <c r="K25" s="147">
        <f>0.003043*M*H</f>
        <v>121.72000000000001</v>
      </c>
      <c r="L25" s="148" t="s">
        <v>1576</v>
      </c>
      <c r="M25" s="48"/>
      <c r="N25" s="40"/>
      <c r="P25" s="92">
        <v>0.23</v>
      </c>
      <c r="Q25" s="93">
        <v>3</v>
      </c>
      <c r="R25" s="94">
        <f t="shared" si="0"/>
        <v>14.761472999999997</v>
      </c>
      <c r="S25" s="95" t="s">
        <v>1144</v>
      </c>
      <c r="X25" s="1" t="s">
        <v>868</v>
      </c>
      <c r="Y25" s="3">
        <v>23</v>
      </c>
      <c r="AB25" t="s">
        <v>1232</v>
      </c>
      <c r="AD25" t="s">
        <v>1318</v>
      </c>
      <c r="AE25" s="3">
        <v>94</v>
      </c>
    </row>
    <row r="26" spans="1:31" ht="16.5" customHeight="1" thickBot="1">
      <c r="A26" s="50"/>
      <c r="B26" s="242"/>
      <c r="C26" s="243"/>
      <c r="D26" s="243"/>
      <c r="E26" s="244"/>
      <c r="J26" s="24"/>
      <c r="K26" s="34"/>
      <c r="L26" s="149"/>
      <c r="M26" s="48"/>
      <c r="N26" s="40"/>
      <c r="P26" s="92">
        <v>0.33</v>
      </c>
      <c r="Q26" s="93">
        <v>2</v>
      </c>
      <c r="R26" s="94">
        <f t="shared" si="0"/>
        <v>12.846051999999998</v>
      </c>
      <c r="S26" s="95" t="s">
        <v>1145</v>
      </c>
      <c r="X26" s="1" t="s">
        <v>869</v>
      </c>
      <c r="Y26" s="3">
        <v>24</v>
      </c>
      <c r="AB26" t="s">
        <v>1233</v>
      </c>
      <c r="AD26" t="s">
        <v>1793</v>
      </c>
      <c r="AE26" s="3">
        <v>417</v>
      </c>
    </row>
    <row r="27" spans="1:31" ht="16.5" customHeight="1" thickBot="1">
      <c r="A27" s="50"/>
      <c r="B27" s="141"/>
      <c r="C27" s="113"/>
      <c r="D27" s="116">
        <f>585.56*M*H/(Cq*Rmax)</f>
        <v>234884.6826959484</v>
      </c>
      <c r="E27" s="125" t="s">
        <v>1574</v>
      </c>
      <c r="J27" s="24" t="s">
        <v>1577</v>
      </c>
      <c r="K27" s="114">
        <f>0.0000051967*Cq*Rmax*D27</f>
        <v>121.71918607999999</v>
      </c>
      <c r="L27" s="150" t="s">
        <v>1576</v>
      </c>
      <c r="M27" s="48"/>
      <c r="N27" s="40"/>
      <c r="P27" s="92">
        <v>0.65</v>
      </c>
      <c r="Q27" s="93">
        <v>1</v>
      </c>
      <c r="R27" s="94">
        <f t="shared" si="0"/>
        <v>6.707717999999999</v>
      </c>
      <c r="S27" s="95" t="s">
        <v>1146</v>
      </c>
      <c r="X27" s="1" t="s">
        <v>870</v>
      </c>
      <c r="Y27" s="3">
        <v>25</v>
      </c>
      <c r="AB27" t="s">
        <v>1234</v>
      </c>
      <c r="AD27" t="s">
        <v>1477</v>
      </c>
      <c r="AE27" s="3">
        <v>247</v>
      </c>
    </row>
    <row r="28" spans="1:31" ht="16.5" customHeight="1" thickBot="1">
      <c r="A28" s="50"/>
      <c r="B28" s="142"/>
      <c r="C28" s="143"/>
      <c r="D28" s="144">
        <f>+D27/43560</f>
        <v>5.39221034655529</v>
      </c>
      <c r="E28" s="145" t="s">
        <v>127</v>
      </c>
      <c r="I28" s="35"/>
      <c r="J28" s="24"/>
      <c r="K28" s="34"/>
      <c r="L28" s="149"/>
      <c r="M28" s="48"/>
      <c r="N28" s="40"/>
      <c r="P28" s="92">
        <v>0.85</v>
      </c>
      <c r="Q28" s="93">
        <v>5</v>
      </c>
      <c r="R28" s="94">
        <f t="shared" si="0"/>
        <v>2.8768759999999993</v>
      </c>
      <c r="S28" s="95" t="s">
        <v>1147</v>
      </c>
      <c r="X28" s="1" t="s">
        <v>871</v>
      </c>
      <c r="Y28" s="3">
        <v>26</v>
      </c>
      <c r="AB28" t="s">
        <v>1235</v>
      </c>
      <c r="AD28" t="s">
        <v>1794</v>
      </c>
      <c r="AE28" s="3">
        <v>418</v>
      </c>
    </row>
    <row r="29" spans="10:31" ht="16.5" customHeight="1" thickBot="1">
      <c r="J29" s="25" t="s">
        <v>1062</v>
      </c>
      <c r="K29" s="151">
        <f>+(K27-K25)/K25</f>
        <v>-6.686822215143148E-06</v>
      </c>
      <c r="L29" s="152"/>
      <c r="M29" s="48"/>
      <c r="N29" s="40"/>
      <c r="P29" s="96">
        <v>1</v>
      </c>
      <c r="Q29" s="97">
        <v>6</v>
      </c>
      <c r="R29" s="98">
        <f t="shared" si="0"/>
        <v>0</v>
      </c>
      <c r="S29" s="99" t="s">
        <v>1148</v>
      </c>
      <c r="X29" s="1" t="s">
        <v>872</v>
      </c>
      <c r="Y29" s="3">
        <v>27</v>
      </c>
      <c r="AB29" t="s">
        <v>1236</v>
      </c>
      <c r="AD29" t="s">
        <v>1795</v>
      </c>
      <c r="AE29" s="3">
        <v>419</v>
      </c>
    </row>
    <row r="30" spans="11:31" ht="12.75" customHeight="1">
      <c r="K30" s="34"/>
      <c r="L30" s="40"/>
      <c r="M30" s="48"/>
      <c r="N30" s="40"/>
      <c r="P30" s="74"/>
      <c r="Q30" s="75"/>
      <c r="R30" s="75"/>
      <c r="S30" s="76"/>
      <c r="X30" s="1" t="s">
        <v>873</v>
      </c>
      <c r="Y30" s="3">
        <v>28</v>
      </c>
      <c r="AB30" t="s">
        <v>1237</v>
      </c>
      <c r="AD30" t="s">
        <v>15</v>
      </c>
      <c r="AE30" s="3">
        <v>479</v>
      </c>
    </row>
    <row r="31" spans="2:31" ht="12.75" customHeight="1">
      <c r="B31" s="105"/>
      <c r="K31" s="34"/>
      <c r="L31" s="40"/>
      <c r="M31" s="48"/>
      <c r="N31" s="40"/>
      <c r="P31" s="74"/>
      <c r="Q31" s="80"/>
      <c r="R31" s="75"/>
      <c r="S31" s="76"/>
      <c r="X31" s="1" t="s">
        <v>874</v>
      </c>
      <c r="Y31" s="3">
        <v>29</v>
      </c>
      <c r="AB31" t="s">
        <v>1238</v>
      </c>
      <c r="AD31" t="s">
        <v>1426</v>
      </c>
      <c r="AE31" s="3">
        <v>201</v>
      </c>
    </row>
    <row r="32" spans="11:31" ht="12.75" customHeight="1">
      <c r="K32" s="34"/>
      <c r="L32" s="40"/>
      <c r="M32" s="48"/>
      <c r="N32" s="40"/>
      <c r="P32" s="74"/>
      <c r="Q32" s="80"/>
      <c r="R32" s="75"/>
      <c r="S32" s="76"/>
      <c r="X32" s="1" t="s">
        <v>875</v>
      </c>
      <c r="Y32" s="3">
        <v>30</v>
      </c>
      <c r="AB32" t="s">
        <v>1239</v>
      </c>
      <c r="AD32" t="s">
        <v>1362</v>
      </c>
      <c r="AE32" s="3">
        <v>137</v>
      </c>
    </row>
    <row r="33" spans="11:31" ht="12.75" customHeight="1">
      <c r="K33" s="34"/>
      <c r="L33" s="40"/>
      <c r="M33" s="48"/>
      <c r="N33" s="40"/>
      <c r="P33" s="24"/>
      <c r="Q33" s="27"/>
      <c r="R33" s="27"/>
      <c r="S33" s="28"/>
      <c r="X33" s="1" t="s">
        <v>876</v>
      </c>
      <c r="Y33" s="3">
        <v>31</v>
      </c>
      <c r="AB33" t="s">
        <v>1240</v>
      </c>
      <c r="AD33" t="s">
        <v>1565</v>
      </c>
      <c r="AE33" s="3">
        <v>329</v>
      </c>
    </row>
    <row r="34" spans="11:31" ht="12.75" customHeight="1">
      <c r="K34" s="34"/>
      <c r="L34" s="40"/>
      <c r="M34" s="48"/>
      <c r="N34" s="40"/>
      <c r="P34" s="24"/>
      <c r="Q34" s="27"/>
      <c r="R34" s="27"/>
      <c r="S34" s="28"/>
      <c r="X34" s="1" t="s">
        <v>877</v>
      </c>
      <c r="Y34" s="3">
        <v>32</v>
      </c>
      <c r="AB34" t="s">
        <v>1241</v>
      </c>
      <c r="AD34" t="s">
        <v>86</v>
      </c>
      <c r="AE34" s="3">
        <v>547</v>
      </c>
    </row>
    <row r="35" spans="11:31" ht="12.75" customHeight="1">
      <c r="K35" s="34"/>
      <c r="L35" s="40"/>
      <c r="M35" s="48"/>
      <c r="N35" s="40"/>
      <c r="P35" s="24"/>
      <c r="Q35" s="27"/>
      <c r="R35" s="27"/>
      <c r="S35" s="28"/>
      <c r="X35" s="195" t="s">
        <v>1646</v>
      </c>
      <c r="Y35" s="3">
        <v>33</v>
      </c>
      <c r="AB35" t="s">
        <v>1242</v>
      </c>
      <c r="AD35" t="s">
        <v>1235</v>
      </c>
      <c r="AE35" s="3">
        <v>26</v>
      </c>
    </row>
    <row r="36" spans="11:31" ht="12.75" customHeight="1">
      <c r="K36" s="38"/>
      <c r="L36" s="40"/>
      <c r="M36" s="48"/>
      <c r="N36" s="40"/>
      <c r="P36" s="24">
        <f>1/(LINEST(P23:P29,R23:R29))</f>
        <v>-19.1753228850928</v>
      </c>
      <c r="Q36" s="27"/>
      <c r="R36" s="27"/>
      <c r="S36" s="28"/>
      <c r="X36" s="195" t="s">
        <v>1647</v>
      </c>
      <c r="Y36" s="3">
        <v>34</v>
      </c>
      <c r="AB36" t="s">
        <v>1243</v>
      </c>
      <c r="AD36" t="s">
        <v>63</v>
      </c>
      <c r="AE36" s="3">
        <v>524</v>
      </c>
    </row>
    <row r="37" spans="11:31" ht="12.75" customHeight="1" thickBot="1">
      <c r="K37" s="34"/>
      <c r="L37" s="40"/>
      <c r="M37" s="48"/>
      <c r="N37" s="40"/>
      <c r="P37" s="25"/>
      <c r="Q37" s="30"/>
      <c r="R37" s="30"/>
      <c r="S37" s="31"/>
      <c r="X37" s="1" t="s">
        <v>878</v>
      </c>
      <c r="Y37" s="3">
        <v>35</v>
      </c>
      <c r="AB37" t="s">
        <v>1244</v>
      </c>
      <c r="AD37" t="s">
        <v>1796</v>
      </c>
      <c r="AE37" s="3">
        <v>420</v>
      </c>
    </row>
    <row r="38" spans="11:31" ht="12.75" customHeight="1">
      <c r="K38" s="39"/>
      <c r="L38" s="40"/>
      <c r="M38" s="48"/>
      <c r="N38" s="40"/>
      <c r="X38" s="1" t="s">
        <v>879</v>
      </c>
      <c r="Y38" s="3">
        <v>36</v>
      </c>
      <c r="AB38" t="s">
        <v>1245</v>
      </c>
      <c r="AD38" t="s">
        <v>1363</v>
      </c>
      <c r="AE38" s="3">
        <v>138</v>
      </c>
    </row>
    <row r="39" spans="24:31" ht="12.75">
      <c r="X39" s="1" t="s">
        <v>880</v>
      </c>
      <c r="Y39" s="3">
        <v>37</v>
      </c>
      <c r="AB39" t="s">
        <v>1246</v>
      </c>
      <c r="AD39" t="s">
        <v>1364</v>
      </c>
      <c r="AE39" s="3">
        <v>139</v>
      </c>
    </row>
    <row r="40" spans="24:31" ht="12.75">
      <c r="X40" s="1" t="s">
        <v>881</v>
      </c>
      <c r="Y40" s="3">
        <v>38</v>
      </c>
      <c r="AB40" t="s">
        <v>1247</v>
      </c>
      <c r="AD40" t="s">
        <v>16</v>
      </c>
      <c r="AE40" s="3">
        <v>480</v>
      </c>
    </row>
    <row r="41" spans="24:31" ht="12.75">
      <c r="X41" s="1" t="s">
        <v>882</v>
      </c>
      <c r="Y41" s="3">
        <v>39</v>
      </c>
      <c r="AB41" t="s">
        <v>1248</v>
      </c>
      <c r="AD41" t="s">
        <v>17</v>
      </c>
      <c r="AE41" s="3">
        <v>481</v>
      </c>
    </row>
    <row r="42" spans="2:31" ht="12.75">
      <c r="B42" t="s">
        <v>1151</v>
      </c>
      <c r="C42" s="9" t="s">
        <v>1152</v>
      </c>
      <c r="G42" s="32"/>
      <c r="H42" s="32"/>
      <c r="X42" s="195" t="s">
        <v>1648</v>
      </c>
      <c r="Y42" s="3">
        <v>40</v>
      </c>
      <c r="AB42" t="s">
        <v>1249</v>
      </c>
      <c r="AD42" t="s">
        <v>1490</v>
      </c>
      <c r="AE42" s="3">
        <v>260</v>
      </c>
    </row>
    <row r="43" spans="2:31" ht="12.75">
      <c r="B43">
        <f>VLOOKUP(+P9,'Soil Codes'!$A$5:$AH$333,34)</f>
        <v>1</v>
      </c>
      <c r="G43" s="32"/>
      <c r="H43" s="32"/>
      <c r="X43" s="1" t="s">
        <v>883</v>
      </c>
      <c r="Y43" s="3">
        <v>41</v>
      </c>
      <c r="AB43" t="s">
        <v>1250</v>
      </c>
      <c r="AD43" t="s">
        <v>1319</v>
      </c>
      <c r="AE43" s="3">
        <v>95</v>
      </c>
    </row>
    <row r="44" spans="7:31" ht="12.75">
      <c r="G44" s="32"/>
      <c r="H44" s="32"/>
      <c r="X44" s="195" t="s">
        <v>1649</v>
      </c>
      <c r="Y44" s="3">
        <v>42</v>
      </c>
      <c r="AB44" t="s">
        <v>1251</v>
      </c>
      <c r="AD44" t="s">
        <v>87</v>
      </c>
      <c r="AE44" s="3">
        <v>548</v>
      </c>
    </row>
    <row r="45" spans="7:31" ht="12.75">
      <c r="G45" s="32"/>
      <c r="H45" s="32"/>
      <c r="X45" s="195" t="s">
        <v>1650</v>
      </c>
      <c r="Y45" s="3">
        <v>43</v>
      </c>
      <c r="AB45" t="s">
        <v>1252</v>
      </c>
      <c r="AD45" t="s">
        <v>1427</v>
      </c>
      <c r="AE45" s="3">
        <v>202</v>
      </c>
    </row>
    <row r="46" spans="7:31" ht="25.5">
      <c r="G46" s="32"/>
      <c r="H46" s="32"/>
      <c r="X46" s="195" t="s">
        <v>1651</v>
      </c>
      <c r="Y46" s="3">
        <v>44</v>
      </c>
      <c r="AB46" t="s">
        <v>1253</v>
      </c>
      <c r="AD46" t="s">
        <v>1826</v>
      </c>
      <c r="AE46" s="3">
        <v>448</v>
      </c>
    </row>
    <row r="47" spans="2:31" ht="12.75">
      <c r="B47" s="37"/>
      <c r="G47" s="32"/>
      <c r="H47" s="32"/>
      <c r="X47" s="1" t="s">
        <v>884</v>
      </c>
      <c r="Y47" s="3">
        <v>45</v>
      </c>
      <c r="AB47" t="s">
        <v>1254</v>
      </c>
      <c r="AD47" t="s">
        <v>1491</v>
      </c>
      <c r="AE47" s="3">
        <v>261</v>
      </c>
    </row>
    <row r="48" spans="2:31" ht="12.75">
      <c r="B48" s="37"/>
      <c r="G48" s="32"/>
      <c r="H48" s="32"/>
      <c r="X48" s="1" t="s">
        <v>885</v>
      </c>
      <c r="Y48" s="3">
        <v>46</v>
      </c>
      <c r="AB48" t="s">
        <v>1255</v>
      </c>
      <c r="AD48" t="s">
        <v>1236</v>
      </c>
      <c r="AE48" s="3">
        <v>27</v>
      </c>
    </row>
    <row r="49" spans="7:31" ht="12.75">
      <c r="G49" s="32"/>
      <c r="H49" s="32"/>
      <c r="X49" s="195" t="s">
        <v>1652</v>
      </c>
      <c r="Y49" s="3">
        <v>47</v>
      </c>
      <c r="AB49" t="s">
        <v>1256</v>
      </c>
      <c r="AD49" t="s">
        <v>1621</v>
      </c>
      <c r="AE49" s="3">
        <v>376</v>
      </c>
    </row>
    <row r="50" spans="7:31" ht="12.75">
      <c r="G50" s="32"/>
      <c r="H50" s="32"/>
      <c r="X50" s="195" t="s">
        <v>1653</v>
      </c>
      <c r="Y50" s="3">
        <v>48</v>
      </c>
      <c r="AB50" t="s">
        <v>1257</v>
      </c>
      <c r="AD50" t="s">
        <v>1622</v>
      </c>
      <c r="AE50" s="3">
        <v>377</v>
      </c>
    </row>
    <row r="51" spans="7:31" ht="12.75">
      <c r="G51" s="32"/>
      <c r="H51" s="32"/>
      <c r="X51" s="1" t="s">
        <v>886</v>
      </c>
      <c r="Y51" s="3">
        <v>49</v>
      </c>
      <c r="AB51" t="s">
        <v>1258</v>
      </c>
      <c r="AD51" t="s">
        <v>1320</v>
      </c>
      <c r="AE51" s="3">
        <v>96</v>
      </c>
    </row>
    <row r="52" spans="7:31" ht="25.5">
      <c r="G52" s="32"/>
      <c r="H52" s="32"/>
      <c r="X52" s="195" t="s">
        <v>1654</v>
      </c>
      <c r="Y52" s="3">
        <v>50</v>
      </c>
      <c r="AB52" t="s">
        <v>1259</v>
      </c>
      <c r="AD52" t="s">
        <v>1321</v>
      </c>
      <c r="AE52" s="3">
        <v>97</v>
      </c>
    </row>
    <row r="53" spans="7:31" ht="25.5">
      <c r="G53" s="32"/>
      <c r="H53" s="32"/>
      <c r="X53" s="195" t="s">
        <v>1655</v>
      </c>
      <c r="Y53" s="3">
        <v>51</v>
      </c>
      <c r="AB53" t="s">
        <v>1260</v>
      </c>
      <c r="AD53" t="s">
        <v>18</v>
      </c>
      <c r="AE53" s="3">
        <v>482</v>
      </c>
    </row>
    <row r="54" spans="7:31" ht="12.75">
      <c r="G54" s="32"/>
      <c r="H54" s="32"/>
      <c r="X54" s="1" t="s">
        <v>887</v>
      </c>
      <c r="Y54" s="3">
        <v>52</v>
      </c>
      <c r="AB54" t="s">
        <v>1261</v>
      </c>
      <c r="AD54" t="s">
        <v>1566</v>
      </c>
      <c r="AE54" s="3">
        <v>330</v>
      </c>
    </row>
    <row r="55" spans="7:31" ht="12.75">
      <c r="G55" s="32"/>
      <c r="H55" s="32"/>
      <c r="X55" s="195" t="s">
        <v>1656</v>
      </c>
      <c r="Y55" s="3">
        <v>53</v>
      </c>
      <c r="AB55" t="s">
        <v>1262</v>
      </c>
      <c r="AD55" t="s">
        <v>19</v>
      </c>
      <c r="AE55" s="3">
        <v>483</v>
      </c>
    </row>
    <row r="56" spans="7:31" ht="12.75">
      <c r="G56" s="32"/>
      <c r="H56" s="32"/>
      <c r="X56" s="1" t="s">
        <v>888</v>
      </c>
      <c r="Y56" s="3">
        <v>54</v>
      </c>
      <c r="AB56" t="s">
        <v>1263</v>
      </c>
      <c r="AD56" t="s">
        <v>38</v>
      </c>
      <c r="AE56" s="3">
        <v>502</v>
      </c>
    </row>
    <row r="57" spans="7:31" ht="12.75">
      <c r="G57" s="32"/>
      <c r="H57" s="32"/>
      <c r="X57" s="1" t="s">
        <v>889</v>
      </c>
      <c r="Y57" s="3">
        <v>55</v>
      </c>
      <c r="AB57" t="s">
        <v>1264</v>
      </c>
      <c r="AD57" t="s">
        <v>1797</v>
      </c>
      <c r="AE57" s="3">
        <v>421</v>
      </c>
    </row>
    <row r="58" spans="7:31" ht="12.75">
      <c r="G58" s="32"/>
      <c r="H58" s="32"/>
      <c r="X58" s="1" t="s">
        <v>890</v>
      </c>
      <c r="Y58" s="3">
        <v>56</v>
      </c>
      <c r="AB58" t="s">
        <v>1265</v>
      </c>
      <c r="AD58" t="s">
        <v>1412</v>
      </c>
      <c r="AE58" s="3">
        <v>187</v>
      </c>
    </row>
    <row r="59" spans="7:31" ht="12.75">
      <c r="G59" s="32"/>
      <c r="H59" s="32"/>
      <c r="X59" s="1" t="s">
        <v>891</v>
      </c>
      <c r="Y59" s="3">
        <v>57</v>
      </c>
      <c r="AB59" t="s">
        <v>1266</v>
      </c>
      <c r="AD59" t="s">
        <v>20</v>
      </c>
      <c r="AE59" s="3">
        <v>484</v>
      </c>
    </row>
    <row r="60" spans="7:31" ht="12.75">
      <c r="G60" s="32"/>
      <c r="H60" s="32"/>
      <c r="X60" s="1" t="s">
        <v>892</v>
      </c>
      <c r="Y60" s="3">
        <v>58</v>
      </c>
      <c r="AB60" t="s">
        <v>1267</v>
      </c>
      <c r="AD60" t="s">
        <v>1567</v>
      </c>
      <c r="AE60" s="3">
        <v>331</v>
      </c>
    </row>
    <row r="61" spans="7:31" ht="12.75">
      <c r="G61" s="32"/>
      <c r="H61" s="32"/>
      <c r="X61" s="1" t="s">
        <v>893</v>
      </c>
      <c r="Y61" s="3">
        <v>59</v>
      </c>
      <c r="AB61" t="s">
        <v>1268</v>
      </c>
      <c r="AD61" t="s">
        <v>1212</v>
      </c>
      <c r="AE61" s="3">
        <v>3</v>
      </c>
    </row>
    <row r="62" spans="7:31" ht="12.75">
      <c r="G62" s="32"/>
      <c r="H62" s="32"/>
      <c r="X62" s="1" t="s">
        <v>894</v>
      </c>
      <c r="Y62" s="3">
        <v>60</v>
      </c>
      <c r="AB62" t="s">
        <v>1269</v>
      </c>
      <c r="AD62" t="s">
        <v>1365</v>
      </c>
      <c r="AE62" s="3">
        <v>140</v>
      </c>
    </row>
    <row r="63" spans="7:31" ht="12.75">
      <c r="G63" s="32"/>
      <c r="H63" s="32"/>
      <c r="X63" s="1" t="s">
        <v>895</v>
      </c>
      <c r="Y63" s="3">
        <v>61</v>
      </c>
      <c r="AB63" t="s">
        <v>1270</v>
      </c>
      <c r="AD63" t="s">
        <v>1213</v>
      </c>
      <c r="AE63" s="3">
        <v>4</v>
      </c>
    </row>
    <row r="64" spans="24:31" ht="12.75">
      <c r="X64" s="1" t="s">
        <v>896</v>
      </c>
      <c r="Y64" s="3">
        <v>62</v>
      </c>
      <c r="AB64" t="s">
        <v>1271</v>
      </c>
      <c r="AD64" t="s">
        <v>1214</v>
      </c>
      <c r="AE64" s="3">
        <v>5</v>
      </c>
    </row>
    <row r="65" spans="24:31" ht="12.75">
      <c r="X65" s="1" t="s">
        <v>897</v>
      </c>
      <c r="Y65" s="3">
        <v>63</v>
      </c>
      <c r="AB65" t="s">
        <v>1272</v>
      </c>
      <c r="AD65" t="s">
        <v>1322</v>
      </c>
      <c r="AE65" s="3">
        <v>98</v>
      </c>
    </row>
    <row r="66" spans="24:31" ht="12.75">
      <c r="X66" s="1" t="s">
        <v>898</v>
      </c>
      <c r="Y66" s="3">
        <v>64</v>
      </c>
      <c r="AB66" t="s">
        <v>1273</v>
      </c>
      <c r="AD66" t="s">
        <v>1323</v>
      </c>
      <c r="AE66" s="3">
        <v>99</v>
      </c>
    </row>
    <row r="67" spans="24:31" ht="12.75">
      <c r="X67" s="1" t="s">
        <v>899</v>
      </c>
      <c r="Y67" s="3">
        <v>65</v>
      </c>
      <c r="AB67" t="s">
        <v>1274</v>
      </c>
      <c r="AD67" t="s">
        <v>1623</v>
      </c>
      <c r="AE67" s="3">
        <v>378</v>
      </c>
    </row>
    <row r="68" spans="24:31" ht="12.75">
      <c r="X68" s="195" t="s">
        <v>1657</v>
      </c>
      <c r="Y68" s="3">
        <v>66</v>
      </c>
      <c r="AB68" t="s">
        <v>1275</v>
      </c>
      <c r="AD68" t="s">
        <v>39</v>
      </c>
      <c r="AE68" s="3">
        <v>503</v>
      </c>
    </row>
    <row r="69" spans="24:31" ht="12.75">
      <c r="X69" s="195" t="s">
        <v>1658</v>
      </c>
      <c r="Y69" s="3">
        <v>67</v>
      </c>
      <c r="AB69" t="s">
        <v>1276</v>
      </c>
      <c r="AD69" t="s">
        <v>1428</v>
      </c>
      <c r="AE69" s="3">
        <v>203</v>
      </c>
    </row>
    <row r="70" spans="24:31" ht="12.75">
      <c r="X70" s="1" t="s">
        <v>900</v>
      </c>
      <c r="Y70" s="3">
        <v>68</v>
      </c>
      <c r="AB70" t="s">
        <v>1277</v>
      </c>
      <c r="AD70" t="s">
        <v>1492</v>
      </c>
      <c r="AE70" s="3">
        <v>262</v>
      </c>
    </row>
    <row r="71" spans="24:31" ht="12.75">
      <c r="X71" s="1" t="s">
        <v>901</v>
      </c>
      <c r="Y71" s="3">
        <v>69</v>
      </c>
      <c r="AB71" t="s">
        <v>1278</v>
      </c>
      <c r="AD71" t="s">
        <v>1366</v>
      </c>
      <c r="AE71" s="3">
        <v>141</v>
      </c>
    </row>
    <row r="72" spans="24:31" ht="12.75">
      <c r="X72" s="1" t="s">
        <v>902</v>
      </c>
      <c r="Y72" s="3">
        <v>70</v>
      </c>
      <c r="AB72" t="s">
        <v>1279</v>
      </c>
      <c r="AD72" t="s">
        <v>1397</v>
      </c>
      <c r="AE72" s="3">
        <v>172</v>
      </c>
    </row>
    <row r="73" spans="17:31" ht="12.75">
      <c r="Q73" s="26" t="b">
        <v>0</v>
      </c>
      <c r="R73" s="26">
        <f>IF(Q73,0,0)</f>
        <v>0</v>
      </c>
      <c r="X73" s="1" t="s">
        <v>903</v>
      </c>
      <c r="Y73" s="3">
        <v>71</v>
      </c>
      <c r="AB73" t="s">
        <v>1280</v>
      </c>
      <c r="AD73" t="s">
        <v>1398</v>
      </c>
      <c r="AE73" s="3">
        <v>173</v>
      </c>
    </row>
    <row r="74" spans="17:31" ht="12.75">
      <c r="Q74" s="26" t="b">
        <v>1</v>
      </c>
      <c r="R74" s="26">
        <f>IF(Q74,1,0)</f>
        <v>1</v>
      </c>
      <c r="X74" s="1" t="s">
        <v>904</v>
      </c>
      <c r="Y74" s="3">
        <v>72</v>
      </c>
      <c r="AB74" t="s">
        <v>1281</v>
      </c>
      <c r="AD74" t="s">
        <v>1237</v>
      </c>
      <c r="AE74" s="3">
        <v>28</v>
      </c>
    </row>
    <row r="75" spans="17:31" ht="12.75">
      <c r="Q75" s="26" t="b">
        <v>0</v>
      </c>
      <c r="R75" s="26">
        <f>IF(Q75,2,0)</f>
        <v>0</v>
      </c>
      <c r="X75" s="1" t="s">
        <v>905</v>
      </c>
      <c r="Y75" s="3">
        <v>73</v>
      </c>
      <c r="AB75" t="s">
        <v>1282</v>
      </c>
      <c r="AD75" t="s">
        <v>1</v>
      </c>
      <c r="AE75" s="3">
        <v>465</v>
      </c>
    </row>
    <row r="76" spans="18:31" ht="12.75">
      <c r="R76" s="26">
        <f>SUM(R73:R75)</f>
        <v>1</v>
      </c>
      <c r="X76" s="1" t="s">
        <v>906</v>
      </c>
      <c r="Y76" s="3">
        <v>74</v>
      </c>
      <c r="AB76" t="s">
        <v>1283</v>
      </c>
      <c r="AD76" t="s">
        <v>1528</v>
      </c>
      <c r="AE76" s="3">
        <v>298</v>
      </c>
    </row>
    <row r="77" spans="24:31" ht="12.75">
      <c r="X77" s="1" t="s">
        <v>907</v>
      </c>
      <c r="Y77" s="3">
        <v>75</v>
      </c>
      <c r="AB77" t="s">
        <v>1284</v>
      </c>
      <c r="AD77" t="s">
        <v>1429</v>
      </c>
      <c r="AE77" s="3">
        <v>204</v>
      </c>
    </row>
    <row r="78" spans="24:31" ht="12.75">
      <c r="X78" s="1" t="s">
        <v>908</v>
      </c>
      <c r="Y78" s="3">
        <v>76</v>
      </c>
      <c r="AB78" t="s">
        <v>1285</v>
      </c>
      <c r="AD78" t="s">
        <v>1624</v>
      </c>
      <c r="AE78" s="3">
        <v>379</v>
      </c>
    </row>
    <row r="79" spans="24:31" ht="12.75">
      <c r="X79" s="1" t="s">
        <v>909</v>
      </c>
      <c r="Y79" s="3">
        <v>77</v>
      </c>
      <c r="AB79" t="s">
        <v>1286</v>
      </c>
      <c r="AD79" t="s">
        <v>1625</v>
      </c>
      <c r="AE79" s="3">
        <v>380</v>
      </c>
    </row>
    <row r="80" spans="24:31" ht="12.75">
      <c r="X80" s="1" t="s">
        <v>910</v>
      </c>
      <c r="Y80" s="3">
        <v>78</v>
      </c>
      <c r="AB80" t="s">
        <v>1287</v>
      </c>
      <c r="AD80" t="s">
        <v>1368</v>
      </c>
      <c r="AE80" s="3">
        <v>143</v>
      </c>
    </row>
    <row r="81" spans="24:31" ht="12.75">
      <c r="X81" s="1" t="s">
        <v>911</v>
      </c>
      <c r="Y81" s="3">
        <v>79</v>
      </c>
      <c r="AB81" t="s">
        <v>1288</v>
      </c>
      <c r="AD81" t="s">
        <v>1626</v>
      </c>
      <c r="AE81" s="3">
        <v>381</v>
      </c>
    </row>
    <row r="82" spans="24:31" ht="12.75">
      <c r="X82" s="1" t="s">
        <v>912</v>
      </c>
      <c r="Y82" s="3">
        <v>80</v>
      </c>
      <c r="AB82" t="s">
        <v>1289</v>
      </c>
      <c r="AD82" t="s">
        <v>1627</v>
      </c>
      <c r="AE82" s="3">
        <v>382</v>
      </c>
    </row>
    <row r="83" spans="24:31" ht="12.75">
      <c r="X83" s="1" t="s">
        <v>913</v>
      </c>
      <c r="Y83" s="3">
        <v>81</v>
      </c>
      <c r="AB83" t="s">
        <v>1290</v>
      </c>
      <c r="AD83" t="s">
        <v>1324</v>
      </c>
      <c r="AE83" s="3">
        <v>100</v>
      </c>
    </row>
    <row r="84" spans="24:31" ht="12.75">
      <c r="X84" s="1" t="s">
        <v>914</v>
      </c>
      <c r="Y84" s="3">
        <v>82</v>
      </c>
      <c r="AB84" t="s">
        <v>1291</v>
      </c>
      <c r="AD84" t="s">
        <v>1367</v>
      </c>
      <c r="AE84" s="3">
        <v>142</v>
      </c>
    </row>
    <row r="85" spans="24:31" ht="12.75">
      <c r="X85" s="1" t="s">
        <v>915</v>
      </c>
      <c r="Y85" s="3">
        <v>83</v>
      </c>
      <c r="AB85" t="s">
        <v>1292</v>
      </c>
      <c r="AD85" t="s">
        <v>1325</v>
      </c>
      <c r="AE85" s="3">
        <v>101</v>
      </c>
    </row>
    <row r="86" spans="24:31" ht="12.75">
      <c r="X86" s="1" t="s">
        <v>916</v>
      </c>
      <c r="Y86" s="3">
        <v>84</v>
      </c>
      <c r="AB86" t="s">
        <v>1293</v>
      </c>
      <c r="AD86" t="s">
        <v>64</v>
      </c>
      <c r="AE86" s="3">
        <v>525</v>
      </c>
    </row>
    <row r="87" spans="2:31" ht="25.5">
      <c r="B87" s="19"/>
      <c r="C87" s="20"/>
      <c r="D87" s="17"/>
      <c r="X87" s="195" t="s">
        <v>1659</v>
      </c>
      <c r="Y87" s="3">
        <v>85</v>
      </c>
      <c r="AB87" t="s">
        <v>1294</v>
      </c>
      <c r="AD87" t="s">
        <v>1451</v>
      </c>
      <c r="AE87" s="3">
        <v>223</v>
      </c>
    </row>
    <row r="88" spans="2:31" ht="38.25">
      <c r="B88" s="21"/>
      <c r="C88" s="20"/>
      <c r="D88" s="17"/>
      <c r="X88" s="195" t="s">
        <v>1660</v>
      </c>
      <c r="Y88" s="3">
        <v>86</v>
      </c>
      <c r="AB88" t="s">
        <v>1295</v>
      </c>
      <c r="AD88" t="s">
        <v>1369</v>
      </c>
      <c r="AE88" s="3">
        <v>144</v>
      </c>
    </row>
    <row r="89" spans="2:31" ht="12.75">
      <c r="B89" s="22"/>
      <c r="C89" s="20"/>
      <c r="D89" s="17"/>
      <c r="X89" s="1" t="s">
        <v>917</v>
      </c>
      <c r="Y89" s="3">
        <v>87</v>
      </c>
      <c r="AB89" t="s">
        <v>1296</v>
      </c>
      <c r="AD89" t="s">
        <v>1238</v>
      </c>
      <c r="AE89" s="3">
        <v>29</v>
      </c>
    </row>
    <row r="90" spans="2:31" ht="12.75">
      <c r="B90" s="21"/>
      <c r="C90" s="18"/>
      <c r="D90" s="17"/>
      <c r="X90" s="1" t="s">
        <v>918</v>
      </c>
      <c r="Y90" s="3">
        <v>88</v>
      </c>
      <c r="AB90" t="s">
        <v>1297</v>
      </c>
      <c r="AD90" t="s">
        <v>1827</v>
      </c>
      <c r="AE90" s="3">
        <v>449</v>
      </c>
    </row>
    <row r="91" spans="2:31" ht="12.75">
      <c r="B91" s="21"/>
      <c r="C91" s="18"/>
      <c r="D91" s="17"/>
      <c r="X91" s="1" t="s">
        <v>919</v>
      </c>
      <c r="Y91" s="3">
        <v>89</v>
      </c>
      <c r="AB91" t="s">
        <v>1313</v>
      </c>
      <c r="AD91" t="s">
        <v>1493</v>
      </c>
      <c r="AE91" s="3">
        <v>263</v>
      </c>
    </row>
    <row r="92" spans="2:31" ht="12.75">
      <c r="B92" s="21"/>
      <c r="C92" s="18"/>
      <c r="D92" s="17"/>
      <c r="X92" s="1" t="s">
        <v>920</v>
      </c>
      <c r="Y92" s="3">
        <v>90</v>
      </c>
      <c r="AB92" t="s">
        <v>1314</v>
      </c>
      <c r="AD92" t="s">
        <v>1494</v>
      </c>
      <c r="AE92" s="3">
        <v>264</v>
      </c>
    </row>
    <row r="93" spans="24:31" ht="12.75">
      <c r="X93" s="1" t="s">
        <v>921</v>
      </c>
      <c r="Y93" s="3">
        <v>91</v>
      </c>
      <c r="AB93" t="s">
        <v>1315</v>
      </c>
      <c r="AD93" t="s">
        <v>1239</v>
      </c>
      <c r="AE93" s="3">
        <v>30</v>
      </c>
    </row>
    <row r="94" spans="24:31" ht="12.75">
      <c r="X94" s="1" t="s">
        <v>922</v>
      </c>
      <c r="Y94" s="3">
        <v>92</v>
      </c>
      <c r="AB94" t="s">
        <v>1316</v>
      </c>
      <c r="AD94" t="s">
        <v>1370</v>
      </c>
      <c r="AE94" s="3">
        <v>145</v>
      </c>
    </row>
    <row r="95" spans="24:31" ht="12.75">
      <c r="X95" s="1" t="s">
        <v>923</v>
      </c>
      <c r="Y95" s="3">
        <v>93</v>
      </c>
      <c r="AB95" t="s">
        <v>1317</v>
      </c>
      <c r="AD95" t="s">
        <v>1568</v>
      </c>
      <c r="AE95" s="3">
        <v>332</v>
      </c>
    </row>
    <row r="96" spans="24:31" ht="12.75">
      <c r="X96" s="1" t="s">
        <v>924</v>
      </c>
      <c r="Y96" s="3">
        <v>94</v>
      </c>
      <c r="AB96" t="s">
        <v>1318</v>
      </c>
      <c r="AD96" t="s">
        <v>1413</v>
      </c>
      <c r="AE96" s="3">
        <v>188</v>
      </c>
    </row>
    <row r="97" spans="24:31" ht="12.75">
      <c r="X97" s="195" t="s">
        <v>1661</v>
      </c>
      <c r="Y97" s="3">
        <v>95</v>
      </c>
      <c r="AB97" t="s">
        <v>1319</v>
      </c>
      <c r="AD97" t="s">
        <v>1215</v>
      </c>
      <c r="AE97" s="3">
        <v>6</v>
      </c>
    </row>
    <row r="98" spans="24:31" ht="12.75">
      <c r="X98" s="195" t="s">
        <v>1662</v>
      </c>
      <c r="Y98" s="3">
        <v>96</v>
      </c>
      <c r="AB98" t="s">
        <v>1320</v>
      </c>
      <c r="AD98" t="s">
        <v>1529</v>
      </c>
      <c r="AE98" s="3">
        <v>299</v>
      </c>
    </row>
    <row r="99" spans="24:31" ht="12.75">
      <c r="X99" s="195" t="s">
        <v>1663</v>
      </c>
      <c r="Y99" s="3">
        <v>97</v>
      </c>
      <c r="AB99" t="s">
        <v>1321</v>
      </c>
      <c r="AD99" t="s">
        <v>65</v>
      </c>
      <c r="AE99" s="3">
        <v>526</v>
      </c>
    </row>
    <row r="100" spans="24:31" ht="12.75">
      <c r="X100" s="1" t="s">
        <v>925</v>
      </c>
      <c r="Y100" s="3">
        <v>98</v>
      </c>
      <c r="AB100" t="s">
        <v>1322</v>
      </c>
      <c r="AD100" t="s">
        <v>1240</v>
      </c>
      <c r="AE100" s="3">
        <v>31</v>
      </c>
    </row>
    <row r="101" spans="24:31" ht="25.5">
      <c r="X101" s="195" t="s">
        <v>1664</v>
      </c>
      <c r="Y101" s="3">
        <v>99</v>
      </c>
      <c r="AB101" t="s">
        <v>1323</v>
      </c>
      <c r="AD101" t="s">
        <v>1569</v>
      </c>
      <c r="AE101" s="3">
        <v>333</v>
      </c>
    </row>
    <row r="102" spans="24:31" ht="12.75">
      <c r="X102" s="1" t="s">
        <v>926</v>
      </c>
      <c r="Y102" s="3">
        <v>100</v>
      </c>
      <c r="AB102" t="s">
        <v>1324</v>
      </c>
      <c r="AD102" t="s">
        <v>1414</v>
      </c>
      <c r="AE102" s="3">
        <v>189</v>
      </c>
    </row>
    <row r="103" spans="24:31" ht="12.75">
      <c r="X103" s="195" t="s">
        <v>1665</v>
      </c>
      <c r="Y103" s="3">
        <v>101</v>
      </c>
      <c r="AB103" t="s">
        <v>1325</v>
      </c>
      <c r="AD103" t="s">
        <v>1326</v>
      </c>
      <c r="AE103" s="3">
        <v>102</v>
      </c>
    </row>
    <row r="104" spans="24:31" ht="12.75">
      <c r="X104" s="1" t="s">
        <v>927</v>
      </c>
      <c r="Y104" s="3">
        <v>102</v>
      </c>
      <c r="AB104" t="s">
        <v>1326</v>
      </c>
      <c r="AD104" t="s">
        <v>1495</v>
      </c>
      <c r="AE104" s="3">
        <v>265</v>
      </c>
    </row>
    <row r="105" spans="24:31" ht="12.75">
      <c r="X105" s="1" t="s">
        <v>928</v>
      </c>
      <c r="Y105" s="3">
        <v>103</v>
      </c>
      <c r="AB105" t="s">
        <v>1327</v>
      </c>
      <c r="AD105" t="s">
        <v>1327</v>
      </c>
      <c r="AE105" s="3">
        <v>103</v>
      </c>
    </row>
    <row r="106" spans="24:31" ht="12.75">
      <c r="X106" s="1" t="s">
        <v>929</v>
      </c>
      <c r="Y106" s="3">
        <v>104</v>
      </c>
      <c r="AB106" t="s">
        <v>1328</v>
      </c>
      <c r="AD106" t="s">
        <v>1241</v>
      </c>
      <c r="AE106" s="3">
        <v>32</v>
      </c>
    </row>
    <row r="107" spans="24:31" ht="12.75">
      <c r="X107" s="1" t="s">
        <v>930</v>
      </c>
      <c r="Y107" s="3">
        <v>105</v>
      </c>
      <c r="AB107" t="s">
        <v>1329</v>
      </c>
      <c r="AD107" t="s">
        <v>1399</v>
      </c>
      <c r="AE107" s="3">
        <v>174</v>
      </c>
    </row>
    <row r="108" spans="24:31" ht="12.75">
      <c r="X108" s="1" t="s">
        <v>931</v>
      </c>
      <c r="Y108" s="3">
        <v>106</v>
      </c>
      <c r="AB108" t="s">
        <v>1330</v>
      </c>
      <c r="AD108" t="s">
        <v>1628</v>
      </c>
      <c r="AE108" s="3">
        <v>383</v>
      </c>
    </row>
    <row r="109" spans="24:31" ht="12.75">
      <c r="X109" s="1" t="s">
        <v>932</v>
      </c>
      <c r="Y109" s="3">
        <v>107</v>
      </c>
      <c r="AB109" t="s">
        <v>1331</v>
      </c>
      <c r="AD109" t="s">
        <v>1452</v>
      </c>
      <c r="AE109" s="3">
        <v>224</v>
      </c>
    </row>
    <row r="110" spans="24:31" ht="12.75">
      <c r="X110" s="1" t="s">
        <v>933</v>
      </c>
      <c r="Y110" s="3">
        <v>108</v>
      </c>
      <c r="AB110" t="s">
        <v>1332</v>
      </c>
      <c r="AD110" t="s">
        <v>1629</v>
      </c>
      <c r="AE110" s="3">
        <v>384</v>
      </c>
    </row>
    <row r="111" spans="24:31" ht="12.75">
      <c r="X111" s="1" t="s">
        <v>934</v>
      </c>
      <c r="Y111" s="3">
        <v>109</v>
      </c>
      <c r="AB111" t="s">
        <v>1333</v>
      </c>
      <c r="AD111" t="s">
        <v>1798</v>
      </c>
      <c r="AE111" s="3">
        <v>422</v>
      </c>
    </row>
    <row r="112" spans="24:31" ht="12.75">
      <c r="X112" s="1" t="s">
        <v>935</v>
      </c>
      <c r="Y112" s="3">
        <v>110</v>
      </c>
      <c r="AB112" t="s">
        <v>1335</v>
      </c>
      <c r="AD112" t="s">
        <v>1415</v>
      </c>
      <c r="AE112" s="3">
        <v>190</v>
      </c>
    </row>
    <row r="113" spans="24:31" ht="12.75">
      <c r="X113" s="195" t="s">
        <v>1666</v>
      </c>
      <c r="Y113" s="3">
        <v>111</v>
      </c>
      <c r="AB113" t="s">
        <v>1336</v>
      </c>
      <c r="AD113" t="s">
        <v>1242</v>
      </c>
      <c r="AE113" s="3">
        <v>33</v>
      </c>
    </row>
    <row r="114" spans="24:31" ht="12.75">
      <c r="X114" s="195" t="s">
        <v>1667</v>
      </c>
      <c r="Y114" s="3">
        <v>112</v>
      </c>
      <c r="AB114" t="s">
        <v>1337</v>
      </c>
      <c r="AD114" t="s">
        <v>1530</v>
      </c>
      <c r="AE114" s="3">
        <v>300</v>
      </c>
    </row>
    <row r="115" spans="24:31" ht="25.5">
      <c r="X115" s="195" t="s">
        <v>1668</v>
      </c>
      <c r="Y115" s="3">
        <v>113</v>
      </c>
      <c r="AB115" t="s">
        <v>1338</v>
      </c>
      <c r="AD115" t="s">
        <v>1799</v>
      </c>
      <c r="AE115" s="3">
        <v>423</v>
      </c>
    </row>
    <row r="116" spans="24:31" ht="12.75">
      <c r="X116" s="1" t="s">
        <v>936</v>
      </c>
      <c r="Y116" s="3">
        <v>114</v>
      </c>
      <c r="AB116" t="s">
        <v>1339</v>
      </c>
      <c r="AD116" t="s">
        <v>1496</v>
      </c>
      <c r="AE116" s="3">
        <v>266</v>
      </c>
    </row>
    <row r="117" spans="24:31" ht="12.75">
      <c r="X117" s="1" t="s">
        <v>937</v>
      </c>
      <c r="Y117" s="3">
        <v>115</v>
      </c>
      <c r="AB117" t="s">
        <v>1340</v>
      </c>
      <c r="AD117" t="s">
        <v>1531</v>
      </c>
      <c r="AE117" s="3">
        <v>301</v>
      </c>
    </row>
    <row r="118" spans="24:31" ht="12.75">
      <c r="X118" s="1" t="s">
        <v>938</v>
      </c>
      <c r="Y118" s="3">
        <v>116</v>
      </c>
      <c r="AB118" t="s">
        <v>1341</v>
      </c>
      <c r="AD118" t="s">
        <v>1453</v>
      </c>
      <c r="AE118" s="3">
        <v>225</v>
      </c>
    </row>
    <row r="119" spans="24:31" ht="12.75">
      <c r="X119" s="1" t="s">
        <v>939</v>
      </c>
      <c r="Y119" s="3">
        <v>117</v>
      </c>
      <c r="AB119" t="s">
        <v>1342</v>
      </c>
      <c r="AD119" t="s">
        <v>1630</v>
      </c>
      <c r="AE119" s="3">
        <v>385</v>
      </c>
    </row>
    <row r="120" spans="24:31" ht="12.75">
      <c r="X120" s="1" t="s">
        <v>940</v>
      </c>
      <c r="Y120" s="3">
        <v>118</v>
      </c>
      <c r="AB120" t="s">
        <v>1343</v>
      </c>
      <c r="AD120" t="s">
        <v>1478</v>
      </c>
      <c r="AE120" s="3">
        <v>248</v>
      </c>
    </row>
    <row r="121" spans="24:31" ht="12.75">
      <c r="X121" s="1" t="s">
        <v>941</v>
      </c>
      <c r="Y121" s="3">
        <v>119</v>
      </c>
      <c r="AB121" t="s">
        <v>1344</v>
      </c>
      <c r="AD121" t="s">
        <v>1430</v>
      </c>
      <c r="AE121" s="3">
        <v>205</v>
      </c>
    </row>
    <row r="122" spans="24:31" ht="12.75">
      <c r="X122" s="1" t="s">
        <v>942</v>
      </c>
      <c r="Y122" s="3">
        <v>120</v>
      </c>
      <c r="AB122" t="s">
        <v>1345</v>
      </c>
      <c r="AD122" t="s">
        <v>1243</v>
      </c>
      <c r="AE122" s="3">
        <v>34</v>
      </c>
    </row>
    <row r="123" spans="24:31" ht="12.75">
      <c r="X123" s="195" t="s">
        <v>1669</v>
      </c>
      <c r="Y123" s="3">
        <v>121</v>
      </c>
      <c r="AB123" t="s">
        <v>1346</v>
      </c>
      <c r="AD123" t="s">
        <v>1515</v>
      </c>
      <c r="AE123" s="3">
        <v>285</v>
      </c>
    </row>
    <row r="124" spans="24:31" ht="25.5">
      <c r="X124" s="195" t="s">
        <v>1670</v>
      </c>
      <c r="Y124" s="3">
        <v>122</v>
      </c>
      <c r="AB124" t="s">
        <v>1347</v>
      </c>
      <c r="AD124" t="s">
        <v>1328</v>
      </c>
      <c r="AE124" s="3">
        <v>104</v>
      </c>
    </row>
    <row r="125" spans="24:31" ht="12.75">
      <c r="X125" s="1" t="s">
        <v>943</v>
      </c>
      <c r="Y125" s="3">
        <v>123</v>
      </c>
      <c r="AB125" t="s">
        <v>1348</v>
      </c>
      <c r="AD125" t="s">
        <v>1579</v>
      </c>
      <c r="AE125" s="3">
        <v>334</v>
      </c>
    </row>
    <row r="126" spans="24:31" ht="12.75">
      <c r="X126" s="1" t="s">
        <v>944</v>
      </c>
      <c r="Y126" s="3">
        <v>124</v>
      </c>
      <c r="AB126" t="s">
        <v>1349</v>
      </c>
      <c r="AD126" t="s">
        <v>1244</v>
      </c>
      <c r="AE126" s="3">
        <v>35</v>
      </c>
    </row>
    <row r="127" spans="24:31" ht="12.75">
      <c r="X127" s="195" t="s">
        <v>1671</v>
      </c>
      <c r="Y127" s="3">
        <v>125</v>
      </c>
      <c r="AB127" t="s">
        <v>1350</v>
      </c>
      <c r="AD127" t="s">
        <v>1329</v>
      </c>
      <c r="AE127" s="3">
        <v>105</v>
      </c>
    </row>
    <row r="128" spans="24:31" ht="12.75">
      <c r="X128" s="195" t="s">
        <v>1672</v>
      </c>
      <c r="Y128" s="3">
        <v>126</v>
      </c>
      <c r="AB128" t="s">
        <v>1351</v>
      </c>
      <c r="AD128" t="s">
        <v>1532</v>
      </c>
      <c r="AE128" s="3">
        <v>302</v>
      </c>
    </row>
    <row r="129" spans="24:31" ht="12.75">
      <c r="X129" s="195" t="s">
        <v>1673</v>
      </c>
      <c r="Y129" s="3">
        <v>127</v>
      </c>
      <c r="AB129" t="s">
        <v>1352</v>
      </c>
      <c r="AD129" t="s">
        <v>1216</v>
      </c>
      <c r="AE129" s="3">
        <v>7</v>
      </c>
    </row>
    <row r="130" spans="24:31" ht="38.25">
      <c r="X130" s="195" t="s">
        <v>1674</v>
      </c>
      <c r="Y130" s="3">
        <v>128</v>
      </c>
      <c r="AB130" t="s">
        <v>1353</v>
      </c>
      <c r="AD130" t="s">
        <v>1217</v>
      </c>
      <c r="AE130" s="3">
        <v>8</v>
      </c>
    </row>
    <row r="131" spans="24:31" ht="12.75">
      <c r="X131" s="1" t="s">
        <v>945</v>
      </c>
      <c r="Y131" s="3">
        <v>129</v>
      </c>
      <c r="AB131" t="s">
        <v>1354</v>
      </c>
      <c r="AD131" t="s">
        <v>66</v>
      </c>
      <c r="AE131" s="3">
        <v>527</v>
      </c>
    </row>
    <row r="132" spans="24:31" ht="12.75">
      <c r="X132" s="1" t="s">
        <v>946</v>
      </c>
      <c r="Y132" s="3">
        <v>130</v>
      </c>
      <c r="AB132" t="s">
        <v>1355</v>
      </c>
      <c r="AD132" t="s">
        <v>1454</v>
      </c>
      <c r="AE132" s="3">
        <v>226</v>
      </c>
    </row>
    <row r="133" spans="24:31" ht="12.75">
      <c r="X133" s="1" t="s">
        <v>947</v>
      </c>
      <c r="Y133" s="3">
        <v>131</v>
      </c>
      <c r="AB133" t="s">
        <v>1356</v>
      </c>
      <c r="AD133" t="s">
        <v>2</v>
      </c>
      <c r="AE133" s="3">
        <v>466</v>
      </c>
    </row>
    <row r="134" spans="24:31" ht="12.75">
      <c r="X134" s="1" t="s">
        <v>948</v>
      </c>
      <c r="Y134" s="3">
        <v>132</v>
      </c>
      <c r="AB134" t="s">
        <v>1357</v>
      </c>
      <c r="AD134" t="s">
        <v>1245</v>
      </c>
      <c r="AE134" s="3">
        <v>36</v>
      </c>
    </row>
    <row r="135" spans="24:31" ht="12.75">
      <c r="X135" s="1" t="s">
        <v>949</v>
      </c>
      <c r="Y135" s="3">
        <v>133</v>
      </c>
      <c r="AB135" t="s">
        <v>1358</v>
      </c>
      <c r="AD135" t="s">
        <v>3</v>
      </c>
      <c r="AE135" s="3">
        <v>467</v>
      </c>
    </row>
    <row r="136" spans="24:31" ht="12.75">
      <c r="X136" s="195" t="s">
        <v>1675</v>
      </c>
      <c r="Y136" s="3">
        <v>134</v>
      </c>
      <c r="AB136" t="s">
        <v>1359</v>
      </c>
      <c r="AD136" t="s">
        <v>1246</v>
      </c>
      <c r="AE136" s="3">
        <v>37</v>
      </c>
    </row>
    <row r="137" spans="24:31" ht="12.75">
      <c r="X137" s="1" t="s">
        <v>950</v>
      </c>
      <c r="Y137" s="3">
        <v>135</v>
      </c>
      <c r="AB137" t="s">
        <v>1360</v>
      </c>
      <c r="AD137" t="s">
        <v>1247</v>
      </c>
      <c r="AE137" s="3">
        <v>38</v>
      </c>
    </row>
    <row r="138" spans="24:31" ht="12.75">
      <c r="X138" s="1" t="s">
        <v>951</v>
      </c>
      <c r="Y138" s="3">
        <v>136</v>
      </c>
      <c r="AB138" t="s">
        <v>1361</v>
      </c>
      <c r="AD138" t="s">
        <v>1248</v>
      </c>
      <c r="AE138" s="3">
        <v>39</v>
      </c>
    </row>
    <row r="139" spans="24:31" ht="12.75">
      <c r="X139" s="1" t="s">
        <v>952</v>
      </c>
      <c r="Y139" s="3">
        <v>137</v>
      </c>
      <c r="AB139" t="s">
        <v>1362</v>
      </c>
      <c r="AD139" t="s">
        <v>1580</v>
      </c>
      <c r="AE139" s="3">
        <v>335</v>
      </c>
    </row>
    <row r="140" spans="24:31" ht="12.75">
      <c r="X140" s="1" t="s">
        <v>953</v>
      </c>
      <c r="Y140" s="3">
        <v>138</v>
      </c>
      <c r="AB140" t="s">
        <v>1363</v>
      </c>
      <c r="AD140" t="s">
        <v>1431</v>
      </c>
      <c r="AE140" s="3">
        <v>206</v>
      </c>
    </row>
    <row r="141" spans="24:31" ht="12.75">
      <c r="X141" s="1" t="s">
        <v>954</v>
      </c>
      <c r="Y141" s="3">
        <v>139</v>
      </c>
      <c r="AB141" t="s">
        <v>1364</v>
      </c>
      <c r="AD141" t="s">
        <v>1218</v>
      </c>
      <c r="AE141" s="3">
        <v>9</v>
      </c>
    </row>
    <row r="142" spans="24:31" ht="12.75">
      <c r="X142" s="1" t="s">
        <v>955</v>
      </c>
      <c r="Y142" s="3">
        <v>140</v>
      </c>
      <c r="AB142" t="s">
        <v>1365</v>
      </c>
      <c r="AD142" t="s">
        <v>1330</v>
      </c>
      <c r="AE142" s="3">
        <v>106</v>
      </c>
    </row>
    <row r="143" spans="24:31" ht="12.75">
      <c r="X143" s="1" t="s">
        <v>956</v>
      </c>
      <c r="Y143" s="3">
        <v>141</v>
      </c>
      <c r="AB143" t="s">
        <v>1366</v>
      </c>
      <c r="AD143" t="s">
        <v>1516</v>
      </c>
      <c r="AE143" s="3">
        <v>286</v>
      </c>
    </row>
    <row r="144" spans="24:31" ht="12.75">
      <c r="X144" s="1" t="s">
        <v>957</v>
      </c>
      <c r="Y144" s="3">
        <v>142</v>
      </c>
      <c r="AB144" t="s">
        <v>1367</v>
      </c>
      <c r="AD144" t="s">
        <v>1581</v>
      </c>
      <c r="AE144" s="3">
        <v>336</v>
      </c>
    </row>
    <row r="145" spans="24:31" ht="12.75">
      <c r="X145" s="1" t="s">
        <v>958</v>
      </c>
      <c r="Y145" s="3">
        <v>143</v>
      </c>
      <c r="AB145" t="s">
        <v>1368</v>
      </c>
      <c r="AD145" t="s">
        <v>1249</v>
      </c>
      <c r="AE145" s="3">
        <v>40</v>
      </c>
    </row>
    <row r="146" spans="24:31" ht="12.75">
      <c r="X146" s="1" t="s">
        <v>959</v>
      </c>
      <c r="Y146" s="3">
        <v>144</v>
      </c>
      <c r="AB146" t="s">
        <v>1369</v>
      </c>
      <c r="AD146" t="s">
        <v>1432</v>
      </c>
      <c r="AE146" s="3">
        <v>207</v>
      </c>
    </row>
    <row r="147" spans="24:31" ht="12.75">
      <c r="X147" s="1" t="s">
        <v>960</v>
      </c>
      <c r="Y147" s="3">
        <v>145</v>
      </c>
      <c r="AB147" t="s">
        <v>1370</v>
      </c>
      <c r="AD147" t="s">
        <v>1416</v>
      </c>
      <c r="AE147" s="3">
        <v>191</v>
      </c>
    </row>
    <row r="148" spans="24:31" ht="12.75">
      <c r="X148" s="1" t="s">
        <v>961</v>
      </c>
      <c r="Y148" s="3">
        <v>146</v>
      </c>
      <c r="AB148" t="s">
        <v>1371</v>
      </c>
      <c r="AD148" t="s">
        <v>1250</v>
      </c>
      <c r="AE148" s="3">
        <v>41</v>
      </c>
    </row>
    <row r="149" spans="24:31" ht="12.75">
      <c r="X149" s="195" t="s">
        <v>1676</v>
      </c>
      <c r="Y149" s="3">
        <v>147</v>
      </c>
      <c r="AB149" t="s">
        <v>1372</v>
      </c>
      <c r="AD149" t="s">
        <v>67</v>
      </c>
      <c r="AE149" s="3">
        <v>528</v>
      </c>
    </row>
    <row r="150" spans="24:31" ht="12.75">
      <c r="X150" s="1" t="s">
        <v>962</v>
      </c>
      <c r="Y150" s="3">
        <v>148</v>
      </c>
      <c r="AB150" t="s">
        <v>1373</v>
      </c>
      <c r="AD150" t="s">
        <v>21</v>
      </c>
      <c r="AE150" s="3">
        <v>485</v>
      </c>
    </row>
    <row r="151" spans="24:31" ht="12.75">
      <c r="X151" s="1" t="s">
        <v>963</v>
      </c>
      <c r="Y151" s="3">
        <v>149</v>
      </c>
      <c r="AB151" t="s">
        <v>1374</v>
      </c>
      <c r="AD151" t="s">
        <v>1582</v>
      </c>
      <c r="AE151" s="3">
        <v>337</v>
      </c>
    </row>
    <row r="152" spans="24:31" ht="12.75">
      <c r="X152" s="1" t="s">
        <v>964</v>
      </c>
      <c r="Y152" s="3">
        <v>150</v>
      </c>
      <c r="AB152" t="s">
        <v>1375</v>
      </c>
      <c r="AD152" t="s">
        <v>1331</v>
      </c>
      <c r="AE152" s="3">
        <v>107</v>
      </c>
    </row>
    <row r="153" spans="24:31" ht="12.75">
      <c r="X153" s="1" t="s">
        <v>965</v>
      </c>
      <c r="Y153" s="3">
        <v>151</v>
      </c>
      <c r="AB153" t="s">
        <v>1376</v>
      </c>
      <c r="AD153" t="s">
        <v>1497</v>
      </c>
      <c r="AE153" s="3">
        <v>267</v>
      </c>
    </row>
    <row r="154" spans="24:31" ht="12.75">
      <c r="X154" s="195" t="s">
        <v>1677</v>
      </c>
      <c r="Y154" s="3">
        <v>152</v>
      </c>
      <c r="AB154" t="s">
        <v>1377</v>
      </c>
      <c r="AD154" t="s">
        <v>1332</v>
      </c>
      <c r="AE154" s="3">
        <v>108</v>
      </c>
    </row>
    <row r="155" spans="24:31" ht="12.75">
      <c r="X155" s="1" t="s">
        <v>966</v>
      </c>
      <c r="Y155" s="3">
        <v>153</v>
      </c>
      <c r="AB155" t="s">
        <v>1378</v>
      </c>
      <c r="AD155" t="s">
        <v>1631</v>
      </c>
      <c r="AE155" s="3">
        <v>386</v>
      </c>
    </row>
    <row r="156" spans="24:31" ht="12.75">
      <c r="X156" s="1" t="s">
        <v>967</v>
      </c>
      <c r="Y156" s="3">
        <v>154</v>
      </c>
      <c r="AB156" t="s">
        <v>1379</v>
      </c>
      <c r="AD156" t="s">
        <v>1219</v>
      </c>
      <c r="AE156" s="3">
        <v>10</v>
      </c>
    </row>
    <row r="157" spans="24:31" ht="12.75">
      <c r="X157" s="1" t="s">
        <v>968</v>
      </c>
      <c r="Y157" s="3">
        <v>155</v>
      </c>
      <c r="AB157" t="s">
        <v>1380</v>
      </c>
      <c r="AD157" t="s">
        <v>1251</v>
      </c>
      <c r="AE157" s="3">
        <v>42</v>
      </c>
    </row>
    <row r="158" spans="24:31" ht="12.75">
      <c r="X158" s="195" t="s">
        <v>1678</v>
      </c>
      <c r="Y158" s="3">
        <v>156</v>
      </c>
      <c r="AB158" t="s">
        <v>1381</v>
      </c>
      <c r="AD158" t="s">
        <v>40</v>
      </c>
      <c r="AE158" s="3">
        <v>504</v>
      </c>
    </row>
    <row r="159" spans="24:31" ht="25.5">
      <c r="X159" s="195" t="s">
        <v>1679</v>
      </c>
      <c r="Y159" s="3">
        <v>157</v>
      </c>
      <c r="AB159" t="s">
        <v>1382</v>
      </c>
      <c r="AD159" t="s">
        <v>41</v>
      </c>
      <c r="AE159" s="3">
        <v>505</v>
      </c>
    </row>
    <row r="160" spans="24:31" ht="38.25">
      <c r="X160" s="195" t="s">
        <v>1680</v>
      </c>
      <c r="Y160" s="3">
        <v>158</v>
      </c>
      <c r="AB160" t="s">
        <v>1383</v>
      </c>
      <c r="AD160" t="s">
        <v>1252</v>
      </c>
      <c r="AE160" s="3">
        <v>43</v>
      </c>
    </row>
    <row r="161" spans="24:31" ht="12.75">
      <c r="X161" s="1" t="s">
        <v>969</v>
      </c>
      <c r="Y161" s="3">
        <v>159</v>
      </c>
      <c r="AB161" t="s">
        <v>1384</v>
      </c>
      <c r="AD161" t="s">
        <v>1455</v>
      </c>
      <c r="AE161" s="3">
        <v>227</v>
      </c>
    </row>
    <row r="162" spans="24:31" ht="12.75">
      <c r="X162" s="1" t="s">
        <v>970</v>
      </c>
      <c r="Y162" s="3">
        <v>160</v>
      </c>
      <c r="AB162" t="s">
        <v>1385</v>
      </c>
      <c r="AD162" t="s">
        <v>1498</v>
      </c>
      <c r="AE162" s="3">
        <v>268</v>
      </c>
    </row>
    <row r="163" spans="24:31" ht="12.75">
      <c r="X163" s="1" t="s">
        <v>971</v>
      </c>
      <c r="Y163" s="3">
        <v>161</v>
      </c>
      <c r="AB163" t="s">
        <v>1386</v>
      </c>
      <c r="AD163" t="s">
        <v>22</v>
      </c>
      <c r="AE163" s="3">
        <v>486</v>
      </c>
    </row>
    <row r="164" spans="24:31" ht="12.75">
      <c r="X164" s="1" t="s">
        <v>972</v>
      </c>
      <c r="Y164" s="3">
        <v>162</v>
      </c>
      <c r="AB164" t="s">
        <v>1387</v>
      </c>
      <c r="AD164" t="s">
        <v>88</v>
      </c>
      <c r="AE164" s="3">
        <v>549</v>
      </c>
    </row>
    <row r="165" spans="24:31" ht="12.75">
      <c r="X165" s="1" t="s">
        <v>973</v>
      </c>
      <c r="Y165" s="3">
        <v>163</v>
      </c>
      <c r="AB165" t="s">
        <v>1388</v>
      </c>
      <c r="AD165" t="s">
        <v>42</v>
      </c>
      <c r="AE165" s="3">
        <v>506</v>
      </c>
    </row>
    <row r="166" spans="24:31" ht="12.75">
      <c r="X166" s="1" t="s">
        <v>974</v>
      </c>
      <c r="Y166" s="3">
        <v>164</v>
      </c>
      <c r="AB166" t="s">
        <v>1389</v>
      </c>
      <c r="AD166" t="s">
        <v>1583</v>
      </c>
      <c r="AE166" s="3">
        <v>338</v>
      </c>
    </row>
    <row r="167" spans="24:31" ht="12.75">
      <c r="X167" s="1" t="s">
        <v>975</v>
      </c>
      <c r="Y167" s="3">
        <v>165</v>
      </c>
      <c r="AB167" t="s">
        <v>1390</v>
      </c>
      <c r="AD167" t="s">
        <v>1584</v>
      </c>
      <c r="AE167" s="3">
        <v>339</v>
      </c>
    </row>
    <row r="168" spans="24:31" ht="12.75">
      <c r="X168" s="1" t="s">
        <v>976</v>
      </c>
      <c r="Y168" s="3">
        <v>166</v>
      </c>
      <c r="AB168" t="s">
        <v>1391</v>
      </c>
      <c r="AD168" t="s">
        <v>89</v>
      </c>
      <c r="AE168" s="3">
        <v>550</v>
      </c>
    </row>
    <row r="169" spans="24:31" ht="12.75">
      <c r="X169" s="1" t="s">
        <v>977</v>
      </c>
      <c r="Y169" s="3">
        <v>167</v>
      </c>
      <c r="AB169" t="s">
        <v>1392</v>
      </c>
      <c r="AD169" t="s">
        <v>1499</v>
      </c>
      <c r="AE169" s="3">
        <v>269</v>
      </c>
    </row>
    <row r="170" spans="24:31" ht="38.25">
      <c r="X170" s="195" t="s">
        <v>1681</v>
      </c>
      <c r="Y170" s="3">
        <v>168</v>
      </c>
      <c r="AB170" t="s">
        <v>1393</v>
      </c>
      <c r="AD170" t="s">
        <v>1220</v>
      </c>
      <c r="AE170" s="3">
        <v>11</v>
      </c>
    </row>
    <row r="171" spans="24:31" ht="12.75">
      <c r="X171" s="1" t="s">
        <v>978</v>
      </c>
      <c r="Y171" s="3">
        <v>169</v>
      </c>
      <c r="AB171" t="s">
        <v>1394</v>
      </c>
      <c r="AD171" t="s">
        <v>1253</v>
      </c>
      <c r="AE171" s="3">
        <v>44</v>
      </c>
    </row>
    <row r="172" spans="24:31" ht="12.75">
      <c r="X172" s="1" t="s">
        <v>979</v>
      </c>
      <c r="Y172" s="3">
        <v>170</v>
      </c>
      <c r="AB172" t="s">
        <v>1395</v>
      </c>
      <c r="AD172" t="s">
        <v>68</v>
      </c>
      <c r="AE172" s="3">
        <v>529</v>
      </c>
    </row>
    <row r="173" spans="24:31" ht="12.75">
      <c r="X173" s="1" t="s">
        <v>980</v>
      </c>
      <c r="Y173" s="3">
        <v>171</v>
      </c>
      <c r="AB173" t="s">
        <v>1396</v>
      </c>
      <c r="AD173" t="s">
        <v>1371</v>
      </c>
      <c r="AE173" s="3">
        <v>146</v>
      </c>
    </row>
    <row r="174" spans="24:31" ht="12.75">
      <c r="X174" s="1" t="s">
        <v>981</v>
      </c>
      <c r="Y174" s="3">
        <v>172</v>
      </c>
      <c r="AB174" t="s">
        <v>1397</v>
      </c>
      <c r="AD174" t="s">
        <v>1456</v>
      </c>
      <c r="AE174" s="3">
        <v>228</v>
      </c>
    </row>
    <row r="175" spans="24:31" ht="12.75">
      <c r="X175" s="1" t="s">
        <v>982</v>
      </c>
      <c r="Y175" s="3">
        <v>173</v>
      </c>
      <c r="AB175" t="s">
        <v>1398</v>
      </c>
      <c r="AD175" t="s">
        <v>1500</v>
      </c>
      <c r="AE175" s="3">
        <v>270</v>
      </c>
    </row>
    <row r="176" spans="24:31" ht="12.75">
      <c r="X176" s="1" t="s">
        <v>983</v>
      </c>
      <c r="Y176" s="3">
        <v>174</v>
      </c>
      <c r="AB176" t="s">
        <v>1399</v>
      </c>
      <c r="AD176" t="s">
        <v>1433</v>
      </c>
      <c r="AE176" s="3">
        <v>208</v>
      </c>
    </row>
    <row r="177" spans="24:31" ht="12.75">
      <c r="X177" s="195" t="s">
        <v>1682</v>
      </c>
      <c r="Y177" s="3">
        <v>175</v>
      </c>
      <c r="AB177" t="s">
        <v>1400</v>
      </c>
      <c r="AD177" t="s">
        <v>1254</v>
      </c>
      <c r="AE177" s="3">
        <v>45</v>
      </c>
    </row>
    <row r="178" spans="24:31" ht="12.75">
      <c r="X178" s="1" t="s">
        <v>984</v>
      </c>
      <c r="Y178" s="3">
        <v>176</v>
      </c>
      <c r="AB178" t="s">
        <v>1401</v>
      </c>
      <c r="AD178" t="s">
        <v>1372</v>
      </c>
      <c r="AE178" s="3">
        <v>147</v>
      </c>
    </row>
    <row r="179" spans="24:31" ht="12.75">
      <c r="X179" s="1" t="s">
        <v>985</v>
      </c>
      <c r="Y179" s="3">
        <v>177</v>
      </c>
      <c r="AB179" t="s">
        <v>1402</v>
      </c>
      <c r="AD179" t="s">
        <v>1373</v>
      </c>
      <c r="AE179" s="3">
        <v>148</v>
      </c>
    </row>
    <row r="180" spans="24:31" ht="12.75">
      <c r="X180" s="1" t="s">
        <v>986</v>
      </c>
      <c r="Y180" s="3">
        <v>178</v>
      </c>
      <c r="AB180" t="s">
        <v>1403</v>
      </c>
      <c r="AD180" t="s">
        <v>23</v>
      </c>
      <c r="AE180" s="3">
        <v>487</v>
      </c>
    </row>
    <row r="181" spans="24:31" ht="12.75">
      <c r="X181" s="195" t="s">
        <v>1683</v>
      </c>
      <c r="Y181" s="3">
        <v>179</v>
      </c>
      <c r="AB181" t="s">
        <v>1404</v>
      </c>
      <c r="AD181" t="s">
        <v>43</v>
      </c>
      <c r="AE181" s="3">
        <v>507</v>
      </c>
    </row>
    <row r="182" spans="24:31" ht="12.75">
      <c r="X182" s="1" t="s">
        <v>987</v>
      </c>
      <c r="Y182" s="3">
        <v>180</v>
      </c>
      <c r="AB182" t="s">
        <v>1405</v>
      </c>
      <c r="AD182" t="s">
        <v>1417</v>
      </c>
      <c r="AE182" s="3">
        <v>192</v>
      </c>
    </row>
    <row r="183" spans="24:31" ht="12.75">
      <c r="X183" s="1" t="s">
        <v>988</v>
      </c>
      <c r="Y183" s="3">
        <v>181</v>
      </c>
      <c r="AB183" t="s">
        <v>1406</v>
      </c>
      <c r="AD183" t="s">
        <v>1457</v>
      </c>
      <c r="AE183" s="3">
        <v>229</v>
      </c>
    </row>
    <row r="184" spans="24:31" ht="12.75">
      <c r="X184" s="1" t="s">
        <v>989</v>
      </c>
      <c r="Y184" s="3">
        <v>182</v>
      </c>
      <c r="AB184" t="s">
        <v>1407</v>
      </c>
      <c r="AD184" t="s">
        <v>90</v>
      </c>
      <c r="AE184" s="3">
        <v>551</v>
      </c>
    </row>
    <row r="185" spans="24:31" ht="12.75">
      <c r="X185" s="1" t="s">
        <v>990</v>
      </c>
      <c r="Y185" s="3">
        <v>183</v>
      </c>
      <c r="AB185" t="s">
        <v>1408</v>
      </c>
      <c r="AD185" t="s">
        <v>1479</v>
      </c>
      <c r="AE185" s="3">
        <v>249</v>
      </c>
    </row>
    <row r="186" spans="24:31" ht="12.75">
      <c r="X186" s="1" t="s">
        <v>991</v>
      </c>
      <c r="Y186" s="3">
        <v>184</v>
      </c>
      <c r="AB186" t="s">
        <v>1409</v>
      </c>
      <c r="AD186" t="s">
        <v>1255</v>
      </c>
      <c r="AE186" s="3">
        <v>46</v>
      </c>
    </row>
    <row r="187" spans="24:31" ht="12.75">
      <c r="X187" s="1" t="s">
        <v>992</v>
      </c>
      <c r="Y187" s="3">
        <v>185</v>
      </c>
      <c r="AB187" t="s">
        <v>1410</v>
      </c>
      <c r="AD187" t="s">
        <v>91</v>
      </c>
      <c r="AE187" s="3">
        <v>552</v>
      </c>
    </row>
    <row r="188" spans="24:31" ht="12.75">
      <c r="X188" s="1" t="s">
        <v>993</v>
      </c>
      <c r="Y188" s="3">
        <v>186</v>
      </c>
      <c r="AB188" t="s">
        <v>1411</v>
      </c>
      <c r="AD188" t="s">
        <v>1374</v>
      </c>
      <c r="AE188" s="3">
        <v>149</v>
      </c>
    </row>
    <row r="189" spans="24:31" ht="12.75">
      <c r="X189" s="1" t="s">
        <v>994</v>
      </c>
      <c r="Y189" s="3">
        <v>187</v>
      </c>
      <c r="AB189" t="s">
        <v>1412</v>
      </c>
      <c r="AD189" t="s">
        <v>1375</v>
      </c>
      <c r="AE189" s="3">
        <v>150</v>
      </c>
    </row>
    <row r="190" spans="24:31" ht="12.75">
      <c r="X190" s="1" t="s">
        <v>995</v>
      </c>
      <c r="Y190" s="3">
        <v>188</v>
      </c>
      <c r="AB190" t="s">
        <v>1413</v>
      </c>
      <c r="AD190" t="s">
        <v>1376</v>
      </c>
      <c r="AE190" s="3">
        <v>151</v>
      </c>
    </row>
    <row r="191" spans="24:31" ht="12.75">
      <c r="X191" s="1" t="s">
        <v>996</v>
      </c>
      <c r="Y191" s="3">
        <v>189</v>
      </c>
      <c r="AB191" t="s">
        <v>1414</v>
      </c>
      <c r="AD191" t="s">
        <v>1333</v>
      </c>
      <c r="AE191" s="3">
        <v>109</v>
      </c>
    </row>
    <row r="192" spans="24:31" ht="12.75">
      <c r="X192" s="1" t="s">
        <v>997</v>
      </c>
      <c r="Y192" s="3">
        <v>190</v>
      </c>
      <c r="AB192" t="s">
        <v>1415</v>
      </c>
      <c r="AD192" t="s">
        <v>1828</v>
      </c>
      <c r="AE192" s="3">
        <v>450</v>
      </c>
    </row>
    <row r="193" spans="24:31" ht="12.75">
      <c r="X193" s="1" t="s">
        <v>998</v>
      </c>
      <c r="Y193" s="3">
        <v>191</v>
      </c>
      <c r="AB193" t="s">
        <v>1416</v>
      </c>
      <c r="AD193" t="s">
        <v>47</v>
      </c>
      <c r="AE193" s="3">
        <v>508</v>
      </c>
    </row>
    <row r="194" spans="24:31" ht="12.75">
      <c r="X194" s="1" t="s">
        <v>999</v>
      </c>
      <c r="Y194" s="3">
        <v>192</v>
      </c>
      <c r="AB194" t="s">
        <v>1417</v>
      </c>
      <c r="AD194" t="s">
        <v>1221</v>
      </c>
      <c r="AE194" s="3">
        <v>12</v>
      </c>
    </row>
    <row r="195" spans="24:31" ht="12.75">
      <c r="X195" s="1" t="s">
        <v>1000</v>
      </c>
      <c r="Y195" s="3">
        <v>193</v>
      </c>
      <c r="AB195" t="s">
        <v>1418</v>
      </c>
      <c r="AD195" t="s">
        <v>1517</v>
      </c>
      <c r="AE195" s="3">
        <v>287</v>
      </c>
    </row>
    <row r="196" spans="24:31" ht="12.75">
      <c r="X196" s="195" t="s">
        <v>1684</v>
      </c>
      <c r="Y196" s="3">
        <v>194</v>
      </c>
      <c r="AB196" t="s">
        <v>1419</v>
      </c>
      <c r="AD196" t="s">
        <v>1222</v>
      </c>
      <c r="AE196" s="3">
        <v>13</v>
      </c>
    </row>
    <row r="197" spans="24:31" ht="12.75">
      <c r="X197" s="1" t="s">
        <v>1001</v>
      </c>
      <c r="Y197" s="3">
        <v>195</v>
      </c>
      <c r="AB197" t="s">
        <v>1420</v>
      </c>
      <c r="AD197" t="s">
        <v>1501</v>
      </c>
      <c r="AE197" s="3">
        <v>271</v>
      </c>
    </row>
    <row r="198" spans="24:31" ht="12.75">
      <c r="X198" s="1" t="s">
        <v>1002</v>
      </c>
      <c r="Y198" s="3">
        <v>196</v>
      </c>
      <c r="AB198" t="s">
        <v>1421</v>
      </c>
      <c r="AD198" t="s">
        <v>48</v>
      </c>
      <c r="AE198" s="3">
        <v>509</v>
      </c>
    </row>
    <row r="199" spans="24:31" ht="12.75">
      <c r="X199" s="1" t="s">
        <v>1003</v>
      </c>
      <c r="Y199" s="3">
        <v>197</v>
      </c>
      <c r="AB199" t="s">
        <v>1422</v>
      </c>
      <c r="AD199" t="s">
        <v>1632</v>
      </c>
      <c r="AE199" s="3">
        <v>387</v>
      </c>
    </row>
    <row r="200" spans="24:31" ht="12.75">
      <c r="X200" s="1" t="s">
        <v>1004</v>
      </c>
      <c r="Y200" s="3">
        <v>198</v>
      </c>
      <c r="AB200" t="s">
        <v>1423</v>
      </c>
      <c r="AD200" t="s">
        <v>1633</v>
      </c>
      <c r="AE200" s="3">
        <v>388</v>
      </c>
    </row>
    <row r="201" spans="24:31" ht="12.75">
      <c r="X201" s="1" t="s">
        <v>1005</v>
      </c>
      <c r="Y201" s="3">
        <v>199</v>
      </c>
      <c r="AB201" t="s">
        <v>1424</v>
      </c>
      <c r="AD201" t="s">
        <v>92</v>
      </c>
      <c r="AE201" s="3">
        <v>553</v>
      </c>
    </row>
    <row r="202" spans="24:31" ht="12.75">
      <c r="X202" s="1" t="s">
        <v>1006</v>
      </c>
      <c r="Y202" s="3">
        <v>200</v>
      </c>
      <c r="AB202" t="s">
        <v>1425</v>
      </c>
      <c r="AD202" t="s">
        <v>49</v>
      </c>
      <c r="AE202" s="3">
        <v>510</v>
      </c>
    </row>
    <row r="203" spans="24:31" ht="12.75">
      <c r="X203" s="1" t="s">
        <v>1007</v>
      </c>
      <c r="Y203" s="3">
        <v>201</v>
      </c>
      <c r="AB203" t="s">
        <v>1426</v>
      </c>
      <c r="AD203" t="s">
        <v>93</v>
      </c>
      <c r="AE203" s="3">
        <v>554</v>
      </c>
    </row>
    <row r="204" spans="24:31" ht="12.75">
      <c r="X204" s="1" t="s">
        <v>1008</v>
      </c>
      <c r="Y204" s="3">
        <v>202</v>
      </c>
      <c r="AB204" t="s">
        <v>1427</v>
      </c>
      <c r="AD204" t="s">
        <v>1256</v>
      </c>
      <c r="AE204" s="3">
        <v>47</v>
      </c>
    </row>
    <row r="205" spans="24:31" ht="12.75">
      <c r="X205" s="1" t="s">
        <v>1009</v>
      </c>
      <c r="Y205" s="3">
        <v>203</v>
      </c>
      <c r="AB205" t="s">
        <v>1428</v>
      </c>
      <c r="AD205" t="s">
        <v>1480</v>
      </c>
      <c r="AE205" s="3">
        <v>250</v>
      </c>
    </row>
    <row r="206" spans="24:31" ht="25.5">
      <c r="X206" s="195" t="s">
        <v>1685</v>
      </c>
      <c r="Y206" s="3">
        <v>204</v>
      </c>
      <c r="AB206" t="s">
        <v>1429</v>
      </c>
      <c r="AD206" t="s">
        <v>1458</v>
      </c>
      <c r="AE206" s="3">
        <v>230</v>
      </c>
    </row>
    <row r="207" spans="24:31" ht="12.75">
      <c r="X207" s="195" t="s">
        <v>1686</v>
      </c>
      <c r="Y207" s="3">
        <v>205</v>
      </c>
      <c r="AB207" t="s">
        <v>1430</v>
      </c>
      <c r="AD207" t="s">
        <v>1800</v>
      </c>
      <c r="AE207" s="3">
        <v>424</v>
      </c>
    </row>
    <row r="208" spans="24:31" ht="12.75">
      <c r="X208" s="1" t="s">
        <v>1010</v>
      </c>
      <c r="Y208" s="3">
        <v>206</v>
      </c>
      <c r="AB208" t="s">
        <v>1431</v>
      </c>
      <c r="AD208" t="s">
        <v>1257</v>
      </c>
      <c r="AE208" s="3">
        <v>48</v>
      </c>
    </row>
    <row r="209" spans="24:31" ht="12.75">
      <c r="X209" s="195" t="s">
        <v>1687</v>
      </c>
      <c r="Y209" s="3">
        <v>207</v>
      </c>
      <c r="AB209" t="s">
        <v>1432</v>
      </c>
      <c r="AD209" t="s">
        <v>1258</v>
      </c>
      <c r="AE209" s="3">
        <v>49</v>
      </c>
    </row>
    <row r="210" spans="24:31" ht="25.5">
      <c r="X210" s="195" t="s">
        <v>1688</v>
      </c>
      <c r="Y210" s="3">
        <v>208</v>
      </c>
      <c r="AB210" t="s">
        <v>1433</v>
      </c>
      <c r="AD210" t="s">
        <v>1829</v>
      </c>
      <c r="AE210" s="3">
        <v>451</v>
      </c>
    </row>
    <row r="211" spans="24:31" ht="38.25">
      <c r="X211" s="195" t="s">
        <v>1689</v>
      </c>
      <c r="Y211" s="3">
        <v>209</v>
      </c>
      <c r="AB211" t="s">
        <v>1434</v>
      </c>
      <c r="AD211" t="s">
        <v>1585</v>
      </c>
      <c r="AE211" s="3">
        <v>340</v>
      </c>
    </row>
    <row r="212" spans="24:31" ht="12.75">
      <c r="X212" s="1" t="s">
        <v>1011</v>
      </c>
      <c r="Y212" s="3">
        <v>210</v>
      </c>
      <c r="AB212" t="s">
        <v>1435</v>
      </c>
      <c r="AD212" t="s">
        <v>1533</v>
      </c>
      <c r="AE212" s="3">
        <v>303</v>
      </c>
    </row>
    <row r="213" spans="24:31" ht="12.75">
      <c r="X213" s="1" t="s">
        <v>1012</v>
      </c>
      <c r="Y213" s="3">
        <v>211</v>
      </c>
      <c r="AB213" t="s">
        <v>1436</v>
      </c>
      <c r="AD213" t="s">
        <v>1502</v>
      </c>
      <c r="AE213" s="3">
        <v>272</v>
      </c>
    </row>
    <row r="214" spans="24:31" ht="12.75">
      <c r="X214" s="1" t="s">
        <v>1013</v>
      </c>
      <c r="Y214" s="3">
        <v>212</v>
      </c>
      <c r="AB214" t="s">
        <v>1437</v>
      </c>
      <c r="AD214" t="s">
        <v>1534</v>
      </c>
      <c r="AE214" s="3">
        <v>304</v>
      </c>
    </row>
    <row r="215" spans="24:31" ht="12.75">
      <c r="X215" s="1" t="s">
        <v>1014</v>
      </c>
      <c r="Y215" s="3">
        <v>213</v>
      </c>
      <c r="AB215" t="s">
        <v>1438</v>
      </c>
      <c r="AD215" t="s">
        <v>1586</v>
      </c>
      <c r="AE215" s="3">
        <v>341</v>
      </c>
    </row>
    <row r="216" spans="24:31" ht="12.75">
      <c r="X216" s="1" t="s">
        <v>1015</v>
      </c>
      <c r="Y216" s="3">
        <v>214</v>
      </c>
      <c r="AB216" t="s">
        <v>1442</v>
      </c>
      <c r="AD216" t="s">
        <v>1518</v>
      </c>
      <c r="AE216" s="3">
        <v>288</v>
      </c>
    </row>
    <row r="217" spans="24:31" ht="12.75">
      <c r="X217" s="1" t="s">
        <v>1016</v>
      </c>
      <c r="Y217" s="3">
        <v>215</v>
      </c>
      <c r="AB217" t="s">
        <v>1443</v>
      </c>
      <c r="AD217" t="s">
        <v>24</v>
      </c>
      <c r="AE217" s="3">
        <v>488</v>
      </c>
    </row>
    <row r="218" spans="24:31" ht="12.75">
      <c r="X218" s="1" t="s">
        <v>1017</v>
      </c>
      <c r="Y218" s="3">
        <v>216</v>
      </c>
      <c r="AB218" t="s">
        <v>1444</v>
      </c>
      <c r="AD218" t="s">
        <v>1259</v>
      </c>
      <c r="AE218" s="3">
        <v>50</v>
      </c>
    </row>
    <row r="219" spans="24:31" ht="12.75">
      <c r="X219" s="1" t="s">
        <v>1018</v>
      </c>
      <c r="Y219" s="3">
        <v>217</v>
      </c>
      <c r="AB219" t="s">
        <v>1445</v>
      </c>
      <c r="AD219" t="s">
        <v>69</v>
      </c>
      <c r="AE219" s="3">
        <v>530</v>
      </c>
    </row>
    <row r="220" spans="24:31" ht="12.75">
      <c r="X220" s="1" t="s">
        <v>1019</v>
      </c>
      <c r="Y220" s="3">
        <v>218</v>
      </c>
      <c r="AB220" t="s">
        <v>1446</v>
      </c>
      <c r="AD220" t="s">
        <v>1377</v>
      </c>
      <c r="AE220" s="3">
        <v>152</v>
      </c>
    </row>
    <row r="221" spans="24:31" ht="12.75">
      <c r="X221" s="1" t="s">
        <v>1020</v>
      </c>
      <c r="Y221" s="3">
        <v>219</v>
      </c>
      <c r="AB221" t="s">
        <v>1447</v>
      </c>
      <c r="AD221" t="s">
        <v>1481</v>
      </c>
      <c r="AE221" s="3">
        <v>251</v>
      </c>
    </row>
    <row r="222" spans="24:31" ht="12.75">
      <c r="X222" s="1" t="s">
        <v>1021</v>
      </c>
      <c r="Y222" s="3">
        <v>220</v>
      </c>
      <c r="AB222" t="s">
        <v>1448</v>
      </c>
      <c r="AD222" t="s">
        <v>1260</v>
      </c>
      <c r="AE222" s="3">
        <v>51</v>
      </c>
    </row>
    <row r="223" spans="24:31" ht="12.75">
      <c r="X223" s="1" t="s">
        <v>1022</v>
      </c>
      <c r="Y223" s="3">
        <v>221</v>
      </c>
      <c r="AB223" t="s">
        <v>1449</v>
      </c>
      <c r="AD223" t="s">
        <v>1503</v>
      </c>
      <c r="AE223" s="3">
        <v>273</v>
      </c>
    </row>
    <row r="224" spans="24:31" ht="12.75">
      <c r="X224" s="1" t="s">
        <v>1023</v>
      </c>
      <c r="Y224" s="3">
        <v>222</v>
      </c>
      <c r="AB224" t="s">
        <v>1450</v>
      </c>
      <c r="AD224" t="s">
        <v>1587</v>
      </c>
      <c r="AE224" s="3">
        <v>342</v>
      </c>
    </row>
    <row r="225" spans="24:31" ht="12.75">
      <c r="X225" s="1" t="s">
        <v>1024</v>
      </c>
      <c r="Y225" s="3">
        <v>223</v>
      </c>
      <c r="AB225" t="s">
        <v>1451</v>
      </c>
      <c r="AD225" t="s">
        <v>50</v>
      </c>
      <c r="AE225" s="3">
        <v>511</v>
      </c>
    </row>
    <row r="226" spans="24:31" ht="12.75">
      <c r="X226" s="1" t="s">
        <v>1025</v>
      </c>
      <c r="Y226" s="3">
        <v>224</v>
      </c>
      <c r="AB226" t="s">
        <v>1452</v>
      </c>
      <c r="AD226" t="s">
        <v>94</v>
      </c>
      <c r="AE226" s="3">
        <v>555</v>
      </c>
    </row>
    <row r="227" spans="24:31" ht="12.75">
      <c r="X227" s="1" t="s">
        <v>1026</v>
      </c>
      <c r="Y227" s="3">
        <v>225</v>
      </c>
      <c r="AB227" t="s">
        <v>1453</v>
      </c>
      <c r="AD227" t="s">
        <v>1519</v>
      </c>
      <c r="AE227" s="3">
        <v>289</v>
      </c>
    </row>
    <row r="228" spans="24:31" ht="12.75">
      <c r="X228" s="1" t="s">
        <v>1027</v>
      </c>
      <c r="Y228" s="3">
        <v>226</v>
      </c>
      <c r="AB228" t="s">
        <v>1454</v>
      </c>
      <c r="AD228" t="s">
        <v>1418</v>
      </c>
      <c r="AE228" s="3">
        <v>193</v>
      </c>
    </row>
    <row r="229" spans="24:31" ht="12.75">
      <c r="X229" s="1" t="s">
        <v>1028</v>
      </c>
      <c r="Y229" s="3">
        <v>227</v>
      </c>
      <c r="AB229" t="s">
        <v>1455</v>
      </c>
      <c r="AD229" t="s">
        <v>1520</v>
      </c>
      <c r="AE229" s="3">
        <v>290</v>
      </c>
    </row>
    <row r="230" spans="24:31" ht="12.75">
      <c r="X230" s="1" t="s">
        <v>1029</v>
      </c>
      <c r="Y230" s="3">
        <v>228</v>
      </c>
      <c r="AB230" t="s">
        <v>1456</v>
      </c>
      <c r="AD230" t="s">
        <v>1588</v>
      </c>
      <c r="AE230" s="3">
        <v>343</v>
      </c>
    </row>
    <row r="231" spans="24:31" ht="12.75">
      <c r="X231" s="195" t="s">
        <v>1690</v>
      </c>
      <c r="Y231" s="3">
        <v>229</v>
      </c>
      <c r="AB231" t="s">
        <v>1457</v>
      </c>
      <c r="AD231" t="s">
        <v>95</v>
      </c>
      <c r="AE231" s="3">
        <v>556</v>
      </c>
    </row>
    <row r="232" spans="24:31" ht="12.75">
      <c r="X232" s="1" t="s">
        <v>1030</v>
      </c>
      <c r="Y232" s="3">
        <v>230</v>
      </c>
      <c r="AB232" t="s">
        <v>1458</v>
      </c>
      <c r="AD232" t="s">
        <v>1589</v>
      </c>
      <c r="AE232" s="3">
        <v>344</v>
      </c>
    </row>
    <row r="233" spans="24:31" ht="12.75">
      <c r="X233" s="1" t="s">
        <v>1031</v>
      </c>
      <c r="Y233" s="3">
        <v>231</v>
      </c>
      <c r="AB233" t="s">
        <v>1459</v>
      </c>
      <c r="AD233" t="s">
        <v>1434</v>
      </c>
      <c r="AE233" s="3">
        <v>209</v>
      </c>
    </row>
    <row r="234" spans="24:31" ht="12.75">
      <c r="X234" s="1" t="s">
        <v>1032</v>
      </c>
      <c r="Y234" s="3">
        <v>232</v>
      </c>
      <c r="AB234" t="s">
        <v>1460</v>
      </c>
      <c r="AD234" t="s">
        <v>1801</v>
      </c>
      <c r="AE234" s="3">
        <v>425</v>
      </c>
    </row>
    <row r="235" spans="24:31" ht="25.5">
      <c r="X235" s="195" t="s">
        <v>1691</v>
      </c>
      <c r="Y235" s="3">
        <v>233</v>
      </c>
      <c r="AB235" t="s">
        <v>1461</v>
      </c>
      <c r="AD235" t="s">
        <v>1802</v>
      </c>
      <c r="AE235" s="3">
        <v>426</v>
      </c>
    </row>
    <row r="236" spans="24:31" ht="12.75">
      <c r="X236" s="1" t="s">
        <v>1033</v>
      </c>
      <c r="Y236" s="3">
        <v>234</v>
      </c>
      <c r="AB236" t="s">
        <v>1462</v>
      </c>
      <c r="AD236" t="s">
        <v>1535</v>
      </c>
      <c r="AE236" s="3">
        <v>305</v>
      </c>
    </row>
    <row r="237" spans="24:31" ht="25.5">
      <c r="X237" s="195" t="s">
        <v>1692</v>
      </c>
      <c r="Y237" s="3">
        <v>235</v>
      </c>
      <c r="AB237" t="s">
        <v>1463</v>
      </c>
      <c r="AD237" t="s">
        <v>1634</v>
      </c>
      <c r="AE237" s="3">
        <v>389</v>
      </c>
    </row>
    <row r="238" spans="24:31" ht="12.75">
      <c r="X238" s="1" t="s">
        <v>1034</v>
      </c>
      <c r="Y238" s="3">
        <v>236</v>
      </c>
      <c r="AB238" t="s">
        <v>1464</v>
      </c>
      <c r="AD238" t="s">
        <v>1482</v>
      </c>
      <c r="AE238" s="3">
        <v>252</v>
      </c>
    </row>
    <row r="239" spans="24:31" ht="12.75">
      <c r="X239" s="1" t="s">
        <v>1035</v>
      </c>
      <c r="Y239" s="3">
        <v>237</v>
      </c>
      <c r="AB239" t="s">
        <v>1465</v>
      </c>
      <c r="AD239" t="s">
        <v>1590</v>
      </c>
      <c r="AE239" s="3">
        <v>345</v>
      </c>
    </row>
    <row r="240" spans="24:31" ht="12.75">
      <c r="X240" s="1" t="s">
        <v>1036</v>
      </c>
      <c r="Y240" s="3">
        <v>238</v>
      </c>
      <c r="AB240" t="s">
        <v>1466</v>
      </c>
      <c r="AD240" t="s">
        <v>1483</v>
      </c>
      <c r="AE240" s="3">
        <v>253</v>
      </c>
    </row>
    <row r="241" spans="24:31" ht="12.75">
      <c r="X241" s="1" t="s">
        <v>1037</v>
      </c>
      <c r="Y241" s="3">
        <v>239</v>
      </c>
      <c r="AB241" t="s">
        <v>1467</v>
      </c>
      <c r="AD241" t="s">
        <v>70</v>
      </c>
      <c r="AE241" s="3">
        <v>531</v>
      </c>
    </row>
    <row r="242" spans="24:31" ht="12.75">
      <c r="X242" s="1" t="s">
        <v>1038</v>
      </c>
      <c r="Y242" s="3">
        <v>240</v>
      </c>
      <c r="AB242" t="s">
        <v>1468</v>
      </c>
      <c r="AD242" t="s">
        <v>1591</v>
      </c>
      <c r="AE242" s="3">
        <v>346</v>
      </c>
    </row>
    <row r="243" spans="24:31" ht="12.75">
      <c r="X243" s="1" t="s">
        <v>1039</v>
      </c>
      <c r="Y243" s="3">
        <v>241</v>
      </c>
      <c r="AB243" t="s">
        <v>1469</v>
      </c>
      <c r="AD243" t="s">
        <v>1504</v>
      </c>
      <c r="AE243" s="3">
        <v>274</v>
      </c>
    </row>
    <row r="244" spans="24:31" ht="12.75">
      <c r="X244" s="1" t="s">
        <v>1040</v>
      </c>
      <c r="Y244" s="3">
        <v>242</v>
      </c>
      <c r="AB244" t="s">
        <v>1470</v>
      </c>
      <c r="AD244" t="s">
        <v>1635</v>
      </c>
      <c r="AE244" s="3">
        <v>390</v>
      </c>
    </row>
    <row r="245" spans="24:31" ht="12.75">
      <c r="X245" s="1" t="s">
        <v>1041</v>
      </c>
      <c r="Y245" s="3">
        <v>243</v>
      </c>
      <c r="AB245" t="s">
        <v>1471</v>
      </c>
      <c r="AD245" t="s">
        <v>96</v>
      </c>
      <c r="AE245" s="3">
        <v>557</v>
      </c>
    </row>
    <row r="246" spans="24:31" ht="12.75">
      <c r="X246" s="1" t="s">
        <v>1042</v>
      </c>
      <c r="Y246" s="3">
        <v>244</v>
      </c>
      <c r="AB246" t="s">
        <v>1474</v>
      </c>
      <c r="AD246" t="s">
        <v>1803</v>
      </c>
      <c r="AE246" s="3">
        <v>427</v>
      </c>
    </row>
    <row r="247" spans="24:31" ht="12.75">
      <c r="X247" s="1" t="s">
        <v>1043</v>
      </c>
      <c r="Y247" s="3">
        <v>245</v>
      </c>
      <c r="AB247" t="s">
        <v>1475</v>
      </c>
      <c r="AD247" t="s">
        <v>51</v>
      </c>
      <c r="AE247" s="3">
        <v>512</v>
      </c>
    </row>
    <row r="248" spans="24:31" ht="12.75">
      <c r="X248" s="1" t="s">
        <v>1044</v>
      </c>
      <c r="Y248" s="3">
        <v>246</v>
      </c>
      <c r="AB248" t="s">
        <v>1476</v>
      </c>
      <c r="AD248" t="s">
        <v>1805</v>
      </c>
      <c r="AE248" s="3">
        <v>428</v>
      </c>
    </row>
    <row r="249" spans="24:31" ht="12.75">
      <c r="X249" s="1" t="s">
        <v>1045</v>
      </c>
      <c r="Y249" s="3">
        <v>247</v>
      </c>
      <c r="AB249" t="s">
        <v>1477</v>
      </c>
      <c r="AD249" t="s">
        <v>1806</v>
      </c>
      <c r="AE249" s="3">
        <v>429</v>
      </c>
    </row>
    <row r="250" spans="24:31" ht="12.75">
      <c r="X250" s="1" t="s">
        <v>1046</v>
      </c>
      <c r="Y250" s="3">
        <v>248</v>
      </c>
      <c r="AB250" t="s">
        <v>1478</v>
      </c>
      <c r="AD250" t="s">
        <v>1505</v>
      </c>
      <c r="AE250" s="3">
        <v>275</v>
      </c>
    </row>
    <row r="251" spans="24:31" ht="12.75">
      <c r="X251" s="1" t="s">
        <v>1047</v>
      </c>
      <c r="Y251" s="3">
        <v>249</v>
      </c>
      <c r="AB251" t="s">
        <v>1479</v>
      </c>
      <c r="AD251" t="s">
        <v>1378</v>
      </c>
      <c r="AE251" s="3">
        <v>153</v>
      </c>
    </row>
    <row r="252" spans="24:31" ht="12.75">
      <c r="X252" s="1" t="s">
        <v>1048</v>
      </c>
      <c r="Y252" s="3">
        <v>250</v>
      </c>
      <c r="AB252" t="s">
        <v>1480</v>
      </c>
      <c r="AD252" t="s">
        <v>1807</v>
      </c>
      <c r="AE252" s="3">
        <v>430</v>
      </c>
    </row>
    <row r="253" spans="24:31" ht="12.75">
      <c r="X253" s="1" t="s">
        <v>1049</v>
      </c>
      <c r="Y253" s="3">
        <v>251</v>
      </c>
      <c r="AB253" t="s">
        <v>1481</v>
      </c>
      <c r="AD253" t="s">
        <v>1379</v>
      </c>
      <c r="AE253" s="3">
        <v>154</v>
      </c>
    </row>
    <row r="254" spans="24:31" ht="12.75">
      <c r="X254" s="1" t="s">
        <v>1050</v>
      </c>
      <c r="Y254" s="3">
        <v>252</v>
      </c>
      <c r="AB254" t="s">
        <v>1482</v>
      </c>
      <c r="AD254" t="s">
        <v>1419</v>
      </c>
      <c r="AE254" s="3">
        <v>194</v>
      </c>
    </row>
    <row r="255" spans="24:31" ht="12.75">
      <c r="X255" s="1" t="s">
        <v>1051</v>
      </c>
      <c r="Y255" s="3">
        <v>253</v>
      </c>
      <c r="AB255" t="s">
        <v>1483</v>
      </c>
      <c r="AD255" t="s">
        <v>1521</v>
      </c>
      <c r="AE255" s="3">
        <v>291</v>
      </c>
    </row>
    <row r="256" spans="24:31" ht="12.75">
      <c r="X256" s="1" t="s">
        <v>1052</v>
      </c>
      <c r="Y256" s="3">
        <v>254</v>
      </c>
      <c r="AB256" t="s">
        <v>1484</v>
      </c>
      <c r="AD256" t="s">
        <v>1506</v>
      </c>
      <c r="AE256" s="3">
        <v>276</v>
      </c>
    </row>
    <row r="257" spans="24:31" ht="12.75">
      <c r="X257" s="1" t="s">
        <v>1053</v>
      </c>
      <c r="Y257" s="3">
        <v>255</v>
      </c>
      <c r="AB257" t="s">
        <v>1485</v>
      </c>
      <c r="AD257" t="s">
        <v>1507</v>
      </c>
      <c r="AE257" s="3">
        <v>277</v>
      </c>
    </row>
    <row r="258" spans="24:31" ht="12.75">
      <c r="X258" s="1" t="s">
        <v>1069</v>
      </c>
      <c r="Y258" s="3">
        <v>256</v>
      </c>
      <c r="AB258" t="s">
        <v>1486</v>
      </c>
      <c r="AD258" t="s">
        <v>1261</v>
      </c>
      <c r="AE258" s="3">
        <v>52</v>
      </c>
    </row>
    <row r="259" spans="24:31" ht="12.75">
      <c r="X259" s="1" t="s">
        <v>1070</v>
      </c>
      <c r="Y259" s="3">
        <v>257</v>
      </c>
      <c r="AB259" t="s">
        <v>1487</v>
      </c>
      <c r="AD259" t="s">
        <v>97</v>
      </c>
      <c r="AE259" s="3">
        <v>558</v>
      </c>
    </row>
    <row r="260" spans="24:31" ht="12.75">
      <c r="X260" s="1" t="s">
        <v>1071</v>
      </c>
      <c r="Y260" s="3">
        <v>258</v>
      </c>
      <c r="AB260" t="s">
        <v>1488</v>
      </c>
      <c r="AD260" t="s">
        <v>1636</v>
      </c>
      <c r="AE260" s="3">
        <v>391</v>
      </c>
    </row>
    <row r="261" spans="24:31" ht="12.75">
      <c r="X261" s="1" t="s">
        <v>1072</v>
      </c>
      <c r="Y261" s="3">
        <v>259</v>
      </c>
      <c r="AB261" t="s">
        <v>1489</v>
      </c>
      <c r="AD261" t="s">
        <v>71</v>
      </c>
      <c r="AE261" s="3">
        <v>532</v>
      </c>
    </row>
    <row r="262" spans="24:31" ht="12.75">
      <c r="X262" s="1" t="s">
        <v>1073</v>
      </c>
      <c r="Y262" s="3">
        <v>260</v>
      </c>
      <c r="AB262" t="s">
        <v>1490</v>
      </c>
      <c r="AD262" t="s">
        <v>1380</v>
      </c>
      <c r="AE262" s="3">
        <v>155</v>
      </c>
    </row>
    <row r="263" spans="24:31" ht="12.75">
      <c r="X263" s="1" t="s">
        <v>1074</v>
      </c>
      <c r="Y263" s="3">
        <v>261</v>
      </c>
      <c r="AB263" t="s">
        <v>1491</v>
      </c>
      <c r="AD263" t="s">
        <v>1223</v>
      </c>
      <c r="AE263" s="3">
        <v>14</v>
      </c>
    </row>
    <row r="264" spans="24:31" ht="12.75">
      <c r="X264" s="1" t="s">
        <v>1075</v>
      </c>
      <c r="Y264" s="3">
        <v>262</v>
      </c>
      <c r="AB264" t="s">
        <v>1492</v>
      </c>
      <c r="AD264" t="s">
        <v>1808</v>
      </c>
      <c r="AE264" s="3">
        <v>431</v>
      </c>
    </row>
    <row r="265" spans="24:31" ht="12.75">
      <c r="X265" s="195" t="s">
        <v>1693</v>
      </c>
      <c r="Y265" s="3">
        <v>263</v>
      </c>
      <c r="AB265" t="s">
        <v>1493</v>
      </c>
      <c r="AD265" t="s">
        <v>1830</v>
      </c>
      <c r="AE265" s="3">
        <v>452</v>
      </c>
    </row>
    <row r="266" spans="24:31" ht="12.75">
      <c r="X266" s="195" t="s">
        <v>1694</v>
      </c>
      <c r="Y266" s="3">
        <v>264</v>
      </c>
      <c r="AB266" t="s">
        <v>1494</v>
      </c>
      <c r="AD266" t="s">
        <v>1262</v>
      </c>
      <c r="AE266" s="3">
        <v>53</v>
      </c>
    </row>
    <row r="267" spans="24:31" ht="12.75">
      <c r="X267" s="1" t="s">
        <v>1076</v>
      </c>
      <c r="Y267" s="3">
        <v>265</v>
      </c>
      <c r="AB267" t="s">
        <v>1495</v>
      </c>
      <c r="AD267" t="s">
        <v>1592</v>
      </c>
      <c r="AE267" s="3">
        <v>347</v>
      </c>
    </row>
    <row r="268" spans="24:31" ht="12.75">
      <c r="X268" s="1" t="s">
        <v>1077</v>
      </c>
      <c r="Y268" s="3">
        <v>266</v>
      </c>
      <c r="AB268" t="s">
        <v>1496</v>
      </c>
      <c r="AD268" t="s">
        <v>1435</v>
      </c>
      <c r="AE268" s="3">
        <v>210</v>
      </c>
    </row>
    <row r="269" spans="24:31" ht="12.75">
      <c r="X269" s="1" t="s">
        <v>1078</v>
      </c>
      <c r="Y269" s="3">
        <v>267</v>
      </c>
      <c r="AB269" t="s">
        <v>1497</v>
      </c>
      <c r="AD269" t="s">
        <v>1593</v>
      </c>
      <c r="AE269" s="3">
        <v>348</v>
      </c>
    </row>
    <row r="270" spans="24:31" ht="12.75">
      <c r="X270" s="1" t="s">
        <v>1108</v>
      </c>
      <c r="Y270" s="3">
        <v>268</v>
      </c>
      <c r="AB270" t="s">
        <v>1498</v>
      </c>
      <c r="AD270" t="s">
        <v>1263</v>
      </c>
      <c r="AE270" s="3">
        <v>54</v>
      </c>
    </row>
    <row r="271" spans="24:31" ht="12.75">
      <c r="X271" s="1" t="s">
        <v>1109</v>
      </c>
      <c r="Y271" s="3">
        <v>269</v>
      </c>
      <c r="AB271" t="s">
        <v>1499</v>
      </c>
      <c r="AD271" t="s">
        <v>1459</v>
      </c>
      <c r="AE271" s="3">
        <v>231</v>
      </c>
    </row>
    <row r="272" spans="24:31" ht="12.75">
      <c r="X272" s="1" t="s">
        <v>1110</v>
      </c>
      <c r="Y272" s="3">
        <v>270</v>
      </c>
      <c r="AB272" t="s">
        <v>1500</v>
      </c>
      <c r="AD272" t="s">
        <v>1809</v>
      </c>
      <c r="AE272" s="3">
        <v>432</v>
      </c>
    </row>
    <row r="273" spans="24:31" ht="12.75">
      <c r="X273" s="1" t="s">
        <v>1111</v>
      </c>
      <c r="Y273" s="3">
        <v>271</v>
      </c>
      <c r="AB273" t="s">
        <v>1501</v>
      </c>
      <c r="AD273" t="s">
        <v>1594</v>
      </c>
      <c r="AE273" s="3">
        <v>349</v>
      </c>
    </row>
    <row r="274" spans="24:31" ht="12.75">
      <c r="X274" s="1" t="s">
        <v>1112</v>
      </c>
      <c r="Y274" s="3">
        <v>272</v>
      </c>
      <c r="AB274" t="s">
        <v>1502</v>
      </c>
      <c r="AD274" t="s">
        <v>1224</v>
      </c>
      <c r="AE274" s="3">
        <v>15</v>
      </c>
    </row>
    <row r="275" spans="24:31" ht="12.75">
      <c r="X275" s="1" t="s">
        <v>1113</v>
      </c>
      <c r="Y275" s="3">
        <v>273</v>
      </c>
      <c r="AB275" t="s">
        <v>1503</v>
      </c>
      <c r="AD275" t="s">
        <v>98</v>
      </c>
      <c r="AE275" s="3">
        <v>559</v>
      </c>
    </row>
    <row r="276" spans="24:31" ht="12.75">
      <c r="X276" s="1" t="s">
        <v>1114</v>
      </c>
      <c r="Y276" s="3">
        <v>274</v>
      </c>
      <c r="AB276" t="s">
        <v>1504</v>
      </c>
      <c r="AD276" t="s">
        <v>4</v>
      </c>
      <c r="AE276" s="3">
        <v>468</v>
      </c>
    </row>
    <row r="277" spans="24:31" ht="12.75">
      <c r="X277" s="1" t="s">
        <v>1115</v>
      </c>
      <c r="Y277" s="3">
        <v>275</v>
      </c>
      <c r="AB277" t="s">
        <v>1505</v>
      </c>
      <c r="AD277" t="s">
        <v>1400</v>
      </c>
      <c r="AE277" s="3">
        <v>175</v>
      </c>
    </row>
    <row r="278" spans="24:31" ht="12.75">
      <c r="X278" s="197" t="s">
        <v>1695</v>
      </c>
      <c r="Y278" s="3">
        <v>276</v>
      </c>
      <c r="AB278" t="s">
        <v>1506</v>
      </c>
      <c r="AD278" t="s">
        <v>1335</v>
      </c>
      <c r="AE278" s="3">
        <v>110</v>
      </c>
    </row>
    <row r="279" spans="24:31" ht="12.75">
      <c r="X279" s="1" t="s">
        <v>1116</v>
      </c>
      <c r="Y279" s="3">
        <v>277</v>
      </c>
      <c r="AB279" t="s">
        <v>1507</v>
      </c>
      <c r="AD279" t="s">
        <v>1264</v>
      </c>
      <c r="AE279" s="3">
        <v>55</v>
      </c>
    </row>
    <row r="280" spans="24:31" ht="12.75">
      <c r="X280" s="195" t="s">
        <v>1696</v>
      </c>
      <c r="Y280" s="3">
        <v>278</v>
      </c>
      <c r="AB280" t="s">
        <v>1508</v>
      </c>
      <c r="AD280" t="s">
        <v>1637</v>
      </c>
      <c r="AE280" s="3">
        <v>392</v>
      </c>
    </row>
    <row r="281" spans="24:31" ht="12.75">
      <c r="X281" s="1" t="s">
        <v>1117</v>
      </c>
      <c r="Y281" s="3">
        <v>279</v>
      </c>
      <c r="AB281" t="s">
        <v>1509</v>
      </c>
      <c r="AD281" t="s">
        <v>1381</v>
      </c>
      <c r="AE281" s="3">
        <v>156</v>
      </c>
    </row>
    <row r="282" spans="24:31" ht="12.75">
      <c r="X282" s="1" t="s">
        <v>1118</v>
      </c>
      <c r="Y282" s="3">
        <v>280</v>
      </c>
      <c r="AB282" t="s">
        <v>1510</v>
      </c>
      <c r="AD282" t="s">
        <v>1265</v>
      </c>
      <c r="AE282" s="3">
        <v>56</v>
      </c>
    </row>
    <row r="283" spans="24:31" ht="12.75">
      <c r="X283" s="195" t="s">
        <v>1697</v>
      </c>
      <c r="Y283" s="3">
        <v>281</v>
      </c>
      <c r="AB283" t="s">
        <v>1511</v>
      </c>
      <c r="AD283" t="s">
        <v>1595</v>
      </c>
      <c r="AE283" s="3">
        <v>350</v>
      </c>
    </row>
    <row r="284" spans="24:31" ht="12.75">
      <c r="X284" s="1" t="s">
        <v>1119</v>
      </c>
      <c r="Y284" s="3">
        <v>282</v>
      </c>
      <c r="AB284" t="s">
        <v>1512</v>
      </c>
      <c r="AD284" t="s">
        <v>1596</v>
      </c>
      <c r="AE284" s="3">
        <v>351</v>
      </c>
    </row>
    <row r="285" spans="24:31" ht="12.75">
      <c r="X285" s="1" t="s">
        <v>1120</v>
      </c>
      <c r="Y285" s="3">
        <v>283</v>
      </c>
      <c r="AB285" t="s">
        <v>1513</v>
      </c>
      <c r="AD285" t="s">
        <v>1810</v>
      </c>
      <c r="AE285" s="3">
        <v>433</v>
      </c>
    </row>
    <row r="286" spans="24:31" ht="12.75">
      <c r="X286" s="1" t="s">
        <v>1121</v>
      </c>
      <c r="Y286" s="3">
        <v>284</v>
      </c>
      <c r="AB286" t="s">
        <v>1514</v>
      </c>
      <c r="AD286" t="s">
        <v>5</v>
      </c>
      <c r="AE286" s="3">
        <v>469</v>
      </c>
    </row>
    <row r="287" spans="24:31" ht="12.75">
      <c r="X287" s="195" t="s">
        <v>1698</v>
      </c>
      <c r="Y287" s="3">
        <v>285</v>
      </c>
      <c r="AB287" t="s">
        <v>1515</v>
      </c>
      <c r="AD287" t="s">
        <v>1336</v>
      </c>
      <c r="AE287" s="3">
        <v>111</v>
      </c>
    </row>
    <row r="288" spans="24:31" ht="12.75">
      <c r="X288" s="1" t="s">
        <v>1122</v>
      </c>
      <c r="Y288" s="3">
        <v>286</v>
      </c>
      <c r="AB288" t="s">
        <v>1516</v>
      </c>
      <c r="AD288" t="s">
        <v>99</v>
      </c>
      <c r="AE288" s="3">
        <v>560</v>
      </c>
    </row>
    <row r="289" spans="24:31" ht="25.5">
      <c r="X289" s="195" t="s">
        <v>1699</v>
      </c>
      <c r="Y289" s="3">
        <v>287</v>
      </c>
      <c r="AB289" t="s">
        <v>1517</v>
      </c>
      <c r="AD289" t="s">
        <v>1811</v>
      </c>
      <c r="AE289" s="3">
        <v>434</v>
      </c>
    </row>
    <row r="290" spans="24:31" ht="25.5">
      <c r="X290" s="195" t="s">
        <v>1700</v>
      </c>
      <c r="Y290" s="3">
        <v>288</v>
      </c>
      <c r="AB290" t="s">
        <v>1518</v>
      </c>
      <c r="AD290" t="s">
        <v>1460</v>
      </c>
      <c r="AE290" s="3">
        <v>232</v>
      </c>
    </row>
    <row r="291" spans="24:31" ht="12.75">
      <c r="X291" s="1" t="s">
        <v>1123</v>
      </c>
      <c r="Y291" s="3">
        <v>289</v>
      </c>
      <c r="AB291" t="s">
        <v>1519</v>
      </c>
      <c r="AD291" t="s">
        <v>25</v>
      </c>
      <c r="AE291" s="3">
        <v>489</v>
      </c>
    </row>
    <row r="292" spans="24:31" ht="12.75">
      <c r="X292" s="1" t="s">
        <v>1125</v>
      </c>
      <c r="Y292" s="3">
        <v>290</v>
      </c>
      <c r="AB292" t="s">
        <v>1520</v>
      </c>
      <c r="AD292" t="s">
        <v>1337</v>
      </c>
      <c r="AE292" s="3">
        <v>112</v>
      </c>
    </row>
    <row r="293" spans="24:31" ht="12.75">
      <c r="X293" s="1" t="s">
        <v>1124</v>
      </c>
      <c r="Y293" s="3">
        <v>291</v>
      </c>
      <c r="AB293" t="s">
        <v>1521</v>
      </c>
      <c r="AD293" t="s">
        <v>1436</v>
      </c>
      <c r="AE293" s="3">
        <v>211</v>
      </c>
    </row>
    <row r="294" spans="24:31" ht="12.75">
      <c r="X294" s="195" t="s">
        <v>1701</v>
      </c>
      <c r="Y294" s="3">
        <v>292</v>
      </c>
      <c r="AB294" t="s">
        <v>1522</v>
      </c>
      <c r="AD294" t="s">
        <v>1225</v>
      </c>
      <c r="AE294" s="3">
        <v>16</v>
      </c>
    </row>
    <row r="295" spans="24:31" ht="25.5">
      <c r="X295" s="195" t="s">
        <v>1702</v>
      </c>
      <c r="Y295" s="3">
        <v>293</v>
      </c>
      <c r="AB295" t="s">
        <v>1523</v>
      </c>
      <c r="AD295" t="s">
        <v>1597</v>
      </c>
      <c r="AE295" s="3">
        <v>352</v>
      </c>
    </row>
    <row r="296" spans="24:31" ht="38.25">
      <c r="X296" s="195" t="s">
        <v>1703</v>
      </c>
      <c r="Y296" s="3">
        <v>294</v>
      </c>
      <c r="AB296" t="s">
        <v>1524</v>
      </c>
      <c r="AD296" t="s">
        <v>1598</v>
      </c>
      <c r="AE296" s="3">
        <v>353</v>
      </c>
    </row>
    <row r="297" spans="24:31" ht="38.25">
      <c r="X297" s="195" t="s">
        <v>1704</v>
      </c>
      <c r="Y297" s="3">
        <v>295</v>
      </c>
      <c r="AB297" t="s">
        <v>1525</v>
      </c>
      <c r="AD297" t="s">
        <v>1420</v>
      </c>
      <c r="AE297" s="3">
        <v>195</v>
      </c>
    </row>
    <row r="298" spans="24:31" ht="25.5">
      <c r="X298" s="195" t="s">
        <v>1705</v>
      </c>
      <c r="Y298" s="3">
        <v>296</v>
      </c>
      <c r="AB298" t="s">
        <v>1526</v>
      </c>
      <c r="AD298" t="s">
        <v>1266</v>
      </c>
      <c r="AE298" s="3">
        <v>57</v>
      </c>
    </row>
    <row r="299" spans="24:31" ht="25.5">
      <c r="X299" s="195" t="s">
        <v>1706</v>
      </c>
      <c r="Y299" s="3">
        <v>297</v>
      </c>
      <c r="AB299" t="s">
        <v>1527</v>
      </c>
      <c r="AD299" t="s">
        <v>1338</v>
      </c>
      <c r="AE299" s="3">
        <v>113</v>
      </c>
    </row>
    <row r="300" spans="24:31" ht="25.5">
      <c r="X300" s="195" t="s">
        <v>1707</v>
      </c>
      <c r="Y300" s="3">
        <v>298</v>
      </c>
      <c r="AB300" t="s">
        <v>1528</v>
      </c>
      <c r="AD300" t="s">
        <v>1339</v>
      </c>
      <c r="AE300" s="3">
        <v>114</v>
      </c>
    </row>
    <row r="301" spans="24:31" ht="25.5">
      <c r="X301" s="195" t="s">
        <v>1708</v>
      </c>
      <c r="Y301" s="3">
        <v>299</v>
      </c>
      <c r="AB301" t="s">
        <v>1529</v>
      </c>
      <c r="AD301" t="s">
        <v>1638</v>
      </c>
      <c r="AE301" s="3">
        <v>393</v>
      </c>
    </row>
    <row r="302" spans="24:31" ht="12.75">
      <c r="X302" s="1" t="s">
        <v>1126</v>
      </c>
      <c r="Y302" s="3">
        <v>300</v>
      </c>
      <c r="AB302" t="s">
        <v>1530</v>
      </c>
      <c r="AD302" t="s">
        <v>1639</v>
      </c>
      <c r="AE302" s="3">
        <v>394</v>
      </c>
    </row>
    <row r="303" spans="24:31" ht="12.75">
      <c r="X303" s="1" t="s">
        <v>1127</v>
      </c>
      <c r="Y303" s="3">
        <v>301</v>
      </c>
      <c r="AB303" t="s">
        <v>1531</v>
      </c>
      <c r="AD303" t="s">
        <v>1382</v>
      </c>
      <c r="AE303" s="3">
        <v>157</v>
      </c>
    </row>
    <row r="304" spans="24:31" ht="12.75">
      <c r="X304" s="1" t="s">
        <v>1128</v>
      </c>
      <c r="Y304" s="3">
        <v>302</v>
      </c>
      <c r="AB304" t="s">
        <v>1532</v>
      </c>
      <c r="AD304" t="s">
        <v>1536</v>
      </c>
      <c r="AE304" s="3">
        <v>306</v>
      </c>
    </row>
    <row r="305" spans="24:31" ht="12.75">
      <c r="X305" s="1" t="s">
        <v>1129</v>
      </c>
      <c r="Y305" s="3">
        <v>303</v>
      </c>
      <c r="AB305" t="s">
        <v>1533</v>
      </c>
      <c r="AD305" t="s">
        <v>1401</v>
      </c>
      <c r="AE305" s="3">
        <v>176</v>
      </c>
    </row>
    <row r="306" spans="24:31" ht="12.75">
      <c r="X306" s="1" t="s">
        <v>1130</v>
      </c>
      <c r="Y306" s="3">
        <v>304</v>
      </c>
      <c r="AB306" t="s">
        <v>1534</v>
      </c>
      <c r="AD306" t="s">
        <v>1537</v>
      </c>
      <c r="AE306" s="3">
        <v>307</v>
      </c>
    </row>
    <row r="307" spans="24:31" ht="12.75">
      <c r="X307" s="1" t="s">
        <v>1131</v>
      </c>
      <c r="Y307" s="3">
        <v>305</v>
      </c>
      <c r="AB307" t="s">
        <v>1535</v>
      </c>
      <c r="AD307" t="s">
        <v>1599</v>
      </c>
      <c r="AE307" s="3">
        <v>354</v>
      </c>
    </row>
    <row r="308" spans="24:31" ht="12.75">
      <c r="X308" s="195" t="s">
        <v>1709</v>
      </c>
      <c r="Y308" s="3">
        <v>306</v>
      </c>
      <c r="AB308" t="s">
        <v>1536</v>
      </c>
      <c r="AD308" t="s">
        <v>1267</v>
      </c>
      <c r="AE308" s="3">
        <v>58</v>
      </c>
    </row>
    <row r="309" spans="24:31" ht="12.75">
      <c r="X309" s="1" t="s">
        <v>174</v>
      </c>
      <c r="Y309" s="3">
        <v>307</v>
      </c>
      <c r="AB309" t="s">
        <v>1537</v>
      </c>
      <c r="AD309" t="s">
        <v>1508</v>
      </c>
      <c r="AE309" s="3">
        <v>278</v>
      </c>
    </row>
    <row r="310" spans="24:31" ht="12.75">
      <c r="X310" s="1" t="s">
        <v>175</v>
      </c>
      <c r="Y310" s="3">
        <v>308</v>
      </c>
      <c r="AB310" t="s">
        <v>1538</v>
      </c>
      <c r="AD310" t="s">
        <v>1437</v>
      </c>
      <c r="AE310" s="3">
        <v>212</v>
      </c>
    </row>
    <row r="311" spans="24:31" ht="12.75">
      <c r="X311" s="1" t="s">
        <v>176</v>
      </c>
      <c r="Y311" s="3">
        <v>309</v>
      </c>
      <c r="AB311" t="s">
        <v>1539</v>
      </c>
      <c r="AD311" t="s">
        <v>26</v>
      </c>
      <c r="AE311" s="3">
        <v>490</v>
      </c>
    </row>
    <row r="312" spans="24:31" ht="12.75">
      <c r="X312" s="1" t="s">
        <v>177</v>
      </c>
      <c r="Y312" s="3">
        <v>310</v>
      </c>
      <c r="AB312" t="s">
        <v>1540</v>
      </c>
      <c r="AD312" t="s">
        <v>1600</v>
      </c>
      <c r="AE312" s="3">
        <v>355</v>
      </c>
    </row>
    <row r="313" spans="24:31" ht="12.75">
      <c r="X313" s="1" t="s">
        <v>178</v>
      </c>
      <c r="Y313" s="3">
        <v>311</v>
      </c>
      <c r="AB313" t="s">
        <v>1541</v>
      </c>
      <c r="AD313" t="s">
        <v>1538</v>
      </c>
      <c r="AE313" s="3">
        <v>308</v>
      </c>
    </row>
    <row r="314" spans="24:31" ht="12.75">
      <c r="X314" s="1" t="s">
        <v>179</v>
      </c>
      <c r="Y314" s="3">
        <v>312</v>
      </c>
      <c r="AB314" t="s">
        <v>1542</v>
      </c>
      <c r="AD314" t="s">
        <v>1421</v>
      </c>
      <c r="AE314" s="3">
        <v>196</v>
      </c>
    </row>
    <row r="315" spans="24:31" ht="12.75">
      <c r="X315" s="1" t="s">
        <v>180</v>
      </c>
      <c r="Y315" s="3">
        <v>313</v>
      </c>
      <c r="AB315" t="s">
        <v>1543</v>
      </c>
      <c r="AD315" t="s">
        <v>1771</v>
      </c>
      <c r="AE315" s="3">
        <v>395</v>
      </c>
    </row>
    <row r="316" spans="24:31" ht="12.75">
      <c r="X316" s="195" t="s">
        <v>1710</v>
      </c>
      <c r="Y316" s="3">
        <v>314</v>
      </c>
      <c r="AB316" t="s">
        <v>1544</v>
      </c>
      <c r="AD316" t="s">
        <v>1601</v>
      </c>
      <c r="AE316" s="3">
        <v>356</v>
      </c>
    </row>
    <row r="317" spans="24:31" ht="12.75">
      <c r="X317" s="1" t="s">
        <v>181</v>
      </c>
      <c r="Y317" s="3">
        <v>315</v>
      </c>
      <c r="AB317" t="s">
        <v>1545</v>
      </c>
      <c r="AD317" t="s">
        <v>1461</v>
      </c>
      <c r="AE317" s="3">
        <v>233</v>
      </c>
    </row>
    <row r="318" spans="24:31" ht="12.75">
      <c r="X318" s="1" t="s">
        <v>182</v>
      </c>
      <c r="Y318" s="3">
        <v>316</v>
      </c>
      <c r="AB318" t="s">
        <v>1552</v>
      </c>
      <c r="AD318" t="s">
        <v>1539</v>
      </c>
      <c r="AE318" s="3">
        <v>309</v>
      </c>
    </row>
    <row r="319" spans="24:31" ht="12.75">
      <c r="X319" s="1" t="s">
        <v>183</v>
      </c>
      <c r="Y319" s="3">
        <v>317</v>
      </c>
      <c r="AB319" t="s">
        <v>1553</v>
      </c>
      <c r="AD319" t="s">
        <v>52</v>
      </c>
      <c r="AE319" s="3">
        <v>513</v>
      </c>
    </row>
    <row r="320" spans="24:31" ht="12.75">
      <c r="X320" s="1" t="s">
        <v>184</v>
      </c>
      <c r="Y320" s="3">
        <v>318</v>
      </c>
      <c r="AB320" t="s">
        <v>1554</v>
      </c>
      <c r="AD320" t="s">
        <v>1438</v>
      </c>
      <c r="AE320" s="3">
        <v>213</v>
      </c>
    </row>
    <row r="321" spans="24:31" ht="12.75">
      <c r="X321" s="1" t="s">
        <v>187</v>
      </c>
      <c r="Y321" s="3">
        <v>319</v>
      </c>
      <c r="AB321" t="s">
        <v>1555</v>
      </c>
      <c r="AD321" t="s">
        <v>27</v>
      </c>
      <c r="AE321" s="3">
        <v>491</v>
      </c>
    </row>
    <row r="322" spans="24:31" ht="12.75">
      <c r="X322" s="195" t="s">
        <v>1711</v>
      </c>
      <c r="Y322" s="3">
        <v>320</v>
      </c>
      <c r="AB322" t="s">
        <v>1556</v>
      </c>
      <c r="AD322" t="s">
        <v>1268</v>
      </c>
      <c r="AE322" s="3">
        <v>59</v>
      </c>
    </row>
    <row r="323" spans="24:31" ht="12.75">
      <c r="X323" s="1" t="s">
        <v>188</v>
      </c>
      <c r="Y323" s="3">
        <v>321</v>
      </c>
      <c r="AB323" t="s">
        <v>1557</v>
      </c>
      <c r="AD323" t="s">
        <v>1772</v>
      </c>
      <c r="AE323" s="3">
        <v>396</v>
      </c>
    </row>
    <row r="324" spans="24:31" ht="12.75">
      <c r="X324" s="1" t="s">
        <v>189</v>
      </c>
      <c r="Y324" s="3">
        <v>322</v>
      </c>
      <c r="AB324" t="s">
        <v>1558</v>
      </c>
      <c r="AD324" t="s">
        <v>1269</v>
      </c>
      <c r="AE324" s="3">
        <v>60</v>
      </c>
    </row>
    <row r="325" spans="24:31" ht="12.75">
      <c r="X325" s="1" t="s">
        <v>190</v>
      </c>
      <c r="Y325" s="3">
        <v>323</v>
      </c>
      <c r="AB325" t="s">
        <v>1559</v>
      </c>
      <c r="AD325" t="s">
        <v>1340</v>
      </c>
      <c r="AE325" s="3">
        <v>115</v>
      </c>
    </row>
    <row r="326" spans="24:31" ht="12.75">
      <c r="X326" s="1" t="s">
        <v>191</v>
      </c>
      <c r="Y326" s="3">
        <v>324</v>
      </c>
      <c r="AB326" t="s">
        <v>1560</v>
      </c>
      <c r="AD326" t="s">
        <v>1773</v>
      </c>
      <c r="AE326" s="3">
        <v>397</v>
      </c>
    </row>
    <row r="327" spans="24:31" ht="12.75">
      <c r="X327" s="195" t="s">
        <v>1712</v>
      </c>
      <c r="Y327" s="3">
        <v>325</v>
      </c>
      <c r="AB327" t="s">
        <v>1561</v>
      </c>
      <c r="AD327" t="s">
        <v>1774</v>
      </c>
      <c r="AE327" s="3">
        <v>398</v>
      </c>
    </row>
    <row r="328" spans="24:31" ht="25.5">
      <c r="X328" s="195" t="s">
        <v>1713</v>
      </c>
      <c r="Y328" s="3">
        <v>326</v>
      </c>
      <c r="AB328" t="s">
        <v>1562</v>
      </c>
      <c r="AD328" t="s">
        <v>1775</v>
      </c>
      <c r="AE328" s="3">
        <v>399</v>
      </c>
    </row>
    <row r="329" spans="24:31" ht="12.75">
      <c r="X329" s="195" t="s">
        <v>1714</v>
      </c>
      <c r="Y329" s="3">
        <v>327</v>
      </c>
      <c r="AB329" t="s">
        <v>1563</v>
      </c>
      <c r="AD329" t="s">
        <v>1776</v>
      </c>
      <c r="AE329" s="3">
        <v>400</v>
      </c>
    </row>
    <row r="330" spans="24:31" ht="25.5">
      <c r="X330" s="195" t="s">
        <v>1715</v>
      </c>
      <c r="Y330" s="3">
        <v>328</v>
      </c>
      <c r="AB330" t="s">
        <v>1564</v>
      </c>
      <c r="AD330" t="s">
        <v>1383</v>
      </c>
      <c r="AE330" s="3">
        <v>158</v>
      </c>
    </row>
    <row r="331" spans="24:31" ht="12.75">
      <c r="X331" s="195" t="s">
        <v>1716</v>
      </c>
      <c r="Y331" s="3">
        <v>329</v>
      </c>
      <c r="AB331" t="s">
        <v>1565</v>
      </c>
      <c r="AD331" t="s">
        <v>1341</v>
      </c>
      <c r="AE331" s="3">
        <v>116</v>
      </c>
    </row>
    <row r="332" spans="28:31" ht="12.75">
      <c r="AB332" t="s">
        <v>1566</v>
      </c>
      <c r="AD332" t="s">
        <v>1342</v>
      </c>
      <c r="AE332" s="3">
        <v>117</v>
      </c>
    </row>
    <row r="333" spans="28:31" ht="12.75">
      <c r="AB333" t="s">
        <v>1567</v>
      </c>
      <c r="AD333" t="s">
        <v>1777</v>
      </c>
      <c r="AE333" s="3">
        <v>401</v>
      </c>
    </row>
    <row r="334" spans="28:31" ht="12.75">
      <c r="AB334" t="s">
        <v>1568</v>
      </c>
      <c r="AD334" t="s">
        <v>1778</v>
      </c>
      <c r="AE334" s="3">
        <v>402</v>
      </c>
    </row>
    <row r="335" spans="28:31" ht="12.75">
      <c r="AB335" t="s">
        <v>1569</v>
      </c>
      <c r="AD335" t="s">
        <v>72</v>
      </c>
      <c r="AE335" s="3">
        <v>533</v>
      </c>
    </row>
    <row r="336" spans="28:31" ht="12.75">
      <c r="AB336" t="s">
        <v>1579</v>
      </c>
      <c r="AD336" t="s">
        <v>1226</v>
      </c>
      <c r="AE336" s="3">
        <v>17</v>
      </c>
    </row>
    <row r="337" spans="28:31" ht="12.75">
      <c r="AB337" t="s">
        <v>1580</v>
      </c>
      <c r="AD337" t="s">
        <v>1462</v>
      </c>
      <c r="AE337" s="3">
        <v>234</v>
      </c>
    </row>
    <row r="338" spans="28:31" ht="12.75">
      <c r="AB338" t="s">
        <v>1581</v>
      </c>
      <c r="AD338" t="s">
        <v>1602</v>
      </c>
      <c r="AE338" s="3">
        <v>357</v>
      </c>
    </row>
    <row r="339" spans="28:31" ht="12.75">
      <c r="AB339" t="s">
        <v>1582</v>
      </c>
      <c r="AD339" t="s">
        <v>1603</v>
      </c>
      <c r="AE339" s="3">
        <v>358</v>
      </c>
    </row>
    <row r="340" spans="28:31" ht="12.75">
      <c r="AB340" t="s">
        <v>1583</v>
      </c>
      <c r="AD340" t="s">
        <v>1779</v>
      </c>
      <c r="AE340" s="3">
        <v>403</v>
      </c>
    </row>
    <row r="341" spans="28:31" ht="12.75">
      <c r="AB341" t="s">
        <v>1584</v>
      </c>
      <c r="AD341" t="s">
        <v>1540</v>
      </c>
      <c r="AE341" s="3">
        <v>310</v>
      </c>
    </row>
    <row r="342" spans="28:31" ht="12.75">
      <c r="AB342" t="s">
        <v>1585</v>
      </c>
      <c r="AD342" t="s">
        <v>1343</v>
      </c>
      <c r="AE342" s="3">
        <v>118</v>
      </c>
    </row>
    <row r="343" spans="28:31" ht="12.75">
      <c r="AB343" t="s">
        <v>1586</v>
      </c>
      <c r="AD343" t="s">
        <v>1270</v>
      </c>
      <c r="AE343" s="3">
        <v>61</v>
      </c>
    </row>
    <row r="344" spans="28:31" ht="12.75">
      <c r="AB344" t="s">
        <v>1587</v>
      </c>
      <c r="AD344" t="s">
        <v>73</v>
      </c>
      <c r="AE344" s="3">
        <v>534</v>
      </c>
    </row>
    <row r="345" spans="28:31" ht="12.75">
      <c r="AB345" t="s">
        <v>1588</v>
      </c>
      <c r="AD345" t="s">
        <v>1442</v>
      </c>
      <c r="AE345" s="3">
        <v>214</v>
      </c>
    </row>
    <row r="346" spans="28:31" ht="12.75">
      <c r="AB346" t="s">
        <v>1589</v>
      </c>
      <c r="AD346" t="s">
        <v>1463</v>
      </c>
      <c r="AE346" s="3">
        <v>235</v>
      </c>
    </row>
    <row r="347" spans="28:31" ht="12.75">
      <c r="AB347" t="s">
        <v>1590</v>
      </c>
      <c r="AD347" t="s">
        <v>53</v>
      </c>
      <c r="AE347" s="3">
        <v>514</v>
      </c>
    </row>
    <row r="348" spans="28:31" ht="12.75">
      <c r="AB348" t="s">
        <v>1591</v>
      </c>
      <c r="AD348" t="s">
        <v>1271</v>
      </c>
      <c r="AE348" s="3">
        <v>62</v>
      </c>
    </row>
    <row r="349" spans="28:31" ht="12.75">
      <c r="AB349" t="s">
        <v>1592</v>
      </c>
      <c r="AD349" t="s">
        <v>1484</v>
      </c>
      <c r="AE349" s="3">
        <v>254</v>
      </c>
    </row>
    <row r="350" spans="28:31" ht="12.75">
      <c r="AB350" t="s">
        <v>1593</v>
      </c>
      <c r="AD350" t="s">
        <v>1541</v>
      </c>
      <c r="AE350" s="3">
        <v>311</v>
      </c>
    </row>
    <row r="351" spans="28:31" ht="12.75">
      <c r="AB351" t="s">
        <v>1594</v>
      </c>
      <c r="AD351" t="s">
        <v>1443</v>
      </c>
      <c r="AE351" s="3">
        <v>215</v>
      </c>
    </row>
    <row r="352" spans="28:31" ht="12.75">
      <c r="AB352" t="s">
        <v>1595</v>
      </c>
      <c r="AD352" t="s">
        <v>1831</v>
      </c>
      <c r="AE352" s="3">
        <v>453</v>
      </c>
    </row>
    <row r="353" spans="28:31" ht="12.75">
      <c r="AB353" t="s">
        <v>1596</v>
      </c>
      <c r="AD353" t="s">
        <v>1344</v>
      </c>
      <c r="AE353" s="3">
        <v>119</v>
      </c>
    </row>
    <row r="354" spans="28:31" ht="12.75">
      <c r="AB354" t="s">
        <v>1597</v>
      </c>
      <c r="AD354" t="s">
        <v>28</v>
      </c>
      <c r="AE354" s="3">
        <v>492</v>
      </c>
    </row>
    <row r="355" spans="28:31" ht="12.75">
      <c r="AB355" t="s">
        <v>1598</v>
      </c>
      <c r="AD355" t="s">
        <v>1402</v>
      </c>
      <c r="AE355" s="3">
        <v>177</v>
      </c>
    </row>
    <row r="356" spans="28:31" ht="12.75">
      <c r="AB356" t="s">
        <v>1599</v>
      </c>
      <c r="AD356" t="s">
        <v>1227</v>
      </c>
      <c r="AE356" s="3">
        <v>18</v>
      </c>
    </row>
    <row r="357" spans="28:31" ht="12.75">
      <c r="AB357" t="s">
        <v>1600</v>
      </c>
      <c r="AD357" t="s">
        <v>1272</v>
      </c>
      <c r="AE357" s="3">
        <v>63</v>
      </c>
    </row>
    <row r="358" spans="28:31" ht="12.75">
      <c r="AB358" t="s">
        <v>1601</v>
      </c>
      <c r="AD358" t="s">
        <v>1273</v>
      </c>
      <c r="AE358" s="3">
        <v>64</v>
      </c>
    </row>
    <row r="359" spans="28:31" ht="12.75">
      <c r="AB359" t="s">
        <v>1602</v>
      </c>
      <c r="AD359" t="s">
        <v>1444</v>
      </c>
      <c r="AE359" s="3">
        <v>216</v>
      </c>
    </row>
    <row r="360" spans="28:31" ht="12.75">
      <c r="AB360" t="s">
        <v>1603</v>
      </c>
      <c r="AD360" t="s">
        <v>1274</v>
      </c>
      <c r="AE360" s="3">
        <v>65</v>
      </c>
    </row>
    <row r="361" spans="28:31" ht="12.75">
      <c r="AB361" t="s">
        <v>1604</v>
      </c>
      <c r="AD361" t="s">
        <v>1384</v>
      </c>
      <c r="AE361" s="3">
        <v>159</v>
      </c>
    </row>
    <row r="362" spans="28:31" ht="12.75">
      <c r="AB362" t="s">
        <v>1605</v>
      </c>
      <c r="AD362" t="s">
        <v>1403</v>
      </c>
      <c r="AE362" s="3">
        <v>178</v>
      </c>
    </row>
    <row r="363" spans="28:31" ht="12.75">
      <c r="AB363" t="s">
        <v>1606</v>
      </c>
      <c r="AD363" t="s">
        <v>1812</v>
      </c>
      <c r="AE363" s="3">
        <v>435</v>
      </c>
    </row>
    <row r="364" spans="28:31" ht="12.75">
      <c r="AB364" t="s">
        <v>1607</v>
      </c>
      <c r="AD364" t="s">
        <v>1604</v>
      </c>
      <c r="AE364" s="3">
        <v>359</v>
      </c>
    </row>
    <row r="365" spans="28:31" ht="12.75">
      <c r="AB365" t="s">
        <v>1608</v>
      </c>
      <c r="AD365" t="s">
        <v>1813</v>
      </c>
      <c r="AE365" s="3">
        <v>436</v>
      </c>
    </row>
    <row r="366" spans="28:31" ht="12.75">
      <c r="AB366" t="s">
        <v>1609</v>
      </c>
      <c r="AD366" t="s">
        <v>1605</v>
      </c>
      <c r="AE366" s="3">
        <v>360</v>
      </c>
    </row>
    <row r="367" spans="28:31" ht="12.75">
      <c r="AB367" t="s">
        <v>1610</v>
      </c>
      <c r="AD367" t="s">
        <v>54</v>
      </c>
      <c r="AE367" s="3">
        <v>515</v>
      </c>
    </row>
    <row r="368" spans="28:31" ht="12.75">
      <c r="AB368" t="s">
        <v>1611</v>
      </c>
      <c r="AD368" t="s">
        <v>1542</v>
      </c>
      <c r="AE368" s="3">
        <v>312</v>
      </c>
    </row>
    <row r="369" spans="28:31" ht="12.75">
      <c r="AB369" t="s">
        <v>1612</v>
      </c>
      <c r="AD369" t="s">
        <v>1275</v>
      </c>
      <c r="AE369" s="3">
        <v>66</v>
      </c>
    </row>
    <row r="370" spans="28:31" ht="12.75">
      <c r="AB370" t="s">
        <v>1613</v>
      </c>
      <c r="AD370" t="s">
        <v>6</v>
      </c>
      <c r="AE370" s="3">
        <v>470</v>
      </c>
    </row>
    <row r="371" spans="28:31" ht="12.75">
      <c r="AB371" t="s">
        <v>1614</v>
      </c>
      <c r="AD371" t="s">
        <v>1276</v>
      </c>
      <c r="AE371" s="3">
        <v>67</v>
      </c>
    </row>
    <row r="372" spans="28:31" ht="12.75">
      <c r="AB372" t="s">
        <v>1615</v>
      </c>
      <c r="AD372" t="s">
        <v>1445</v>
      </c>
      <c r="AE372" s="3">
        <v>217</v>
      </c>
    </row>
    <row r="373" spans="28:31" ht="12.75">
      <c r="AB373" t="s">
        <v>1616</v>
      </c>
      <c r="AD373" t="s">
        <v>100</v>
      </c>
      <c r="AE373" s="3">
        <v>561</v>
      </c>
    </row>
    <row r="374" spans="28:31" ht="12.75">
      <c r="AB374" t="s">
        <v>1617</v>
      </c>
      <c r="AD374" t="s">
        <v>101</v>
      </c>
      <c r="AE374" s="3">
        <v>562</v>
      </c>
    </row>
    <row r="375" spans="28:31" ht="12.75">
      <c r="AB375" t="s">
        <v>1618</v>
      </c>
      <c r="AD375" t="s">
        <v>1277</v>
      </c>
      <c r="AE375" s="3">
        <v>68</v>
      </c>
    </row>
    <row r="376" spans="28:31" ht="12.75">
      <c r="AB376" t="s">
        <v>1619</v>
      </c>
      <c r="AD376" t="s">
        <v>1345</v>
      </c>
      <c r="AE376" s="3">
        <v>120</v>
      </c>
    </row>
    <row r="377" spans="28:31" ht="12.75">
      <c r="AB377" t="s">
        <v>1620</v>
      </c>
      <c r="AD377" t="s">
        <v>1278</v>
      </c>
      <c r="AE377" s="3">
        <v>69</v>
      </c>
    </row>
    <row r="378" spans="28:31" ht="12.75">
      <c r="AB378" t="s">
        <v>1621</v>
      </c>
      <c r="AD378" t="s">
        <v>1279</v>
      </c>
      <c r="AE378" s="3">
        <v>70</v>
      </c>
    </row>
    <row r="379" spans="28:31" ht="12.75">
      <c r="AB379" t="s">
        <v>1622</v>
      </c>
      <c r="AD379" t="s">
        <v>1780</v>
      </c>
      <c r="AE379" s="3">
        <v>404</v>
      </c>
    </row>
    <row r="380" spans="28:31" ht="12.75">
      <c r="AB380" t="s">
        <v>1623</v>
      </c>
      <c r="AD380" t="s">
        <v>1832</v>
      </c>
      <c r="AE380" s="3">
        <v>454</v>
      </c>
    </row>
    <row r="381" spans="28:31" ht="12.75">
      <c r="AB381" t="s">
        <v>1624</v>
      </c>
      <c r="AD381" t="s">
        <v>1781</v>
      </c>
      <c r="AE381" s="3">
        <v>405</v>
      </c>
    </row>
    <row r="382" spans="28:31" ht="12.75">
      <c r="AB382" t="s">
        <v>1625</v>
      </c>
      <c r="AD382" t="s">
        <v>1833</v>
      </c>
      <c r="AE382" s="3">
        <v>455</v>
      </c>
    </row>
    <row r="383" spans="28:31" ht="12.75">
      <c r="AB383" t="s">
        <v>1626</v>
      </c>
      <c r="AD383" t="s">
        <v>1464</v>
      </c>
      <c r="AE383" s="3">
        <v>236</v>
      </c>
    </row>
    <row r="384" spans="28:31" ht="12.75">
      <c r="AB384" t="s">
        <v>1627</v>
      </c>
      <c r="AD384" t="s">
        <v>29</v>
      </c>
      <c r="AE384" s="3">
        <v>493</v>
      </c>
    </row>
    <row r="385" spans="28:31" ht="12.75">
      <c r="AB385" t="s">
        <v>1628</v>
      </c>
      <c r="AD385" t="s">
        <v>1346</v>
      </c>
      <c r="AE385" s="3">
        <v>121</v>
      </c>
    </row>
    <row r="386" spans="28:31" ht="12.75">
      <c r="AB386" t="s">
        <v>1629</v>
      </c>
      <c r="AD386" t="s">
        <v>1347</v>
      </c>
      <c r="AE386" s="3">
        <v>122</v>
      </c>
    </row>
    <row r="387" spans="28:31" ht="12.75">
      <c r="AB387" t="s">
        <v>1630</v>
      </c>
      <c r="AD387" t="s">
        <v>1522</v>
      </c>
      <c r="AE387" s="3">
        <v>292</v>
      </c>
    </row>
    <row r="388" spans="28:31" ht="12.75">
      <c r="AB388" t="s">
        <v>1631</v>
      </c>
      <c r="AD388" t="s">
        <v>7</v>
      </c>
      <c r="AE388" s="3">
        <v>471</v>
      </c>
    </row>
    <row r="389" spans="28:31" ht="12.75">
      <c r="AB389" t="s">
        <v>1632</v>
      </c>
      <c r="AD389" t="s">
        <v>1385</v>
      </c>
      <c r="AE389" s="3">
        <v>160</v>
      </c>
    </row>
    <row r="390" spans="28:31" ht="12.75">
      <c r="AB390" t="s">
        <v>1633</v>
      </c>
      <c r="AD390" t="s">
        <v>8</v>
      </c>
      <c r="AE390" s="3">
        <v>472</v>
      </c>
    </row>
    <row r="391" spans="28:31" ht="12.75">
      <c r="AB391" t="s">
        <v>1634</v>
      </c>
      <c r="AD391" t="s">
        <v>1782</v>
      </c>
      <c r="AE391" s="3">
        <v>406</v>
      </c>
    </row>
    <row r="392" spans="28:31" ht="12.75">
      <c r="AB392" t="s">
        <v>1635</v>
      </c>
      <c r="AD392" t="s">
        <v>1543</v>
      </c>
      <c r="AE392" s="3">
        <v>313</v>
      </c>
    </row>
    <row r="393" spans="28:31" ht="12.75">
      <c r="AB393" t="s">
        <v>1636</v>
      </c>
      <c r="AD393" t="s">
        <v>102</v>
      </c>
      <c r="AE393" s="3">
        <v>563</v>
      </c>
    </row>
    <row r="394" spans="28:31" ht="12.75">
      <c r="AB394" t="s">
        <v>1637</v>
      </c>
      <c r="AD394" t="s">
        <v>9</v>
      </c>
      <c r="AE394" s="3">
        <v>473</v>
      </c>
    </row>
    <row r="395" spans="28:31" ht="12.75">
      <c r="AB395" t="s">
        <v>1638</v>
      </c>
      <c r="AD395" t="s">
        <v>1386</v>
      </c>
      <c r="AE395" s="3">
        <v>161</v>
      </c>
    </row>
    <row r="396" spans="28:31" ht="12.75">
      <c r="AB396" t="s">
        <v>1639</v>
      </c>
      <c r="AD396" t="s">
        <v>1387</v>
      </c>
      <c r="AE396" s="3">
        <v>162</v>
      </c>
    </row>
    <row r="397" spans="28:31" ht="12.75">
      <c r="AB397" t="s">
        <v>1771</v>
      </c>
      <c r="AD397" t="s">
        <v>1544</v>
      </c>
      <c r="AE397" s="3">
        <v>314</v>
      </c>
    </row>
    <row r="398" spans="28:31" ht="12.75">
      <c r="AB398" t="s">
        <v>1772</v>
      </c>
      <c r="AD398" t="s">
        <v>1465</v>
      </c>
      <c r="AE398" s="3">
        <v>237</v>
      </c>
    </row>
    <row r="399" spans="28:31" ht="12.75">
      <c r="AB399" t="s">
        <v>1773</v>
      </c>
      <c r="AD399" t="s">
        <v>10</v>
      </c>
      <c r="AE399" s="3">
        <v>474</v>
      </c>
    </row>
    <row r="400" spans="28:31" ht="12.75">
      <c r="AB400" t="s">
        <v>1774</v>
      </c>
      <c r="AD400" t="s">
        <v>74</v>
      </c>
      <c r="AE400" s="3">
        <v>535</v>
      </c>
    </row>
    <row r="401" spans="28:31" ht="12.75">
      <c r="AB401" t="s">
        <v>1775</v>
      </c>
      <c r="AD401" t="s">
        <v>1545</v>
      </c>
      <c r="AE401" s="3">
        <v>315</v>
      </c>
    </row>
    <row r="402" spans="28:31" ht="12.75">
      <c r="AB402" t="s">
        <v>1776</v>
      </c>
      <c r="AD402" t="s">
        <v>1228</v>
      </c>
      <c r="AE402" s="3">
        <v>19</v>
      </c>
    </row>
    <row r="403" spans="28:31" ht="12.75">
      <c r="AB403" t="s">
        <v>1777</v>
      </c>
      <c r="AD403" t="s">
        <v>1815</v>
      </c>
      <c r="AE403" s="3">
        <v>438</v>
      </c>
    </row>
    <row r="404" spans="28:31" ht="12.75">
      <c r="AB404" t="s">
        <v>1778</v>
      </c>
      <c r="AD404" t="s">
        <v>1814</v>
      </c>
      <c r="AE404" s="3">
        <v>437</v>
      </c>
    </row>
    <row r="405" spans="28:31" ht="12.75">
      <c r="AB405" t="s">
        <v>1779</v>
      </c>
      <c r="AD405" t="s">
        <v>103</v>
      </c>
      <c r="AE405" s="3">
        <v>564</v>
      </c>
    </row>
    <row r="406" spans="28:31" ht="12.75">
      <c r="AB406" t="s">
        <v>1780</v>
      </c>
      <c r="AD406" t="s">
        <v>1816</v>
      </c>
      <c r="AE406" s="3">
        <v>439</v>
      </c>
    </row>
    <row r="407" spans="28:31" ht="12.75">
      <c r="AB407" t="s">
        <v>1781</v>
      </c>
      <c r="AD407" t="s">
        <v>1817</v>
      </c>
      <c r="AE407" s="3">
        <v>440</v>
      </c>
    </row>
    <row r="408" spans="28:31" ht="12.75">
      <c r="AB408" t="s">
        <v>1782</v>
      </c>
      <c r="AD408" t="s">
        <v>1834</v>
      </c>
      <c r="AE408" s="3">
        <v>456</v>
      </c>
    </row>
    <row r="409" spans="28:31" ht="12.75">
      <c r="AB409" t="s">
        <v>1783</v>
      </c>
      <c r="AD409" t="s">
        <v>1229</v>
      </c>
      <c r="AE409" s="3">
        <v>20</v>
      </c>
    </row>
    <row r="410" spans="28:31" ht="12.75">
      <c r="AB410" t="s">
        <v>1784</v>
      </c>
      <c r="AD410" t="s">
        <v>1523</v>
      </c>
      <c r="AE410" s="3">
        <v>293</v>
      </c>
    </row>
    <row r="411" spans="28:31" ht="12.75">
      <c r="AB411" t="s">
        <v>1785</v>
      </c>
      <c r="AD411" t="s">
        <v>1524</v>
      </c>
      <c r="AE411" s="3">
        <v>294</v>
      </c>
    </row>
    <row r="412" spans="28:31" ht="12.75">
      <c r="AB412" t="s">
        <v>1786</v>
      </c>
      <c r="AD412" t="s">
        <v>1835</v>
      </c>
      <c r="AE412" s="3">
        <v>457</v>
      </c>
    </row>
    <row r="413" spans="28:31" ht="12.75">
      <c r="AB413" t="s">
        <v>1787</v>
      </c>
      <c r="AD413" t="s">
        <v>11</v>
      </c>
      <c r="AE413" s="3">
        <v>475</v>
      </c>
    </row>
    <row r="414" spans="28:31" ht="12.75">
      <c r="AB414" t="s">
        <v>1788</v>
      </c>
      <c r="AD414" t="s">
        <v>75</v>
      </c>
      <c r="AE414" s="3">
        <v>536</v>
      </c>
    </row>
    <row r="415" spans="28:31" ht="12.75">
      <c r="AB415" t="s">
        <v>1789</v>
      </c>
      <c r="AD415" t="s">
        <v>1280</v>
      </c>
      <c r="AE415" s="3">
        <v>71</v>
      </c>
    </row>
    <row r="416" spans="28:31" ht="12.75">
      <c r="AB416" t="s">
        <v>1790</v>
      </c>
      <c r="AD416" t="s">
        <v>1783</v>
      </c>
      <c r="AE416" s="3">
        <v>407</v>
      </c>
    </row>
    <row r="417" spans="28:31" ht="12.75">
      <c r="AB417" t="s">
        <v>1791</v>
      </c>
      <c r="AD417" t="s">
        <v>30</v>
      </c>
      <c r="AE417" s="3">
        <v>494</v>
      </c>
    </row>
    <row r="418" spans="28:31" ht="12.75">
      <c r="AB418" t="s">
        <v>1792</v>
      </c>
      <c r="AD418" t="s">
        <v>1509</v>
      </c>
      <c r="AE418" s="3">
        <v>279</v>
      </c>
    </row>
    <row r="419" spans="28:31" ht="12.75">
      <c r="AB419" t="s">
        <v>1793</v>
      </c>
      <c r="AD419" t="s">
        <v>1510</v>
      </c>
      <c r="AE419" s="3">
        <v>280</v>
      </c>
    </row>
    <row r="420" spans="28:31" ht="12.75">
      <c r="AB420" t="s">
        <v>1794</v>
      </c>
      <c r="AD420" t="s">
        <v>1606</v>
      </c>
      <c r="AE420" s="3">
        <v>361</v>
      </c>
    </row>
    <row r="421" spans="28:31" ht="12.75">
      <c r="AB421" t="s">
        <v>1795</v>
      </c>
      <c r="AD421" t="s">
        <v>1281</v>
      </c>
      <c r="AE421" s="3">
        <v>72</v>
      </c>
    </row>
    <row r="422" spans="28:31" ht="12.75">
      <c r="AB422" t="s">
        <v>1796</v>
      </c>
      <c r="AD422" t="s">
        <v>1282</v>
      </c>
      <c r="AE422" s="3">
        <v>73</v>
      </c>
    </row>
    <row r="423" spans="28:31" ht="12.75">
      <c r="AB423" t="s">
        <v>1797</v>
      </c>
      <c r="AD423" t="s">
        <v>1283</v>
      </c>
      <c r="AE423" s="3">
        <v>74</v>
      </c>
    </row>
    <row r="424" spans="28:31" ht="12.75">
      <c r="AB424" t="s">
        <v>1798</v>
      </c>
      <c r="AD424" t="s">
        <v>1836</v>
      </c>
      <c r="AE424" s="3">
        <v>458</v>
      </c>
    </row>
    <row r="425" spans="28:31" ht="12.75">
      <c r="AB425" t="s">
        <v>1799</v>
      </c>
      <c r="AD425" t="s">
        <v>1284</v>
      </c>
      <c r="AE425" s="3">
        <v>75</v>
      </c>
    </row>
    <row r="426" spans="28:31" ht="12.75">
      <c r="AB426" t="s">
        <v>1800</v>
      </c>
      <c r="AD426" t="s">
        <v>1285</v>
      </c>
      <c r="AE426" s="3">
        <v>76</v>
      </c>
    </row>
    <row r="427" spans="28:31" ht="12.75">
      <c r="AB427" t="s">
        <v>1801</v>
      </c>
      <c r="AD427" t="s">
        <v>1784</v>
      </c>
      <c r="AE427" s="3">
        <v>408</v>
      </c>
    </row>
    <row r="428" spans="28:31" ht="12.75">
      <c r="AB428" t="s">
        <v>1802</v>
      </c>
      <c r="AD428" t="s">
        <v>1348</v>
      </c>
      <c r="AE428" s="3">
        <v>123</v>
      </c>
    </row>
    <row r="429" spans="28:31" ht="12.75">
      <c r="AB429" t="s">
        <v>1803</v>
      </c>
      <c r="AD429" t="s">
        <v>1349</v>
      </c>
      <c r="AE429" s="3">
        <v>124</v>
      </c>
    </row>
    <row r="430" spans="28:31" ht="12.75">
      <c r="AB430" t="s">
        <v>1805</v>
      </c>
      <c r="AD430" t="s">
        <v>1286</v>
      </c>
      <c r="AE430" s="3">
        <v>77</v>
      </c>
    </row>
    <row r="431" spans="28:31" ht="12.75">
      <c r="AB431" t="s">
        <v>1806</v>
      </c>
      <c r="AD431" t="s">
        <v>1785</v>
      </c>
      <c r="AE431" s="3">
        <v>409</v>
      </c>
    </row>
    <row r="432" spans="28:31" ht="12.75">
      <c r="AB432" t="s">
        <v>1807</v>
      </c>
      <c r="AD432" t="s">
        <v>1786</v>
      </c>
      <c r="AE432" s="3">
        <v>410</v>
      </c>
    </row>
    <row r="433" spans="28:31" ht="12.75">
      <c r="AB433" t="s">
        <v>1808</v>
      </c>
      <c r="AD433" t="s">
        <v>1287</v>
      </c>
      <c r="AE433" s="3">
        <v>78</v>
      </c>
    </row>
    <row r="434" spans="28:31" ht="12.75">
      <c r="AB434" t="s">
        <v>1809</v>
      </c>
      <c r="AD434" t="s">
        <v>31</v>
      </c>
      <c r="AE434" s="3">
        <v>495</v>
      </c>
    </row>
    <row r="435" spans="28:31" ht="12.75">
      <c r="AB435" t="s">
        <v>1810</v>
      </c>
      <c r="AD435" t="s">
        <v>1607</v>
      </c>
      <c r="AE435" s="3">
        <v>362</v>
      </c>
    </row>
    <row r="436" spans="28:31" ht="12.75">
      <c r="AB436" t="s">
        <v>1811</v>
      </c>
      <c r="AD436" t="s">
        <v>1446</v>
      </c>
      <c r="AE436" s="3">
        <v>218</v>
      </c>
    </row>
    <row r="437" spans="28:31" ht="12.75">
      <c r="AB437" t="s">
        <v>1812</v>
      </c>
      <c r="AD437" t="s">
        <v>76</v>
      </c>
      <c r="AE437" s="3">
        <v>537</v>
      </c>
    </row>
    <row r="438" spans="28:31" ht="12.75">
      <c r="AB438" t="s">
        <v>1813</v>
      </c>
      <c r="AD438" t="s">
        <v>77</v>
      </c>
      <c r="AE438" s="3">
        <v>538</v>
      </c>
    </row>
    <row r="439" spans="28:31" ht="12.75">
      <c r="AB439" t="s">
        <v>1814</v>
      </c>
      <c r="AD439" t="s">
        <v>1787</v>
      </c>
      <c r="AE439" s="3">
        <v>411</v>
      </c>
    </row>
    <row r="440" spans="28:31" ht="12.75">
      <c r="AB440" t="s">
        <v>1815</v>
      </c>
      <c r="AD440" t="s">
        <v>1608</v>
      </c>
      <c r="AE440" s="3">
        <v>363</v>
      </c>
    </row>
    <row r="441" spans="28:31" ht="12.75">
      <c r="AB441" t="s">
        <v>1816</v>
      </c>
      <c r="AD441" t="s">
        <v>1388</v>
      </c>
      <c r="AE441" s="3">
        <v>163</v>
      </c>
    </row>
    <row r="442" spans="28:31" ht="12.75">
      <c r="AB442" t="s">
        <v>1817</v>
      </c>
      <c r="AD442" t="s">
        <v>1288</v>
      </c>
      <c r="AE442" s="3">
        <v>79</v>
      </c>
    </row>
    <row r="443" spans="28:31" ht="12.75">
      <c r="AB443" t="s">
        <v>1818</v>
      </c>
      <c r="AD443" t="s">
        <v>1289</v>
      </c>
      <c r="AE443" s="3">
        <v>80</v>
      </c>
    </row>
    <row r="444" spans="28:31" ht="12.75">
      <c r="AB444" t="s">
        <v>1819</v>
      </c>
      <c r="AD444" t="s">
        <v>1290</v>
      </c>
      <c r="AE444" s="3">
        <v>81</v>
      </c>
    </row>
    <row r="445" spans="28:31" ht="12.75">
      <c r="AB445" t="s">
        <v>1821</v>
      </c>
      <c r="AD445" t="s">
        <v>12</v>
      </c>
      <c r="AE445" s="3">
        <v>476</v>
      </c>
    </row>
    <row r="446" spans="28:31" ht="12.75">
      <c r="AB446" t="s">
        <v>1822</v>
      </c>
      <c r="AD446" t="s">
        <v>55</v>
      </c>
      <c r="AE446" s="3">
        <v>516</v>
      </c>
    </row>
    <row r="447" spans="28:31" ht="12.75">
      <c r="AB447" t="s">
        <v>1823</v>
      </c>
      <c r="AD447" t="s">
        <v>1552</v>
      </c>
      <c r="AE447" s="3">
        <v>316</v>
      </c>
    </row>
    <row r="448" spans="28:31" ht="12.75">
      <c r="AB448" t="s">
        <v>1824</v>
      </c>
      <c r="AD448" t="s">
        <v>78</v>
      </c>
      <c r="AE448" s="3">
        <v>539</v>
      </c>
    </row>
    <row r="449" spans="28:31" ht="12.75">
      <c r="AB449" t="s">
        <v>1825</v>
      </c>
      <c r="AD449" t="s">
        <v>1609</v>
      </c>
      <c r="AE449" s="3">
        <v>364</v>
      </c>
    </row>
    <row r="450" spans="28:31" ht="12.75">
      <c r="AB450" t="s">
        <v>1826</v>
      </c>
      <c r="AD450" t="s">
        <v>1610</v>
      </c>
      <c r="AE450" s="3">
        <v>365</v>
      </c>
    </row>
    <row r="451" spans="28:31" ht="12.75">
      <c r="AB451" t="s">
        <v>1827</v>
      </c>
      <c r="AD451" t="s">
        <v>1404</v>
      </c>
      <c r="AE451" s="3">
        <v>179</v>
      </c>
    </row>
    <row r="452" spans="28:31" ht="12.75">
      <c r="AB452" t="s">
        <v>1828</v>
      </c>
      <c r="AD452" t="s">
        <v>1818</v>
      </c>
      <c r="AE452" s="3">
        <v>441</v>
      </c>
    </row>
    <row r="453" spans="28:31" ht="12.75">
      <c r="AB453" t="s">
        <v>1829</v>
      </c>
      <c r="AD453" t="s">
        <v>1819</v>
      </c>
      <c r="AE453" s="3">
        <v>442</v>
      </c>
    </row>
    <row r="454" spans="28:31" ht="12.75">
      <c r="AB454" t="s">
        <v>1830</v>
      </c>
      <c r="AD454" t="s">
        <v>1485</v>
      </c>
      <c r="AE454" s="3">
        <v>255</v>
      </c>
    </row>
    <row r="455" spans="28:31" ht="12.75">
      <c r="AB455" t="s">
        <v>1831</v>
      </c>
      <c r="AD455" t="s">
        <v>1350</v>
      </c>
      <c r="AE455" s="3">
        <v>125</v>
      </c>
    </row>
    <row r="456" spans="28:31" ht="12.75">
      <c r="AB456" t="s">
        <v>1832</v>
      </c>
      <c r="AD456" t="s">
        <v>1422</v>
      </c>
      <c r="AE456" s="3">
        <v>197</v>
      </c>
    </row>
    <row r="457" spans="28:31" ht="12.75">
      <c r="AB457" t="s">
        <v>1833</v>
      </c>
      <c r="AD457" t="s">
        <v>1821</v>
      </c>
      <c r="AE457" s="3">
        <v>443</v>
      </c>
    </row>
    <row r="458" spans="28:31" ht="12.75">
      <c r="AB458" t="s">
        <v>1834</v>
      </c>
      <c r="AD458" t="s">
        <v>1611</v>
      </c>
      <c r="AE458" s="3">
        <v>366</v>
      </c>
    </row>
    <row r="459" spans="28:31" ht="12.75">
      <c r="AB459" t="s">
        <v>1835</v>
      </c>
      <c r="AD459" t="s">
        <v>1612</v>
      </c>
      <c r="AE459" s="3">
        <v>367</v>
      </c>
    </row>
    <row r="460" spans="28:31" ht="12.75">
      <c r="AB460" t="s">
        <v>1836</v>
      </c>
      <c r="AD460" t="s">
        <v>1389</v>
      </c>
      <c r="AE460" s="3">
        <v>164</v>
      </c>
    </row>
    <row r="461" spans="28:31" ht="12.75">
      <c r="AB461" t="s">
        <v>1837</v>
      </c>
      <c r="AD461" t="s">
        <v>1230</v>
      </c>
      <c r="AE461" s="3">
        <v>21</v>
      </c>
    </row>
    <row r="462" spans="28:31" ht="12.75">
      <c r="AB462" t="s">
        <v>1838</v>
      </c>
      <c r="AD462" t="s">
        <v>32</v>
      </c>
      <c r="AE462" s="3">
        <v>496</v>
      </c>
    </row>
    <row r="463" spans="28:31" ht="12.75">
      <c r="AB463" t="s">
        <v>1839</v>
      </c>
      <c r="AD463" t="s">
        <v>1553</v>
      </c>
      <c r="AE463" s="3">
        <v>317</v>
      </c>
    </row>
    <row r="464" spans="28:31" ht="12.75">
      <c r="AB464" t="s">
        <v>1840</v>
      </c>
      <c r="AD464" t="s">
        <v>1613</v>
      </c>
      <c r="AE464" s="3">
        <v>368</v>
      </c>
    </row>
    <row r="465" spans="28:31" ht="12.75">
      <c r="AB465" t="s">
        <v>1841</v>
      </c>
      <c r="AD465" t="s">
        <v>33</v>
      </c>
      <c r="AE465" s="3">
        <v>497</v>
      </c>
    </row>
    <row r="466" spans="28:31" ht="12.75">
      <c r="AB466" t="s">
        <v>0</v>
      </c>
      <c r="AD466" t="s">
        <v>1554</v>
      </c>
      <c r="AE466" s="3">
        <v>318</v>
      </c>
    </row>
    <row r="467" spans="28:31" ht="12.75">
      <c r="AB467" t="s">
        <v>1</v>
      </c>
      <c r="AD467" t="s">
        <v>1291</v>
      </c>
      <c r="AE467" s="3">
        <v>82</v>
      </c>
    </row>
    <row r="468" spans="28:31" ht="12.75">
      <c r="AB468" t="s">
        <v>2</v>
      </c>
      <c r="AD468" t="s">
        <v>1466</v>
      </c>
      <c r="AE468" s="3">
        <v>238</v>
      </c>
    </row>
    <row r="469" spans="28:31" ht="12.75">
      <c r="AB469" t="s">
        <v>3</v>
      </c>
      <c r="AD469" t="s">
        <v>1447</v>
      </c>
      <c r="AE469" s="3">
        <v>219</v>
      </c>
    </row>
    <row r="470" spans="28:31" ht="12.75">
      <c r="AB470" t="s">
        <v>4</v>
      </c>
      <c r="AD470" t="s">
        <v>1555</v>
      </c>
      <c r="AE470" s="3">
        <v>319</v>
      </c>
    </row>
    <row r="471" spans="28:31" ht="12.75">
      <c r="AB471" t="s">
        <v>5</v>
      </c>
      <c r="AD471" t="s">
        <v>1556</v>
      </c>
      <c r="AE471" s="3">
        <v>320</v>
      </c>
    </row>
    <row r="472" spans="28:31" ht="12.75">
      <c r="AB472" t="s">
        <v>6</v>
      </c>
      <c r="AD472" t="s">
        <v>1822</v>
      </c>
      <c r="AE472" s="3">
        <v>444</v>
      </c>
    </row>
    <row r="473" spans="28:31" ht="12.75">
      <c r="AB473" t="s">
        <v>7</v>
      </c>
      <c r="AD473" t="s">
        <v>1351</v>
      </c>
      <c r="AE473" s="3">
        <v>126</v>
      </c>
    </row>
    <row r="474" spans="28:31" ht="12.75">
      <c r="AB474" t="s">
        <v>8</v>
      </c>
      <c r="AD474" t="s">
        <v>56</v>
      </c>
      <c r="AE474" s="3">
        <v>517</v>
      </c>
    </row>
    <row r="475" spans="28:31" ht="12.75">
      <c r="AB475" t="s">
        <v>9</v>
      </c>
      <c r="AD475" t="s">
        <v>1557</v>
      </c>
      <c r="AE475" s="3">
        <v>321</v>
      </c>
    </row>
    <row r="476" spans="28:31" ht="12.75">
      <c r="AB476" t="s">
        <v>10</v>
      </c>
      <c r="AD476" t="s">
        <v>1614</v>
      </c>
      <c r="AE476" s="3">
        <v>369</v>
      </c>
    </row>
    <row r="477" spans="28:31" ht="12.75">
      <c r="AB477" t="s">
        <v>11</v>
      </c>
      <c r="AD477" t="s">
        <v>1615</v>
      </c>
      <c r="AE477" s="3">
        <v>370</v>
      </c>
    </row>
    <row r="478" spans="28:31" ht="12.75">
      <c r="AB478" t="s">
        <v>12</v>
      </c>
      <c r="AD478" t="s">
        <v>1352</v>
      </c>
      <c r="AE478" s="3">
        <v>127</v>
      </c>
    </row>
    <row r="479" spans="28:31" ht="12.75">
      <c r="AB479" t="s">
        <v>13</v>
      </c>
      <c r="AD479" t="s">
        <v>79</v>
      </c>
      <c r="AE479" s="3">
        <v>540</v>
      </c>
    </row>
    <row r="480" spans="28:31" ht="12.75">
      <c r="AB480" t="s">
        <v>14</v>
      </c>
      <c r="AD480" t="s">
        <v>1823</v>
      </c>
      <c r="AE480" s="3">
        <v>445</v>
      </c>
    </row>
    <row r="481" spans="28:31" ht="12.75">
      <c r="AB481" t="s">
        <v>15</v>
      </c>
      <c r="AD481" t="s">
        <v>57</v>
      </c>
      <c r="AE481" s="3">
        <v>518</v>
      </c>
    </row>
    <row r="482" spans="28:31" ht="12.75">
      <c r="AB482" t="s">
        <v>16</v>
      </c>
      <c r="AD482" t="s">
        <v>58</v>
      </c>
      <c r="AE482" s="3">
        <v>519</v>
      </c>
    </row>
    <row r="483" spans="28:31" ht="12.75">
      <c r="AB483" t="s">
        <v>17</v>
      </c>
      <c r="AD483" t="s">
        <v>1511</v>
      </c>
      <c r="AE483" s="3">
        <v>281</v>
      </c>
    </row>
    <row r="484" spans="28:31" ht="12.75">
      <c r="AB484" t="s">
        <v>18</v>
      </c>
      <c r="AD484" t="s">
        <v>1405</v>
      </c>
      <c r="AE484" s="3">
        <v>180</v>
      </c>
    </row>
    <row r="485" spans="28:31" ht="12.75">
      <c r="AB485" t="s">
        <v>19</v>
      </c>
      <c r="AD485" t="s">
        <v>1423</v>
      </c>
      <c r="AE485" s="3">
        <v>198</v>
      </c>
    </row>
    <row r="486" spans="28:31" ht="12.75">
      <c r="AB486" t="s">
        <v>20</v>
      </c>
      <c r="AD486" t="s">
        <v>1390</v>
      </c>
      <c r="AE486" s="3">
        <v>165</v>
      </c>
    </row>
    <row r="487" spans="28:31" ht="12.75">
      <c r="AB487" t="s">
        <v>21</v>
      </c>
      <c r="AD487" t="s">
        <v>80</v>
      </c>
      <c r="AE487" s="3">
        <v>541</v>
      </c>
    </row>
    <row r="488" spans="28:31" ht="12.75">
      <c r="AB488" t="s">
        <v>22</v>
      </c>
      <c r="AD488" t="s">
        <v>1824</v>
      </c>
      <c r="AE488" s="3">
        <v>446</v>
      </c>
    </row>
    <row r="489" spans="28:31" ht="12.75">
      <c r="AB489" t="s">
        <v>23</v>
      </c>
      <c r="AD489" t="s">
        <v>59</v>
      </c>
      <c r="AE489" s="3">
        <v>520</v>
      </c>
    </row>
    <row r="490" spans="28:31" ht="12.75">
      <c r="AB490" t="s">
        <v>24</v>
      </c>
      <c r="AD490" t="s">
        <v>1467</v>
      </c>
      <c r="AE490" s="3">
        <v>239</v>
      </c>
    </row>
    <row r="491" spans="28:31" ht="12.75">
      <c r="AB491" t="s">
        <v>25</v>
      </c>
      <c r="AD491" t="s">
        <v>1353</v>
      </c>
      <c r="AE491" s="3">
        <v>128</v>
      </c>
    </row>
    <row r="492" spans="28:31" ht="12.75">
      <c r="AB492" t="s">
        <v>26</v>
      </c>
      <c r="AD492" t="s">
        <v>1391</v>
      </c>
      <c r="AE492" s="3">
        <v>166</v>
      </c>
    </row>
    <row r="493" spans="28:31" ht="12.75">
      <c r="AB493" t="s">
        <v>27</v>
      </c>
      <c r="AD493" t="s">
        <v>1292</v>
      </c>
      <c r="AE493" s="3">
        <v>83</v>
      </c>
    </row>
    <row r="494" spans="28:31" ht="12.75">
      <c r="AB494" t="s">
        <v>28</v>
      </c>
      <c r="AD494" t="s">
        <v>1293</v>
      </c>
      <c r="AE494" s="3">
        <v>84</v>
      </c>
    </row>
    <row r="495" spans="28:31" ht="12.75">
      <c r="AB495" t="s">
        <v>29</v>
      </c>
      <c r="AD495" t="s">
        <v>1294</v>
      </c>
      <c r="AE495" s="3">
        <v>85</v>
      </c>
    </row>
    <row r="496" spans="28:31" ht="12.75">
      <c r="AB496" t="s">
        <v>30</v>
      </c>
      <c r="AD496" t="s">
        <v>1512</v>
      </c>
      <c r="AE496" s="3">
        <v>282</v>
      </c>
    </row>
    <row r="497" spans="28:31" ht="12.75">
      <c r="AB497" t="s">
        <v>31</v>
      </c>
      <c r="AD497" t="s">
        <v>1616</v>
      </c>
      <c r="AE497" s="3">
        <v>371</v>
      </c>
    </row>
    <row r="498" spans="28:31" ht="12.75">
      <c r="AB498" t="s">
        <v>32</v>
      </c>
      <c r="AD498" t="s">
        <v>1837</v>
      </c>
      <c r="AE498" s="3">
        <v>459</v>
      </c>
    </row>
    <row r="499" spans="28:31" ht="12.75">
      <c r="AB499" t="s">
        <v>33</v>
      </c>
      <c r="AD499" t="s">
        <v>1525</v>
      </c>
      <c r="AE499" s="3">
        <v>295</v>
      </c>
    </row>
    <row r="500" spans="28:31" ht="12.75">
      <c r="AB500" t="s">
        <v>34</v>
      </c>
      <c r="AD500" t="s">
        <v>1825</v>
      </c>
      <c r="AE500" s="3">
        <v>447</v>
      </c>
    </row>
    <row r="501" spans="28:31" ht="12.75">
      <c r="AB501" t="s">
        <v>35</v>
      </c>
      <c r="AD501" t="s">
        <v>1617</v>
      </c>
      <c r="AE501" s="3">
        <v>372</v>
      </c>
    </row>
    <row r="502" spans="28:31" ht="12.75">
      <c r="AB502" t="s">
        <v>36</v>
      </c>
      <c r="AD502" t="s">
        <v>1486</v>
      </c>
      <c r="AE502" s="3">
        <v>256</v>
      </c>
    </row>
    <row r="503" spans="28:31" ht="12.75">
      <c r="AB503" t="s">
        <v>37</v>
      </c>
      <c r="AD503" t="s">
        <v>1513</v>
      </c>
      <c r="AE503" s="3">
        <v>283</v>
      </c>
    </row>
    <row r="504" spans="28:31" ht="12.75">
      <c r="AB504" t="s">
        <v>38</v>
      </c>
      <c r="AD504" t="s">
        <v>81</v>
      </c>
      <c r="AE504" s="3">
        <v>542</v>
      </c>
    </row>
    <row r="505" spans="28:31" ht="12.75">
      <c r="AB505" t="s">
        <v>39</v>
      </c>
      <c r="AD505" t="s">
        <v>1424</v>
      </c>
      <c r="AE505" s="3">
        <v>199</v>
      </c>
    </row>
    <row r="506" spans="28:31" ht="12.75">
      <c r="AB506" t="s">
        <v>40</v>
      </c>
      <c r="AD506" t="s">
        <v>1618</v>
      </c>
      <c r="AE506" s="3">
        <v>373</v>
      </c>
    </row>
    <row r="507" spans="28:31" ht="12.75">
      <c r="AB507" t="s">
        <v>41</v>
      </c>
      <c r="AD507" t="s">
        <v>13</v>
      </c>
      <c r="AE507" s="3">
        <v>477</v>
      </c>
    </row>
    <row r="508" spans="28:31" ht="12.75">
      <c r="AB508" t="s">
        <v>42</v>
      </c>
      <c r="AD508" t="s">
        <v>1295</v>
      </c>
      <c r="AE508" s="3">
        <v>86</v>
      </c>
    </row>
    <row r="509" spans="28:31" ht="12.75">
      <c r="AB509" t="s">
        <v>43</v>
      </c>
      <c r="AD509" t="s">
        <v>1406</v>
      </c>
      <c r="AE509" s="3">
        <v>181</v>
      </c>
    </row>
    <row r="510" spans="28:31" ht="12.75">
      <c r="AB510" t="s">
        <v>47</v>
      </c>
      <c r="AD510" t="s">
        <v>1231</v>
      </c>
      <c r="AE510" s="3">
        <v>22</v>
      </c>
    </row>
    <row r="511" spans="28:31" ht="12.75">
      <c r="AB511" t="s">
        <v>48</v>
      </c>
      <c r="AD511" t="s">
        <v>60</v>
      </c>
      <c r="AE511" s="3">
        <v>521</v>
      </c>
    </row>
    <row r="512" spans="28:31" ht="12.75">
      <c r="AB512" t="s">
        <v>49</v>
      </c>
      <c r="AD512" t="s">
        <v>1448</v>
      </c>
      <c r="AE512" s="3">
        <v>220</v>
      </c>
    </row>
    <row r="513" spans="28:31" ht="12.75">
      <c r="AB513" t="s">
        <v>50</v>
      </c>
      <c r="AD513" t="s">
        <v>1788</v>
      </c>
      <c r="AE513" s="3">
        <v>412</v>
      </c>
    </row>
    <row r="514" spans="28:31" ht="12.75">
      <c r="AB514" t="s">
        <v>51</v>
      </c>
      <c r="AD514" t="s">
        <v>1425</v>
      </c>
      <c r="AE514" s="3">
        <v>200</v>
      </c>
    </row>
    <row r="515" spans="28:31" ht="12.75">
      <c r="AB515" t="s">
        <v>52</v>
      </c>
      <c r="AD515" t="s">
        <v>1392</v>
      </c>
      <c r="AE515" s="3">
        <v>167</v>
      </c>
    </row>
    <row r="516" spans="28:31" ht="12.75">
      <c r="AB516" t="s">
        <v>53</v>
      </c>
      <c r="AD516" t="s">
        <v>1296</v>
      </c>
      <c r="AE516" s="3">
        <v>87</v>
      </c>
    </row>
    <row r="517" spans="28:31" ht="12.75">
      <c r="AB517" t="s">
        <v>54</v>
      </c>
      <c r="AD517" t="s">
        <v>1619</v>
      </c>
      <c r="AE517" s="3">
        <v>374</v>
      </c>
    </row>
    <row r="518" spans="28:31" ht="12.75">
      <c r="AB518" t="s">
        <v>55</v>
      </c>
      <c r="AD518" t="s">
        <v>1297</v>
      </c>
      <c r="AE518" s="3">
        <v>88</v>
      </c>
    </row>
    <row r="519" spans="28:31" ht="12.75">
      <c r="AB519" t="s">
        <v>56</v>
      </c>
      <c r="AD519" t="s">
        <v>61</v>
      </c>
      <c r="AE519" s="3">
        <v>522</v>
      </c>
    </row>
    <row r="520" spans="28:31" ht="12.75">
      <c r="AB520" t="s">
        <v>57</v>
      </c>
      <c r="AD520" t="s">
        <v>1838</v>
      </c>
      <c r="AE520" s="3">
        <v>460</v>
      </c>
    </row>
    <row r="521" spans="28:31" ht="12.75">
      <c r="AB521" t="s">
        <v>58</v>
      </c>
      <c r="AD521" t="s">
        <v>62</v>
      </c>
      <c r="AE521" s="3">
        <v>523</v>
      </c>
    </row>
    <row r="522" spans="28:31" ht="12.75">
      <c r="AB522" t="s">
        <v>59</v>
      </c>
      <c r="AD522" t="s">
        <v>34</v>
      </c>
      <c r="AE522" s="3">
        <v>498</v>
      </c>
    </row>
    <row r="523" spans="28:31" ht="12.75">
      <c r="AB523" t="s">
        <v>60</v>
      </c>
      <c r="AD523" t="s">
        <v>104</v>
      </c>
      <c r="AE523" s="3">
        <v>565</v>
      </c>
    </row>
    <row r="524" spans="28:31" ht="12.75">
      <c r="AB524" t="s">
        <v>61</v>
      </c>
      <c r="AD524" t="s">
        <v>1313</v>
      </c>
      <c r="AE524" s="3">
        <v>89</v>
      </c>
    </row>
    <row r="525" spans="28:31" ht="12.75">
      <c r="AB525" t="s">
        <v>62</v>
      </c>
      <c r="AD525" t="s">
        <v>1354</v>
      </c>
      <c r="AE525" s="3">
        <v>129</v>
      </c>
    </row>
    <row r="526" spans="28:31" ht="12.75">
      <c r="AB526" t="s">
        <v>63</v>
      </c>
      <c r="AD526" t="s">
        <v>1468</v>
      </c>
      <c r="AE526" s="3">
        <v>240</v>
      </c>
    </row>
    <row r="527" spans="28:31" ht="12.75">
      <c r="AB527" t="s">
        <v>64</v>
      </c>
      <c r="AD527" t="s">
        <v>1526</v>
      </c>
      <c r="AE527" s="3">
        <v>296</v>
      </c>
    </row>
    <row r="528" spans="28:31" ht="12.75">
      <c r="AB528" t="s">
        <v>65</v>
      </c>
      <c r="AD528" t="s">
        <v>1789</v>
      </c>
      <c r="AE528" s="3">
        <v>413</v>
      </c>
    </row>
    <row r="529" spans="28:31" ht="12.75">
      <c r="AB529" t="s">
        <v>66</v>
      </c>
      <c r="AD529" t="s">
        <v>105</v>
      </c>
      <c r="AE529" s="3">
        <v>566</v>
      </c>
    </row>
    <row r="530" spans="28:31" ht="12.75">
      <c r="AB530" t="s">
        <v>67</v>
      </c>
      <c r="AD530" t="s">
        <v>35</v>
      </c>
      <c r="AE530" s="3">
        <v>499</v>
      </c>
    </row>
    <row r="531" spans="28:31" ht="12.75">
      <c r="AB531" t="s">
        <v>68</v>
      </c>
      <c r="AD531" t="s">
        <v>1393</v>
      </c>
      <c r="AE531" s="3">
        <v>168</v>
      </c>
    </row>
    <row r="532" spans="28:31" ht="12.75">
      <c r="AB532" t="s">
        <v>69</v>
      </c>
      <c r="AD532" t="s">
        <v>1839</v>
      </c>
      <c r="AE532" s="3">
        <v>461</v>
      </c>
    </row>
    <row r="533" spans="28:31" ht="12.75">
      <c r="AB533" t="s">
        <v>70</v>
      </c>
      <c r="AD533" t="s">
        <v>1487</v>
      </c>
      <c r="AE533" s="3">
        <v>257</v>
      </c>
    </row>
    <row r="534" spans="28:31" ht="12.75">
      <c r="AB534" t="s">
        <v>71</v>
      </c>
      <c r="AD534" t="s">
        <v>1469</v>
      </c>
      <c r="AE534" s="3">
        <v>241</v>
      </c>
    </row>
    <row r="535" spans="28:31" ht="12.75">
      <c r="AB535" t="s">
        <v>72</v>
      </c>
      <c r="AD535" t="s">
        <v>1514</v>
      </c>
      <c r="AE535" s="3">
        <v>284</v>
      </c>
    </row>
    <row r="536" spans="28:31" ht="12.75">
      <c r="AB536" t="s">
        <v>73</v>
      </c>
      <c r="AD536" t="s">
        <v>1449</v>
      </c>
      <c r="AE536" s="3">
        <v>221</v>
      </c>
    </row>
    <row r="537" spans="28:31" ht="12.75">
      <c r="AB537" t="s">
        <v>74</v>
      </c>
      <c r="AD537" t="s">
        <v>1407</v>
      </c>
      <c r="AE537" s="3">
        <v>182</v>
      </c>
    </row>
    <row r="538" spans="28:31" ht="12.75">
      <c r="AB538" t="s">
        <v>75</v>
      </c>
      <c r="AD538" t="s">
        <v>1470</v>
      </c>
      <c r="AE538" s="3">
        <v>242</v>
      </c>
    </row>
    <row r="539" spans="28:31" ht="12.75">
      <c r="AB539" t="s">
        <v>76</v>
      </c>
      <c r="AD539" t="s">
        <v>1620</v>
      </c>
      <c r="AE539" s="3">
        <v>375</v>
      </c>
    </row>
    <row r="540" spans="28:31" ht="12.75">
      <c r="AB540" t="s">
        <v>77</v>
      </c>
      <c r="AD540" t="s">
        <v>1840</v>
      </c>
      <c r="AE540" s="3">
        <v>462</v>
      </c>
    </row>
    <row r="541" spans="28:31" ht="12.75">
      <c r="AB541" t="s">
        <v>78</v>
      </c>
      <c r="AD541" t="s">
        <v>1488</v>
      </c>
      <c r="AE541" s="3">
        <v>258</v>
      </c>
    </row>
    <row r="542" spans="28:31" ht="12.75">
      <c r="AB542" t="s">
        <v>79</v>
      </c>
      <c r="AD542" t="s">
        <v>1450</v>
      </c>
      <c r="AE542" s="3">
        <v>222</v>
      </c>
    </row>
    <row r="543" spans="28:31" ht="12.75">
      <c r="AB543" t="s">
        <v>80</v>
      </c>
      <c r="AD543" t="s">
        <v>1841</v>
      </c>
      <c r="AE543" s="3">
        <v>463</v>
      </c>
    </row>
    <row r="544" spans="28:31" ht="12.75">
      <c r="AB544" t="s">
        <v>81</v>
      </c>
      <c r="AD544" t="s">
        <v>1408</v>
      </c>
      <c r="AE544" s="3">
        <v>183</v>
      </c>
    </row>
    <row r="545" spans="28:31" ht="12.75">
      <c r="AB545" t="s">
        <v>82</v>
      </c>
      <c r="AD545" t="s">
        <v>1527</v>
      </c>
      <c r="AE545" s="3">
        <v>297</v>
      </c>
    </row>
    <row r="546" spans="28:31" ht="12.75">
      <c r="AB546" t="s">
        <v>83</v>
      </c>
      <c r="AD546" t="s">
        <v>1355</v>
      </c>
      <c r="AE546" s="3">
        <v>130</v>
      </c>
    </row>
    <row r="547" spans="28:31" ht="12.75">
      <c r="AB547" t="s">
        <v>84</v>
      </c>
      <c r="AD547" t="s">
        <v>82</v>
      </c>
      <c r="AE547" s="3">
        <v>543</v>
      </c>
    </row>
    <row r="548" spans="28:31" ht="12.75">
      <c r="AB548" t="s">
        <v>85</v>
      </c>
      <c r="AD548" t="s">
        <v>1471</v>
      </c>
      <c r="AE548" s="3">
        <v>243</v>
      </c>
    </row>
    <row r="549" spans="28:31" ht="12.75">
      <c r="AB549" t="s">
        <v>86</v>
      </c>
      <c r="AD549" t="s">
        <v>1314</v>
      </c>
      <c r="AE549" s="3">
        <v>90</v>
      </c>
    </row>
    <row r="550" spans="28:31" ht="12.75">
      <c r="AB550" t="s">
        <v>87</v>
      </c>
      <c r="AD550" t="s">
        <v>1232</v>
      </c>
      <c r="AE550" s="3">
        <v>23</v>
      </c>
    </row>
    <row r="551" spans="28:31" ht="12.75">
      <c r="AB551" t="s">
        <v>88</v>
      </c>
      <c r="AD551" t="s">
        <v>1790</v>
      </c>
      <c r="AE551" s="3">
        <v>414</v>
      </c>
    </row>
    <row r="552" spans="28:31" ht="12.75">
      <c r="AB552" t="s">
        <v>89</v>
      </c>
      <c r="AD552" t="s">
        <v>106</v>
      </c>
      <c r="AE552" s="3">
        <v>567</v>
      </c>
    </row>
    <row r="553" spans="28:31" ht="12.75">
      <c r="AB553" t="s">
        <v>90</v>
      </c>
      <c r="AD553" t="s">
        <v>1409</v>
      </c>
      <c r="AE553" s="3">
        <v>184</v>
      </c>
    </row>
    <row r="554" spans="28:31" ht="12.75">
      <c r="AB554" t="s">
        <v>91</v>
      </c>
      <c r="AD554" t="s">
        <v>1410</v>
      </c>
      <c r="AE554" s="3">
        <v>185</v>
      </c>
    </row>
    <row r="555" spans="28:31" ht="12.75">
      <c r="AB555" t="s">
        <v>92</v>
      </c>
      <c r="AD555" t="s">
        <v>1356</v>
      </c>
      <c r="AE555" s="3">
        <v>131</v>
      </c>
    </row>
    <row r="556" spans="28:31" ht="12.75">
      <c r="AB556" t="s">
        <v>93</v>
      </c>
      <c r="AD556" t="s">
        <v>83</v>
      </c>
      <c r="AE556" s="3">
        <v>544</v>
      </c>
    </row>
    <row r="557" spans="28:31" ht="12.75">
      <c r="AB557" t="s">
        <v>94</v>
      </c>
      <c r="AD557" t="s">
        <v>1394</v>
      </c>
      <c r="AE557" s="3">
        <v>169</v>
      </c>
    </row>
    <row r="558" spans="28:31" ht="12.75">
      <c r="AB558" t="s">
        <v>95</v>
      </c>
      <c r="AD558" t="s">
        <v>1411</v>
      </c>
      <c r="AE558" s="3">
        <v>186</v>
      </c>
    </row>
    <row r="559" spans="28:31" ht="12.75">
      <c r="AB559" t="s">
        <v>96</v>
      </c>
      <c r="AD559" t="s">
        <v>1558</v>
      </c>
      <c r="AE559" s="3">
        <v>322</v>
      </c>
    </row>
    <row r="560" spans="28:31" ht="12.75">
      <c r="AB560" t="s">
        <v>97</v>
      </c>
      <c r="AD560" t="s">
        <v>1474</v>
      </c>
      <c r="AE560" s="3">
        <v>244</v>
      </c>
    </row>
    <row r="561" spans="28:31" ht="12.75">
      <c r="AB561" t="s">
        <v>98</v>
      </c>
      <c r="AD561" t="s">
        <v>1475</v>
      </c>
      <c r="AE561" s="3">
        <v>245</v>
      </c>
    </row>
    <row r="562" spans="28:31" ht="12.75">
      <c r="AB562" t="s">
        <v>99</v>
      </c>
      <c r="AD562" t="s">
        <v>1316</v>
      </c>
      <c r="AE562" s="3">
        <v>92</v>
      </c>
    </row>
    <row r="563" spans="28:31" ht="12.75">
      <c r="AB563" t="s">
        <v>100</v>
      </c>
      <c r="AD563" t="s">
        <v>1357</v>
      </c>
      <c r="AE563" s="3">
        <v>132</v>
      </c>
    </row>
    <row r="564" spans="28:31" ht="12.75">
      <c r="AB564" t="s">
        <v>101</v>
      </c>
      <c r="AD564" t="s">
        <v>1395</v>
      </c>
      <c r="AE564" s="3">
        <v>170</v>
      </c>
    </row>
    <row r="565" spans="28:31" ht="12.75">
      <c r="AB565" t="s">
        <v>102</v>
      </c>
      <c r="AD565" t="s">
        <v>1315</v>
      </c>
      <c r="AE565" s="3">
        <v>91</v>
      </c>
    </row>
    <row r="566" spans="28:31" ht="12.75">
      <c r="AB566" t="s">
        <v>103</v>
      </c>
      <c r="AD566" t="s">
        <v>14</v>
      </c>
      <c r="AE566" s="3">
        <v>478</v>
      </c>
    </row>
    <row r="567" spans="28:31" ht="12.75">
      <c r="AB567" t="s">
        <v>104</v>
      </c>
      <c r="AD567" t="s">
        <v>1476</v>
      </c>
      <c r="AE567" s="3">
        <v>246</v>
      </c>
    </row>
    <row r="568" spans="28:31" ht="12.75">
      <c r="AB568" t="s">
        <v>105</v>
      </c>
      <c r="AD568" t="s">
        <v>1358</v>
      </c>
      <c r="AE568" s="3">
        <v>133</v>
      </c>
    </row>
    <row r="569" spans="28:31" ht="12.75">
      <c r="AB569" t="s">
        <v>106</v>
      </c>
      <c r="AD569" t="s">
        <v>1317</v>
      </c>
      <c r="AE569" s="3">
        <v>93</v>
      </c>
    </row>
  </sheetData>
  <mergeCells count="23">
    <mergeCell ref="B1:E1"/>
    <mergeCell ref="B3:E3"/>
    <mergeCell ref="B5:C5"/>
    <mergeCell ref="C10:E10"/>
    <mergeCell ref="B8:C8"/>
    <mergeCell ref="B7:C7"/>
    <mergeCell ref="B4:C4"/>
    <mergeCell ref="B6:C6"/>
    <mergeCell ref="D20:D21"/>
    <mergeCell ref="E20:E21"/>
    <mergeCell ref="B24:E26"/>
    <mergeCell ref="P21:S21"/>
    <mergeCell ref="B20:C21"/>
    <mergeCell ref="C23:D23"/>
    <mergeCell ref="G17:G22"/>
    <mergeCell ref="P7:S8"/>
    <mergeCell ref="B9:E9"/>
    <mergeCell ref="K2:L2"/>
    <mergeCell ref="B17:C18"/>
    <mergeCell ref="D17:D18"/>
    <mergeCell ref="E17:E18"/>
    <mergeCell ref="B13:E13"/>
    <mergeCell ref="C11:E11"/>
  </mergeCells>
  <dataValidations count="8">
    <dataValidation type="decimal" operator="greaterThan" allowBlank="1" showInputMessage="1" showErrorMessage="1" error="Must enter a value &gt; 0." sqref="D5">
      <formula1>0</formula1>
    </dataValidation>
    <dataValidation errorStyle="warning" type="decimal" operator="equal" allowBlank="1" showInputMessage="1" showErrorMessage="1" error="The NJGS recommends using a value of 1.0 for the basin factor. Change only after a basin-wide calibration of recharge to base flow indicates a different factor is appropriate." sqref="M2">
      <formula1>1</formula1>
    </dataValidation>
    <dataValidation type="decimal" allowBlank="1" showInputMessage="1" showErrorMessage="1" error="Must enter a value &gt; 0 and &lt;20." sqref="D7">
      <formula1>0</formula1>
      <formula2>20.01</formula2>
    </dataValidation>
    <dataValidation type="decimal" allowBlank="1" showInputMessage="1" showErrorMessage="1" errorTitle="Enter a percentage" error="Enter percentage as a decimal between 0 and 1, inclusive." sqref="D15">
      <formula1>0</formula1>
      <formula2>1</formula2>
    </dataValidation>
    <dataValidation type="list" allowBlank="1" showInputMessage="1" showErrorMessage="1" error="Must input an integer between 1 and 252, inclusive." sqref="C10:E10">
      <formula1>$X$3:$X$331</formula1>
    </dataValidation>
    <dataValidation type="list" allowBlank="1" showInputMessage="1" showErrorMessage="1" error="Must input an integer between 1 and 567, inclusive." sqref="C11:E11">
      <formula1>$AB$3:$AB$569</formula1>
    </dataValidation>
    <dataValidation type="list" allowBlank="1" showInputMessage="1" showErrorMessage="1" sqref="E16">
      <formula1>$N$36:$N$37</formula1>
    </dataValidation>
    <dataValidation type="decimal" operator="greaterThan" allowBlank="1" showInputMessage="1" showErrorMessage="1" error="Must enter a value &gt;0." sqref="D6">
      <formula1>0</formula1>
    </dataValidation>
  </dataValidations>
  <printOptions/>
  <pageMargins left="1.61" right="0.5" top="1.74" bottom="1" header="0.5" footer="0.5"/>
  <pageSetup fitToHeight="1" fitToWidth="1"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1">
    <pageSetUpPr fitToPage="1"/>
  </sheetPr>
  <dimension ref="B2:AI31"/>
  <sheetViews>
    <sheetView zoomScale="75" zoomScaleNormal="75" workbookViewId="0" topLeftCell="A1">
      <selection activeCell="J3" sqref="J3"/>
    </sheetView>
  </sheetViews>
  <sheetFormatPr defaultColWidth="9.140625" defaultRowHeight="12.75"/>
  <cols>
    <col min="1" max="1" width="4.8515625" style="51" customWidth="1"/>
    <col min="2" max="2" width="2.00390625" style="23" customWidth="1"/>
    <col min="3" max="3" width="23.8515625" style="23" customWidth="1"/>
    <col min="4" max="4" width="8.28125" style="23" customWidth="1"/>
    <col min="5" max="6" width="14.57421875" style="23" customWidth="1"/>
    <col min="7" max="7" width="3.00390625" style="23" customWidth="1"/>
    <col min="8" max="8" width="6.421875" style="23" customWidth="1"/>
    <col min="9" max="35" width="14.57421875" style="23" customWidth="1"/>
    <col min="36" max="16384" width="8.8515625" style="36" customWidth="1"/>
  </cols>
  <sheetData>
    <row r="1" ht="13.5" thickBot="1"/>
    <row r="2" spans="2:35" ht="12.75">
      <c r="B2" s="183"/>
      <c r="C2" s="184"/>
      <c r="D2" s="184"/>
      <c r="E2" s="184"/>
      <c r="F2" s="184"/>
      <c r="G2" s="185"/>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row>
    <row r="3" spans="2:35" ht="24" customHeight="1">
      <c r="B3" s="119"/>
      <c r="C3" s="274" t="s">
        <v>1472</v>
      </c>
      <c r="D3" s="274"/>
      <c r="E3" s="274"/>
      <c r="F3" s="274"/>
      <c r="G3" s="130"/>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row>
    <row r="4" spans="2:35" ht="36.75" customHeight="1">
      <c r="B4" s="119"/>
      <c r="C4" s="275"/>
      <c r="D4" s="275"/>
      <c r="E4" s="275"/>
      <c r="F4" s="275"/>
      <c r="G4" s="130"/>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row>
    <row r="5" spans="2:35" ht="15" customHeight="1">
      <c r="B5" s="119"/>
      <c r="C5" s="111"/>
      <c r="D5" s="111"/>
      <c r="E5" s="111"/>
      <c r="F5" s="111"/>
      <c r="G5" s="130"/>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2:35" ht="15" customHeight="1">
      <c r="B6" s="186"/>
      <c r="C6" s="283" t="s">
        <v>114</v>
      </c>
      <c r="D6" s="283"/>
      <c r="E6" s="283"/>
      <c r="F6" s="283"/>
      <c r="G6" s="135"/>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row>
    <row r="7" spans="2:35" ht="12.75" customHeight="1">
      <c r="B7" s="186"/>
      <c r="C7" s="47" t="s">
        <v>1573</v>
      </c>
      <c r="D7" s="47"/>
      <c r="E7" s="132">
        <f>+'Calculation Window'!D5</f>
        <v>1000</v>
      </c>
      <c r="F7" s="47" t="s">
        <v>1570</v>
      </c>
      <c r="G7" s="120"/>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row>
    <row r="8" spans="2:35" ht="12.75" customHeight="1">
      <c r="B8" s="186"/>
      <c r="C8" s="174" t="s">
        <v>1054</v>
      </c>
      <c r="D8" s="174"/>
      <c r="E8" s="82">
        <f>+'Calculation Window'!D6</f>
        <v>40</v>
      </c>
      <c r="F8" s="45" t="s">
        <v>1571</v>
      </c>
      <c r="G8" s="121"/>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row>
    <row r="9" spans="2:35" ht="12.75" customHeight="1">
      <c r="B9" s="186"/>
      <c r="C9" s="46" t="s">
        <v>1208</v>
      </c>
      <c r="D9" s="46"/>
      <c r="E9" s="82">
        <f>+'Calculation Window'!D7</f>
        <v>5.2</v>
      </c>
      <c r="F9" s="46" t="s">
        <v>1137</v>
      </c>
      <c r="G9" s="122"/>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row>
    <row r="10" spans="2:35" ht="12.75" customHeight="1">
      <c r="B10" s="186"/>
      <c r="C10" s="181"/>
      <c r="D10" s="181"/>
      <c r="E10" s="181"/>
      <c r="F10" s="181"/>
      <c r="G10" s="126"/>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row>
    <row r="11" spans="2:35" ht="15" customHeight="1">
      <c r="B11" s="186"/>
      <c r="C11" s="284" t="s">
        <v>1149</v>
      </c>
      <c r="D11" s="284"/>
      <c r="E11" s="284"/>
      <c r="F11" s="284"/>
      <c r="G11" s="136"/>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row>
    <row r="12" spans="2:35" ht="12.75" customHeight="1">
      <c r="B12" s="186"/>
      <c r="C12" s="83" t="s">
        <v>185</v>
      </c>
      <c r="D12" s="84" t="str">
        <f>+'Calculation Window'!P4</f>
        <v>Washington</v>
      </c>
      <c r="E12" s="84"/>
      <c r="F12" s="84"/>
      <c r="G12" s="137"/>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row>
    <row r="13" spans="2:35" ht="12.75" customHeight="1">
      <c r="B13" s="186"/>
      <c r="C13" s="83" t="s">
        <v>194</v>
      </c>
      <c r="D13" s="84" t="str">
        <f>+'Calculation Window'!P5</f>
        <v>Califon Boro. (Hunterdon Co.)</v>
      </c>
      <c r="E13" s="84"/>
      <c r="F13" s="84"/>
      <c r="G13" s="137"/>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row>
    <row r="14" spans="2:35" ht="12.75" customHeight="1">
      <c r="B14" s="186"/>
      <c r="C14" s="83"/>
      <c r="D14" s="84"/>
      <c r="E14" s="85"/>
      <c r="F14" s="85"/>
      <c r="G14" s="123"/>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row>
    <row r="15" spans="2:35" ht="12.75" customHeight="1">
      <c r="B15" s="186"/>
      <c r="C15" s="86" t="str">
        <f>IF(+'Calculation Window'!B43=0,"Hydric or urban soil. Can't use this method."," ")</f>
        <v> </v>
      </c>
      <c r="D15" s="84"/>
      <c r="E15" s="85"/>
      <c r="F15" s="85"/>
      <c r="G15" s="123"/>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row>
    <row r="16" spans="2:35" ht="39.75" customHeight="1">
      <c r="B16" s="186"/>
      <c r="C16" s="285" t="s">
        <v>126</v>
      </c>
      <c r="D16" s="285"/>
      <c r="E16" s="131">
        <f>+Rmax</f>
        <v>19.176676999999998</v>
      </c>
      <c r="F16" s="134" t="s">
        <v>107</v>
      </c>
      <c r="G16" s="133"/>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row>
    <row r="17" spans="2:35" ht="12.75" customHeight="1">
      <c r="B17" s="186"/>
      <c r="C17" s="108"/>
      <c r="D17" s="108"/>
      <c r="E17" s="117"/>
      <c r="F17" s="118"/>
      <c r="G17" s="109"/>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row>
    <row r="18" spans="2:35" ht="12.75" customHeight="1">
      <c r="B18" s="186"/>
      <c r="C18" s="249" t="s">
        <v>1056</v>
      </c>
      <c r="D18" s="249"/>
      <c r="E18" s="110">
        <f>+Rnet</f>
        <v>121.72000000000001</v>
      </c>
      <c r="F18" s="118" t="s">
        <v>1055</v>
      </c>
      <c r="G18" s="109"/>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row>
    <row r="19" spans="2:35" ht="12.75" customHeight="1">
      <c r="B19" s="186"/>
      <c r="C19" s="159"/>
      <c r="D19" s="159"/>
      <c r="E19" s="110"/>
      <c r="F19" s="118"/>
      <c r="G19" s="109"/>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row>
    <row r="20" spans="2:35" ht="12.75" customHeight="1">
      <c r="B20" s="186"/>
      <c r="C20" s="276" t="s">
        <v>1578</v>
      </c>
      <c r="D20" s="277"/>
      <c r="E20" s="138"/>
      <c r="F20" s="139"/>
      <c r="G20" s="124"/>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row>
    <row r="21" spans="2:35" ht="12" customHeight="1">
      <c r="B21" s="186"/>
      <c r="C21" s="278"/>
      <c r="D21" s="279"/>
      <c r="E21" s="132">
        <f>+'Calculation Window'!D27</f>
        <v>234884.6826959484</v>
      </c>
      <c r="F21" s="140" t="s">
        <v>1574</v>
      </c>
      <c r="G21" s="125"/>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row>
    <row r="22" spans="2:35" ht="12.75" customHeight="1">
      <c r="B22" s="186"/>
      <c r="C22" s="280"/>
      <c r="D22" s="281"/>
      <c r="E22" s="190">
        <f>+'Calculation Window'!D28</f>
        <v>5.39221034655529</v>
      </c>
      <c r="F22" s="191" t="s">
        <v>127</v>
      </c>
      <c r="G22" s="121"/>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row>
    <row r="23" spans="2:35" ht="12.75" customHeight="1">
      <c r="B23" s="186"/>
      <c r="C23" s="60"/>
      <c r="D23" s="60"/>
      <c r="E23" s="181"/>
      <c r="F23" s="181"/>
      <c r="G23" s="126"/>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row>
    <row r="24" spans="2:35" ht="12.75" customHeight="1">
      <c r="B24" s="186"/>
      <c r="C24" s="60"/>
      <c r="D24" s="60"/>
      <c r="E24" s="81"/>
      <c r="F24" s="81"/>
      <c r="G24" s="187"/>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row>
    <row r="25" spans="2:35" ht="12.75" customHeight="1">
      <c r="B25" s="186"/>
      <c r="C25" s="282" t="s">
        <v>851</v>
      </c>
      <c r="D25" s="282"/>
      <c r="E25" s="282"/>
      <c r="F25" s="282"/>
      <c r="G25" s="187"/>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row>
    <row r="26" spans="2:35" ht="12.75" customHeight="1">
      <c r="B26" s="186"/>
      <c r="C26" s="279" t="s">
        <v>1334</v>
      </c>
      <c r="D26" s="279"/>
      <c r="E26" s="279"/>
      <c r="F26" s="279"/>
      <c r="G26" s="188"/>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row>
    <row r="27" spans="2:35" ht="12.75" customHeight="1">
      <c r="B27" s="186"/>
      <c r="C27" s="279"/>
      <c r="D27" s="279"/>
      <c r="E27" s="279"/>
      <c r="F27" s="279"/>
      <c r="G27" s="189"/>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row>
    <row r="28" spans="2:35" ht="12.75" customHeight="1">
      <c r="B28" s="186"/>
      <c r="C28" s="279"/>
      <c r="D28" s="279"/>
      <c r="E28" s="279"/>
      <c r="F28" s="279"/>
      <c r="G28" s="189"/>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row>
    <row r="29" spans="2:35" ht="12.75">
      <c r="B29" s="186"/>
      <c r="C29" s="50"/>
      <c r="D29" s="50"/>
      <c r="E29" s="50"/>
      <c r="F29" s="50"/>
      <c r="G29" s="124"/>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row>
    <row r="30" spans="2:35" ht="15" customHeight="1">
      <c r="B30" s="186"/>
      <c r="C30" s="182">
        <f ca="1">TODAY()</f>
        <v>40561</v>
      </c>
      <c r="D30" s="182"/>
      <c r="E30" s="50"/>
      <c r="F30" s="50"/>
      <c r="G30" s="124"/>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row>
    <row r="31" spans="2:7" ht="13.5" thickBot="1">
      <c r="B31" s="127"/>
      <c r="C31" s="128"/>
      <c r="D31" s="128"/>
      <c r="E31" s="128"/>
      <c r="F31" s="128"/>
      <c r="G31" s="129"/>
    </row>
  </sheetData>
  <mergeCells count="8">
    <mergeCell ref="C26:F28"/>
    <mergeCell ref="C6:F6"/>
    <mergeCell ref="C11:F11"/>
    <mergeCell ref="C16:D16"/>
    <mergeCell ref="C3:F4"/>
    <mergeCell ref="C18:D18"/>
    <mergeCell ref="C20:D22"/>
    <mergeCell ref="C25:F25"/>
  </mergeCells>
  <dataValidations count="1">
    <dataValidation type="decimal" operator="greaterThan" allowBlank="1" showInputMessage="1" showErrorMessage="1" error="Must enter a value &gt; 0." sqref="D14:D15 E7:E9 E21:E22">
      <formula1>0</formula1>
    </dataValidation>
  </dataValidations>
  <printOptions/>
  <pageMargins left="1" right="1" top="1" bottom="1" header="0.5" footer="0.5"/>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2:AJ351"/>
  <sheetViews>
    <sheetView workbookViewId="0" topLeftCell="B1">
      <selection activeCell="M19" sqref="M19"/>
    </sheetView>
  </sheetViews>
  <sheetFormatPr defaultColWidth="9.140625" defaultRowHeight="12.75"/>
  <cols>
    <col min="1" max="1" width="56.8515625" style="0" hidden="1" customWidth="1"/>
    <col min="2" max="2" width="7.8515625" style="0" customWidth="1"/>
  </cols>
  <sheetData>
    <row r="2" ht="23.25">
      <c r="A2" s="13" t="s">
        <v>1107</v>
      </c>
    </row>
    <row r="3" ht="23.25">
      <c r="A3" s="42" t="s">
        <v>1546</v>
      </c>
    </row>
    <row r="4" ht="12.75">
      <c r="A4" s="52"/>
    </row>
    <row r="5" spans="1:2" ht="15" customHeight="1">
      <c r="A5" s="41"/>
      <c r="B5" t="s">
        <v>1204</v>
      </c>
    </row>
    <row r="6" spans="1:2" ht="12.75">
      <c r="A6" s="106"/>
      <c r="B6" t="s">
        <v>1204</v>
      </c>
    </row>
    <row r="7" ht="15">
      <c r="A7" s="12" t="s">
        <v>1079</v>
      </c>
    </row>
    <row r="9" ht="12.75">
      <c r="A9" s="11" t="s">
        <v>1080</v>
      </c>
    </row>
    <row r="11" ht="12.75">
      <c r="A11" t="s">
        <v>356</v>
      </c>
    </row>
    <row r="12" ht="12.75">
      <c r="A12" t="s">
        <v>1547</v>
      </c>
    </row>
    <row r="14" ht="12.75">
      <c r="A14" s="9" t="s">
        <v>418</v>
      </c>
    </row>
    <row r="15" spans="1:5" ht="12.75">
      <c r="A15" s="9"/>
      <c r="E15" s="107"/>
    </row>
    <row r="17" ht="12.75">
      <c r="A17" s="11" t="s">
        <v>1081</v>
      </c>
    </row>
    <row r="19" ht="12.75">
      <c r="A19" s="11" t="s">
        <v>1082</v>
      </c>
    </row>
    <row r="21" ht="15.75">
      <c r="A21" t="s">
        <v>1188</v>
      </c>
    </row>
    <row r="22" ht="12.75">
      <c r="A22" t="s">
        <v>1189</v>
      </c>
    </row>
    <row r="23" ht="12.75">
      <c r="A23" t="s">
        <v>1157</v>
      </c>
    </row>
    <row r="24" ht="12.75">
      <c r="A24" t="s">
        <v>463</v>
      </c>
    </row>
    <row r="25" ht="12.75">
      <c r="A25" t="s">
        <v>1158</v>
      </c>
    </row>
    <row r="26" ht="12.75">
      <c r="A26" t="s">
        <v>1162</v>
      </c>
    </row>
    <row r="27" ht="12.75">
      <c r="A27" t="s">
        <v>616</v>
      </c>
    </row>
    <row r="28" ht="12.75">
      <c r="A28" t="s">
        <v>128</v>
      </c>
    </row>
    <row r="29" ht="12.75">
      <c r="A29" t="s">
        <v>419</v>
      </c>
    </row>
    <row r="30" ht="12.75">
      <c r="A30" t="s">
        <v>407</v>
      </c>
    </row>
    <row r="31" ht="12.75">
      <c r="A31" t="s">
        <v>606</v>
      </c>
    </row>
    <row r="32" ht="12.75">
      <c r="A32" t="s">
        <v>457</v>
      </c>
    </row>
    <row r="34" ht="12.75">
      <c r="A34" t="s">
        <v>1159</v>
      </c>
    </row>
    <row r="35" ht="12.75">
      <c r="A35" t="s">
        <v>1309</v>
      </c>
    </row>
    <row r="36" ht="12.75">
      <c r="A36" t="s">
        <v>1160</v>
      </c>
    </row>
    <row r="37" ht="12.75">
      <c r="A37" t="s">
        <v>1161</v>
      </c>
    </row>
    <row r="38" ht="12.75">
      <c r="A38" t="s">
        <v>458</v>
      </c>
    </row>
    <row r="39" ht="12.75">
      <c r="A39" t="s">
        <v>1310</v>
      </c>
    </row>
    <row r="40" ht="12.75">
      <c r="A40" t="s">
        <v>459</v>
      </c>
    </row>
    <row r="42" ht="12.75">
      <c r="A42" t="s">
        <v>1190</v>
      </c>
    </row>
    <row r="43" ht="12.75">
      <c r="A43" t="s">
        <v>1163</v>
      </c>
    </row>
    <row r="44" ht="12.75">
      <c r="A44" t="s">
        <v>1164</v>
      </c>
    </row>
    <row r="45" ht="12.75">
      <c r="A45" t="s">
        <v>607</v>
      </c>
    </row>
    <row r="46" ht="12.75">
      <c r="A46" t="s">
        <v>1174</v>
      </c>
    </row>
    <row r="47" ht="12.75">
      <c r="A47" t="s">
        <v>608</v>
      </c>
    </row>
    <row r="48" ht="12.75">
      <c r="A48" t="s">
        <v>609</v>
      </c>
    </row>
    <row r="49" ht="12.75">
      <c r="A49" t="s">
        <v>610</v>
      </c>
    </row>
    <row r="50" ht="12.75">
      <c r="A50" t="s">
        <v>611</v>
      </c>
    </row>
    <row r="51" ht="12.75">
      <c r="A51" t="s">
        <v>461</v>
      </c>
    </row>
    <row r="53" ht="12.75">
      <c r="A53" t="s">
        <v>1165</v>
      </c>
    </row>
    <row r="54" ht="12.75">
      <c r="A54" t="s">
        <v>1166</v>
      </c>
    </row>
    <row r="55" ht="12.75">
      <c r="A55" t="s">
        <v>129</v>
      </c>
    </row>
    <row r="56" ht="12.75">
      <c r="A56" t="s">
        <v>1167</v>
      </c>
    </row>
    <row r="57" ht="12.75">
      <c r="A57" t="s">
        <v>1168</v>
      </c>
    </row>
    <row r="58" ht="12.75">
      <c r="A58" t="s">
        <v>1169</v>
      </c>
    </row>
    <row r="59" ht="12.75">
      <c r="A59" t="s">
        <v>460</v>
      </c>
    </row>
    <row r="61" ht="12.75">
      <c r="A61" t="s">
        <v>167</v>
      </c>
    </row>
    <row r="62" ht="12.75">
      <c r="A62" t="s">
        <v>168</v>
      </c>
    </row>
    <row r="63" ht="12.75">
      <c r="A63" t="s">
        <v>169</v>
      </c>
    </row>
    <row r="64" ht="12.75">
      <c r="A64" t="s">
        <v>170</v>
      </c>
    </row>
    <row r="66" ht="12.75">
      <c r="A66" t="s">
        <v>1170</v>
      </c>
    </row>
    <row r="67" ht="12.75">
      <c r="A67" t="s">
        <v>1176</v>
      </c>
    </row>
    <row r="68" ht="12.75">
      <c r="A68" t="s">
        <v>171</v>
      </c>
    </row>
    <row r="69" ht="12.75">
      <c r="A69" t="s">
        <v>1180</v>
      </c>
    </row>
    <row r="70" ht="12.75">
      <c r="A70" t="s">
        <v>1181</v>
      </c>
    </row>
    <row r="71" ht="12.75">
      <c r="A71" t="s">
        <v>1182</v>
      </c>
    </row>
    <row r="73" ht="12.75">
      <c r="A73" t="s">
        <v>1200</v>
      </c>
    </row>
    <row r="74" ht="12.75">
      <c r="A74" t="s">
        <v>172</v>
      </c>
    </row>
    <row r="75" ht="12.75">
      <c r="A75" t="s">
        <v>121</v>
      </c>
    </row>
    <row r="76" ht="12.75">
      <c r="A76" t="s">
        <v>1201</v>
      </c>
    </row>
    <row r="77" ht="12.75">
      <c r="A77" t="s">
        <v>122</v>
      </c>
    </row>
    <row r="78" ht="12.75">
      <c r="A78" t="s">
        <v>123</v>
      </c>
    </row>
    <row r="79" spans="1:36" ht="12.75">
      <c r="A79" t="s">
        <v>124</v>
      </c>
      <c r="AJ79" s="21"/>
    </row>
    <row r="81" ht="12.75">
      <c r="A81" t="s">
        <v>1177</v>
      </c>
    </row>
    <row r="82" ht="12.75">
      <c r="A82" t="s">
        <v>1178</v>
      </c>
    </row>
    <row r="83" ht="12.75">
      <c r="A83" t="s">
        <v>1179</v>
      </c>
    </row>
    <row r="85" ht="12.75">
      <c r="A85" t="s">
        <v>1083</v>
      </c>
    </row>
    <row r="86" ht="12.75">
      <c r="A86" t="s">
        <v>1183</v>
      </c>
    </row>
    <row r="87" ht="12.75">
      <c r="A87" t="s">
        <v>1184</v>
      </c>
    </row>
    <row r="88" ht="12.75">
      <c r="A88" t="s">
        <v>1185</v>
      </c>
    </row>
    <row r="89" ht="12.75">
      <c r="A89" t="s">
        <v>1186</v>
      </c>
    </row>
    <row r="91" ht="12.75">
      <c r="A91" s="11" t="s">
        <v>1084</v>
      </c>
    </row>
    <row r="93" ht="12.75">
      <c r="A93" s="16" t="s">
        <v>1546</v>
      </c>
    </row>
    <row r="94" ht="12.75">
      <c r="A94" s="57" t="s">
        <v>612</v>
      </c>
    </row>
    <row r="95" ht="12.75">
      <c r="A95" t="s">
        <v>613</v>
      </c>
    </row>
    <row r="96" ht="12.75">
      <c r="A96" t="s">
        <v>112</v>
      </c>
    </row>
    <row r="98" ht="12.75">
      <c r="A98" t="s">
        <v>1132</v>
      </c>
    </row>
    <row r="100" ht="12.75">
      <c r="A100" t="s">
        <v>136</v>
      </c>
    </row>
    <row r="102" ht="12.75">
      <c r="A102" t="s">
        <v>199</v>
      </c>
    </row>
    <row r="103" ht="12.75">
      <c r="A103" t="s">
        <v>420</v>
      </c>
    </row>
    <row r="104" ht="12.75">
      <c r="A104" t="s">
        <v>421</v>
      </c>
    </row>
    <row r="105" ht="12.75">
      <c r="A105" t="s">
        <v>422</v>
      </c>
    </row>
    <row r="106" ht="12.75">
      <c r="A106" t="s">
        <v>423</v>
      </c>
    </row>
    <row r="107" ht="12.75">
      <c r="A107" t="s">
        <v>424</v>
      </c>
    </row>
    <row r="109" ht="12.75">
      <c r="A109" t="s">
        <v>1187</v>
      </c>
    </row>
    <row r="110" ht="12.75">
      <c r="A110" t="s">
        <v>425</v>
      </c>
    </row>
    <row r="111" ht="12.75">
      <c r="A111" t="s">
        <v>426</v>
      </c>
    </row>
    <row r="112" ht="12.75">
      <c r="A112" t="s">
        <v>427</v>
      </c>
    </row>
    <row r="113" ht="12.75">
      <c r="A113" t="s">
        <v>428</v>
      </c>
    </row>
    <row r="115" ht="12.75">
      <c r="A115" t="s">
        <v>1085</v>
      </c>
    </row>
    <row r="116" ht="12.75">
      <c r="A116" t="s">
        <v>429</v>
      </c>
    </row>
    <row r="117" ht="12.75">
      <c r="A117" t="s">
        <v>430</v>
      </c>
    </row>
    <row r="118" ht="12.75">
      <c r="A118" t="s">
        <v>431</v>
      </c>
    </row>
    <row r="119" ht="12.75">
      <c r="A119" t="s">
        <v>432</v>
      </c>
    </row>
    <row r="121" ht="12.75">
      <c r="A121" t="s">
        <v>1312</v>
      </c>
    </row>
    <row r="123" ht="12.75">
      <c r="A123" s="11" t="s">
        <v>433</v>
      </c>
    </row>
    <row r="125" ht="12.75">
      <c r="A125" t="s">
        <v>357</v>
      </c>
    </row>
    <row r="126" ht="12.75">
      <c r="A126" t="s">
        <v>1175</v>
      </c>
    </row>
    <row r="129" ht="12.75">
      <c r="A129" s="11" t="s">
        <v>434</v>
      </c>
    </row>
    <row r="131" ht="12.75">
      <c r="A131" t="s">
        <v>1086</v>
      </c>
    </row>
    <row r="133" ht="12.75">
      <c r="A133" s="11" t="s">
        <v>435</v>
      </c>
    </row>
    <row r="135" ht="12.75">
      <c r="A135" t="s">
        <v>1172</v>
      </c>
    </row>
    <row r="136" ht="12.75">
      <c r="A136" t="s">
        <v>1173</v>
      </c>
    </row>
    <row r="137" ht="12.75">
      <c r="A137" t="s">
        <v>1207</v>
      </c>
    </row>
    <row r="138" ht="12.75">
      <c r="A138" t="s">
        <v>1136</v>
      </c>
    </row>
    <row r="139" ht="12.75">
      <c r="A139" t="s">
        <v>158</v>
      </c>
    </row>
    <row r="140" ht="12.75">
      <c r="A140" t="s">
        <v>1088</v>
      </c>
    </row>
    <row r="141" ht="12.75">
      <c r="A141" t="s">
        <v>436</v>
      </c>
    </row>
    <row r="142" ht="12.75">
      <c r="A142" t="s">
        <v>1089</v>
      </c>
    </row>
    <row r="143" ht="12.75">
      <c r="A143" t="s">
        <v>1063</v>
      </c>
    </row>
    <row r="144" ht="12.75">
      <c r="A144" t="s">
        <v>437</v>
      </c>
    </row>
    <row r="146" ht="12.75">
      <c r="B146" t="s">
        <v>1204</v>
      </c>
    </row>
    <row r="147" ht="15">
      <c r="A147" s="12" t="s">
        <v>1090</v>
      </c>
    </row>
    <row r="149" ht="12.75">
      <c r="A149" s="11" t="s">
        <v>1091</v>
      </c>
    </row>
    <row r="151" ht="12.75">
      <c r="A151" t="s">
        <v>1546</v>
      </c>
    </row>
    <row r="153" ht="12.75">
      <c r="A153" s="11" t="s">
        <v>1092</v>
      </c>
    </row>
    <row r="155" ht="12.75">
      <c r="A155" t="s">
        <v>1191</v>
      </c>
    </row>
    <row r="156" ht="12.75">
      <c r="A156" t="s">
        <v>1192</v>
      </c>
    </row>
    <row r="157" ht="12.75">
      <c r="A157" t="s">
        <v>1193</v>
      </c>
    </row>
    <row r="158" ht="12.75">
      <c r="A158" t="s">
        <v>462</v>
      </c>
    </row>
    <row r="159" ht="12.75">
      <c r="A159" t="s">
        <v>1194</v>
      </c>
    </row>
    <row r="160" spans="1:23" ht="12.75">
      <c r="A160" t="s">
        <v>1195</v>
      </c>
      <c r="V160" s="21"/>
      <c r="W160" s="21"/>
    </row>
    <row r="161" ht="12.75">
      <c r="A161" t="s">
        <v>1196</v>
      </c>
    </row>
    <row r="163" ht="12.75">
      <c r="A163" t="s">
        <v>1093</v>
      </c>
    </row>
    <row r="164" ht="12.75">
      <c r="A164" t="s">
        <v>1197</v>
      </c>
    </row>
    <row r="165" ht="12.75">
      <c r="A165" t="s">
        <v>1298</v>
      </c>
    </row>
    <row r="167" ht="12.75">
      <c r="A167" s="11" t="s">
        <v>1094</v>
      </c>
    </row>
    <row r="169" ht="12.75">
      <c r="A169" t="s">
        <v>1198</v>
      </c>
    </row>
    <row r="170" ht="12.75">
      <c r="A170" t="s">
        <v>1199</v>
      </c>
    </row>
    <row r="172" ht="12.75">
      <c r="A172" t="s">
        <v>109</v>
      </c>
    </row>
    <row r="173" ht="12.75">
      <c r="A173" t="s">
        <v>110</v>
      </c>
    </row>
    <row r="175" ht="12.75">
      <c r="A175" s="11" t="s">
        <v>1095</v>
      </c>
    </row>
    <row r="177" ht="12.75">
      <c r="A177" t="s">
        <v>1087</v>
      </c>
    </row>
    <row r="179" ht="12.75">
      <c r="A179" s="11" t="s">
        <v>1096</v>
      </c>
    </row>
    <row r="181" ht="12.75">
      <c r="A181" t="s">
        <v>1299</v>
      </c>
    </row>
    <row r="182" ht="12.75">
      <c r="A182" t="s">
        <v>1549</v>
      </c>
    </row>
    <row r="183" ht="12.75">
      <c r="A183" t="s">
        <v>1171</v>
      </c>
    </row>
    <row r="184" ht="12.75">
      <c r="A184" t="s">
        <v>1305</v>
      </c>
    </row>
    <row r="185" ht="12.75">
      <c r="A185" t="s">
        <v>1548</v>
      </c>
    </row>
    <row r="188" ht="12.75">
      <c r="A188" s="11" t="s">
        <v>1097</v>
      </c>
    </row>
    <row r="190" ht="12.75">
      <c r="A190" t="s">
        <v>159</v>
      </c>
    </row>
    <row r="191" ht="12.75">
      <c r="A191" t="s">
        <v>160</v>
      </c>
    </row>
    <row r="192" ht="12.75">
      <c r="A192" t="s">
        <v>161</v>
      </c>
    </row>
    <row r="194" ht="12.75">
      <c r="A194" t="s">
        <v>1098</v>
      </c>
    </row>
    <row r="195" ht="12.75">
      <c r="A195" t="s">
        <v>1099</v>
      </c>
    </row>
    <row r="196" ht="12.75">
      <c r="A196" t="s">
        <v>1100</v>
      </c>
    </row>
    <row r="197" ht="12.75">
      <c r="A197" t="s">
        <v>614</v>
      </c>
    </row>
    <row r="199" ht="12.75">
      <c r="A199" t="s">
        <v>1101</v>
      </c>
    </row>
    <row r="200" ht="12.75">
      <c r="A200" t="s">
        <v>615</v>
      </c>
    </row>
    <row r="202" ht="12.75">
      <c r="A202" t="s">
        <v>1102</v>
      </c>
    </row>
    <row r="203" ht="12.75">
      <c r="A203" t="s">
        <v>163</v>
      </c>
    </row>
    <row r="204" ht="12.75">
      <c r="A204" t="s">
        <v>162</v>
      </c>
    </row>
    <row r="205" ht="12.75">
      <c r="A205" t="s">
        <v>164</v>
      </c>
    </row>
    <row r="206" ht="12.75">
      <c r="A206" s="9"/>
    </row>
    <row r="207" ht="12.75">
      <c r="A207" s="11" t="s">
        <v>108</v>
      </c>
    </row>
    <row r="208" ht="12.75">
      <c r="A208" s="9"/>
    </row>
    <row r="209" ht="12.75">
      <c r="A209" t="s">
        <v>1300</v>
      </c>
    </row>
    <row r="210" ht="12.75">
      <c r="A210" t="s">
        <v>1301</v>
      </c>
    </row>
    <row r="211" ht="12.75">
      <c r="A211" t="s">
        <v>1306</v>
      </c>
    </row>
    <row r="212" ht="12.75">
      <c r="A212" t="s">
        <v>1303</v>
      </c>
    </row>
    <row r="213" ht="12.75">
      <c r="A213" t="s">
        <v>1302</v>
      </c>
    </row>
    <row r="214" ht="12.75">
      <c r="A214" t="s">
        <v>1439</v>
      </c>
    </row>
    <row r="215" ht="12.75">
      <c r="A215" t="s">
        <v>1820</v>
      </c>
    </row>
    <row r="216" ht="12.75">
      <c r="A216" t="s">
        <v>1441</v>
      </c>
    </row>
    <row r="217" ht="12.75">
      <c r="A217" t="s">
        <v>1440</v>
      </c>
    </row>
    <row r="218" ht="12.75">
      <c r="A218" t="s">
        <v>1307</v>
      </c>
    </row>
    <row r="219" ht="12.75">
      <c r="A219" t="s">
        <v>45</v>
      </c>
    </row>
    <row r="220" ht="12.75">
      <c r="A220" t="s">
        <v>1550</v>
      </c>
    </row>
    <row r="221" ht="12.75">
      <c r="A221" t="s">
        <v>1551</v>
      </c>
    </row>
    <row r="222" ht="12.75">
      <c r="A222" t="s">
        <v>44</v>
      </c>
    </row>
    <row r="224" ht="12.75">
      <c r="A224" s="11" t="s">
        <v>113</v>
      </c>
    </row>
    <row r="226" ht="12.75">
      <c r="A226" t="s">
        <v>140</v>
      </c>
    </row>
    <row r="227" ht="12.75">
      <c r="A227" t="s">
        <v>137</v>
      </c>
    </row>
    <row r="228" ht="12.75">
      <c r="A228" t="s">
        <v>139</v>
      </c>
    </row>
    <row r="229" ht="12.75">
      <c r="A229" t="s">
        <v>138</v>
      </c>
    </row>
    <row r="231" ht="12.75">
      <c r="A231" t="s">
        <v>1064</v>
      </c>
    </row>
    <row r="232" ht="12.75">
      <c r="A232" t="s">
        <v>115</v>
      </c>
    </row>
    <row r="233" ht="12.75">
      <c r="A233" t="s">
        <v>116</v>
      </c>
    </row>
    <row r="234" ht="12.75">
      <c r="A234" t="s">
        <v>144</v>
      </c>
    </row>
    <row r="235" ht="12.75">
      <c r="A235" t="s">
        <v>143</v>
      </c>
    </row>
    <row r="236" ht="12.75">
      <c r="A236" t="s">
        <v>142</v>
      </c>
    </row>
    <row r="237" ht="12.75">
      <c r="A237" t="s">
        <v>141</v>
      </c>
    </row>
    <row r="239" ht="12.75">
      <c r="A239" t="s">
        <v>117</v>
      </c>
    </row>
    <row r="240" ht="12.75">
      <c r="A240" t="s">
        <v>118</v>
      </c>
    </row>
    <row r="241" ht="12.75">
      <c r="A241" t="s">
        <v>119</v>
      </c>
    </row>
    <row r="242" ht="12.75">
      <c r="A242" t="s">
        <v>120</v>
      </c>
    </row>
    <row r="243" ht="12.75">
      <c r="A243" t="s">
        <v>438</v>
      </c>
    </row>
    <row r="244" ht="12.75">
      <c r="A244" t="s">
        <v>439</v>
      </c>
    </row>
    <row r="245" ht="12.75">
      <c r="A245" t="s">
        <v>440</v>
      </c>
    </row>
    <row r="246" ht="12.75">
      <c r="A246" t="s">
        <v>441</v>
      </c>
    </row>
    <row r="248" ht="12.75">
      <c r="A248" t="s">
        <v>358</v>
      </c>
    </row>
    <row r="249" ht="12.75">
      <c r="A249" t="s">
        <v>359</v>
      </c>
    </row>
    <row r="251" ht="12.75">
      <c r="A251" t="s">
        <v>1065</v>
      </c>
    </row>
    <row r="252" ht="12.75">
      <c r="A252" t="s">
        <v>1066</v>
      </c>
    </row>
    <row r="253" ht="12.75">
      <c r="A253" t="s">
        <v>1067</v>
      </c>
    </row>
    <row r="254" ht="12.75">
      <c r="A254" t="s">
        <v>1068</v>
      </c>
    </row>
    <row r="256" ht="12.75">
      <c r="A256" t="s">
        <v>154</v>
      </c>
    </row>
    <row r="257" ht="12.75">
      <c r="A257" t="s">
        <v>130</v>
      </c>
    </row>
    <row r="258" ht="12.75">
      <c r="A258" t="s">
        <v>145</v>
      </c>
    </row>
    <row r="259" ht="12.75">
      <c r="A259" t="s">
        <v>360</v>
      </c>
    </row>
    <row r="260" ht="12.75">
      <c r="A260" t="s">
        <v>361</v>
      </c>
    </row>
    <row r="261" ht="12.75">
      <c r="A261" t="s">
        <v>155</v>
      </c>
    </row>
    <row r="262" ht="12.75">
      <c r="A262" t="s">
        <v>156</v>
      </c>
    </row>
    <row r="263" ht="12.75">
      <c r="A263" t="s">
        <v>157</v>
      </c>
    </row>
    <row r="265" ht="12.75">
      <c r="A265" t="s">
        <v>146</v>
      </c>
    </row>
    <row r="266" ht="12.75">
      <c r="A266" t="s">
        <v>147</v>
      </c>
    </row>
    <row r="267" ht="12.75">
      <c r="A267" t="s">
        <v>148</v>
      </c>
    </row>
    <row r="268" ht="12.75">
      <c r="A268" t="s">
        <v>149</v>
      </c>
    </row>
    <row r="269" ht="12.75">
      <c r="A269" t="s">
        <v>150</v>
      </c>
    </row>
    <row r="271" ht="12.75">
      <c r="A271" s="11" t="s">
        <v>151</v>
      </c>
    </row>
    <row r="273" ht="12.75">
      <c r="A273" t="s">
        <v>152</v>
      </c>
    </row>
    <row r="274" ht="12.75">
      <c r="A274" t="s">
        <v>153</v>
      </c>
    </row>
    <row r="275" ht="12.75">
      <c r="A275" t="s">
        <v>618</v>
      </c>
    </row>
    <row r="276" ht="12.75">
      <c r="A276" t="s">
        <v>1308</v>
      </c>
    </row>
    <row r="278" ht="12.75">
      <c r="B278" t="s">
        <v>1204</v>
      </c>
    </row>
    <row r="279" ht="12.75">
      <c r="B279" t="s">
        <v>1204</v>
      </c>
    </row>
    <row r="280" ht="15">
      <c r="A280" s="12" t="s">
        <v>442</v>
      </c>
    </row>
    <row r="282" ht="12.75">
      <c r="A282" t="s">
        <v>111</v>
      </c>
    </row>
    <row r="284" ht="12.75">
      <c r="A284" t="s">
        <v>1103</v>
      </c>
    </row>
    <row r="287" ht="12.75">
      <c r="B287" t="s">
        <v>1204</v>
      </c>
    </row>
    <row r="288" ht="15">
      <c r="A288" s="12" t="s">
        <v>443</v>
      </c>
    </row>
    <row r="290" ht="12.75">
      <c r="A290" s="11" t="s">
        <v>444</v>
      </c>
    </row>
    <row r="292" ht="12.75">
      <c r="A292" s="53" t="s">
        <v>46</v>
      </c>
    </row>
    <row r="294" ht="12.75">
      <c r="A294" s="11" t="s">
        <v>445</v>
      </c>
    </row>
    <row r="296" ht="12.75">
      <c r="A296" t="s">
        <v>1209</v>
      </c>
    </row>
    <row r="299" ht="12.75">
      <c r="B299" t="s">
        <v>1204</v>
      </c>
    </row>
    <row r="300" ht="15">
      <c r="A300" s="12" t="s">
        <v>446</v>
      </c>
    </row>
    <row r="302" ht="12.75" customHeight="1">
      <c r="A302" t="s">
        <v>1205</v>
      </c>
    </row>
    <row r="303" ht="12.75" customHeight="1">
      <c r="A303" t="s">
        <v>1206</v>
      </c>
    </row>
    <row r="304" ht="12.75" customHeight="1"/>
    <row r="305" ht="12.75" customHeight="1">
      <c r="A305" t="s">
        <v>617</v>
      </c>
    </row>
    <row r="306" ht="12.75" customHeight="1"/>
    <row r="307" ht="12.75" customHeight="1">
      <c r="A307" t="s">
        <v>166</v>
      </c>
    </row>
    <row r="308" ht="12.75" customHeight="1">
      <c r="A308" t="s">
        <v>447</v>
      </c>
    </row>
    <row r="309" ht="12.75" customHeight="1"/>
    <row r="310" ht="12.75" customHeight="1">
      <c r="A310" t="s">
        <v>1202</v>
      </c>
    </row>
    <row r="311" ht="12.75" customHeight="1">
      <c r="A311" t="s">
        <v>1203</v>
      </c>
    </row>
    <row r="312" ht="12.75" customHeight="1">
      <c r="A312" t="s">
        <v>131</v>
      </c>
    </row>
    <row r="313" ht="12.75" customHeight="1">
      <c r="A313" t="s">
        <v>132</v>
      </c>
    </row>
    <row r="314" ht="12.75" customHeight="1">
      <c r="A314" t="s">
        <v>135</v>
      </c>
    </row>
    <row r="315" ht="12.75" customHeight="1"/>
    <row r="316" ht="12.75" customHeight="1">
      <c r="A316" t="s">
        <v>1105</v>
      </c>
    </row>
    <row r="317" ht="12.75" customHeight="1">
      <c r="A317" t="s">
        <v>448</v>
      </c>
    </row>
    <row r="318" ht="12.75" customHeight="1">
      <c r="A318" t="s">
        <v>449</v>
      </c>
    </row>
    <row r="319" ht="12.75" customHeight="1">
      <c r="A319" t="s">
        <v>450</v>
      </c>
    </row>
    <row r="320" ht="12.75" customHeight="1">
      <c r="A320" t="s">
        <v>451</v>
      </c>
    </row>
    <row r="321" ht="12.75" customHeight="1">
      <c r="A321" t="s">
        <v>452</v>
      </c>
    </row>
    <row r="322" ht="12.75" customHeight="1"/>
    <row r="323" ht="12.75" customHeight="1">
      <c r="A323" t="s">
        <v>165</v>
      </c>
    </row>
    <row r="324" ht="12.75" customHeight="1">
      <c r="A324" t="s">
        <v>448</v>
      </c>
    </row>
    <row r="325" ht="12.75" customHeight="1">
      <c r="A325" t="s">
        <v>453</v>
      </c>
    </row>
    <row r="326" ht="12.75" customHeight="1">
      <c r="A326" t="s">
        <v>454</v>
      </c>
    </row>
    <row r="327" ht="12.75" customHeight="1"/>
    <row r="328" ht="12.75" customHeight="1">
      <c r="A328" t="s">
        <v>1106</v>
      </c>
    </row>
    <row r="329" ht="12.75" customHeight="1"/>
    <row r="331" ht="12.75">
      <c r="B331" t="s">
        <v>1204</v>
      </c>
    </row>
    <row r="332" ht="15">
      <c r="A332" s="12" t="s">
        <v>455</v>
      </c>
    </row>
    <row r="334" ht="12.75">
      <c r="A334" t="s">
        <v>1104</v>
      </c>
    </row>
    <row r="335" ht="12.75">
      <c r="A335" t="s">
        <v>456</v>
      </c>
    </row>
    <row r="336" ht="12.75">
      <c r="A336" t="s">
        <v>408</v>
      </c>
    </row>
    <row r="337" ht="12.75">
      <c r="A337" t="s">
        <v>409</v>
      </c>
    </row>
    <row r="339" ht="12.75">
      <c r="A339" t="s">
        <v>133</v>
      </c>
    </row>
    <row r="340" ht="12.75">
      <c r="A340" t="s">
        <v>410</v>
      </c>
    </row>
    <row r="341" ht="12.75">
      <c r="A341" t="s">
        <v>411</v>
      </c>
    </row>
    <row r="343" ht="12.75">
      <c r="A343" t="s">
        <v>134</v>
      </c>
    </row>
    <row r="344" ht="12.75">
      <c r="A344" t="s">
        <v>412</v>
      </c>
    </row>
    <row r="345" ht="12.75">
      <c r="A345" t="s">
        <v>413</v>
      </c>
    </row>
    <row r="347" ht="12.75">
      <c r="A347" t="s">
        <v>1156</v>
      </c>
    </row>
    <row r="348" ht="12.75">
      <c r="A348" t="s">
        <v>414</v>
      </c>
    </row>
    <row r="349" ht="12.75">
      <c r="A349" t="s">
        <v>415</v>
      </c>
    </row>
    <row r="350" ht="12.75">
      <c r="A350" t="s">
        <v>416</v>
      </c>
    </row>
    <row r="351" ht="12.75">
      <c r="A351" t="s">
        <v>417</v>
      </c>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3"/>
  <dimension ref="A1:O571"/>
  <sheetViews>
    <sheetView workbookViewId="0" topLeftCell="A1">
      <pane ySplit="4" topLeftCell="BM266" activePane="bottomLeft" state="frozen"/>
      <selection pane="topLeft" activeCell="A1" sqref="A1"/>
      <selection pane="bottomLeft" activeCell="A266" sqref="A266:IV266"/>
    </sheetView>
  </sheetViews>
  <sheetFormatPr defaultColWidth="9.140625" defaultRowHeight="12.75"/>
  <cols>
    <col min="1" max="1" width="9.140625" style="7" customWidth="1"/>
    <col min="2" max="2" width="19.421875" style="7" customWidth="1"/>
    <col min="3" max="3" width="26.8515625" style="0" customWidth="1"/>
  </cols>
  <sheetData>
    <row r="1" spans="2:7" ht="12.75">
      <c r="B1" s="3"/>
      <c r="F1" s="286" t="s">
        <v>506</v>
      </c>
      <c r="G1" s="286" t="s">
        <v>507</v>
      </c>
    </row>
    <row r="2" spans="3:7" ht="12.75">
      <c r="C2" s="7"/>
      <c r="E2" s="288" t="s">
        <v>505</v>
      </c>
      <c r="F2" s="286"/>
      <c r="G2" s="286"/>
    </row>
    <row r="3" spans="1:7" ht="15.75" customHeight="1">
      <c r="A3" s="287" t="s">
        <v>1135</v>
      </c>
      <c r="B3" s="287"/>
      <c r="C3" s="287"/>
      <c r="E3" s="288"/>
      <c r="F3" s="286"/>
      <c r="G3" s="286"/>
    </row>
    <row r="4" spans="1:7" ht="12.75" customHeight="1" thickBot="1">
      <c r="A4" s="8" t="s">
        <v>192</v>
      </c>
      <c r="B4" s="8" t="s">
        <v>193</v>
      </c>
      <c r="C4" s="8" t="s">
        <v>194</v>
      </c>
      <c r="E4" s="289"/>
      <c r="F4" s="286"/>
      <c r="G4" s="286"/>
    </row>
    <row r="5" spans="1:7" ht="12.75">
      <c r="A5" s="3">
        <v>1</v>
      </c>
      <c r="B5" s="3" t="s">
        <v>195</v>
      </c>
      <c r="C5" s="1" t="s">
        <v>221</v>
      </c>
      <c r="E5" s="5">
        <v>1.18</v>
      </c>
      <c r="F5" s="193">
        <v>1.2574</v>
      </c>
      <c r="G5" s="193">
        <v>1.21758</v>
      </c>
    </row>
    <row r="6" spans="1:7" ht="12.75">
      <c r="A6" s="3">
        <v>2</v>
      </c>
      <c r="B6" s="3" t="s">
        <v>195</v>
      </c>
      <c r="C6" s="1" t="s">
        <v>222</v>
      </c>
      <c r="E6" s="5">
        <v>1.18</v>
      </c>
      <c r="F6" s="193">
        <v>1.19074</v>
      </c>
      <c r="G6" s="193">
        <v>1.15009</v>
      </c>
    </row>
    <row r="7" spans="1:7" ht="12.75">
      <c r="A7" s="3">
        <v>3</v>
      </c>
      <c r="B7" s="3" t="s">
        <v>195</v>
      </c>
      <c r="C7" s="1" t="s">
        <v>223</v>
      </c>
      <c r="E7" s="5">
        <v>1.18</v>
      </c>
      <c r="F7" s="193">
        <v>1.20303</v>
      </c>
      <c r="G7" s="193">
        <v>1.14446</v>
      </c>
    </row>
    <row r="8" spans="1:7" ht="12.75">
      <c r="A8" s="3">
        <v>4</v>
      </c>
      <c r="B8" s="3" t="s">
        <v>195</v>
      </c>
      <c r="C8" s="1" t="s">
        <v>224</v>
      </c>
      <c r="E8" s="5">
        <v>1.35</v>
      </c>
      <c r="F8" s="193">
        <v>1.3398</v>
      </c>
      <c r="G8" s="193">
        <v>1.12537</v>
      </c>
    </row>
    <row r="9" spans="1:15" ht="12.75">
      <c r="A9" s="3">
        <v>5</v>
      </c>
      <c r="B9" s="3" t="s">
        <v>195</v>
      </c>
      <c r="C9" s="1" t="s">
        <v>225</v>
      </c>
      <c r="E9" s="5">
        <v>1.35</v>
      </c>
      <c r="F9" s="193">
        <v>1.34474</v>
      </c>
      <c r="G9" s="193">
        <v>1.14264</v>
      </c>
      <c r="O9">
        <v>5</v>
      </c>
    </row>
    <row r="10" spans="1:7" ht="12.75">
      <c r="A10" s="3">
        <v>6</v>
      </c>
      <c r="B10" s="3" t="s">
        <v>195</v>
      </c>
      <c r="C10" s="1" t="s">
        <v>226</v>
      </c>
      <c r="E10" s="5">
        <v>1.33</v>
      </c>
      <c r="F10" s="193">
        <v>1.31766</v>
      </c>
      <c r="G10" s="193">
        <v>1.2245</v>
      </c>
    </row>
    <row r="11" spans="1:7" ht="12.75">
      <c r="A11" s="3">
        <v>7</v>
      </c>
      <c r="B11" s="3" t="s">
        <v>195</v>
      </c>
      <c r="C11" s="1" t="s">
        <v>227</v>
      </c>
      <c r="E11" s="5">
        <v>1.39</v>
      </c>
      <c r="F11" s="193">
        <v>1.37581</v>
      </c>
      <c r="G11" s="193">
        <v>1.27235</v>
      </c>
    </row>
    <row r="12" spans="1:7" ht="12.75">
      <c r="A12" s="3">
        <v>8</v>
      </c>
      <c r="B12" s="3" t="s">
        <v>195</v>
      </c>
      <c r="C12" s="1" t="s">
        <v>228</v>
      </c>
      <c r="E12" s="5">
        <v>1.2</v>
      </c>
      <c r="F12" s="193">
        <v>1.2929</v>
      </c>
      <c r="G12" s="193">
        <v>1.22323</v>
      </c>
    </row>
    <row r="13" spans="1:7" ht="12.75">
      <c r="A13" s="3">
        <v>9</v>
      </c>
      <c r="B13" s="3" t="s">
        <v>195</v>
      </c>
      <c r="C13" s="1" t="s">
        <v>229</v>
      </c>
      <c r="E13" s="5">
        <v>1.33</v>
      </c>
      <c r="F13" s="193">
        <v>1.33746</v>
      </c>
      <c r="G13" s="193">
        <v>1.23406</v>
      </c>
    </row>
    <row r="14" spans="1:7" ht="12.75">
      <c r="A14" s="3">
        <v>10</v>
      </c>
      <c r="B14" s="3" t="s">
        <v>195</v>
      </c>
      <c r="C14" s="1" t="s">
        <v>230</v>
      </c>
      <c r="E14" s="5">
        <v>1.36</v>
      </c>
      <c r="F14" s="193">
        <v>1.35523</v>
      </c>
      <c r="G14" s="193">
        <v>1.12591</v>
      </c>
    </row>
    <row r="15" spans="1:7" ht="12.75">
      <c r="A15" s="3">
        <v>11</v>
      </c>
      <c r="B15" s="3" t="s">
        <v>195</v>
      </c>
      <c r="C15" s="1" t="s">
        <v>231</v>
      </c>
      <c r="E15" s="5">
        <v>1.27</v>
      </c>
      <c r="F15" s="193">
        <v>1.31771</v>
      </c>
      <c r="G15" s="193">
        <v>1.25576</v>
      </c>
    </row>
    <row r="16" spans="1:7" ht="12.75">
      <c r="A16" s="3">
        <v>12</v>
      </c>
      <c r="B16" s="3" t="s">
        <v>195</v>
      </c>
      <c r="C16" s="1" t="s">
        <v>232</v>
      </c>
      <c r="E16" s="5">
        <v>1.32</v>
      </c>
      <c r="F16" s="193">
        <v>1.3482</v>
      </c>
      <c r="G16" s="193">
        <v>1.19862</v>
      </c>
    </row>
    <row r="17" spans="1:7" ht="12.75">
      <c r="A17" s="3">
        <v>13</v>
      </c>
      <c r="B17" s="3" t="s">
        <v>195</v>
      </c>
      <c r="C17" s="1" t="s">
        <v>233</v>
      </c>
      <c r="E17" s="5">
        <v>1.36</v>
      </c>
      <c r="F17" s="193">
        <v>1.38079</v>
      </c>
      <c r="G17" s="193">
        <v>1.18549</v>
      </c>
    </row>
    <row r="18" spans="1:7" ht="12.75">
      <c r="A18" s="3">
        <v>14</v>
      </c>
      <c r="B18" s="3" t="s">
        <v>195</v>
      </c>
      <c r="C18" s="1" t="s">
        <v>234</v>
      </c>
      <c r="E18" s="5">
        <v>1.18</v>
      </c>
      <c r="F18" s="193">
        <v>1.24883</v>
      </c>
      <c r="G18" s="193">
        <v>1.18746</v>
      </c>
    </row>
    <row r="19" spans="1:7" ht="12.75">
      <c r="A19" s="3">
        <v>15</v>
      </c>
      <c r="B19" s="3" t="s">
        <v>195</v>
      </c>
      <c r="C19" s="1" t="s">
        <v>235</v>
      </c>
      <c r="E19" s="5">
        <v>1.18</v>
      </c>
      <c r="F19" s="193">
        <v>1.20372</v>
      </c>
      <c r="G19" s="193">
        <v>1.14059</v>
      </c>
    </row>
    <row r="20" spans="1:7" ht="12.75">
      <c r="A20" s="3">
        <v>16</v>
      </c>
      <c r="B20" s="3" t="s">
        <v>195</v>
      </c>
      <c r="C20" s="1" t="s">
        <v>236</v>
      </c>
      <c r="E20" s="5">
        <v>1.18</v>
      </c>
      <c r="F20" s="193">
        <v>1.19728</v>
      </c>
      <c r="G20" s="193">
        <v>1.14163</v>
      </c>
    </row>
    <row r="21" spans="1:7" ht="12.75">
      <c r="A21" s="3">
        <v>17</v>
      </c>
      <c r="B21" s="3" t="s">
        <v>195</v>
      </c>
      <c r="C21" s="1" t="s">
        <v>237</v>
      </c>
      <c r="E21" s="5">
        <v>1.36</v>
      </c>
      <c r="F21" s="193">
        <v>1.37999</v>
      </c>
      <c r="G21" s="193">
        <v>1.21974</v>
      </c>
    </row>
    <row r="22" spans="1:7" ht="12.75">
      <c r="A22" s="3">
        <v>18</v>
      </c>
      <c r="B22" s="3" t="s">
        <v>195</v>
      </c>
      <c r="C22" s="1" t="s">
        <v>238</v>
      </c>
      <c r="E22" s="5">
        <v>1.18</v>
      </c>
      <c r="F22" s="193">
        <v>1.25379</v>
      </c>
      <c r="G22" s="193">
        <v>1.19979</v>
      </c>
    </row>
    <row r="23" spans="1:7" ht="12.75">
      <c r="A23" s="3">
        <v>19</v>
      </c>
      <c r="B23" s="3" t="s">
        <v>195</v>
      </c>
      <c r="C23" s="1" t="s">
        <v>239</v>
      </c>
      <c r="E23" s="5">
        <v>1.18</v>
      </c>
      <c r="F23" s="193">
        <v>1.24502</v>
      </c>
      <c r="G23" s="193">
        <v>1.20109</v>
      </c>
    </row>
    <row r="24" spans="1:7" ht="12.75">
      <c r="A24" s="3">
        <v>20</v>
      </c>
      <c r="B24" s="3" t="s">
        <v>195</v>
      </c>
      <c r="C24" s="1" t="s">
        <v>241</v>
      </c>
      <c r="E24" s="5">
        <v>1.4</v>
      </c>
      <c r="F24" s="193">
        <v>1.34944</v>
      </c>
      <c r="G24" s="193">
        <v>1.29631</v>
      </c>
    </row>
    <row r="25" spans="1:7" ht="12.75">
      <c r="A25" s="3">
        <v>21</v>
      </c>
      <c r="B25" s="3" t="s">
        <v>195</v>
      </c>
      <c r="C25" s="1" t="s">
        <v>242</v>
      </c>
      <c r="E25" s="5">
        <v>1.18</v>
      </c>
      <c r="F25" s="193">
        <v>1.26038</v>
      </c>
      <c r="G25" s="193">
        <v>1.18845</v>
      </c>
    </row>
    <row r="26" spans="1:7" ht="12.75">
      <c r="A26" s="3">
        <v>22</v>
      </c>
      <c r="B26" s="3" t="s">
        <v>195</v>
      </c>
      <c r="C26" s="1" t="s">
        <v>243</v>
      </c>
      <c r="E26" s="5">
        <v>1.18</v>
      </c>
      <c r="F26" s="193">
        <v>1.18863</v>
      </c>
      <c r="G26" s="193">
        <v>1.13934</v>
      </c>
    </row>
    <row r="27" spans="1:7" ht="12.75">
      <c r="A27" s="3">
        <v>23</v>
      </c>
      <c r="B27" s="3" t="s">
        <v>195</v>
      </c>
      <c r="C27" s="1" t="s">
        <v>245</v>
      </c>
      <c r="E27" s="5">
        <v>1.33</v>
      </c>
      <c r="F27" s="193">
        <v>1.34404</v>
      </c>
      <c r="G27" s="193">
        <v>1.22032</v>
      </c>
    </row>
    <row r="28" spans="1:7" ht="12.75">
      <c r="A28" s="3">
        <v>24</v>
      </c>
      <c r="B28" s="3" t="s">
        <v>196</v>
      </c>
      <c r="C28" s="1" t="s">
        <v>246</v>
      </c>
      <c r="E28" s="5">
        <v>1.59</v>
      </c>
      <c r="F28" s="193">
        <v>1.64298</v>
      </c>
      <c r="G28" s="193">
        <v>1.35689</v>
      </c>
    </row>
    <row r="29" spans="1:7" ht="12.75">
      <c r="A29" s="3">
        <v>25</v>
      </c>
      <c r="B29" s="3" t="s">
        <v>196</v>
      </c>
      <c r="C29" s="1" t="s">
        <v>247</v>
      </c>
      <c r="E29" s="5">
        <v>1.49</v>
      </c>
      <c r="F29" s="193">
        <v>1.56821</v>
      </c>
      <c r="G29" s="193">
        <v>1.33381</v>
      </c>
    </row>
    <row r="30" spans="1:7" ht="12.75">
      <c r="A30" s="3">
        <v>26</v>
      </c>
      <c r="B30" s="3" t="s">
        <v>196</v>
      </c>
      <c r="C30" s="1" t="s">
        <v>248</v>
      </c>
      <c r="E30" s="5">
        <v>1.58</v>
      </c>
      <c r="F30" s="193">
        <v>1.54896</v>
      </c>
      <c r="G30" s="193">
        <v>1.30825</v>
      </c>
    </row>
    <row r="31" spans="1:7" ht="12.75">
      <c r="A31" s="3">
        <v>27</v>
      </c>
      <c r="B31" s="3" t="s">
        <v>196</v>
      </c>
      <c r="C31" s="1" t="s">
        <v>249</v>
      </c>
      <c r="E31" s="5">
        <v>1.39</v>
      </c>
      <c r="F31" s="193">
        <v>1.51946</v>
      </c>
      <c r="G31" s="193">
        <v>1.28699</v>
      </c>
    </row>
    <row r="32" spans="1:7" ht="12.75">
      <c r="A32" s="3">
        <v>28</v>
      </c>
      <c r="B32" s="3" t="s">
        <v>196</v>
      </c>
      <c r="C32" s="1" t="s">
        <v>250</v>
      </c>
      <c r="E32" s="5">
        <v>1.4</v>
      </c>
      <c r="F32" s="193">
        <v>1.48291</v>
      </c>
      <c r="G32" s="193">
        <v>1.25043</v>
      </c>
    </row>
    <row r="33" spans="1:7" ht="12.75">
      <c r="A33" s="3">
        <v>29</v>
      </c>
      <c r="B33" s="3" t="s">
        <v>196</v>
      </c>
      <c r="C33" s="1" t="s">
        <v>251</v>
      </c>
      <c r="E33" s="5">
        <v>1.39</v>
      </c>
      <c r="F33" s="193">
        <v>1.48804</v>
      </c>
      <c r="G33" s="193">
        <v>1.31031</v>
      </c>
    </row>
    <row r="34" spans="1:7" ht="12.75">
      <c r="A34" s="3">
        <v>30</v>
      </c>
      <c r="B34" s="3" t="s">
        <v>196</v>
      </c>
      <c r="C34" s="1" t="s">
        <v>252</v>
      </c>
      <c r="E34" s="5">
        <v>1.59</v>
      </c>
      <c r="F34" s="193">
        <v>1.5739</v>
      </c>
      <c r="G34" s="193">
        <v>1.32269</v>
      </c>
    </row>
    <row r="35" spans="1:7" ht="12.75">
      <c r="A35" s="3">
        <v>31</v>
      </c>
      <c r="B35" s="3" t="s">
        <v>196</v>
      </c>
      <c r="C35" s="1" t="s">
        <v>253</v>
      </c>
      <c r="E35" s="5">
        <v>1.51</v>
      </c>
      <c r="F35" s="193">
        <v>1.55741</v>
      </c>
      <c r="G35" s="193">
        <v>1.32455</v>
      </c>
    </row>
    <row r="36" spans="1:7" ht="12.75">
      <c r="A36" s="3">
        <v>32</v>
      </c>
      <c r="B36" s="3" t="s">
        <v>196</v>
      </c>
      <c r="C36" s="1" t="s">
        <v>254</v>
      </c>
      <c r="E36" s="5">
        <v>1.57</v>
      </c>
      <c r="F36" s="193">
        <v>1.56478</v>
      </c>
      <c r="G36" s="193">
        <v>1.32437</v>
      </c>
    </row>
    <row r="37" spans="1:7" ht="12.75">
      <c r="A37" s="3">
        <v>33</v>
      </c>
      <c r="B37" s="3" t="s">
        <v>196</v>
      </c>
      <c r="C37" s="1" t="s">
        <v>255</v>
      </c>
      <c r="E37" s="5">
        <v>1.59</v>
      </c>
      <c r="F37" s="193">
        <v>1.56085</v>
      </c>
      <c r="G37" s="193">
        <v>1.31191</v>
      </c>
    </row>
    <row r="38" spans="1:7" ht="12.75">
      <c r="A38" s="3">
        <v>34</v>
      </c>
      <c r="B38" s="3" t="s">
        <v>196</v>
      </c>
      <c r="C38" s="1" t="s">
        <v>256</v>
      </c>
      <c r="E38" s="5">
        <v>1.41</v>
      </c>
      <c r="F38" s="193">
        <v>1.4756</v>
      </c>
      <c r="G38" s="193">
        <v>1.23075</v>
      </c>
    </row>
    <row r="39" spans="1:7" ht="12.75">
      <c r="A39" s="3">
        <v>35</v>
      </c>
      <c r="B39" s="3" t="s">
        <v>196</v>
      </c>
      <c r="C39" s="1" t="s">
        <v>257</v>
      </c>
      <c r="E39" s="5">
        <v>1.39</v>
      </c>
      <c r="F39" s="193">
        <v>1.48971</v>
      </c>
      <c r="G39" s="193">
        <v>1.31837</v>
      </c>
    </row>
    <row r="40" spans="1:7" ht="12.75">
      <c r="A40" s="3">
        <v>36</v>
      </c>
      <c r="B40" s="3" t="s">
        <v>196</v>
      </c>
      <c r="C40" s="1" t="s">
        <v>258</v>
      </c>
      <c r="E40" s="5">
        <v>1.59</v>
      </c>
      <c r="F40" s="193">
        <v>1.55137</v>
      </c>
      <c r="G40" s="193">
        <v>1.26181</v>
      </c>
    </row>
    <row r="41" spans="1:7" ht="12.75">
      <c r="A41" s="3">
        <v>37</v>
      </c>
      <c r="B41" s="3" t="s">
        <v>196</v>
      </c>
      <c r="C41" s="1" t="s">
        <v>259</v>
      </c>
      <c r="E41" s="5">
        <v>1.59</v>
      </c>
      <c r="F41" s="193">
        <v>1.5796</v>
      </c>
      <c r="G41" s="193">
        <v>1.30903</v>
      </c>
    </row>
    <row r="42" spans="1:7" ht="12.75">
      <c r="A42" s="3">
        <v>38</v>
      </c>
      <c r="B42" s="3" t="s">
        <v>196</v>
      </c>
      <c r="C42" s="1" t="s">
        <v>260</v>
      </c>
      <c r="E42" s="5">
        <v>1.39</v>
      </c>
      <c r="F42" s="193">
        <v>1.53065</v>
      </c>
      <c r="G42" s="193">
        <v>1.32221</v>
      </c>
    </row>
    <row r="43" spans="1:7" ht="12.75">
      <c r="A43" s="3">
        <v>39</v>
      </c>
      <c r="B43" s="3" t="s">
        <v>196</v>
      </c>
      <c r="C43" s="1" t="s">
        <v>261</v>
      </c>
      <c r="E43" s="5">
        <v>1.39</v>
      </c>
      <c r="F43" s="193">
        <v>1.52698</v>
      </c>
      <c r="G43" s="193">
        <v>1.33722</v>
      </c>
    </row>
    <row r="44" spans="1:7" ht="12.75">
      <c r="A44" s="3">
        <v>40</v>
      </c>
      <c r="B44" s="3" t="s">
        <v>196</v>
      </c>
      <c r="C44" s="1" t="s">
        <v>262</v>
      </c>
      <c r="E44" s="5">
        <v>1.59</v>
      </c>
      <c r="F44" s="193">
        <v>1.57297</v>
      </c>
      <c r="G44" s="193">
        <v>1.27868</v>
      </c>
    </row>
    <row r="45" spans="1:7" ht="12.75">
      <c r="A45" s="3">
        <v>41</v>
      </c>
      <c r="B45" s="3" t="s">
        <v>196</v>
      </c>
      <c r="C45" s="1" t="s">
        <v>263</v>
      </c>
      <c r="E45" s="5">
        <v>1.39</v>
      </c>
      <c r="F45" s="193">
        <v>1.48372</v>
      </c>
      <c r="G45" s="193">
        <v>1.29668</v>
      </c>
    </row>
    <row r="46" spans="1:7" ht="12.75">
      <c r="A46" s="3">
        <v>42</v>
      </c>
      <c r="B46" s="3" t="s">
        <v>196</v>
      </c>
      <c r="C46" s="1" t="s">
        <v>264</v>
      </c>
      <c r="E46" s="5">
        <v>1.39</v>
      </c>
      <c r="F46" s="193">
        <v>1.50663</v>
      </c>
      <c r="G46" s="193">
        <v>1.32438</v>
      </c>
    </row>
    <row r="47" spans="1:7" ht="12.75">
      <c r="A47" s="3">
        <v>43</v>
      </c>
      <c r="B47" s="3" t="s">
        <v>196</v>
      </c>
      <c r="C47" s="1" t="s">
        <v>265</v>
      </c>
      <c r="E47" s="5">
        <v>1.59</v>
      </c>
      <c r="F47" s="193">
        <v>1.67189</v>
      </c>
      <c r="G47" s="193">
        <v>1.35982</v>
      </c>
    </row>
    <row r="48" spans="1:7" ht="12.75">
      <c r="A48" s="3">
        <v>44</v>
      </c>
      <c r="B48" s="3" t="s">
        <v>196</v>
      </c>
      <c r="C48" s="1" t="s">
        <v>266</v>
      </c>
      <c r="E48" s="5">
        <v>1.59</v>
      </c>
      <c r="F48" s="193">
        <v>1.52988</v>
      </c>
      <c r="G48" s="193">
        <v>1.25218</v>
      </c>
    </row>
    <row r="49" spans="1:7" ht="12.75">
      <c r="A49" s="3">
        <v>45</v>
      </c>
      <c r="B49" s="3" t="s">
        <v>196</v>
      </c>
      <c r="C49" s="1" t="s">
        <v>267</v>
      </c>
      <c r="E49" s="5">
        <v>1.59</v>
      </c>
      <c r="F49" s="193">
        <v>1.59222</v>
      </c>
      <c r="G49" s="193">
        <v>1.2936</v>
      </c>
    </row>
    <row r="50" spans="1:7" ht="12.75">
      <c r="A50" s="3">
        <v>46</v>
      </c>
      <c r="B50" s="3" t="s">
        <v>196</v>
      </c>
      <c r="C50" s="1" t="s">
        <v>268</v>
      </c>
      <c r="E50" s="5">
        <v>1.56</v>
      </c>
      <c r="F50" s="193">
        <v>1.52912</v>
      </c>
      <c r="G50" s="193">
        <v>1.28012</v>
      </c>
    </row>
    <row r="51" spans="1:7" ht="12.75">
      <c r="A51" s="3">
        <v>47</v>
      </c>
      <c r="B51" s="3" t="s">
        <v>196</v>
      </c>
      <c r="C51" s="1" t="s">
        <v>269</v>
      </c>
      <c r="E51" s="5">
        <v>1.59</v>
      </c>
      <c r="F51" s="193">
        <v>1.58285</v>
      </c>
      <c r="G51" s="193">
        <v>1.31986</v>
      </c>
    </row>
    <row r="52" spans="1:7" ht="12.75">
      <c r="A52" s="3">
        <v>48</v>
      </c>
      <c r="B52" s="3" t="s">
        <v>196</v>
      </c>
      <c r="C52" s="1" t="s">
        <v>270</v>
      </c>
      <c r="E52" s="5">
        <v>1.56</v>
      </c>
      <c r="F52" s="193">
        <v>1.51122</v>
      </c>
      <c r="G52" s="193">
        <v>1.25751</v>
      </c>
    </row>
    <row r="53" spans="1:7" ht="12.75">
      <c r="A53" s="3">
        <v>49</v>
      </c>
      <c r="B53" s="3" t="s">
        <v>196</v>
      </c>
      <c r="C53" s="1" t="s">
        <v>271</v>
      </c>
      <c r="E53" s="5">
        <v>1.59</v>
      </c>
      <c r="F53" s="193">
        <v>1.57027</v>
      </c>
      <c r="G53" s="193">
        <v>1.31203</v>
      </c>
    </row>
    <row r="54" spans="1:7" ht="12.75">
      <c r="A54" s="3">
        <v>50</v>
      </c>
      <c r="B54" s="3" t="s">
        <v>196</v>
      </c>
      <c r="C54" s="1" t="s">
        <v>272</v>
      </c>
      <c r="E54" s="5">
        <v>1.59</v>
      </c>
      <c r="F54" s="193">
        <v>1.5998</v>
      </c>
      <c r="G54" s="193">
        <v>1.32136</v>
      </c>
    </row>
    <row r="55" spans="1:7" ht="12.75">
      <c r="A55" s="3">
        <v>51</v>
      </c>
      <c r="B55" s="3" t="s">
        <v>196</v>
      </c>
      <c r="C55" s="1" t="s">
        <v>273</v>
      </c>
      <c r="E55" s="5">
        <v>1.59</v>
      </c>
      <c r="F55" s="193">
        <v>1.60918</v>
      </c>
      <c r="G55" s="193">
        <v>1.32033</v>
      </c>
    </row>
    <row r="56" spans="1:7" ht="12.75">
      <c r="A56" s="3">
        <v>52</v>
      </c>
      <c r="B56" s="3" t="s">
        <v>196</v>
      </c>
      <c r="C56" s="1" t="s">
        <v>274</v>
      </c>
      <c r="E56" s="5">
        <v>1.39</v>
      </c>
      <c r="F56" s="193">
        <v>1.51357</v>
      </c>
      <c r="G56" s="193">
        <v>1.31243</v>
      </c>
    </row>
    <row r="57" spans="1:7" ht="12.75">
      <c r="A57" s="3">
        <v>53</v>
      </c>
      <c r="B57" s="3" t="s">
        <v>196</v>
      </c>
      <c r="C57" s="1" t="s">
        <v>275</v>
      </c>
      <c r="E57" s="5">
        <v>1.39</v>
      </c>
      <c r="F57" s="193">
        <v>1.49937</v>
      </c>
      <c r="G57" s="193">
        <v>1.27384</v>
      </c>
    </row>
    <row r="58" spans="1:7" ht="12.75">
      <c r="A58" s="3">
        <v>54</v>
      </c>
      <c r="B58" s="3" t="s">
        <v>196</v>
      </c>
      <c r="C58" s="1" t="s">
        <v>276</v>
      </c>
      <c r="E58" s="5">
        <v>1.59</v>
      </c>
      <c r="F58" s="193">
        <v>1.52435</v>
      </c>
      <c r="G58" s="193">
        <v>1.26049</v>
      </c>
    </row>
    <row r="59" spans="1:7" ht="12.75">
      <c r="A59" s="3">
        <v>55</v>
      </c>
      <c r="B59" s="3" t="s">
        <v>196</v>
      </c>
      <c r="C59" s="1" t="s">
        <v>277</v>
      </c>
      <c r="E59" s="5">
        <v>1.4</v>
      </c>
      <c r="F59" s="193">
        <v>1.45288</v>
      </c>
      <c r="G59" s="193">
        <v>1.20224</v>
      </c>
    </row>
    <row r="60" spans="1:7" ht="12.75">
      <c r="A60" s="3">
        <v>56</v>
      </c>
      <c r="B60" s="3" t="s">
        <v>196</v>
      </c>
      <c r="C60" s="1" t="s">
        <v>278</v>
      </c>
      <c r="E60" s="5">
        <v>1.74</v>
      </c>
      <c r="F60" s="193">
        <v>1.69914</v>
      </c>
      <c r="G60" s="193">
        <v>1.42813</v>
      </c>
    </row>
    <row r="61" spans="1:7" ht="12.75">
      <c r="A61" s="3">
        <v>57</v>
      </c>
      <c r="B61" s="3" t="s">
        <v>196</v>
      </c>
      <c r="C61" s="1" t="s">
        <v>279</v>
      </c>
      <c r="E61" s="5">
        <v>1.59</v>
      </c>
      <c r="F61" s="193">
        <v>1.53925</v>
      </c>
      <c r="G61" s="193">
        <v>1.27585</v>
      </c>
    </row>
    <row r="62" spans="1:7" ht="12.75">
      <c r="A62" s="3">
        <v>58</v>
      </c>
      <c r="B62" s="3" t="s">
        <v>196</v>
      </c>
      <c r="C62" s="1" t="s">
        <v>280</v>
      </c>
      <c r="E62" s="5">
        <v>1.59</v>
      </c>
      <c r="F62" s="193">
        <v>1.62303</v>
      </c>
      <c r="G62" s="193">
        <v>1.32376</v>
      </c>
    </row>
    <row r="63" spans="1:7" ht="12.75">
      <c r="A63" s="3">
        <v>59</v>
      </c>
      <c r="B63" s="3" t="s">
        <v>196</v>
      </c>
      <c r="C63" s="1" t="s">
        <v>281</v>
      </c>
      <c r="E63" s="5">
        <v>1.59</v>
      </c>
      <c r="F63" s="193">
        <v>1.62209</v>
      </c>
      <c r="G63" s="193">
        <v>1.35002</v>
      </c>
    </row>
    <row r="64" spans="1:7" ht="12.75">
      <c r="A64" s="3">
        <v>60</v>
      </c>
      <c r="B64" s="3" t="s">
        <v>196</v>
      </c>
      <c r="C64" s="1" t="s">
        <v>282</v>
      </c>
      <c r="E64" s="5">
        <v>1.39</v>
      </c>
      <c r="F64" s="193">
        <v>1.49492</v>
      </c>
      <c r="G64" s="193">
        <v>1.25912</v>
      </c>
    </row>
    <row r="65" spans="1:7" ht="12.75">
      <c r="A65" s="3">
        <v>61</v>
      </c>
      <c r="B65" s="3" t="s">
        <v>196</v>
      </c>
      <c r="C65" s="1" t="s">
        <v>283</v>
      </c>
      <c r="E65" s="5">
        <v>1.59</v>
      </c>
      <c r="F65" s="193">
        <v>1.5556</v>
      </c>
      <c r="G65" s="193">
        <v>1.30046</v>
      </c>
    </row>
    <row r="66" spans="1:7" ht="12.75">
      <c r="A66" s="3">
        <v>62</v>
      </c>
      <c r="B66" s="3" t="s">
        <v>196</v>
      </c>
      <c r="C66" s="1" t="s">
        <v>284</v>
      </c>
      <c r="E66" s="5">
        <v>1.39</v>
      </c>
      <c r="F66" s="193">
        <v>1.44192</v>
      </c>
      <c r="G66" s="193">
        <v>1.18763</v>
      </c>
    </row>
    <row r="67" spans="1:7" ht="12.75">
      <c r="A67" s="3">
        <v>63</v>
      </c>
      <c r="B67" s="3" t="s">
        <v>196</v>
      </c>
      <c r="C67" s="1" t="s">
        <v>285</v>
      </c>
      <c r="E67" s="5">
        <v>1.59</v>
      </c>
      <c r="F67" s="193">
        <v>1.58982</v>
      </c>
      <c r="G67" s="193">
        <v>1.32665</v>
      </c>
    </row>
    <row r="68" spans="1:7" ht="12.75">
      <c r="A68" s="3">
        <v>64</v>
      </c>
      <c r="B68" s="3" t="s">
        <v>196</v>
      </c>
      <c r="C68" s="1" t="s">
        <v>286</v>
      </c>
      <c r="E68" s="5">
        <v>1.59</v>
      </c>
      <c r="F68" s="193">
        <v>1.58267</v>
      </c>
      <c r="G68" s="193">
        <v>1.32548</v>
      </c>
    </row>
    <row r="69" spans="1:7" ht="12.75">
      <c r="A69" s="3">
        <v>65</v>
      </c>
      <c r="B69" s="3" t="s">
        <v>196</v>
      </c>
      <c r="C69" s="1" t="s">
        <v>287</v>
      </c>
      <c r="E69" s="5">
        <v>1.72</v>
      </c>
      <c r="F69" s="193">
        <v>1.71442</v>
      </c>
      <c r="G69" s="193">
        <v>1.40014</v>
      </c>
    </row>
    <row r="70" spans="1:7" ht="12.75">
      <c r="A70" s="3">
        <v>66</v>
      </c>
      <c r="B70" s="3" t="s">
        <v>196</v>
      </c>
      <c r="C70" s="1" t="s">
        <v>288</v>
      </c>
      <c r="E70" s="5">
        <v>1.59</v>
      </c>
      <c r="F70" s="193">
        <v>1.59535</v>
      </c>
      <c r="G70" s="193">
        <v>1.3254</v>
      </c>
    </row>
    <row r="71" spans="1:7" ht="12.75">
      <c r="A71" s="3">
        <v>67</v>
      </c>
      <c r="B71" s="3" t="s">
        <v>196</v>
      </c>
      <c r="C71" s="1" t="s">
        <v>289</v>
      </c>
      <c r="E71" s="5">
        <v>1.59</v>
      </c>
      <c r="F71" s="193">
        <v>1.56981</v>
      </c>
      <c r="G71" s="193">
        <v>1.30196</v>
      </c>
    </row>
    <row r="72" spans="1:7" ht="12.75">
      <c r="A72" s="3">
        <v>68</v>
      </c>
      <c r="B72" s="3" t="s">
        <v>196</v>
      </c>
      <c r="C72" s="1" t="s">
        <v>290</v>
      </c>
      <c r="E72" s="5">
        <v>1.39</v>
      </c>
      <c r="F72" s="193">
        <v>1.50288</v>
      </c>
      <c r="G72" s="193">
        <v>1.30658</v>
      </c>
    </row>
    <row r="73" spans="1:7" ht="12.75">
      <c r="A73" s="3">
        <v>69</v>
      </c>
      <c r="B73" s="3" t="s">
        <v>196</v>
      </c>
      <c r="C73" s="1" t="s">
        <v>291</v>
      </c>
      <c r="E73" s="5">
        <v>1.59</v>
      </c>
      <c r="F73" s="193">
        <v>1.56885</v>
      </c>
      <c r="G73" s="193">
        <v>1.29007</v>
      </c>
    </row>
    <row r="74" spans="1:7" ht="12.75">
      <c r="A74" s="3">
        <v>70</v>
      </c>
      <c r="B74" s="3" t="s">
        <v>196</v>
      </c>
      <c r="C74" s="1" t="s">
        <v>292</v>
      </c>
      <c r="E74" s="5">
        <v>1.59</v>
      </c>
      <c r="F74" s="193">
        <v>1.61258</v>
      </c>
      <c r="G74" s="193">
        <v>1.33709</v>
      </c>
    </row>
    <row r="75" spans="1:7" ht="12.75">
      <c r="A75" s="3">
        <v>71</v>
      </c>
      <c r="B75" s="3" t="s">
        <v>196</v>
      </c>
      <c r="C75" s="1" t="s">
        <v>293</v>
      </c>
      <c r="E75" s="5">
        <v>1.59</v>
      </c>
      <c r="F75" s="193">
        <v>1.66302</v>
      </c>
      <c r="G75" s="193">
        <v>1.3873</v>
      </c>
    </row>
    <row r="76" spans="1:7" ht="12.75">
      <c r="A76" s="3">
        <v>72</v>
      </c>
      <c r="B76" s="3" t="s">
        <v>196</v>
      </c>
      <c r="C76" s="1" t="s">
        <v>294</v>
      </c>
      <c r="E76" s="5">
        <v>1.39</v>
      </c>
      <c r="F76" s="193">
        <v>1.49089</v>
      </c>
      <c r="G76" s="193">
        <v>1.28998</v>
      </c>
    </row>
    <row r="77" spans="1:7" ht="12.75">
      <c r="A77" s="3">
        <v>73</v>
      </c>
      <c r="B77" s="3" t="s">
        <v>196</v>
      </c>
      <c r="C77" s="1" t="s">
        <v>295</v>
      </c>
      <c r="E77" s="5">
        <v>1.39</v>
      </c>
      <c r="F77" s="193">
        <v>1.50603</v>
      </c>
      <c r="G77" s="193">
        <v>1.29007</v>
      </c>
    </row>
    <row r="78" spans="1:7" ht="12.75">
      <c r="A78" s="3">
        <v>74</v>
      </c>
      <c r="B78" s="3" t="s">
        <v>196</v>
      </c>
      <c r="C78" s="1" t="s">
        <v>296</v>
      </c>
      <c r="E78" s="5">
        <v>1.59</v>
      </c>
      <c r="F78" s="193">
        <v>1.6033</v>
      </c>
      <c r="G78" s="193">
        <v>1.30907</v>
      </c>
    </row>
    <row r="79" spans="1:7" ht="12.75">
      <c r="A79" s="3">
        <v>75</v>
      </c>
      <c r="B79" s="3" t="s">
        <v>196</v>
      </c>
      <c r="C79" s="1" t="s">
        <v>297</v>
      </c>
      <c r="E79" s="5">
        <v>1.59</v>
      </c>
      <c r="F79" s="193">
        <v>1.55282</v>
      </c>
      <c r="G79" s="193">
        <v>1.292</v>
      </c>
    </row>
    <row r="80" spans="1:7" ht="12.75">
      <c r="A80" s="3">
        <v>76</v>
      </c>
      <c r="B80" s="3" t="s">
        <v>196</v>
      </c>
      <c r="C80" s="1" t="s">
        <v>298</v>
      </c>
      <c r="E80" s="5">
        <v>1.59</v>
      </c>
      <c r="F80" s="193">
        <v>1.59651</v>
      </c>
      <c r="G80" s="193">
        <v>1.32452</v>
      </c>
    </row>
    <row r="81" spans="1:7" ht="12.75">
      <c r="A81" s="3">
        <v>77</v>
      </c>
      <c r="B81" s="3" t="s">
        <v>196</v>
      </c>
      <c r="C81" s="1" t="s">
        <v>299</v>
      </c>
      <c r="E81" s="5">
        <v>1.59</v>
      </c>
      <c r="F81" s="193">
        <v>1.54434</v>
      </c>
      <c r="G81" s="193">
        <v>1.27186</v>
      </c>
    </row>
    <row r="82" spans="1:7" ht="12.75">
      <c r="A82" s="3">
        <v>78</v>
      </c>
      <c r="B82" s="3" t="s">
        <v>196</v>
      </c>
      <c r="C82" s="1" t="s">
        <v>300</v>
      </c>
      <c r="E82" s="5">
        <v>1.59</v>
      </c>
      <c r="F82" s="193">
        <v>1.58564</v>
      </c>
      <c r="G82" s="193">
        <v>1.32838</v>
      </c>
    </row>
    <row r="83" spans="1:7" ht="12.75">
      <c r="A83" s="3">
        <v>79</v>
      </c>
      <c r="B83" s="3" t="s">
        <v>196</v>
      </c>
      <c r="C83" s="1" t="s">
        <v>301</v>
      </c>
      <c r="E83" s="5">
        <v>1.45</v>
      </c>
      <c r="F83" s="193">
        <v>1.47887</v>
      </c>
      <c r="G83" s="193">
        <v>1.2219</v>
      </c>
    </row>
    <row r="84" spans="1:7" ht="12.75">
      <c r="A84" s="3">
        <v>80</v>
      </c>
      <c r="B84" s="3" t="s">
        <v>196</v>
      </c>
      <c r="C84" s="1" t="s">
        <v>302</v>
      </c>
      <c r="E84" s="5">
        <v>1.59</v>
      </c>
      <c r="F84" s="193">
        <v>1.54447</v>
      </c>
      <c r="G84" s="193">
        <v>1.2658</v>
      </c>
    </row>
    <row r="85" spans="1:7" ht="12.75">
      <c r="A85" s="3">
        <v>81</v>
      </c>
      <c r="B85" s="3" t="s">
        <v>196</v>
      </c>
      <c r="C85" s="1" t="s">
        <v>303</v>
      </c>
      <c r="E85" s="5">
        <v>1.59</v>
      </c>
      <c r="F85" s="193">
        <v>1.62384</v>
      </c>
      <c r="G85" s="193">
        <v>1.34136</v>
      </c>
    </row>
    <row r="86" spans="1:7" ht="12.75">
      <c r="A86" s="3">
        <v>82</v>
      </c>
      <c r="B86" s="3" t="s">
        <v>196</v>
      </c>
      <c r="C86" s="1" t="s">
        <v>304</v>
      </c>
      <c r="E86" s="5">
        <v>1.43</v>
      </c>
      <c r="F86" s="193">
        <v>1.50855</v>
      </c>
      <c r="G86" s="193">
        <v>1.2698</v>
      </c>
    </row>
    <row r="87" spans="1:7" ht="12.75">
      <c r="A87" s="3">
        <v>83</v>
      </c>
      <c r="B87" s="3" t="s">
        <v>196</v>
      </c>
      <c r="C87" s="1" t="s">
        <v>305</v>
      </c>
      <c r="E87" s="5">
        <v>1.45</v>
      </c>
      <c r="F87" s="193">
        <v>1.52905</v>
      </c>
      <c r="G87" s="193">
        <v>1.30012</v>
      </c>
    </row>
    <row r="88" spans="1:7" ht="12.75">
      <c r="A88" s="3">
        <v>84</v>
      </c>
      <c r="B88" s="3" t="s">
        <v>196</v>
      </c>
      <c r="C88" s="1" t="s">
        <v>306</v>
      </c>
      <c r="E88" s="5">
        <v>1.41</v>
      </c>
      <c r="F88" s="193">
        <v>1.54608</v>
      </c>
      <c r="G88" s="193">
        <v>1.32849</v>
      </c>
    </row>
    <row r="89" spans="1:7" ht="12.75">
      <c r="A89" s="3">
        <v>85</v>
      </c>
      <c r="B89" s="3" t="s">
        <v>196</v>
      </c>
      <c r="C89" s="1" t="s">
        <v>307</v>
      </c>
      <c r="E89" s="5">
        <v>1.4</v>
      </c>
      <c r="F89" s="193">
        <v>1.50747</v>
      </c>
      <c r="G89" s="193">
        <v>1.26418</v>
      </c>
    </row>
    <row r="90" spans="1:7" ht="12.75">
      <c r="A90" s="3">
        <v>86</v>
      </c>
      <c r="B90" s="3" t="s">
        <v>196</v>
      </c>
      <c r="C90" s="1" t="s">
        <v>308</v>
      </c>
      <c r="E90" s="5">
        <v>1.59</v>
      </c>
      <c r="F90" s="193">
        <v>1.64159</v>
      </c>
      <c r="G90" s="193">
        <v>1.37177</v>
      </c>
    </row>
    <row r="91" spans="1:7" ht="12.75">
      <c r="A91" s="3">
        <v>87</v>
      </c>
      <c r="B91" s="3" t="s">
        <v>196</v>
      </c>
      <c r="C91" s="1" t="s">
        <v>309</v>
      </c>
      <c r="E91" s="5">
        <v>1.59</v>
      </c>
      <c r="F91" s="193">
        <v>1.62808</v>
      </c>
      <c r="G91" s="193">
        <v>1.33644</v>
      </c>
    </row>
    <row r="92" spans="1:7" ht="12.75">
      <c r="A92" s="3">
        <v>88</v>
      </c>
      <c r="B92" s="3" t="s">
        <v>196</v>
      </c>
      <c r="C92" s="1" t="s">
        <v>310</v>
      </c>
      <c r="E92" s="5">
        <v>1.59</v>
      </c>
      <c r="F92" s="193">
        <v>1.50951</v>
      </c>
      <c r="G92" s="193">
        <v>1.2406</v>
      </c>
    </row>
    <row r="93" spans="1:7" ht="12.75">
      <c r="A93" s="3">
        <v>89</v>
      </c>
      <c r="B93" s="3" t="s">
        <v>196</v>
      </c>
      <c r="C93" s="1" t="s">
        <v>311</v>
      </c>
      <c r="E93" s="5">
        <v>1.59</v>
      </c>
      <c r="F93" s="193">
        <v>1.59342</v>
      </c>
      <c r="G93" s="193">
        <v>1.31125</v>
      </c>
    </row>
    <row r="94" spans="1:7" ht="12.75">
      <c r="A94" s="3">
        <v>90</v>
      </c>
      <c r="B94" s="3" t="s">
        <v>196</v>
      </c>
      <c r="C94" s="1" t="s">
        <v>312</v>
      </c>
      <c r="E94" s="5">
        <v>1.59</v>
      </c>
      <c r="F94" s="193">
        <v>1.58735</v>
      </c>
      <c r="G94" s="193">
        <v>1.3129</v>
      </c>
    </row>
    <row r="95" spans="1:7" ht="12.75">
      <c r="A95" s="3">
        <v>91</v>
      </c>
      <c r="B95" s="3" t="s">
        <v>196</v>
      </c>
      <c r="C95" s="1" t="s">
        <v>313</v>
      </c>
      <c r="E95" s="5">
        <v>1.52</v>
      </c>
      <c r="F95" s="193">
        <v>1.61202</v>
      </c>
      <c r="G95" s="193">
        <v>1.33343</v>
      </c>
    </row>
    <row r="96" spans="1:7" ht="12.75">
      <c r="A96" s="3">
        <v>92</v>
      </c>
      <c r="B96" s="3" t="s">
        <v>196</v>
      </c>
      <c r="C96" s="1" t="s">
        <v>314</v>
      </c>
      <c r="E96" s="5">
        <v>1.59</v>
      </c>
      <c r="F96" s="193">
        <v>1.50386</v>
      </c>
      <c r="G96" s="193">
        <v>1.24652</v>
      </c>
    </row>
    <row r="97" spans="1:7" ht="12.75">
      <c r="A97" s="3">
        <v>93</v>
      </c>
      <c r="B97" s="3" t="s">
        <v>196</v>
      </c>
      <c r="C97" s="1" t="s">
        <v>315</v>
      </c>
      <c r="E97" s="5">
        <v>1.59</v>
      </c>
      <c r="F97" s="193">
        <v>1.63929</v>
      </c>
      <c r="G97" s="193">
        <v>1.33509</v>
      </c>
    </row>
    <row r="98" spans="1:7" ht="12.75">
      <c r="A98" s="3">
        <v>94</v>
      </c>
      <c r="B98" s="3" t="s">
        <v>200</v>
      </c>
      <c r="C98" s="1" t="s">
        <v>316</v>
      </c>
      <c r="E98" s="5">
        <v>1.45</v>
      </c>
      <c r="F98" s="193">
        <v>1.43908</v>
      </c>
      <c r="G98" s="193">
        <v>1.36621</v>
      </c>
    </row>
    <row r="99" spans="1:7" ht="12.75">
      <c r="A99" s="3">
        <v>95</v>
      </c>
      <c r="B99" s="3" t="s">
        <v>200</v>
      </c>
      <c r="C99" s="1" t="s">
        <v>317</v>
      </c>
      <c r="E99" s="5">
        <v>1.41</v>
      </c>
      <c r="F99" s="193">
        <v>1.45533</v>
      </c>
      <c r="G99" s="193">
        <v>1.30686</v>
      </c>
    </row>
    <row r="100" spans="1:7" ht="12.75">
      <c r="A100" s="3">
        <v>96</v>
      </c>
      <c r="B100" s="3" t="s">
        <v>200</v>
      </c>
      <c r="C100" s="1" t="s">
        <v>318</v>
      </c>
      <c r="E100" s="5">
        <v>1.43</v>
      </c>
      <c r="F100" s="193">
        <v>1.47224</v>
      </c>
      <c r="G100" s="193">
        <v>1.36094</v>
      </c>
    </row>
    <row r="101" spans="1:7" ht="12.75">
      <c r="A101" s="3">
        <v>97</v>
      </c>
      <c r="B101" s="3" t="s">
        <v>200</v>
      </c>
      <c r="C101" s="1" t="s">
        <v>319</v>
      </c>
      <c r="E101" s="5">
        <v>1.43</v>
      </c>
      <c r="F101" s="193">
        <v>1.47104</v>
      </c>
      <c r="G101" s="193">
        <v>1.3574</v>
      </c>
    </row>
    <row r="102" spans="1:7" ht="12.75">
      <c r="A102" s="3">
        <v>98</v>
      </c>
      <c r="B102" s="3" t="s">
        <v>200</v>
      </c>
      <c r="C102" s="1" t="s">
        <v>320</v>
      </c>
      <c r="E102" s="5">
        <v>1.41</v>
      </c>
      <c r="F102" s="193">
        <v>1.47133</v>
      </c>
      <c r="G102" s="193">
        <v>1.34267</v>
      </c>
    </row>
    <row r="103" spans="1:7" ht="12.75">
      <c r="A103" s="3">
        <v>99</v>
      </c>
      <c r="B103" s="3" t="s">
        <v>200</v>
      </c>
      <c r="C103" s="1" t="s">
        <v>321</v>
      </c>
      <c r="E103" s="5">
        <v>1.41</v>
      </c>
      <c r="F103" s="193">
        <v>1.46591</v>
      </c>
      <c r="G103" s="193">
        <v>1.33241</v>
      </c>
    </row>
    <row r="104" spans="1:7" ht="12.75">
      <c r="A104" s="3">
        <v>100</v>
      </c>
      <c r="B104" s="3" t="s">
        <v>200</v>
      </c>
      <c r="C104" s="1" t="s">
        <v>322</v>
      </c>
      <c r="E104" s="5">
        <v>1.43</v>
      </c>
      <c r="F104" s="193">
        <v>1.46053</v>
      </c>
      <c r="G104" s="193">
        <v>1.33156</v>
      </c>
    </row>
    <row r="105" spans="1:7" ht="12.75">
      <c r="A105" s="3">
        <v>101</v>
      </c>
      <c r="B105" s="3" t="s">
        <v>200</v>
      </c>
      <c r="C105" s="1" t="s">
        <v>323</v>
      </c>
      <c r="E105" s="5">
        <v>1.41</v>
      </c>
      <c r="F105" s="193">
        <v>1.40867</v>
      </c>
      <c r="G105" s="193">
        <v>1.25024</v>
      </c>
    </row>
    <row r="106" spans="1:7" ht="12.75">
      <c r="A106" s="3">
        <v>102</v>
      </c>
      <c r="B106" s="3" t="s">
        <v>200</v>
      </c>
      <c r="C106" s="1" t="s">
        <v>324</v>
      </c>
      <c r="E106" s="5">
        <v>1.41</v>
      </c>
      <c r="F106" s="193">
        <v>1.44312</v>
      </c>
      <c r="G106" s="193">
        <v>1.28545</v>
      </c>
    </row>
    <row r="107" spans="1:7" ht="12.75">
      <c r="A107" s="3">
        <v>103</v>
      </c>
      <c r="B107" s="3" t="s">
        <v>200</v>
      </c>
      <c r="C107" s="1" t="s">
        <v>325</v>
      </c>
      <c r="E107" s="5">
        <v>1.41</v>
      </c>
      <c r="F107" s="193">
        <v>1.42867</v>
      </c>
      <c r="G107" s="193">
        <v>1.27029</v>
      </c>
    </row>
    <row r="108" spans="1:7" ht="12.75">
      <c r="A108" s="3">
        <v>104</v>
      </c>
      <c r="B108" s="3" t="s">
        <v>200</v>
      </c>
      <c r="C108" s="1" t="s">
        <v>326</v>
      </c>
      <c r="E108" s="5">
        <v>1.44</v>
      </c>
      <c r="F108" s="193">
        <v>1.45062</v>
      </c>
      <c r="G108" s="193">
        <v>1.30608</v>
      </c>
    </row>
    <row r="109" spans="1:7" ht="12.75">
      <c r="A109" s="3">
        <v>105</v>
      </c>
      <c r="B109" s="3" t="s">
        <v>200</v>
      </c>
      <c r="C109" s="1" t="s">
        <v>327</v>
      </c>
      <c r="E109" s="5">
        <v>1.41</v>
      </c>
      <c r="F109" s="193">
        <v>1.45304</v>
      </c>
      <c r="G109" s="193">
        <v>1.30438</v>
      </c>
    </row>
    <row r="110" spans="1:7" ht="12.75">
      <c r="A110" s="3">
        <v>106</v>
      </c>
      <c r="B110" s="3" t="s">
        <v>200</v>
      </c>
      <c r="C110" s="1" t="s">
        <v>328</v>
      </c>
      <c r="E110" s="5">
        <v>1.42</v>
      </c>
      <c r="F110" s="193">
        <v>1.41579</v>
      </c>
      <c r="G110" s="193">
        <v>1.31707</v>
      </c>
    </row>
    <row r="111" spans="1:7" ht="12.75">
      <c r="A111" s="3">
        <v>107</v>
      </c>
      <c r="B111" s="3" t="s">
        <v>200</v>
      </c>
      <c r="C111" s="1" t="s">
        <v>329</v>
      </c>
      <c r="E111" s="5">
        <v>1.43</v>
      </c>
      <c r="F111" s="193">
        <v>1.47573</v>
      </c>
      <c r="G111" s="193">
        <v>1.36637</v>
      </c>
    </row>
    <row r="112" spans="1:7" ht="12.75">
      <c r="A112" s="3">
        <v>108</v>
      </c>
      <c r="B112" s="3" t="s">
        <v>200</v>
      </c>
      <c r="C112" s="1" t="s">
        <v>330</v>
      </c>
      <c r="E112" s="5">
        <v>1.43</v>
      </c>
      <c r="F112" s="193">
        <v>1.47626</v>
      </c>
      <c r="G112" s="193">
        <v>1.35906</v>
      </c>
    </row>
    <row r="113" spans="1:7" ht="12.75">
      <c r="A113" s="3">
        <v>109</v>
      </c>
      <c r="B113" s="3" t="s">
        <v>200</v>
      </c>
      <c r="C113" s="1" t="s">
        <v>331</v>
      </c>
      <c r="E113" s="5">
        <v>1.42</v>
      </c>
      <c r="F113" s="193">
        <v>1.44226</v>
      </c>
      <c r="G113" s="193">
        <v>1.29964</v>
      </c>
    </row>
    <row r="114" spans="1:7" ht="12.75">
      <c r="A114" s="3">
        <v>110</v>
      </c>
      <c r="B114" s="3" t="s">
        <v>200</v>
      </c>
      <c r="C114" s="1" t="s">
        <v>332</v>
      </c>
      <c r="E114" s="5">
        <v>1.44</v>
      </c>
      <c r="F114" s="193">
        <v>1.4426</v>
      </c>
      <c r="G114" s="193">
        <v>1.30495</v>
      </c>
    </row>
    <row r="115" spans="1:7" ht="12.75">
      <c r="A115" s="3">
        <v>111</v>
      </c>
      <c r="B115" s="3" t="s">
        <v>200</v>
      </c>
      <c r="C115" s="1" t="s">
        <v>333</v>
      </c>
      <c r="E115" s="5">
        <v>1.44</v>
      </c>
      <c r="F115" s="193">
        <v>1.46481</v>
      </c>
      <c r="G115" s="193">
        <v>1.33718</v>
      </c>
    </row>
    <row r="116" spans="1:7" ht="12.75">
      <c r="A116" s="3">
        <v>112</v>
      </c>
      <c r="B116" s="3" t="s">
        <v>200</v>
      </c>
      <c r="C116" s="1" t="s">
        <v>334</v>
      </c>
      <c r="E116" s="5">
        <v>1.41</v>
      </c>
      <c r="F116" s="193">
        <v>1.39789</v>
      </c>
      <c r="G116" s="193">
        <v>1.2719</v>
      </c>
    </row>
    <row r="117" spans="1:7" ht="12.75">
      <c r="A117" s="3">
        <v>113</v>
      </c>
      <c r="B117" s="3" t="s">
        <v>200</v>
      </c>
      <c r="C117" s="1" t="s">
        <v>335</v>
      </c>
      <c r="E117" s="5">
        <v>1.43</v>
      </c>
      <c r="F117" s="193">
        <v>1.43529</v>
      </c>
      <c r="G117" s="193">
        <v>1.32661</v>
      </c>
    </row>
    <row r="118" spans="1:7" ht="12.75">
      <c r="A118" s="3">
        <v>114</v>
      </c>
      <c r="B118" s="3" t="s">
        <v>200</v>
      </c>
      <c r="C118" s="1" t="s">
        <v>336</v>
      </c>
      <c r="E118" s="5">
        <v>1.43</v>
      </c>
      <c r="F118" s="193">
        <v>1.43142</v>
      </c>
      <c r="G118" s="193">
        <v>1.31912</v>
      </c>
    </row>
    <row r="119" spans="1:7" ht="12.75">
      <c r="A119" s="3">
        <v>115</v>
      </c>
      <c r="B119" s="3" t="s">
        <v>200</v>
      </c>
      <c r="C119" s="1" t="s">
        <v>337</v>
      </c>
      <c r="E119" s="5">
        <v>1.41</v>
      </c>
      <c r="F119" s="193">
        <v>1.42044</v>
      </c>
      <c r="G119" s="193">
        <v>1.2775</v>
      </c>
    </row>
    <row r="120" spans="1:7" ht="12.75">
      <c r="A120" s="3">
        <v>116</v>
      </c>
      <c r="B120" s="3" t="s">
        <v>200</v>
      </c>
      <c r="C120" s="1" t="s">
        <v>338</v>
      </c>
      <c r="E120" s="5">
        <v>1.44</v>
      </c>
      <c r="F120" s="193">
        <v>1.44904</v>
      </c>
      <c r="G120" s="193">
        <v>1.30381</v>
      </c>
    </row>
    <row r="121" spans="1:7" ht="12.75">
      <c r="A121" s="3">
        <v>117</v>
      </c>
      <c r="B121" s="3" t="s">
        <v>200</v>
      </c>
      <c r="C121" s="1" t="s">
        <v>339</v>
      </c>
      <c r="E121" s="5">
        <v>1.41</v>
      </c>
      <c r="F121" s="193">
        <v>1.42526</v>
      </c>
      <c r="G121" s="193">
        <v>1.29714</v>
      </c>
    </row>
    <row r="122" spans="1:7" ht="12.75">
      <c r="A122" s="3">
        <v>118</v>
      </c>
      <c r="B122" s="3" t="s">
        <v>200</v>
      </c>
      <c r="C122" s="1" t="s">
        <v>340</v>
      </c>
      <c r="E122" s="5">
        <v>1.44</v>
      </c>
      <c r="F122" s="193">
        <v>1.46304</v>
      </c>
      <c r="G122" s="193">
        <v>1.3159</v>
      </c>
    </row>
    <row r="123" spans="1:7" ht="12.75">
      <c r="A123" s="3">
        <v>119</v>
      </c>
      <c r="B123" s="3" t="s">
        <v>200</v>
      </c>
      <c r="C123" s="1" t="s">
        <v>341</v>
      </c>
      <c r="E123" s="5">
        <v>1.44</v>
      </c>
      <c r="F123" s="193">
        <v>1.4592</v>
      </c>
      <c r="G123" s="193">
        <v>1.31611</v>
      </c>
    </row>
    <row r="124" spans="1:7" ht="12.75">
      <c r="A124" s="3">
        <v>120</v>
      </c>
      <c r="B124" s="3" t="s">
        <v>200</v>
      </c>
      <c r="C124" s="1" t="s">
        <v>342</v>
      </c>
      <c r="E124" s="5">
        <v>1.41</v>
      </c>
      <c r="F124" s="193">
        <v>1.39276</v>
      </c>
      <c r="G124" s="193">
        <v>1.22332</v>
      </c>
    </row>
    <row r="125" spans="1:7" ht="12.75">
      <c r="A125" s="3">
        <v>121</v>
      </c>
      <c r="B125" s="3" t="s">
        <v>200</v>
      </c>
      <c r="C125" s="1" t="s">
        <v>343</v>
      </c>
      <c r="E125" s="5">
        <v>1.44</v>
      </c>
      <c r="F125" s="193">
        <v>1.44902</v>
      </c>
      <c r="G125" s="193">
        <v>1.30863</v>
      </c>
    </row>
    <row r="126" spans="1:7" ht="12.75">
      <c r="A126" s="3">
        <v>122</v>
      </c>
      <c r="B126" s="3" t="s">
        <v>200</v>
      </c>
      <c r="C126" s="1" t="s">
        <v>344</v>
      </c>
      <c r="E126" s="5">
        <v>1.44</v>
      </c>
      <c r="F126" s="193">
        <v>1.46207</v>
      </c>
      <c r="G126" s="193">
        <v>1.32366</v>
      </c>
    </row>
    <row r="127" spans="1:7" ht="12.75">
      <c r="A127" s="3">
        <v>123</v>
      </c>
      <c r="B127" s="3" t="s">
        <v>200</v>
      </c>
      <c r="C127" s="1" t="s">
        <v>345</v>
      </c>
      <c r="E127" s="5">
        <v>1.41</v>
      </c>
      <c r="F127" s="193">
        <v>1.43338</v>
      </c>
      <c r="G127" s="193">
        <v>1.27108</v>
      </c>
    </row>
    <row r="128" spans="1:7" ht="12.75">
      <c r="A128" s="3">
        <v>124</v>
      </c>
      <c r="B128" s="3" t="s">
        <v>200</v>
      </c>
      <c r="C128" s="1" t="s">
        <v>346</v>
      </c>
      <c r="E128" s="5">
        <v>1.41</v>
      </c>
      <c r="F128" s="193">
        <v>1.40378</v>
      </c>
      <c r="G128" s="193">
        <v>1.23486</v>
      </c>
    </row>
    <row r="129" spans="1:7" ht="12.75">
      <c r="A129" s="3">
        <v>125</v>
      </c>
      <c r="B129" s="3" t="s">
        <v>200</v>
      </c>
      <c r="C129" s="1" t="s">
        <v>347</v>
      </c>
      <c r="E129" s="5">
        <v>1.43</v>
      </c>
      <c r="F129" s="193">
        <v>1.43096</v>
      </c>
      <c r="G129" s="193">
        <v>1.30445</v>
      </c>
    </row>
    <row r="130" spans="1:7" ht="12.75">
      <c r="A130" s="3">
        <v>126</v>
      </c>
      <c r="B130" s="3" t="s">
        <v>200</v>
      </c>
      <c r="C130" s="1" t="s">
        <v>348</v>
      </c>
      <c r="E130" s="5">
        <v>1.44</v>
      </c>
      <c r="F130" s="193">
        <v>1.44777</v>
      </c>
      <c r="G130" s="193">
        <v>1.32083</v>
      </c>
    </row>
    <row r="131" spans="1:7" ht="12.75">
      <c r="A131" s="3">
        <v>127</v>
      </c>
      <c r="B131" s="3" t="s">
        <v>200</v>
      </c>
      <c r="C131" s="1" t="s">
        <v>349</v>
      </c>
      <c r="E131" s="5">
        <v>1.44</v>
      </c>
      <c r="F131" s="193">
        <v>1.4565</v>
      </c>
      <c r="G131" s="193">
        <v>1.31566</v>
      </c>
    </row>
    <row r="132" spans="1:7" ht="12.75">
      <c r="A132" s="3">
        <v>128</v>
      </c>
      <c r="B132" s="3" t="s">
        <v>200</v>
      </c>
      <c r="C132" s="1" t="s">
        <v>350</v>
      </c>
      <c r="E132" s="5">
        <v>1.43</v>
      </c>
      <c r="F132" s="193">
        <v>1.45024</v>
      </c>
      <c r="G132" s="193">
        <v>1.33698</v>
      </c>
    </row>
    <row r="133" spans="1:7" ht="12.75">
      <c r="A133" s="3">
        <v>129</v>
      </c>
      <c r="B133" s="3" t="s">
        <v>200</v>
      </c>
      <c r="C133" s="1" t="s">
        <v>311</v>
      </c>
      <c r="E133" s="5">
        <v>1.41</v>
      </c>
      <c r="F133" s="193">
        <v>1.42882</v>
      </c>
      <c r="G133" s="193">
        <v>1.32213</v>
      </c>
    </row>
    <row r="134" spans="1:7" ht="12.75">
      <c r="A134" s="3">
        <v>130</v>
      </c>
      <c r="B134" s="3" t="s">
        <v>200</v>
      </c>
      <c r="C134" s="1" t="s">
        <v>351</v>
      </c>
      <c r="E134" s="5">
        <v>1.42</v>
      </c>
      <c r="F134" s="193">
        <v>1.4517</v>
      </c>
      <c r="G134" s="193">
        <v>1.30619</v>
      </c>
    </row>
    <row r="135" spans="1:7" ht="12.75">
      <c r="A135" s="3">
        <v>131</v>
      </c>
      <c r="B135" s="3" t="s">
        <v>200</v>
      </c>
      <c r="C135" s="1" t="s">
        <v>352</v>
      </c>
      <c r="E135" s="5">
        <v>1.41</v>
      </c>
      <c r="F135" s="193">
        <v>1.4482</v>
      </c>
      <c r="G135" s="193">
        <v>1.29895</v>
      </c>
    </row>
    <row r="136" spans="1:7" ht="12.75">
      <c r="A136" s="3">
        <v>132</v>
      </c>
      <c r="B136" s="3" t="s">
        <v>200</v>
      </c>
      <c r="C136" s="1" t="s">
        <v>353</v>
      </c>
      <c r="E136" s="5">
        <v>1.45</v>
      </c>
      <c r="F136" s="193">
        <v>1.47667</v>
      </c>
      <c r="G136" s="193">
        <v>1.36718</v>
      </c>
    </row>
    <row r="137" spans="1:7" ht="12.75">
      <c r="A137" s="3">
        <v>133</v>
      </c>
      <c r="B137" s="3" t="s">
        <v>200</v>
      </c>
      <c r="C137" s="1" t="s">
        <v>354</v>
      </c>
      <c r="E137" s="5">
        <v>1.44</v>
      </c>
      <c r="F137" s="193">
        <v>1.45585</v>
      </c>
      <c r="G137" s="193">
        <v>1.31121</v>
      </c>
    </row>
    <row r="138" spans="1:7" ht="12.75">
      <c r="A138" s="3">
        <v>134</v>
      </c>
      <c r="B138" s="3" t="s">
        <v>201</v>
      </c>
      <c r="C138" s="1" t="s">
        <v>355</v>
      </c>
      <c r="E138" s="5">
        <v>1.36</v>
      </c>
      <c r="F138" s="193">
        <v>1.35535</v>
      </c>
      <c r="G138" s="193">
        <v>1.27979</v>
      </c>
    </row>
    <row r="139" spans="1:7" ht="12.75">
      <c r="A139" s="3">
        <v>135</v>
      </c>
      <c r="B139" s="3" t="s">
        <v>201</v>
      </c>
      <c r="C139" s="1" t="s">
        <v>362</v>
      </c>
      <c r="E139" s="5">
        <v>1.36</v>
      </c>
      <c r="F139" s="193">
        <v>1.34667</v>
      </c>
      <c r="G139" s="193">
        <v>1.26409</v>
      </c>
    </row>
    <row r="140" spans="1:7" ht="12.75">
      <c r="A140" s="3">
        <v>136</v>
      </c>
      <c r="B140" s="3" t="s">
        <v>201</v>
      </c>
      <c r="C140" s="1" t="s">
        <v>363</v>
      </c>
      <c r="E140" s="5">
        <v>1.36</v>
      </c>
      <c r="F140" s="193">
        <v>1.3625</v>
      </c>
      <c r="G140" s="193">
        <v>1.30026</v>
      </c>
    </row>
    <row r="141" spans="1:7" ht="12.75">
      <c r="A141" s="3">
        <v>137</v>
      </c>
      <c r="B141" s="3" t="s">
        <v>201</v>
      </c>
      <c r="C141" s="1" t="s">
        <v>364</v>
      </c>
      <c r="E141" s="5">
        <v>1.36</v>
      </c>
      <c r="F141" s="193">
        <v>1.3384</v>
      </c>
      <c r="G141" s="193">
        <v>1.2723</v>
      </c>
    </row>
    <row r="142" spans="1:7" ht="12.75">
      <c r="A142" s="3">
        <v>138</v>
      </c>
      <c r="B142" s="3" t="s">
        <v>201</v>
      </c>
      <c r="C142" s="1" t="s">
        <v>365</v>
      </c>
      <c r="E142" s="5">
        <v>1.42</v>
      </c>
      <c r="F142" s="193">
        <v>1.39046</v>
      </c>
      <c r="G142" s="193">
        <v>1.29749</v>
      </c>
    </row>
    <row r="143" spans="1:7" ht="12.75">
      <c r="A143" s="3">
        <v>139</v>
      </c>
      <c r="B143" s="3" t="s">
        <v>201</v>
      </c>
      <c r="C143" s="1" t="s">
        <v>366</v>
      </c>
      <c r="E143" s="5">
        <v>1.42</v>
      </c>
      <c r="F143" s="193">
        <v>1.39722</v>
      </c>
      <c r="G143" s="193">
        <v>1.30758</v>
      </c>
    </row>
    <row r="144" spans="1:7" ht="12.75">
      <c r="A144" s="3">
        <v>140</v>
      </c>
      <c r="B144" s="3" t="s">
        <v>201</v>
      </c>
      <c r="C144" s="1" t="s">
        <v>367</v>
      </c>
      <c r="E144" s="5">
        <v>1.36</v>
      </c>
      <c r="F144" s="193">
        <v>1.32353</v>
      </c>
      <c r="G144" s="193">
        <v>1.24556</v>
      </c>
    </row>
    <row r="145" spans="1:7" ht="12.75">
      <c r="A145" s="3">
        <v>141</v>
      </c>
      <c r="B145" s="3" t="s">
        <v>201</v>
      </c>
      <c r="C145" s="1" t="s">
        <v>368</v>
      </c>
      <c r="E145" s="5">
        <v>1.36</v>
      </c>
      <c r="F145" s="193">
        <v>1.34259</v>
      </c>
      <c r="G145" s="193">
        <v>1.21898</v>
      </c>
    </row>
    <row r="146" spans="1:7" ht="12.75">
      <c r="A146" s="3">
        <v>142</v>
      </c>
      <c r="B146" s="3" t="s">
        <v>201</v>
      </c>
      <c r="C146" s="1" t="s">
        <v>369</v>
      </c>
      <c r="E146" s="5">
        <v>1.39</v>
      </c>
      <c r="F146" s="193">
        <v>1.39094</v>
      </c>
      <c r="G146" s="193">
        <v>1.30081</v>
      </c>
    </row>
    <row r="147" spans="1:7" ht="12.75">
      <c r="A147" s="3">
        <v>143</v>
      </c>
      <c r="B147" s="3" t="s">
        <v>201</v>
      </c>
      <c r="C147" s="1" t="s">
        <v>370</v>
      </c>
      <c r="E147" s="5">
        <v>1.39</v>
      </c>
      <c r="F147" s="193">
        <v>1.38732</v>
      </c>
      <c r="G147" s="193">
        <v>1.23357</v>
      </c>
    </row>
    <row r="148" spans="1:7" ht="12.75">
      <c r="A148" s="3">
        <v>144</v>
      </c>
      <c r="B148" s="3" t="s">
        <v>201</v>
      </c>
      <c r="C148" s="1" t="s">
        <v>371</v>
      </c>
      <c r="E148" s="5">
        <v>1.36</v>
      </c>
      <c r="F148" s="193">
        <v>1.37795</v>
      </c>
      <c r="G148" s="193">
        <v>1.30508</v>
      </c>
    </row>
    <row r="149" spans="1:7" ht="12.75">
      <c r="A149" s="3">
        <v>145</v>
      </c>
      <c r="B149" s="3" t="s">
        <v>201</v>
      </c>
      <c r="C149" s="1" t="s">
        <v>372</v>
      </c>
      <c r="E149" s="5">
        <v>1.36</v>
      </c>
      <c r="F149" s="193">
        <v>1.35639</v>
      </c>
      <c r="G149" s="193">
        <v>1.26013</v>
      </c>
    </row>
    <row r="150" spans="1:7" ht="12.75">
      <c r="A150" s="3">
        <v>146</v>
      </c>
      <c r="B150" s="3" t="s">
        <v>201</v>
      </c>
      <c r="C150" s="1" t="s">
        <v>373</v>
      </c>
      <c r="E150" s="5">
        <v>1.36</v>
      </c>
      <c r="F150" s="193">
        <v>1.39047</v>
      </c>
      <c r="G150" s="193">
        <v>1.32042</v>
      </c>
    </row>
    <row r="151" spans="1:7" ht="12.75">
      <c r="A151" s="3">
        <v>147</v>
      </c>
      <c r="B151" s="3" t="s">
        <v>201</v>
      </c>
      <c r="C151" s="1" t="s">
        <v>374</v>
      </c>
      <c r="E151" s="5">
        <v>1.36</v>
      </c>
      <c r="F151" s="193">
        <v>1.32925</v>
      </c>
      <c r="G151" s="193">
        <v>1.2438</v>
      </c>
    </row>
    <row r="152" spans="1:7" ht="12.75">
      <c r="A152" s="3">
        <v>148</v>
      </c>
      <c r="B152" s="3" t="s">
        <v>201</v>
      </c>
      <c r="C152" s="1" t="s">
        <v>375</v>
      </c>
      <c r="E152" s="5">
        <v>1.36</v>
      </c>
      <c r="F152" s="193">
        <v>1.35466</v>
      </c>
      <c r="G152" s="193">
        <v>1.27858</v>
      </c>
    </row>
    <row r="153" spans="1:7" ht="12.75">
      <c r="A153" s="3">
        <v>149</v>
      </c>
      <c r="B153" s="3" t="s">
        <v>201</v>
      </c>
      <c r="C153" s="1" t="s">
        <v>376</v>
      </c>
      <c r="E153" s="5">
        <v>1.36</v>
      </c>
      <c r="F153" s="193">
        <v>1.35767</v>
      </c>
      <c r="G153" s="193">
        <v>1.28979</v>
      </c>
    </row>
    <row r="154" spans="1:7" ht="12.75">
      <c r="A154" s="3">
        <v>150</v>
      </c>
      <c r="B154" s="3" t="s">
        <v>201</v>
      </c>
      <c r="C154" s="1" t="s">
        <v>377</v>
      </c>
      <c r="E154" s="5">
        <v>1.36</v>
      </c>
      <c r="F154" s="194">
        <v>1.3511499999999999</v>
      </c>
      <c r="G154" s="194">
        <v>1.26443</v>
      </c>
    </row>
    <row r="155" spans="1:7" ht="12.75">
      <c r="A155" s="3">
        <v>151</v>
      </c>
      <c r="B155" s="3" t="s">
        <v>201</v>
      </c>
      <c r="C155" s="1" t="s">
        <v>378</v>
      </c>
      <c r="E155" s="5">
        <v>1.36</v>
      </c>
      <c r="F155" s="193">
        <v>1.37418</v>
      </c>
      <c r="G155" s="193">
        <v>1.29686</v>
      </c>
    </row>
    <row r="156" spans="1:7" ht="12.75">
      <c r="A156" s="3">
        <v>152</v>
      </c>
      <c r="B156" s="3" t="s">
        <v>201</v>
      </c>
      <c r="C156" s="1" t="s">
        <v>379</v>
      </c>
      <c r="E156" s="5">
        <v>1.36</v>
      </c>
      <c r="F156" s="193">
        <v>1.3695</v>
      </c>
      <c r="G156" s="193">
        <v>1.31224</v>
      </c>
    </row>
    <row r="157" spans="1:7" ht="12.75">
      <c r="A157" s="3">
        <v>153</v>
      </c>
      <c r="B157" s="3" t="s">
        <v>201</v>
      </c>
      <c r="C157" s="1" t="s">
        <v>380</v>
      </c>
      <c r="E157" s="5">
        <v>1.36</v>
      </c>
      <c r="F157" s="193">
        <v>1.37354</v>
      </c>
      <c r="G157" s="193">
        <v>1.31134</v>
      </c>
    </row>
    <row r="158" spans="1:7" ht="12.75">
      <c r="A158" s="3">
        <v>154</v>
      </c>
      <c r="B158" s="3" t="s">
        <v>201</v>
      </c>
      <c r="C158" s="1" t="s">
        <v>381</v>
      </c>
      <c r="E158" s="5">
        <v>1.36</v>
      </c>
      <c r="F158" s="193">
        <v>1.37241</v>
      </c>
      <c r="G158" s="193">
        <v>1.31037</v>
      </c>
    </row>
    <row r="159" spans="1:7" ht="12.75">
      <c r="A159" s="3">
        <v>155</v>
      </c>
      <c r="B159" s="3" t="s">
        <v>201</v>
      </c>
      <c r="C159" s="1" t="s">
        <v>382</v>
      </c>
      <c r="E159" s="5">
        <v>1.36</v>
      </c>
      <c r="F159" s="193">
        <v>1.3783</v>
      </c>
      <c r="G159" s="193">
        <v>1.31095</v>
      </c>
    </row>
    <row r="160" spans="1:7" ht="12.75">
      <c r="A160" s="3">
        <v>156</v>
      </c>
      <c r="B160" s="3" t="s">
        <v>201</v>
      </c>
      <c r="C160" s="1" t="s">
        <v>383</v>
      </c>
      <c r="E160" s="5">
        <v>1.36</v>
      </c>
      <c r="F160" s="193">
        <v>1.36718</v>
      </c>
      <c r="G160" s="193">
        <v>1.30915</v>
      </c>
    </row>
    <row r="161" spans="1:7" ht="12.75">
      <c r="A161" s="3">
        <v>157</v>
      </c>
      <c r="B161" s="3" t="s">
        <v>201</v>
      </c>
      <c r="C161" s="1" t="s">
        <v>384</v>
      </c>
      <c r="E161" s="5">
        <v>1.4</v>
      </c>
      <c r="F161" s="193">
        <v>1.37421</v>
      </c>
      <c r="G161" s="193">
        <v>1.2483</v>
      </c>
    </row>
    <row r="162" spans="1:7" ht="12.75">
      <c r="A162" s="3">
        <v>158</v>
      </c>
      <c r="B162" s="3" t="s">
        <v>201</v>
      </c>
      <c r="C162" s="1" t="s">
        <v>385</v>
      </c>
      <c r="E162" s="5">
        <v>1.36</v>
      </c>
      <c r="F162" s="193">
        <v>1.34302</v>
      </c>
      <c r="G162" s="193">
        <v>1.27085</v>
      </c>
    </row>
    <row r="163" spans="1:7" ht="12.75">
      <c r="A163" s="3">
        <v>159</v>
      </c>
      <c r="B163" s="3" t="s">
        <v>201</v>
      </c>
      <c r="C163" s="1" t="s">
        <v>386</v>
      </c>
      <c r="E163" s="5">
        <v>1.36</v>
      </c>
      <c r="F163" s="193">
        <v>1.35183</v>
      </c>
      <c r="G163" s="193">
        <v>1.26643</v>
      </c>
    </row>
    <row r="164" spans="1:7" ht="12.75">
      <c r="A164" s="3">
        <v>160</v>
      </c>
      <c r="B164" s="3" t="s">
        <v>201</v>
      </c>
      <c r="C164" s="1" t="s">
        <v>387</v>
      </c>
      <c r="E164" s="5">
        <v>1.39</v>
      </c>
      <c r="F164" s="193">
        <v>1.37531</v>
      </c>
      <c r="G164" s="193">
        <v>1.23538</v>
      </c>
    </row>
    <row r="165" spans="1:7" ht="12.75">
      <c r="A165" s="3">
        <v>161</v>
      </c>
      <c r="B165" s="3" t="s">
        <v>201</v>
      </c>
      <c r="C165" s="1" t="s">
        <v>388</v>
      </c>
      <c r="E165" s="5">
        <v>1.37</v>
      </c>
      <c r="F165" s="193">
        <v>1.37381</v>
      </c>
      <c r="G165" s="193">
        <v>1.29177</v>
      </c>
    </row>
    <row r="166" spans="1:7" ht="12.75">
      <c r="A166" s="3">
        <v>162</v>
      </c>
      <c r="B166" s="3" t="s">
        <v>201</v>
      </c>
      <c r="C166" s="1" t="s">
        <v>389</v>
      </c>
      <c r="E166" s="5">
        <v>1.36</v>
      </c>
      <c r="F166" s="193">
        <v>1.3779</v>
      </c>
      <c r="G166" s="193">
        <v>1.29289</v>
      </c>
    </row>
    <row r="167" spans="1:7" ht="12.75">
      <c r="A167" s="3">
        <v>163</v>
      </c>
      <c r="B167" s="3" t="s">
        <v>201</v>
      </c>
      <c r="C167" s="1" t="s">
        <v>390</v>
      </c>
      <c r="E167" s="5">
        <v>1.36</v>
      </c>
      <c r="F167" s="193">
        <v>1.34758</v>
      </c>
      <c r="G167" s="193">
        <v>1.28923</v>
      </c>
    </row>
    <row r="168" spans="1:7" ht="12.75">
      <c r="A168" s="3">
        <v>164</v>
      </c>
      <c r="B168" s="3" t="s">
        <v>201</v>
      </c>
      <c r="C168" s="1" t="s">
        <v>391</v>
      </c>
      <c r="E168" s="5">
        <v>1.36</v>
      </c>
      <c r="F168" s="193">
        <v>1.37142</v>
      </c>
      <c r="G168" s="193">
        <v>1.31363</v>
      </c>
    </row>
    <row r="169" spans="1:7" ht="12.75">
      <c r="A169" s="3">
        <v>165</v>
      </c>
      <c r="B169" s="3" t="s">
        <v>201</v>
      </c>
      <c r="C169" s="1" t="s">
        <v>392</v>
      </c>
      <c r="E169" s="5">
        <v>1.36</v>
      </c>
      <c r="F169" s="193">
        <v>1.37085</v>
      </c>
      <c r="G169" s="193">
        <v>1.31173</v>
      </c>
    </row>
    <row r="170" spans="1:7" ht="12.75">
      <c r="A170" s="3">
        <v>166</v>
      </c>
      <c r="B170" s="3" t="s">
        <v>201</v>
      </c>
      <c r="C170" s="1" t="s">
        <v>393</v>
      </c>
      <c r="E170" s="5">
        <v>1.36</v>
      </c>
      <c r="F170" s="193">
        <v>1.37472</v>
      </c>
      <c r="G170" s="193">
        <v>1.30915</v>
      </c>
    </row>
    <row r="171" spans="1:7" ht="12.75">
      <c r="A171" s="3">
        <v>167</v>
      </c>
      <c r="B171" s="3" t="s">
        <v>201</v>
      </c>
      <c r="C171" s="1" t="s">
        <v>394</v>
      </c>
      <c r="E171" s="5">
        <v>1.38</v>
      </c>
      <c r="F171" s="193">
        <v>1.39595</v>
      </c>
      <c r="G171" s="193">
        <v>1.32176</v>
      </c>
    </row>
    <row r="172" spans="1:7" ht="12.75">
      <c r="A172" s="3">
        <v>168</v>
      </c>
      <c r="B172" s="3" t="s">
        <v>201</v>
      </c>
      <c r="C172" s="1" t="s">
        <v>395</v>
      </c>
      <c r="E172" s="5">
        <v>1.41</v>
      </c>
      <c r="F172" s="193">
        <v>1.40104</v>
      </c>
      <c r="G172" s="193">
        <v>1.25151</v>
      </c>
    </row>
    <row r="173" spans="1:7" ht="12.75">
      <c r="A173" s="3">
        <v>169</v>
      </c>
      <c r="B173" s="3" t="s">
        <v>201</v>
      </c>
      <c r="C173" s="1" t="s">
        <v>396</v>
      </c>
      <c r="E173" s="5">
        <v>1.38</v>
      </c>
      <c r="F173" s="193">
        <v>1.37264</v>
      </c>
      <c r="G173" s="193">
        <v>1.20429</v>
      </c>
    </row>
    <row r="174" spans="1:7" ht="12.75">
      <c r="A174" s="3">
        <v>170</v>
      </c>
      <c r="B174" s="3" t="s">
        <v>201</v>
      </c>
      <c r="C174" s="1" t="s">
        <v>397</v>
      </c>
      <c r="E174" s="5">
        <v>1.36</v>
      </c>
      <c r="F174" s="193">
        <v>1.34513</v>
      </c>
      <c r="G174" s="193">
        <v>1.24443</v>
      </c>
    </row>
    <row r="175" spans="1:7" ht="12.75">
      <c r="A175" s="3">
        <v>171</v>
      </c>
      <c r="B175" s="3" t="s">
        <v>202</v>
      </c>
      <c r="C175" s="1" t="s">
        <v>398</v>
      </c>
      <c r="E175" s="5">
        <v>1.3</v>
      </c>
      <c r="F175" s="193">
        <v>1.25538</v>
      </c>
      <c r="G175" s="193">
        <v>1.12177</v>
      </c>
    </row>
    <row r="176" spans="1:7" ht="12.75">
      <c r="A176" s="3">
        <v>172</v>
      </c>
      <c r="B176" s="3" t="s">
        <v>202</v>
      </c>
      <c r="C176" s="1" t="s">
        <v>399</v>
      </c>
      <c r="E176" s="5">
        <v>1.22</v>
      </c>
      <c r="F176" s="193">
        <v>1.2254</v>
      </c>
      <c r="G176" s="193">
        <v>1.11734</v>
      </c>
    </row>
    <row r="177" spans="1:7" ht="12.75">
      <c r="A177" s="3">
        <v>173</v>
      </c>
      <c r="B177" s="3" t="s">
        <v>202</v>
      </c>
      <c r="C177" s="1" t="s">
        <v>400</v>
      </c>
      <c r="E177" s="5">
        <v>1.22</v>
      </c>
      <c r="F177" s="193">
        <v>1.22554</v>
      </c>
      <c r="G177" s="193">
        <v>1.12789</v>
      </c>
    </row>
    <row r="178" spans="1:7" ht="12.75">
      <c r="A178" s="3">
        <v>174</v>
      </c>
      <c r="B178" s="3" t="s">
        <v>202</v>
      </c>
      <c r="C178" s="1" t="s">
        <v>401</v>
      </c>
      <c r="E178" s="5">
        <v>1.33</v>
      </c>
      <c r="F178" s="193">
        <v>1.3206</v>
      </c>
      <c r="G178" s="193">
        <v>1.21193</v>
      </c>
    </row>
    <row r="179" spans="1:7" ht="12.75">
      <c r="A179" s="3">
        <v>175</v>
      </c>
      <c r="B179" s="3" t="s">
        <v>202</v>
      </c>
      <c r="C179" s="1" t="s">
        <v>402</v>
      </c>
      <c r="E179" s="5">
        <v>1.22</v>
      </c>
      <c r="F179" s="193">
        <v>1.24244</v>
      </c>
      <c r="G179" s="193">
        <v>1.14277</v>
      </c>
    </row>
    <row r="180" spans="1:7" ht="12.75">
      <c r="A180" s="3">
        <v>176</v>
      </c>
      <c r="B180" s="3" t="s">
        <v>202</v>
      </c>
      <c r="C180" s="1" t="s">
        <v>403</v>
      </c>
      <c r="E180" s="5">
        <v>1.27</v>
      </c>
      <c r="F180" s="193">
        <v>1.28177</v>
      </c>
      <c r="G180" s="193">
        <v>1.17284</v>
      </c>
    </row>
    <row r="181" spans="1:7" ht="12.75">
      <c r="A181" s="3">
        <v>177</v>
      </c>
      <c r="B181" s="3" t="s">
        <v>202</v>
      </c>
      <c r="C181" s="1" t="s">
        <v>404</v>
      </c>
      <c r="E181" s="5">
        <v>1.22</v>
      </c>
      <c r="F181" s="193">
        <v>1.23727</v>
      </c>
      <c r="G181" s="193">
        <v>1.1066</v>
      </c>
    </row>
    <row r="182" spans="1:7" ht="12.75">
      <c r="A182" s="3">
        <v>178</v>
      </c>
      <c r="B182" s="3" t="s">
        <v>202</v>
      </c>
      <c r="C182" s="1" t="s">
        <v>405</v>
      </c>
      <c r="E182" s="5">
        <v>1.22</v>
      </c>
      <c r="F182" s="193">
        <v>1.24082</v>
      </c>
      <c r="G182" s="193">
        <v>1.15102</v>
      </c>
    </row>
    <row r="183" spans="1:7" ht="12.75">
      <c r="A183" s="3">
        <v>179</v>
      </c>
      <c r="B183" s="3" t="s">
        <v>202</v>
      </c>
      <c r="C183" s="1" t="s">
        <v>406</v>
      </c>
      <c r="E183" s="5">
        <v>1.33</v>
      </c>
      <c r="F183" s="193">
        <v>1.26187</v>
      </c>
      <c r="G183" s="193">
        <v>1.13558</v>
      </c>
    </row>
    <row r="184" spans="1:7" ht="12.75">
      <c r="A184" s="3">
        <v>180</v>
      </c>
      <c r="B184" s="3" t="s">
        <v>202</v>
      </c>
      <c r="C184" s="1" t="s">
        <v>464</v>
      </c>
      <c r="E184" s="5">
        <v>1.22</v>
      </c>
      <c r="F184" s="193">
        <v>1.24745</v>
      </c>
      <c r="G184" s="193">
        <v>1.11316</v>
      </c>
    </row>
    <row r="185" spans="1:7" ht="12.75">
      <c r="A185" s="3">
        <v>181</v>
      </c>
      <c r="B185" s="3" t="s">
        <v>202</v>
      </c>
      <c r="C185" s="1" t="s">
        <v>465</v>
      </c>
      <c r="E185" s="5">
        <v>1.33</v>
      </c>
      <c r="F185" s="193">
        <v>1.3069</v>
      </c>
      <c r="G185" s="193">
        <v>1.2043</v>
      </c>
    </row>
    <row r="186" spans="1:7" ht="12.75">
      <c r="A186" s="3">
        <v>182</v>
      </c>
      <c r="B186" s="3" t="s">
        <v>202</v>
      </c>
      <c r="C186" s="1" t="s">
        <v>466</v>
      </c>
      <c r="E186" s="5">
        <v>1.22</v>
      </c>
      <c r="F186" s="193">
        <v>1.22719</v>
      </c>
      <c r="G186" s="193">
        <v>1.12689</v>
      </c>
    </row>
    <row r="187" spans="1:7" ht="12.75">
      <c r="A187" s="3">
        <v>183</v>
      </c>
      <c r="B187" s="3" t="s">
        <v>202</v>
      </c>
      <c r="C187" s="1" t="s">
        <v>467</v>
      </c>
      <c r="E187" s="5">
        <v>1.22</v>
      </c>
      <c r="F187" s="193">
        <v>1.24195</v>
      </c>
      <c r="G187" s="193">
        <v>1.11977</v>
      </c>
    </row>
    <row r="188" spans="1:7" ht="12.75">
      <c r="A188" s="3">
        <v>184</v>
      </c>
      <c r="B188" s="3" t="s">
        <v>202</v>
      </c>
      <c r="C188" s="1" t="s">
        <v>468</v>
      </c>
      <c r="E188" s="5">
        <v>1.22</v>
      </c>
      <c r="F188" s="193">
        <v>1.23511</v>
      </c>
      <c r="G188" s="193">
        <v>1.10855</v>
      </c>
    </row>
    <row r="189" spans="1:7" ht="12.75">
      <c r="A189" s="3">
        <v>185</v>
      </c>
      <c r="B189" s="3" t="s">
        <v>202</v>
      </c>
      <c r="C189" s="1" t="s">
        <v>469</v>
      </c>
      <c r="E189" s="5">
        <v>1.22</v>
      </c>
      <c r="F189" s="193">
        <v>1.23147</v>
      </c>
      <c r="G189" s="193">
        <v>1.10866</v>
      </c>
    </row>
    <row r="190" spans="1:7" ht="12.75">
      <c r="A190" s="3">
        <v>186</v>
      </c>
      <c r="B190" s="3" t="s">
        <v>202</v>
      </c>
      <c r="C190" s="1" t="s">
        <v>470</v>
      </c>
      <c r="E190" s="5">
        <v>1.33</v>
      </c>
      <c r="F190" s="193">
        <v>1.33468</v>
      </c>
      <c r="G190" s="193">
        <v>1.22435</v>
      </c>
    </row>
    <row r="191" spans="1:7" ht="12.75">
      <c r="A191" s="3">
        <v>187</v>
      </c>
      <c r="B191" s="3" t="s">
        <v>203</v>
      </c>
      <c r="C191" s="1" t="s">
        <v>471</v>
      </c>
      <c r="E191" s="5">
        <v>1.32</v>
      </c>
      <c r="F191" s="193">
        <v>1.30595</v>
      </c>
      <c r="G191" s="193">
        <v>1.14632</v>
      </c>
    </row>
    <row r="192" spans="1:7" ht="12.75">
      <c r="A192" s="3">
        <v>188</v>
      </c>
      <c r="B192" s="3" t="s">
        <v>203</v>
      </c>
      <c r="C192" s="1" t="s">
        <v>472</v>
      </c>
      <c r="E192" s="5">
        <v>1.32</v>
      </c>
      <c r="F192" s="193">
        <v>1.31051</v>
      </c>
      <c r="G192" s="193">
        <v>1.23717</v>
      </c>
    </row>
    <row r="193" spans="1:7" ht="12.75">
      <c r="A193" s="3">
        <v>189</v>
      </c>
      <c r="B193" s="3" t="s">
        <v>203</v>
      </c>
      <c r="C193" s="1" t="s">
        <v>473</v>
      </c>
      <c r="E193" s="5">
        <v>1.32</v>
      </c>
      <c r="F193" s="193">
        <v>1.31353</v>
      </c>
      <c r="G193" s="193">
        <v>1.14346</v>
      </c>
    </row>
    <row r="194" spans="1:7" ht="12.75">
      <c r="A194" s="3">
        <v>190</v>
      </c>
      <c r="B194" s="3" t="s">
        <v>203</v>
      </c>
      <c r="C194" s="1" t="s">
        <v>474</v>
      </c>
      <c r="E194" s="5">
        <v>1.32</v>
      </c>
      <c r="F194" s="193">
        <v>1.29356</v>
      </c>
      <c r="G194" s="193">
        <v>1.21726</v>
      </c>
    </row>
    <row r="195" spans="1:7" ht="12.75">
      <c r="A195" s="3">
        <v>191</v>
      </c>
      <c r="B195" s="3" t="s">
        <v>203</v>
      </c>
      <c r="C195" s="1" t="s">
        <v>475</v>
      </c>
      <c r="E195" s="5">
        <v>1.32</v>
      </c>
      <c r="F195" s="193">
        <v>1.29686</v>
      </c>
      <c r="G195" s="193">
        <v>1.15997</v>
      </c>
    </row>
    <row r="196" spans="1:7" ht="12.75">
      <c r="A196" s="3">
        <v>192</v>
      </c>
      <c r="B196" s="3" t="s">
        <v>203</v>
      </c>
      <c r="C196" s="1" t="s">
        <v>476</v>
      </c>
      <c r="E196" s="5">
        <v>1.33</v>
      </c>
      <c r="F196" s="193">
        <v>1.30351</v>
      </c>
      <c r="G196" s="193">
        <v>1.12943</v>
      </c>
    </row>
    <row r="197" spans="1:7" ht="12.75">
      <c r="A197" s="3">
        <v>193</v>
      </c>
      <c r="B197" s="3" t="s">
        <v>203</v>
      </c>
      <c r="C197" s="1" t="s">
        <v>477</v>
      </c>
      <c r="E197" s="5">
        <v>1.33</v>
      </c>
      <c r="F197" s="193">
        <v>1.30858</v>
      </c>
      <c r="G197" s="193">
        <v>1.13586</v>
      </c>
    </row>
    <row r="198" spans="1:7" ht="12.75">
      <c r="A198" s="3">
        <v>194</v>
      </c>
      <c r="B198" s="3" t="s">
        <v>203</v>
      </c>
      <c r="C198" s="1" t="s">
        <v>478</v>
      </c>
      <c r="E198" s="5">
        <v>1.32</v>
      </c>
      <c r="F198" s="193">
        <v>1.29466</v>
      </c>
      <c r="G198" s="193">
        <v>1.19009</v>
      </c>
    </row>
    <row r="199" spans="1:7" ht="12.75">
      <c r="A199" s="3">
        <v>195</v>
      </c>
      <c r="B199" s="3" t="s">
        <v>203</v>
      </c>
      <c r="C199" s="1" t="s">
        <v>479</v>
      </c>
      <c r="E199" s="5">
        <v>1.33</v>
      </c>
      <c r="F199" s="193">
        <v>1.33261</v>
      </c>
      <c r="G199" s="193">
        <v>1.23401</v>
      </c>
    </row>
    <row r="200" spans="1:7" ht="12.75">
      <c r="A200" s="3">
        <v>196</v>
      </c>
      <c r="B200" s="3" t="s">
        <v>203</v>
      </c>
      <c r="C200" s="1" t="s">
        <v>480</v>
      </c>
      <c r="E200" s="5">
        <v>1.32</v>
      </c>
      <c r="F200" s="193">
        <v>1.31575</v>
      </c>
      <c r="G200" s="193">
        <v>1.19995</v>
      </c>
    </row>
    <row r="201" spans="1:7" ht="12.75">
      <c r="A201" s="3">
        <v>197</v>
      </c>
      <c r="B201" s="3" t="s">
        <v>203</v>
      </c>
      <c r="C201" s="1" t="s">
        <v>481</v>
      </c>
      <c r="E201" s="5">
        <v>1.35</v>
      </c>
      <c r="F201" s="193">
        <v>1.31396</v>
      </c>
      <c r="G201" s="193">
        <v>1.12856</v>
      </c>
    </row>
    <row r="202" spans="1:7" ht="12.75">
      <c r="A202" s="3">
        <v>198</v>
      </c>
      <c r="B202" s="3" t="s">
        <v>203</v>
      </c>
      <c r="C202" s="1" t="s">
        <v>482</v>
      </c>
      <c r="E202" s="5">
        <v>1.35</v>
      </c>
      <c r="F202" s="193">
        <v>1.31697</v>
      </c>
      <c r="G202" s="193">
        <v>1.12803</v>
      </c>
    </row>
    <row r="203" spans="1:7" ht="12.75">
      <c r="A203" s="3">
        <v>199</v>
      </c>
      <c r="B203" s="3" t="s">
        <v>203</v>
      </c>
      <c r="C203" s="1" t="s">
        <v>483</v>
      </c>
      <c r="E203" s="5">
        <v>1.33</v>
      </c>
      <c r="F203" s="193">
        <v>1.31586</v>
      </c>
      <c r="G203" s="193">
        <v>1.12252</v>
      </c>
    </row>
    <row r="204" spans="1:7" ht="12.75">
      <c r="A204" s="3">
        <v>200</v>
      </c>
      <c r="B204" s="3" t="s">
        <v>203</v>
      </c>
      <c r="C204" s="1" t="s">
        <v>484</v>
      </c>
      <c r="E204" s="5">
        <v>1.32</v>
      </c>
      <c r="F204" s="193">
        <v>1.32942</v>
      </c>
      <c r="G204" s="193">
        <v>1.16015</v>
      </c>
    </row>
    <row r="205" spans="1:7" ht="12.75">
      <c r="A205" s="3">
        <v>201</v>
      </c>
      <c r="B205" s="3" t="s">
        <v>204</v>
      </c>
      <c r="C205" s="1" t="s">
        <v>485</v>
      </c>
      <c r="E205" s="5">
        <v>1.44</v>
      </c>
      <c r="F205" s="193">
        <v>1.47399</v>
      </c>
      <c r="G205" s="193">
        <v>1.19801</v>
      </c>
    </row>
    <row r="206" spans="1:7" ht="12.75">
      <c r="A206" s="3">
        <v>202</v>
      </c>
      <c r="B206" s="3" t="s">
        <v>204</v>
      </c>
      <c r="C206" s="1" t="s">
        <v>486</v>
      </c>
      <c r="E206" s="5">
        <v>1.6</v>
      </c>
      <c r="F206" s="193">
        <v>1.51732</v>
      </c>
      <c r="G206" s="193">
        <v>1.22082</v>
      </c>
    </row>
    <row r="207" spans="1:7" ht="12.75">
      <c r="A207" s="3">
        <v>203</v>
      </c>
      <c r="B207" s="3" t="s">
        <v>204</v>
      </c>
      <c r="C207" s="1" t="s">
        <v>487</v>
      </c>
      <c r="E207" s="5">
        <v>1.67</v>
      </c>
      <c r="F207" s="193">
        <v>1.66113</v>
      </c>
      <c r="G207" s="193">
        <v>1.30574</v>
      </c>
    </row>
    <row r="208" spans="1:7" ht="12.75">
      <c r="A208" s="3">
        <v>204</v>
      </c>
      <c r="B208" s="3" t="s">
        <v>204</v>
      </c>
      <c r="C208" s="1" t="s">
        <v>488</v>
      </c>
      <c r="E208" s="5">
        <v>1.6</v>
      </c>
      <c r="F208" s="193">
        <v>1.59908</v>
      </c>
      <c r="G208" s="193">
        <v>1.27041</v>
      </c>
    </row>
    <row r="209" spans="1:7" ht="12.75">
      <c r="A209" s="3">
        <v>205</v>
      </c>
      <c r="B209" s="3" t="s">
        <v>204</v>
      </c>
      <c r="C209" s="1" t="s">
        <v>489</v>
      </c>
      <c r="E209" s="5">
        <v>1.39</v>
      </c>
      <c r="F209" s="193">
        <v>1.4893</v>
      </c>
      <c r="G209" s="193">
        <v>1.20449</v>
      </c>
    </row>
    <row r="210" spans="1:7" ht="12.75">
      <c r="A210" s="3">
        <v>206</v>
      </c>
      <c r="B210" s="3" t="s">
        <v>204</v>
      </c>
      <c r="C210" s="1" t="s">
        <v>490</v>
      </c>
      <c r="E210" s="5">
        <v>1.67</v>
      </c>
      <c r="F210" s="193">
        <v>1.66785</v>
      </c>
      <c r="G210" s="193">
        <v>1.30946</v>
      </c>
    </row>
    <row r="211" spans="1:7" ht="12.75">
      <c r="A211" s="3">
        <v>207</v>
      </c>
      <c r="B211" s="3" t="s">
        <v>204</v>
      </c>
      <c r="C211" s="1" t="s">
        <v>491</v>
      </c>
      <c r="E211" s="5">
        <v>1.64</v>
      </c>
      <c r="F211" s="193">
        <v>1.65142</v>
      </c>
      <c r="G211" s="193">
        <v>1.31179</v>
      </c>
    </row>
    <row r="212" spans="1:7" ht="12.75">
      <c r="A212" s="3">
        <v>208</v>
      </c>
      <c r="B212" s="3" t="s">
        <v>204</v>
      </c>
      <c r="C212" s="1" t="s">
        <v>492</v>
      </c>
      <c r="E212" s="5">
        <v>1.66</v>
      </c>
      <c r="F212" s="193">
        <v>1.53733</v>
      </c>
      <c r="G212" s="193">
        <v>1.23059</v>
      </c>
    </row>
    <row r="213" spans="1:7" ht="12.75">
      <c r="A213" s="3">
        <v>209</v>
      </c>
      <c r="B213" s="3" t="s">
        <v>204</v>
      </c>
      <c r="C213" s="1" t="s">
        <v>493</v>
      </c>
      <c r="E213" s="5">
        <v>1.31</v>
      </c>
      <c r="F213" s="193">
        <v>1.45372</v>
      </c>
      <c r="G213" s="193">
        <v>1.18996</v>
      </c>
    </row>
    <row r="214" spans="1:7" ht="12.75">
      <c r="A214" s="3">
        <v>210</v>
      </c>
      <c r="B214" s="3" t="s">
        <v>204</v>
      </c>
      <c r="C214" s="1" t="s">
        <v>494</v>
      </c>
      <c r="E214" s="5">
        <v>1.68</v>
      </c>
      <c r="F214" s="193">
        <v>1.69192</v>
      </c>
      <c r="G214" s="193">
        <v>1.35577</v>
      </c>
    </row>
    <row r="215" spans="1:7" ht="12.75">
      <c r="A215" s="3">
        <v>211</v>
      </c>
      <c r="B215" s="3" t="s">
        <v>204</v>
      </c>
      <c r="C215" s="1" t="s">
        <v>495</v>
      </c>
      <c r="E215" s="5">
        <v>1.62</v>
      </c>
      <c r="F215" s="193">
        <v>1.55674</v>
      </c>
      <c r="G215" s="193">
        <v>1.264</v>
      </c>
    </row>
    <row r="216" spans="1:7" ht="12.75">
      <c r="A216" s="3">
        <v>212</v>
      </c>
      <c r="B216" s="3" t="s">
        <v>204</v>
      </c>
      <c r="C216" s="1" t="s">
        <v>496</v>
      </c>
      <c r="E216" s="5">
        <v>1.69</v>
      </c>
      <c r="F216" s="193">
        <v>1.66007</v>
      </c>
      <c r="G216" s="193">
        <v>1.34794</v>
      </c>
    </row>
    <row r="217" spans="1:7" ht="12.75">
      <c r="A217" s="3">
        <v>213</v>
      </c>
      <c r="B217" s="3" t="s">
        <v>204</v>
      </c>
      <c r="C217" s="1" t="s">
        <v>497</v>
      </c>
      <c r="E217" s="5">
        <v>1.64</v>
      </c>
      <c r="F217" s="193">
        <v>1.56655</v>
      </c>
      <c r="G217" s="193">
        <v>1.24864</v>
      </c>
    </row>
    <row r="218" spans="1:7" ht="12.75">
      <c r="A218" s="3">
        <v>214</v>
      </c>
      <c r="B218" s="3" t="s">
        <v>204</v>
      </c>
      <c r="C218" s="1" t="s">
        <v>498</v>
      </c>
      <c r="E218" s="5">
        <v>1.31</v>
      </c>
      <c r="F218" s="193">
        <v>1.36832</v>
      </c>
      <c r="G218" s="193">
        <v>1.13224</v>
      </c>
    </row>
    <row r="219" spans="1:7" ht="12.75">
      <c r="A219" s="3">
        <v>215</v>
      </c>
      <c r="B219" s="3" t="s">
        <v>204</v>
      </c>
      <c r="C219" s="1" t="s">
        <v>499</v>
      </c>
      <c r="E219" s="5">
        <v>1.61</v>
      </c>
      <c r="F219" s="193">
        <v>1.63165</v>
      </c>
      <c r="G219" s="193">
        <v>1.29031</v>
      </c>
    </row>
    <row r="220" spans="1:7" ht="12.75">
      <c r="A220" s="3">
        <v>216</v>
      </c>
      <c r="B220" s="3" t="s">
        <v>204</v>
      </c>
      <c r="C220" s="1" t="s">
        <v>500</v>
      </c>
      <c r="E220" s="5">
        <v>1.59</v>
      </c>
      <c r="F220" s="193">
        <v>1.50157</v>
      </c>
      <c r="G220" s="193">
        <v>1.21686</v>
      </c>
    </row>
    <row r="221" spans="1:7" ht="12.75">
      <c r="A221" s="3">
        <v>217</v>
      </c>
      <c r="B221" s="3" t="s">
        <v>204</v>
      </c>
      <c r="C221" s="1" t="s">
        <v>501</v>
      </c>
      <c r="E221" s="5">
        <v>1.61</v>
      </c>
      <c r="F221" s="193">
        <v>1.53966</v>
      </c>
      <c r="G221" s="193">
        <v>1.23688</v>
      </c>
    </row>
    <row r="222" spans="1:7" ht="12.75">
      <c r="A222" s="3">
        <v>218</v>
      </c>
      <c r="B222" s="3" t="s">
        <v>204</v>
      </c>
      <c r="C222" s="1" t="s">
        <v>502</v>
      </c>
      <c r="E222" s="5">
        <v>1.67</v>
      </c>
      <c r="F222" s="193">
        <v>1.68327</v>
      </c>
      <c r="G222" s="193">
        <v>1.33118</v>
      </c>
    </row>
    <row r="223" spans="1:7" ht="12.75">
      <c r="A223" s="3">
        <v>219</v>
      </c>
      <c r="B223" s="3" t="s">
        <v>204</v>
      </c>
      <c r="C223" s="1" t="s">
        <v>503</v>
      </c>
      <c r="E223" s="5">
        <v>1.63</v>
      </c>
      <c r="F223" s="193">
        <v>1.56013</v>
      </c>
      <c r="G223" s="193">
        <v>1.25919</v>
      </c>
    </row>
    <row r="224" spans="1:7" ht="12.75">
      <c r="A224" s="3">
        <v>220</v>
      </c>
      <c r="B224" s="3" t="s">
        <v>204</v>
      </c>
      <c r="C224" s="1" t="s">
        <v>504</v>
      </c>
      <c r="E224" s="5">
        <v>1.67</v>
      </c>
      <c r="F224" s="193">
        <v>1.6186</v>
      </c>
      <c r="G224" s="193">
        <v>1.27765</v>
      </c>
    </row>
    <row r="225" spans="1:7" ht="12.75">
      <c r="A225" s="3">
        <v>221</v>
      </c>
      <c r="B225" s="3" t="s">
        <v>204</v>
      </c>
      <c r="C225" s="1" t="s">
        <v>508</v>
      </c>
      <c r="E225" s="5">
        <v>1.67</v>
      </c>
      <c r="F225" s="193">
        <v>1.66535</v>
      </c>
      <c r="G225" s="193">
        <v>1.31594</v>
      </c>
    </row>
    <row r="226" spans="1:7" ht="12.75">
      <c r="A226" s="3">
        <v>222</v>
      </c>
      <c r="B226" s="3" t="s">
        <v>204</v>
      </c>
      <c r="C226" s="1" t="s">
        <v>509</v>
      </c>
      <c r="E226" s="5">
        <v>1.67</v>
      </c>
      <c r="F226" s="193">
        <v>1.62008</v>
      </c>
      <c r="G226" s="193">
        <v>1.28634</v>
      </c>
    </row>
    <row r="227" spans="1:7" ht="12.75">
      <c r="A227" s="3">
        <v>223</v>
      </c>
      <c r="B227" s="3" t="s">
        <v>205</v>
      </c>
      <c r="C227" s="1" t="s">
        <v>510</v>
      </c>
      <c r="E227" s="5">
        <v>1.35</v>
      </c>
      <c r="F227" s="193">
        <v>1.33033</v>
      </c>
      <c r="G227" s="193">
        <v>1.15288</v>
      </c>
    </row>
    <row r="228" spans="1:7" ht="12.75">
      <c r="A228" s="3">
        <v>224</v>
      </c>
      <c r="B228" s="3" t="s">
        <v>205</v>
      </c>
      <c r="C228" s="1" t="s">
        <v>511</v>
      </c>
      <c r="E228" s="5">
        <v>1.36</v>
      </c>
      <c r="F228" s="193">
        <v>1.31898</v>
      </c>
      <c r="G228" s="193">
        <v>1.24693</v>
      </c>
    </row>
    <row r="229" spans="1:7" ht="12.75">
      <c r="A229" s="3">
        <v>225</v>
      </c>
      <c r="B229" s="3" t="s">
        <v>205</v>
      </c>
      <c r="C229" s="1" t="s">
        <v>512</v>
      </c>
      <c r="E229" s="5">
        <v>1.35</v>
      </c>
      <c r="F229" s="193">
        <v>1.28748</v>
      </c>
      <c r="G229" s="193">
        <v>1.15257</v>
      </c>
    </row>
    <row r="230" spans="1:7" ht="12.75">
      <c r="A230" s="3">
        <v>226</v>
      </c>
      <c r="B230" s="3" t="s">
        <v>205</v>
      </c>
      <c r="C230" s="1" t="s">
        <v>513</v>
      </c>
      <c r="E230" s="5">
        <v>1.35</v>
      </c>
      <c r="F230" s="193">
        <v>1.31752</v>
      </c>
      <c r="G230" s="193">
        <v>1.13484</v>
      </c>
    </row>
    <row r="231" spans="1:7" ht="12.75">
      <c r="A231" s="3">
        <v>227</v>
      </c>
      <c r="B231" s="3" t="s">
        <v>205</v>
      </c>
      <c r="C231" s="1" t="s">
        <v>514</v>
      </c>
      <c r="E231" s="5">
        <v>1.35</v>
      </c>
      <c r="F231" s="193">
        <v>1.33679</v>
      </c>
      <c r="G231" s="193">
        <v>1.12247</v>
      </c>
    </row>
    <row r="232" spans="1:7" ht="12.75">
      <c r="A232" s="3">
        <v>228</v>
      </c>
      <c r="B232" s="3" t="s">
        <v>205</v>
      </c>
      <c r="C232" s="1" t="s">
        <v>515</v>
      </c>
      <c r="E232" s="5">
        <v>1.35</v>
      </c>
      <c r="F232" s="193">
        <v>1.32208</v>
      </c>
      <c r="G232" s="193">
        <v>1.17237</v>
      </c>
    </row>
    <row r="233" spans="1:7" ht="12.75">
      <c r="A233" s="3">
        <v>229</v>
      </c>
      <c r="B233" s="3" t="s">
        <v>205</v>
      </c>
      <c r="C233" s="1" t="s">
        <v>476</v>
      </c>
      <c r="E233" s="5">
        <v>1.36</v>
      </c>
      <c r="F233" s="193">
        <v>1.28629</v>
      </c>
      <c r="G233" s="193">
        <v>1.12901</v>
      </c>
    </row>
    <row r="234" spans="1:7" ht="12.75">
      <c r="A234" s="3">
        <v>230</v>
      </c>
      <c r="B234" s="3" t="s">
        <v>205</v>
      </c>
      <c r="C234" s="1" t="s">
        <v>516</v>
      </c>
      <c r="E234" s="5">
        <v>1.35</v>
      </c>
      <c r="F234" s="193">
        <v>1.30408</v>
      </c>
      <c r="G234" s="193">
        <v>1.14753</v>
      </c>
    </row>
    <row r="235" spans="1:7" ht="12.75">
      <c r="A235" s="3">
        <v>231</v>
      </c>
      <c r="B235" s="3" t="s">
        <v>205</v>
      </c>
      <c r="C235" s="1" t="s">
        <v>517</v>
      </c>
      <c r="E235" s="5">
        <v>1.35</v>
      </c>
      <c r="F235" s="193">
        <v>1.32445</v>
      </c>
      <c r="G235" s="193">
        <v>1.13633</v>
      </c>
    </row>
    <row r="236" spans="1:7" ht="12.75">
      <c r="A236" s="3">
        <v>232</v>
      </c>
      <c r="B236" s="3" t="s">
        <v>205</v>
      </c>
      <c r="C236" s="1" t="s">
        <v>518</v>
      </c>
      <c r="E236" s="5">
        <v>1.36</v>
      </c>
      <c r="F236" s="193">
        <v>1.3021</v>
      </c>
      <c r="G236" s="193">
        <v>1.18478</v>
      </c>
    </row>
    <row r="237" spans="1:7" ht="12.75">
      <c r="A237" s="3">
        <v>233</v>
      </c>
      <c r="B237" s="3" t="s">
        <v>205</v>
      </c>
      <c r="C237" s="1" t="s">
        <v>519</v>
      </c>
      <c r="E237" s="5">
        <v>1.36</v>
      </c>
      <c r="F237" s="193">
        <v>1.35082</v>
      </c>
      <c r="G237" s="193">
        <v>1.16196</v>
      </c>
    </row>
    <row r="238" spans="1:7" ht="12.75">
      <c r="A238" s="3">
        <v>234</v>
      </c>
      <c r="B238" s="3" t="s">
        <v>205</v>
      </c>
      <c r="C238" s="1" t="s">
        <v>520</v>
      </c>
      <c r="E238" s="5">
        <v>1.36</v>
      </c>
      <c r="F238" s="193">
        <v>1.2839</v>
      </c>
      <c r="G238" s="193">
        <v>1.18767</v>
      </c>
    </row>
    <row r="239" spans="1:7" ht="12.75">
      <c r="A239" s="3">
        <v>235</v>
      </c>
      <c r="B239" s="3" t="s">
        <v>205</v>
      </c>
      <c r="C239" s="1" t="s">
        <v>521</v>
      </c>
      <c r="E239" s="5">
        <v>1.33</v>
      </c>
      <c r="F239" s="193">
        <v>1.33366</v>
      </c>
      <c r="G239" s="193">
        <v>1.11625</v>
      </c>
    </row>
    <row r="240" spans="1:7" ht="12.75">
      <c r="A240" s="3">
        <v>236</v>
      </c>
      <c r="B240" s="3" t="s">
        <v>205</v>
      </c>
      <c r="C240" s="1" t="s">
        <v>522</v>
      </c>
      <c r="E240" s="5">
        <v>1.36</v>
      </c>
      <c r="F240" s="193">
        <v>1.27372</v>
      </c>
      <c r="G240" s="193">
        <v>1.14713</v>
      </c>
    </row>
    <row r="241" spans="1:7" ht="12.75">
      <c r="A241" s="3">
        <v>237</v>
      </c>
      <c r="B241" s="3" t="s">
        <v>205</v>
      </c>
      <c r="C241" s="1" t="s">
        <v>523</v>
      </c>
      <c r="E241" s="5">
        <v>1.36</v>
      </c>
      <c r="F241" s="193">
        <v>1.31526</v>
      </c>
      <c r="G241" s="193">
        <v>1.189</v>
      </c>
    </row>
    <row r="242" spans="1:7" ht="12.75">
      <c r="A242" s="3">
        <v>238</v>
      </c>
      <c r="B242" s="3" t="s">
        <v>205</v>
      </c>
      <c r="C242" s="1" t="s">
        <v>524</v>
      </c>
      <c r="E242" s="5">
        <v>1.35</v>
      </c>
      <c r="F242" s="193">
        <v>1.31299</v>
      </c>
      <c r="G242" s="193">
        <v>1.12706</v>
      </c>
    </row>
    <row r="243" spans="1:7" ht="12.75">
      <c r="A243" s="3">
        <v>239</v>
      </c>
      <c r="B243" s="3" t="s">
        <v>205</v>
      </c>
      <c r="C243" s="1" t="s">
        <v>525</v>
      </c>
      <c r="E243" s="5">
        <v>1.35</v>
      </c>
      <c r="F243" s="193">
        <v>1.31505</v>
      </c>
      <c r="G243" s="193">
        <v>1.1328</v>
      </c>
    </row>
    <row r="244" spans="1:7" ht="12.75">
      <c r="A244" s="3">
        <v>240</v>
      </c>
      <c r="B244" s="3" t="s">
        <v>205</v>
      </c>
      <c r="C244" s="1" t="s">
        <v>311</v>
      </c>
      <c r="E244" s="5">
        <v>1.36</v>
      </c>
      <c r="F244" s="193">
        <v>1.33506</v>
      </c>
      <c r="G244" s="193">
        <v>1.2282</v>
      </c>
    </row>
    <row r="245" spans="1:7" ht="12.75">
      <c r="A245" s="3">
        <v>241</v>
      </c>
      <c r="B245" s="3" t="s">
        <v>205</v>
      </c>
      <c r="C245" s="1" t="s">
        <v>526</v>
      </c>
      <c r="E245" s="5">
        <v>1.36</v>
      </c>
      <c r="F245" s="193">
        <v>1.30419</v>
      </c>
      <c r="G245" s="193">
        <v>1.2152</v>
      </c>
    </row>
    <row r="246" spans="1:7" ht="12.75">
      <c r="A246" s="3">
        <v>242</v>
      </c>
      <c r="B246" s="3" t="s">
        <v>205</v>
      </c>
      <c r="C246" s="1" t="s">
        <v>527</v>
      </c>
      <c r="E246" s="5">
        <v>1.36</v>
      </c>
      <c r="F246" s="193">
        <v>1.28638</v>
      </c>
      <c r="G246" s="193">
        <v>1.19059</v>
      </c>
    </row>
    <row r="247" spans="1:7" ht="12.75">
      <c r="A247" s="3">
        <v>243</v>
      </c>
      <c r="B247" s="3" t="s">
        <v>205</v>
      </c>
      <c r="C247" s="1" t="s">
        <v>528</v>
      </c>
      <c r="E247" s="5">
        <v>1.36</v>
      </c>
      <c r="F247" s="193">
        <v>1.31659</v>
      </c>
      <c r="G247" s="193">
        <v>1.2427</v>
      </c>
    </row>
    <row r="248" spans="1:7" ht="12.75">
      <c r="A248" s="3">
        <v>244</v>
      </c>
      <c r="B248" s="3" t="s">
        <v>205</v>
      </c>
      <c r="C248" s="1" t="s">
        <v>529</v>
      </c>
      <c r="E248" s="5">
        <v>1.36</v>
      </c>
      <c r="F248" s="193">
        <v>1.29983</v>
      </c>
      <c r="G248" s="193">
        <v>1.22264</v>
      </c>
    </row>
    <row r="249" spans="1:7" ht="12.75">
      <c r="A249" s="3">
        <v>245</v>
      </c>
      <c r="B249" s="3" t="s">
        <v>205</v>
      </c>
      <c r="C249" s="1" t="s">
        <v>530</v>
      </c>
      <c r="E249" s="5">
        <v>1.36</v>
      </c>
      <c r="F249" s="193">
        <v>1.30108</v>
      </c>
      <c r="G249" s="193">
        <v>1.22141</v>
      </c>
    </row>
    <row r="250" spans="1:7" ht="12.75">
      <c r="A250" s="3">
        <v>246</v>
      </c>
      <c r="B250" s="3" t="s">
        <v>205</v>
      </c>
      <c r="C250" s="1" t="s">
        <v>531</v>
      </c>
      <c r="E250" s="5">
        <v>1.35</v>
      </c>
      <c r="F250" s="193">
        <v>1.31888</v>
      </c>
      <c r="G250" s="193">
        <v>1.1348</v>
      </c>
    </row>
    <row r="251" spans="1:7" ht="12.75">
      <c r="A251" s="3">
        <v>247</v>
      </c>
      <c r="B251" s="3" t="s">
        <v>206</v>
      </c>
      <c r="C251" s="1" t="s">
        <v>532</v>
      </c>
      <c r="E251" s="5">
        <v>1.32</v>
      </c>
      <c r="F251" s="193">
        <v>1.29229</v>
      </c>
      <c r="G251" s="193">
        <v>1.06622</v>
      </c>
    </row>
    <row r="252" spans="1:7" ht="12.75">
      <c r="A252" s="3">
        <v>248</v>
      </c>
      <c r="B252" s="3" t="s">
        <v>206</v>
      </c>
      <c r="C252" s="1" t="s">
        <v>533</v>
      </c>
      <c r="E252" s="5">
        <v>1.31</v>
      </c>
      <c r="F252" s="193">
        <v>1.39229</v>
      </c>
      <c r="G252" s="193">
        <v>1.14772</v>
      </c>
    </row>
    <row r="253" spans="1:7" ht="12.75">
      <c r="A253" s="3">
        <v>249</v>
      </c>
      <c r="B253" s="3" t="s">
        <v>206</v>
      </c>
      <c r="C253" s="1" t="s">
        <v>534</v>
      </c>
      <c r="E253" s="5">
        <v>1.39</v>
      </c>
      <c r="F253" s="193">
        <v>1.46669</v>
      </c>
      <c r="G253" s="193">
        <v>1.28417</v>
      </c>
    </row>
    <row r="254" spans="1:7" ht="12.75">
      <c r="A254" s="3">
        <v>250</v>
      </c>
      <c r="B254" s="3" t="s">
        <v>206</v>
      </c>
      <c r="C254" s="1" t="s">
        <v>535</v>
      </c>
      <c r="E254" s="5">
        <v>1.31</v>
      </c>
      <c r="F254" s="193">
        <v>1.37243</v>
      </c>
      <c r="G254" s="193">
        <v>1.13653</v>
      </c>
    </row>
    <row r="255" spans="1:7" ht="12.75">
      <c r="A255" s="3">
        <v>251</v>
      </c>
      <c r="B255" s="3" t="s">
        <v>206</v>
      </c>
      <c r="C255" s="1" t="s">
        <v>536</v>
      </c>
      <c r="E255" s="5">
        <v>1.39</v>
      </c>
      <c r="F255" s="193">
        <v>1.42291</v>
      </c>
      <c r="G255" s="193">
        <v>1.22508</v>
      </c>
    </row>
    <row r="256" spans="1:7" ht="12.75">
      <c r="A256" s="3">
        <v>252</v>
      </c>
      <c r="B256" s="3" t="s">
        <v>206</v>
      </c>
      <c r="C256" s="1" t="s">
        <v>537</v>
      </c>
      <c r="E256" s="5">
        <v>1.39</v>
      </c>
      <c r="F256" s="193">
        <v>1.37047</v>
      </c>
      <c r="G256" s="193">
        <v>1.15604</v>
      </c>
    </row>
    <row r="257" spans="1:7" ht="12.75">
      <c r="A257" s="3">
        <v>253</v>
      </c>
      <c r="B257" s="3" t="s">
        <v>206</v>
      </c>
      <c r="C257" s="1" t="s">
        <v>538</v>
      </c>
      <c r="E257" s="5">
        <v>1.36</v>
      </c>
      <c r="F257" s="193">
        <v>1.393</v>
      </c>
      <c r="G257" s="193">
        <v>1.15631</v>
      </c>
    </row>
    <row r="258" spans="1:7" ht="12.75">
      <c r="A258" s="3">
        <v>254</v>
      </c>
      <c r="B258" s="3" t="s">
        <v>206</v>
      </c>
      <c r="C258" s="1" t="s">
        <v>539</v>
      </c>
      <c r="E258" s="5">
        <v>1.39</v>
      </c>
      <c r="F258" s="193">
        <v>1.46118</v>
      </c>
      <c r="G258" s="193">
        <v>1.2633</v>
      </c>
    </row>
    <row r="259" spans="1:7" ht="12.75">
      <c r="A259" s="3">
        <v>255</v>
      </c>
      <c r="B259" s="3" t="s">
        <v>206</v>
      </c>
      <c r="C259" s="1" t="s">
        <v>540</v>
      </c>
      <c r="E259" s="5">
        <v>1.39</v>
      </c>
      <c r="F259" s="193">
        <v>1.43942</v>
      </c>
      <c r="G259" s="193">
        <v>1.21856</v>
      </c>
    </row>
    <row r="260" spans="1:7" ht="12.75">
      <c r="A260" s="3">
        <v>256</v>
      </c>
      <c r="B260" s="3" t="s">
        <v>206</v>
      </c>
      <c r="C260" s="1" t="s">
        <v>541</v>
      </c>
      <c r="E260" s="5">
        <v>1.39</v>
      </c>
      <c r="F260" s="193">
        <v>1.44015</v>
      </c>
      <c r="G260" s="193">
        <v>1.24167</v>
      </c>
    </row>
    <row r="261" spans="1:7" ht="12.75">
      <c r="A261" s="3">
        <v>257</v>
      </c>
      <c r="B261" s="3" t="s">
        <v>206</v>
      </c>
      <c r="C261" s="1" t="s">
        <v>542</v>
      </c>
      <c r="E261" s="5">
        <v>1.39</v>
      </c>
      <c r="F261" s="193">
        <v>1.44492</v>
      </c>
      <c r="G261" s="193">
        <v>1.25542</v>
      </c>
    </row>
    <row r="262" spans="1:7" ht="12.75">
      <c r="A262" s="3">
        <v>258</v>
      </c>
      <c r="B262" s="3" t="s">
        <v>206</v>
      </c>
      <c r="C262" s="1" t="s">
        <v>543</v>
      </c>
      <c r="E262" s="5">
        <v>1.39</v>
      </c>
      <c r="F262" s="193">
        <v>1.46086</v>
      </c>
      <c r="G262" s="193">
        <v>1.27559</v>
      </c>
    </row>
    <row r="263" spans="1:7" ht="12.75">
      <c r="A263" s="3">
        <v>259</v>
      </c>
      <c r="B263" s="3" t="s">
        <v>207</v>
      </c>
      <c r="C263" s="1" t="s">
        <v>544</v>
      </c>
      <c r="E263" s="5">
        <v>1.54</v>
      </c>
      <c r="F263" s="193">
        <v>1.51781</v>
      </c>
      <c r="G263" s="193">
        <v>1.24162</v>
      </c>
    </row>
    <row r="264" spans="1:7" ht="12.75">
      <c r="A264" s="3">
        <v>260</v>
      </c>
      <c r="B264" s="3" t="s">
        <v>207</v>
      </c>
      <c r="C264" s="1" t="s">
        <v>545</v>
      </c>
      <c r="E264" s="5">
        <v>1.56</v>
      </c>
      <c r="F264" s="193">
        <v>1.57989</v>
      </c>
      <c r="G264" s="193">
        <v>1.30872</v>
      </c>
    </row>
    <row r="265" spans="1:7" ht="12.75">
      <c r="A265" s="3">
        <v>261</v>
      </c>
      <c r="B265" s="3" t="s">
        <v>207</v>
      </c>
      <c r="C265" s="1" t="s">
        <v>546</v>
      </c>
      <c r="E265" s="5">
        <v>1.5</v>
      </c>
      <c r="F265" s="193">
        <v>1.51601</v>
      </c>
      <c r="G265" s="193">
        <v>1.22755</v>
      </c>
    </row>
    <row r="266" spans="1:7" ht="12.75">
      <c r="A266" s="3">
        <v>262</v>
      </c>
      <c r="B266" s="3" t="s">
        <v>207</v>
      </c>
      <c r="C266" s="1" t="s">
        <v>547</v>
      </c>
      <c r="E266" s="5">
        <v>1.83</v>
      </c>
      <c r="F266" s="193">
        <v>1.7489</v>
      </c>
      <c r="G266" s="193">
        <v>1.40733</v>
      </c>
    </row>
    <row r="267" spans="1:7" ht="12.75">
      <c r="A267" s="3">
        <v>263</v>
      </c>
      <c r="B267" s="3" t="s">
        <v>207</v>
      </c>
      <c r="C267" s="1" t="s">
        <v>548</v>
      </c>
      <c r="E267" s="5">
        <v>1.54</v>
      </c>
      <c r="F267" s="193">
        <v>1.63419</v>
      </c>
      <c r="G267" s="193">
        <v>1.37661</v>
      </c>
    </row>
    <row r="268" spans="1:7" ht="12.75">
      <c r="A268" s="3">
        <v>264</v>
      </c>
      <c r="B268" s="3" t="s">
        <v>207</v>
      </c>
      <c r="C268" s="1" t="s">
        <v>549</v>
      </c>
      <c r="E268" s="5">
        <v>1.63</v>
      </c>
      <c r="F268" s="193">
        <v>1.64825</v>
      </c>
      <c r="G268" s="193">
        <v>1.37161</v>
      </c>
    </row>
    <row r="269" spans="1:7" ht="12.75">
      <c r="A269" s="3">
        <v>265</v>
      </c>
      <c r="B269" s="3" t="s">
        <v>207</v>
      </c>
      <c r="C269" s="1" t="s">
        <v>550</v>
      </c>
      <c r="E269" s="5">
        <v>1.46</v>
      </c>
      <c r="F269" s="193">
        <v>1.42965</v>
      </c>
      <c r="G269" s="193">
        <v>1.17017</v>
      </c>
    </row>
    <row r="270" spans="1:7" ht="12.75">
      <c r="A270" s="3">
        <v>266</v>
      </c>
      <c r="B270" s="3" t="s">
        <v>207</v>
      </c>
      <c r="C270" s="1" t="s">
        <v>551</v>
      </c>
      <c r="E270" s="5">
        <v>1.52</v>
      </c>
      <c r="F270" s="193">
        <v>1.45653</v>
      </c>
      <c r="G270" s="193">
        <v>1.19218</v>
      </c>
    </row>
    <row r="271" spans="1:7" ht="12.75">
      <c r="A271" s="3">
        <v>267</v>
      </c>
      <c r="B271" s="3" t="s">
        <v>207</v>
      </c>
      <c r="C271" s="1" t="s">
        <v>552</v>
      </c>
      <c r="E271" s="5">
        <v>1.54</v>
      </c>
      <c r="F271" s="193">
        <v>1.52041</v>
      </c>
      <c r="G271" s="193">
        <v>1.25893</v>
      </c>
    </row>
    <row r="272" spans="1:7" ht="12.75">
      <c r="A272" s="3">
        <v>268</v>
      </c>
      <c r="B272" s="3" t="s">
        <v>207</v>
      </c>
      <c r="C272" s="1" t="s">
        <v>514</v>
      </c>
      <c r="E272" s="5">
        <v>1.54</v>
      </c>
      <c r="F272" s="193">
        <v>1.55956</v>
      </c>
      <c r="G272" s="193">
        <v>1.30716</v>
      </c>
    </row>
    <row r="273" spans="1:7" ht="12.75">
      <c r="A273" s="3">
        <v>269</v>
      </c>
      <c r="B273" s="3" t="s">
        <v>207</v>
      </c>
      <c r="C273" s="1" t="s">
        <v>553</v>
      </c>
      <c r="E273" s="5">
        <v>1.54</v>
      </c>
      <c r="F273" s="193">
        <v>1.46186</v>
      </c>
      <c r="G273" s="193">
        <v>1.16355</v>
      </c>
    </row>
    <row r="274" spans="1:7" ht="12.75">
      <c r="A274" s="3">
        <v>270</v>
      </c>
      <c r="B274" s="3" t="s">
        <v>207</v>
      </c>
      <c r="C274" s="1" t="s">
        <v>554</v>
      </c>
      <c r="E274" s="5">
        <v>1.83</v>
      </c>
      <c r="F274" s="193">
        <v>1.65557</v>
      </c>
      <c r="G274" s="193">
        <v>1.37772</v>
      </c>
    </row>
    <row r="275" spans="1:7" ht="12.75">
      <c r="A275" s="3">
        <v>271</v>
      </c>
      <c r="B275" s="3" t="s">
        <v>207</v>
      </c>
      <c r="C275" s="1" t="s">
        <v>555</v>
      </c>
      <c r="E275" s="5">
        <v>1.66</v>
      </c>
      <c r="F275" s="193">
        <v>1.63464</v>
      </c>
      <c r="G275" s="193">
        <v>1.35918</v>
      </c>
    </row>
    <row r="276" spans="1:7" ht="12.75">
      <c r="A276" s="3">
        <v>272</v>
      </c>
      <c r="B276" s="3" t="s">
        <v>207</v>
      </c>
      <c r="C276" s="1" t="s">
        <v>556</v>
      </c>
      <c r="E276" s="5">
        <v>1.83</v>
      </c>
      <c r="F276" s="193">
        <v>1.67114</v>
      </c>
      <c r="G276" s="193">
        <v>1.3956</v>
      </c>
    </row>
    <row r="277" spans="1:7" ht="12.75">
      <c r="A277" s="3">
        <v>273</v>
      </c>
      <c r="B277" s="3" t="s">
        <v>207</v>
      </c>
      <c r="C277" s="1" t="s">
        <v>557</v>
      </c>
      <c r="E277" s="5">
        <v>1.53</v>
      </c>
      <c r="F277" s="193">
        <v>1.47369</v>
      </c>
      <c r="G277" s="193">
        <v>1.16269</v>
      </c>
    </row>
    <row r="278" spans="1:7" ht="12.75">
      <c r="A278" s="3">
        <v>274</v>
      </c>
      <c r="B278" s="3" t="s">
        <v>207</v>
      </c>
      <c r="C278" s="1" t="s">
        <v>558</v>
      </c>
      <c r="E278" s="5">
        <v>1.49</v>
      </c>
      <c r="F278" s="193">
        <v>1.45063</v>
      </c>
      <c r="G278" s="193">
        <v>1.16427</v>
      </c>
    </row>
    <row r="279" spans="1:7" ht="12.75">
      <c r="A279" s="3">
        <v>275</v>
      </c>
      <c r="B279" s="3" t="s">
        <v>207</v>
      </c>
      <c r="C279" s="1" t="s">
        <v>559</v>
      </c>
      <c r="E279" s="5">
        <v>1.39</v>
      </c>
      <c r="F279" s="193">
        <v>1.39393</v>
      </c>
      <c r="G279" s="193">
        <v>1.17605</v>
      </c>
    </row>
    <row r="280" spans="1:7" ht="12.75">
      <c r="A280" s="3">
        <v>276</v>
      </c>
      <c r="B280" s="3" t="s">
        <v>207</v>
      </c>
      <c r="C280" s="1" t="s">
        <v>560</v>
      </c>
      <c r="E280" s="5">
        <v>1.68</v>
      </c>
      <c r="F280" s="193">
        <v>1.66617</v>
      </c>
      <c r="G280" s="193">
        <v>1.37951</v>
      </c>
    </row>
    <row r="281" spans="1:7" ht="12.75">
      <c r="A281" s="3">
        <v>277</v>
      </c>
      <c r="B281" s="3" t="s">
        <v>207</v>
      </c>
      <c r="C281" s="1" t="s">
        <v>561</v>
      </c>
      <c r="E281" s="5">
        <v>1.83</v>
      </c>
      <c r="F281" s="193">
        <v>1.71128</v>
      </c>
      <c r="G281" s="193">
        <v>1.39492</v>
      </c>
    </row>
    <row r="282" spans="1:7" ht="12.75">
      <c r="A282" s="3">
        <v>278</v>
      </c>
      <c r="B282" s="3" t="s">
        <v>207</v>
      </c>
      <c r="C282" s="1" t="s">
        <v>562</v>
      </c>
      <c r="E282" s="5">
        <v>1.54</v>
      </c>
      <c r="F282" s="193">
        <v>1.47336</v>
      </c>
      <c r="G282" s="193">
        <v>1.16746</v>
      </c>
    </row>
    <row r="283" spans="1:7" ht="12.75">
      <c r="A283" s="3">
        <v>279</v>
      </c>
      <c r="B283" s="3" t="s">
        <v>207</v>
      </c>
      <c r="C283" s="1" t="s">
        <v>563</v>
      </c>
      <c r="E283" s="5">
        <v>1.54</v>
      </c>
      <c r="F283" s="193">
        <v>1.51567</v>
      </c>
      <c r="G283" s="193">
        <v>1.25431</v>
      </c>
    </row>
    <row r="284" spans="1:7" ht="12.75">
      <c r="A284" s="3">
        <v>280</v>
      </c>
      <c r="B284" s="3" t="s">
        <v>207</v>
      </c>
      <c r="C284" s="1" t="s">
        <v>564</v>
      </c>
      <c r="E284" s="5">
        <v>1.52</v>
      </c>
      <c r="F284" s="193">
        <v>1.57567</v>
      </c>
      <c r="G284" s="193">
        <v>1.28211</v>
      </c>
    </row>
    <row r="285" spans="1:7" ht="12.75">
      <c r="A285" s="3">
        <v>281</v>
      </c>
      <c r="B285" s="3" t="s">
        <v>207</v>
      </c>
      <c r="C285" s="1" t="s">
        <v>565</v>
      </c>
      <c r="E285" s="5">
        <v>1.39</v>
      </c>
      <c r="F285" s="193">
        <v>1.39255</v>
      </c>
      <c r="G285" s="193">
        <v>1.13751</v>
      </c>
    </row>
    <row r="286" spans="1:7" ht="12.75">
      <c r="A286" s="3">
        <v>282</v>
      </c>
      <c r="B286" s="3" t="s">
        <v>207</v>
      </c>
      <c r="C286" s="1" t="s">
        <v>566</v>
      </c>
      <c r="E286" s="5">
        <v>1.78</v>
      </c>
      <c r="F286" s="193">
        <v>1.72689</v>
      </c>
      <c r="G286" s="193">
        <v>1.37602</v>
      </c>
    </row>
    <row r="287" spans="1:7" ht="12.75">
      <c r="A287" s="3">
        <v>283</v>
      </c>
      <c r="B287" s="3" t="s">
        <v>207</v>
      </c>
      <c r="C287" s="1" t="s">
        <v>567</v>
      </c>
      <c r="E287" s="5">
        <v>1.56</v>
      </c>
      <c r="F287" s="193">
        <v>1.59403</v>
      </c>
      <c r="G287" s="193">
        <v>1.33484</v>
      </c>
    </row>
    <row r="288" spans="1:7" ht="12.75">
      <c r="A288" s="3">
        <v>284</v>
      </c>
      <c r="B288" s="3" t="s">
        <v>207</v>
      </c>
      <c r="C288" s="1" t="s">
        <v>568</v>
      </c>
      <c r="E288" s="5">
        <v>1.39</v>
      </c>
      <c r="F288" s="193">
        <v>1.42111</v>
      </c>
      <c r="G288" s="193">
        <v>1.19865</v>
      </c>
    </row>
    <row r="289" spans="1:7" ht="12.75">
      <c r="A289" s="3">
        <v>285</v>
      </c>
      <c r="B289" s="3" t="s">
        <v>208</v>
      </c>
      <c r="C289" s="1" t="s">
        <v>569</v>
      </c>
      <c r="E289" s="5">
        <v>1.43</v>
      </c>
      <c r="F289" s="193">
        <v>1.44156</v>
      </c>
      <c r="G289" s="193">
        <v>1.26075</v>
      </c>
    </row>
    <row r="290" spans="1:7" ht="12.75">
      <c r="A290" s="3">
        <v>286</v>
      </c>
      <c r="B290" s="3" t="s">
        <v>208</v>
      </c>
      <c r="C290" s="1" t="s">
        <v>570</v>
      </c>
      <c r="E290" s="5">
        <v>1.4</v>
      </c>
      <c r="F290" s="193">
        <v>1.49017</v>
      </c>
      <c r="G290" s="193">
        <v>1.35639</v>
      </c>
    </row>
    <row r="291" spans="1:7" ht="12.75">
      <c r="A291" s="3">
        <v>287</v>
      </c>
      <c r="B291" s="3" t="s">
        <v>208</v>
      </c>
      <c r="C291" s="1" t="s">
        <v>232</v>
      </c>
      <c r="E291" s="5">
        <v>1.43</v>
      </c>
      <c r="F291" s="193">
        <v>1.46516</v>
      </c>
      <c r="G291" s="193">
        <v>1.3379</v>
      </c>
    </row>
    <row r="292" spans="1:7" ht="12.75">
      <c r="A292" s="3">
        <v>288</v>
      </c>
      <c r="B292" s="3" t="s">
        <v>208</v>
      </c>
      <c r="C292" s="1" t="s">
        <v>571</v>
      </c>
      <c r="E292" s="5">
        <v>1.43</v>
      </c>
      <c r="F292" s="193">
        <v>1.44034</v>
      </c>
      <c r="G292" s="193">
        <v>1.25476</v>
      </c>
    </row>
    <row r="293" spans="1:7" ht="12.75">
      <c r="A293" s="3">
        <v>289</v>
      </c>
      <c r="B293" s="3" t="s">
        <v>208</v>
      </c>
      <c r="C293" s="1" t="s">
        <v>572</v>
      </c>
      <c r="E293" s="5">
        <v>1.53</v>
      </c>
      <c r="F293" s="193">
        <v>1.45254</v>
      </c>
      <c r="G293" s="193">
        <v>1.19195</v>
      </c>
    </row>
    <row r="294" spans="1:7" ht="12.75">
      <c r="A294" s="3">
        <v>290</v>
      </c>
      <c r="B294" s="3" t="s">
        <v>208</v>
      </c>
      <c r="C294" s="1" t="s">
        <v>477</v>
      </c>
      <c r="E294" s="5">
        <v>1.42</v>
      </c>
      <c r="F294" s="193">
        <v>1.45847</v>
      </c>
      <c r="G294" s="193">
        <v>1.24607</v>
      </c>
    </row>
    <row r="295" spans="1:7" ht="12.75">
      <c r="A295" s="3">
        <v>291</v>
      </c>
      <c r="B295" s="3" t="s">
        <v>208</v>
      </c>
      <c r="C295" s="1" t="s">
        <v>478</v>
      </c>
      <c r="E295" s="5">
        <v>1.43</v>
      </c>
      <c r="F295" s="193">
        <v>1.46469</v>
      </c>
      <c r="G295" s="193">
        <v>1.28553</v>
      </c>
    </row>
    <row r="296" spans="1:7" ht="12.75">
      <c r="A296" s="3">
        <v>292</v>
      </c>
      <c r="B296" s="3" t="s">
        <v>208</v>
      </c>
      <c r="C296" s="1" t="s">
        <v>573</v>
      </c>
      <c r="E296" s="5">
        <v>1.39</v>
      </c>
      <c r="F296" s="193">
        <v>1.4656</v>
      </c>
      <c r="G296" s="193">
        <v>1.27128</v>
      </c>
    </row>
    <row r="297" spans="1:7" ht="12.75">
      <c r="A297" s="3">
        <v>293</v>
      </c>
      <c r="B297" s="3" t="s">
        <v>208</v>
      </c>
      <c r="C297" s="1" t="s">
        <v>574</v>
      </c>
      <c r="E297" s="5">
        <v>1.43</v>
      </c>
      <c r="F297" s="193">
        <v>1.44731</v>
      </c>
      <c r="G297" s="193">
        <v>1.19949</v>
      </c>
    </row>
    <row r="298" spans="1:7" ht="12.75">
      <c r="A298" s="3">
        <v>294</v>
      </c>
      <c r="B298" s="3" t="s">
        <v>208</v>
      </c>
      <c r="C298" s="1" t="s">
        <v>575</v>
      </c>
      <c r="E298" s="5">
        <v>1.43</v>
      </c>
      <c r="F298" s="193">
        <v>1.44844</v>
      </c>
      <c r="G298" s="193">
        <v>1.19702</v>
      </c>
    </row>
    <row r="299" spans="1:7" ht="12.75">
      <c r="A299" s="3">
        <v>295</v>
      </c>
      <c r="B299" s="3" t="s">
        <v>208</v>
      </c>
      <c r="C299" s="1" t="s">
        <v>576</v>
      </c>
      <c r="E299" s="5">
        <v>1.42</v>
      </c>
      <c r="F299" s="193">
        <v>1.48849</v>
      </c>
      <c r="G299" s="193">
        <v>1.37749</v>
      </c>
    </row>
    <row r="300" spans="1:7" ht="12.75">
      <c r="A300" s="3">
        <v>296</v>
      </c>
      <c r="B300" s="3" t="s">
        <v>208</v>
      </c>
      <c r="C300" s="1" t="s">
        <v>311</v>
      </c>
      <c r="E300" s="5">
        <v>1.43</v>
      </c>
      <c r="F300" s="193">
        <v>1.44698</v>
      </c>
      <c r="G300" s="193">
        <v>1.29684</v>
      </c>
    </row>
    <row r="301" spans="1:7" ht="12.75">
      <c r="A301" s="3">
        <v>297</v>
      </c>
      <c r="B301" s="3" t="s">
        <v>208</v>
      </c>
      <c r="C301" s="1" t="s">
        <v>577</v>
      </c>
      <c r="E301" s="5">
        <v>1.43</v>
      </c>
      <c r="F301" s="193">
        <v>1.44708</v>
      </c>
      <c r="G301" s="193">
        <v>1.25592</v>
      </c>
    </row>
    <row r="302" spans="1:7" ht="12.75">
      <c r="A302" s="3">
        <v>298</v>
      </c>
      <c r="B302" s="3" t="s">
        <v>209</v>
      </c>
      <c r="C302" s="1" t="s">
        <v>578</v>
      </c>
      <c r="E302" s="5">
        <v>1.39</v>
      </c>
      <c r="F302" s="193">
        <v>1.36211</v>
      </c>
      <c r="G302" s="193">
        <v>1.10066</v>
      </c>
    </row>
    <row r="303" spans="1:7" ht="12.75">
      <c r="A303" s="3">
        <v>299</v>
      </c>
      <c r="B303" s="3" t="s">
        <v>209</v>
      </c>
      <c r="C303" s="1" t="s">
        <v>579</v>
      </c>
      <c r="E303" s="5">
        <v>1.43</v>
      </c>
      <c r="F303" s="193">
        <v>1.44123</v>
      </c>
      <c r="G303" s="193">
        <v>1.22389</v>
      </c>
    </row>
    <row r="304" spans="1:7" ht="12.75">
      <c r="A304" s="3">
        <v>300</v>
      </c>
      <c r="B304" s="3" t="s">
        <v>209</v>
      </c>
      <c r="C304" s="1" t="s">
        <v>580</v>
      </c>
      <c r="E304" s="5">
        <v>1.55</v>
      </c>
      <c r="F304" s="193">
        <v>1.54118</v>
      </c>
      <c r="G304" s="193">
        <v>1.31631</v>
      </c>
    </row>
    <row r="305" spans="1:7" ht="12.75">
      <c r="A305" s="3">
        <v>301</v>
      </c>
      <c r="B305" s="3" t="s">
        <v>209</v>
      </c>
      <c r="C305" s="1" t="s">
        <v>581</v>
      </c>
      <c r="E305" s="5">
        <v>1.48</v>
      </c>
      <c r="F305" s="193">
        <v>1.45941</v>
      </c>
      <c r="G305" s="193">
        <v>1.20842</v>
      </c>
    </row>
    <row r="306" spans="1:7" ht="12.75">
      <c r="A306" s="3">
        <v>302</v>
      </c>
      <c r="B306" s="3" t="s">
        <v>209</v>
      </c>
      <c r="C306" s="1" t="s">
        <v>582</v>
      </c>
      <c r="E306" s="5">
        <v>1.52</v>
      </c>
      <c r="F306" s="193">
        <v>1.48036</v>
      </c>
      <c r="G306" s="193">
        <v>1.25365</v>
      </c>
    </row>
    <row r="307" spans="1:7" ht="12.75">
      <c r="A307" s="3">
        <v>303</v>
      </c>
      <c r="B307" s="3" t="s">
        <v>209</v>
      </c>
      <c r="C307" s="1" t="s">
        <v>583</v>
      </c>
      <c r="E307" s="5">
        <v>1.48</v>
      </c>
      <c r="F307" s="193">
        <v>1.45354</v>
      </c>
      <c r="G307" s="193">
        <v>1.20922</v>
      </c>
    </row>
    <row r="308" spans="1:7" ht="12.75">
      <c r="A308" s="3">
        <v>304</v>
      </c>
      <c r="B308" s="3" t="s">
        <v>209</v>
      </c>
      <c r="C308" s="1" t="s">
        <v>584</v>
      </c>
      <c r="E308" s="5">
        <v>1.48</v>
      </c>
      <c r="F308" s="193">
        <v>1.4801</v>
      </c>
      <c r="G308" s="193">
        <v>1.23954</v>
      </c>
    </row>
    <row r="309" spans="1:7" ht="12.75">
      <c r="A309" s="3">
        <v>305</v>
      </c>
      <c r="B309" s="3" t="s">
        <v>209</v>
      </c>
      <c r="C309" s="1" t="s">
        <v>585</v>
      </c>
      <c r="E309" s="5">
        <v>1.47</v>
      </c>
      <c r="F309" s="193">
        <v>1.45067</v>
      </c>
      <c r="G309" s="193">
        <v>1.21504</v>
      </c>
    </row>
    <row r="310" spans="1:7" ht="12.75">
      <c r="A310" s="3">
        <v>306</v>
      </c>
      <c r="B310" s="3" t="s">
        <v>209</v>
      </c>
      <c r="C310" s="1" t="s">
        <v>586</v>
      </c>
      <c r="E310" s="5">
        <v>1.55</v>
      </c>
      <c r="F310" s="193">
        <v>1.47672</v>
      </c>
      <c r="G310" s="193">
        <v>1.25373</v>
      </c>
    </row>
    <row r="311" spans="1:7" ht="12.75">
      <c r="A311" s="3">
        <v>307</v>
      </c>
      <c r="B311" s="3" t="s">
        <v>209</v>
      </c>
      <c r="C311" s="1" t="s">
        <v>587</v>
      </c>
      <c r="E311" s="5">
        <v>1.54</v>
      </c>
      <c r="F311" s="193">
        <v>1.5197</v>
      </c>
      <c r="G311" s="193">
        <v>1.27521</v>
      </c>
    </row>
    <row r="312" spans="1:7" ht="12.75">
      <c r="A312" s="3">
        <v>308</v>
      </c>
      <c r="B312" s="3" t="s">
        <v>209</v>
      </c>
      <c r="C312" s="1" t="s">
        <v>588</v>
      </c>
      <c r="E312" s="5">
        <v>1.48</v>
      </c>
      <c r="F312" s="193">
        <v>1.46432</v>
      </c>
      <c r="G312" s="193">
        <v>1.21</v>
      </c>
    </row>
    <row r="313" spans="1:7" ht="12.75">
      <c r="A313" s="3">
        <v>309</v>
      </c>
      <c r="B313" s="3" t="s">
        <v>209</v>
      </c>
      <c r="C313" s="1" t="s">
        <v>519</v>
      </c>
      <c r="E313" s="5">
        <v>1.45</v>
      </c>
      <c r="F313" s="193">
        <v>1.45254</v>
      </c>
      <c r="G313" s="193">
        <v>1.23398</v>
      </c>
    </row>
    <row r="314" spans="1:7" ht="12.75">
      <c r="A314" s="3">
        <v>310</v>
      </c>
      <c r="B314" s="3" t="s">
        <v>209</v>
      </c>
      <c r="C314" s="1" t="s">
        <v>589</v>
      </c>
      <c r="E314" s="5">
        <v>1.48</v>
      </c>
      <c r="F314" s="193">
        <v>1.47435</v>
      </c>
      <c r="G314" s="193">
        <v>1.22369</v>
      </c>
    </row>
    <row r="315" spans="1:7" ht="12.75">
      <c r="A315" s="3">
        <v>311</v>
      </c>
      <c r="B315" s="3" t="s">
        <v>209</v>
      </c>
      <c r="C315" s="1" t="s">
        <v>590</v>
      </c>
      <c r="E315" s="5">
        <v>1.48</v>
      </c>
      <c r="F315" s="193">
        <v>1.46096</v>
      </c>
      <c r="G315" s="193">
        <v>1.19357</v>
      </c>
    </row>
    <row r="316" spans="1:7" ht="12.75">
      <c r="A316" s="3">
        <v>312</v>
      </c>
      <c r="B316" s="3" t="s">
        <v>209</v>
      </c>
      <c r="C316" s="1" t="s">
        <v>591</v>
      </c>
      <c r="E316" s="5">
        <v>1.47</v>
      </c>
      <c r="F316" s="193">
        <v>1.45132</v>
      </c>
      <c r="G316" s="193">
        <v>1.20699</v>
      </c>
    </row>
    <row r="317" spans="1:7" ht="12.75">
      <c r="A317" s="3">
        <v>313</v>
      </c>
      <c r="B317" s="3" t="s">
        <v>209</v>
      </c>
      <c r="C317" s="1" t="s">
        <v>592</v>
      </c>
      <c r="E317" s="5">
        <v>1.53</v>
      </c>
      <c r="F317" s="193">
        <v>1.41337</v>
      </c>
      <c r="G317" s="193">
        <v>1.15826</v>
      </c>
    </row>
    <row r="318" spans="1:7" ht="12.75">
      <c r="A318" s="3">
        <v>314</v>
      </c>
      <c r="B318" s="3" t="s">
        <v>209</v>
      </c>
      <c r="C318" s="1" t="s">
        <v>593</v>
      </c>
      <c r="E318" s="5">
        <v>1.52</v>
      </c>
      <c r="F318" s="193">
        <v>1.50412</v>
      </c>
      <c r="G318" s="193">
        <v>1.26902</v>
      </c>
    </row>
    <row r="319" spans="1:7" ht="12.75">
      <c r="A319" s="3">
        <v>315</v>
      </c>
      <c r="B319" s="3" t="s">
        <v>209</v>
      </c>
      <c r="C319" s="1" t="s">
        <v>594</v>
      </c>
      <c r="E319" s="5">
        <v>1.43</v>
      </c>
      <c r="F319" s="193">
        <v>1.44123</v>
      </c>
      <c r="G319" s="193">
        <v>1.20104</v>
      </c>
    </row>
    <row r="320" spans="1:7" ht="12.75">
      <c r="A320" s="3">
        <v>316</v>
      </c>
      <c r="B320" s="3" t="s">
        <v>209</v>
      </c>
      <c r="C320" s="1" t="s">
        <v>595</v>
      </c>
      <c r="E320" s="5">
        <v>1.48</v>
      </c>
      <c r="F320" s="193">
        <v>1.44704</v>
      </c>
      <c r="G320" s="193">
        <v>1.19855</v>
      </c>
    </row>
    <row r="321" spans="1:7" ht="12.75">
      <c r="A321" s="3">
        <v>317</v>
      </c>
      <c r="B321" s="3" t="s">
        <v>209</v>
      </c>
      <c r="C321" s="1" t="s">
        <v>596</v>
      </c>
      <c r="E321" s="5">
        <v>1.48</v>
      </c>
      <c r="F321" s="193">
        <v>1.42939</v>
      </c>
      <c r="G321" s="193">
        <v>1.1746</v>
      </c>
    </row>
    <row r="322" spans="1:7" ht="12.75">
      <c r="A322" s="3">
        <v>318</v>
      </c>
      <c r="B322" s="3" t="s">
        <v>209</v>
      </c>
      <c r="C322" s="1" t="s">
        <v>597</v>
      </c>
      <c r="E322" s="5">
        <v>1.46</v>
      </c>
      <c r="F322" s="193">
        <v>1.44569</v>
      </c>
      <c r="G322" s="193">
        <v>1.1807</v>
      </c>
    </row>
    <row r="323" spans="1:7" ht="12.75">
      <c r="A323" s="3">
        <v>319</v>
      </c>
      <c r="B323" s="3" t="s">
        <v>209</v>
      </c>
      <c r="C323" s="1" t="s">
        <v>598</v>
      </c>
      <c r="E323" s="5">
        <v>1.55</v>
      </c>
      <c r="F323" s="193">
        <v>1.52125</v>
      </c>
      <c r="G323" s="193">
        <v>1.30758</v>
      </c>
    </row>
    <row r="324" spans="1:7" ht="12.75">
      <c r="A324" s="3">
        <v>320</v>
      </c>
      <c r="B324" s="3" t="s">
        <v>209</v>
      </c>
      <c r="C324" s="1" t="s">
        <v>599</v>
      </c>
      <c r="E324" s="5">
        <v>1.48</v>
      </c>
      <c r="F324" s="193">
        <v>1.46024</v>
      </c>
      <c r="G324" s="193">
        <v>1.21374</v>
      </c>
    </row>
    <row r="325" spans="1:7" ht="12.75">
      <c r="A325" s="3">
        <v>321</v>
      </c>
      <c r="B325" s="3" t="s">
        <v>209</v>
      </c>
      <c r="C325" s="1" t="s">
        <v>600</v>
      </c>
      <c r="E325" s="5">
        <v>1.48</v>
      </c>
      <c r="F325" s="193">
        <v>1.45639</v>
      </c>
      <c r="G325" s="193">
        <v>1.21177</v>
      </c>
    </row>
    <row r="326" spans="1:7" ht="12.75">
      <c r="A326" s="3">
        <v>322</v>
      </c>
      <c r="B326" s="3" t="s">
        <v>209</v>
      </c>
      <c r="C326" s="1" t="s">
        <v>601</v>
      </c>
      <c r="E326" s="5">
        <v>1.54</v>
      </c>
      <c r="F326" s="193">
        <v>1.43129</v>
      </c>
      <c r="G326" s="193">
        <v>1.18976</v>
      </c>
    </row>
    <row r="327" spans="1:7" ht="12.75">
      <c r="A327" s="3">
        <v>323</v>
      </c>
      <c r="B327" s="3" t="s">
        <v>210</v>
      </c>
      <c r="C327" s="1" t="s">
        <v>602</v>
      </c>
      <c r="E327" s="5">
        <v>1.46</v>
      </c>
      <c r="F327" s="193">
        <v>1.43732</v>
      </c>
      <c r="G327" s="193">
        <v>1.18</v>
      </c>
    </row>
    <row r="328" spans="1:7" ht="12.75">
      <c r="A328" s="3">
        <v>324</v>
      </c>
      <c r="B328" s="3" t="s">
        <v>210</v>
      </c>
      <c r="C328" s="1" t="s">
        <v>603</v>
      </c>
      <c r="E328" s="5">
        <v>1.55</v>
      </c>
      <c r="F328" s="193">
        <v>1.53183</v>
      </c>
      <c r="G328" s="193">
        <v>1.37878</v>
      </c>
    </row>
    <row r="329" spans="1:7" ht="12.75">
      <c r="A329" s="3">
        <v>325</v>
      </c>
      <c r="B329" s="3" t="s">
        <v>210</v>
      </c>
      <c r="C329" s="1" t="s">
        <v>604</v>
      </c>
      <c r="E329" s="5">
        <v>1.43</v>
      </c>
      <c r="F329" s="193">
        <v>1.45096</v>
      </c>
      <c r="G329" s="193">
        <v>1.31169</v>
      </c>
    </row>
    <row r="330" spans="1:7" ht="12.75">
      <c r="A330" s="3">
        <v>326</v>
      </c>
      <c r="B330" s="3" t="s">
        <v>210</v>
      </c>
      <c r="C330" s="1" t="s">
        <v>605</v>
      </c>
      <c r="E330" s="5">
        <v>1.55</v>
      </c>
      <c r="F330" s="193">
        <v>1.53547</v>
      </c>
      <c r="G330" s="193">
        <v>1.38662</v>
      </c>
    </row>
    <row r="331" spans="1:7" ht="12.75">
      <c r="A331" s="3">
        <v>327</v>
      </c>
      <c r="B331" s="3" t="s">
        <v>210</v>
      </c>
      <c r="C331" s="1" t="s">
        <v>619</v>
      </c>
      <c r="E331" s="5">
        <v>1.55</v>
      </c>
      <c r="F331" s="193">
        <v>1.43476</v>
      </c>
      <c r="G331" s="193">
        <v>1.18932</v>
      </c>
    </row>
    <row r="332" spans="1:7" ht="12.75">
      <c r="A332" s="3">
        <v>328</v>
      </c>
      <c r="B332" s="3" t="s">
        <v>210</v>
      </c>
      <c r="C332" s="1" t="s">
        <v>620</v>
      </c>
      <c r="E332" s="5">
        <v>1.55</v>
      </c>
      <c r="F332" s="193">
        <v>1.54279</v>
      </c>
      <c r="G332" s="193">
        <v>1.40582</v>
      </c>
    </row>
    <row r="333" spans="1:7" ht="12.75">
      <c r="A333" s="3">
        <v>329</v>
      </c>
      <c r="B333" s="3" t="s">
        <v>210</v>
      </c>
      <c r="C333" s="1" t="s">
        <v>621</v>
      </c>
      <c r="E333" s="5">
        <v>1.55</v>
      </c>
      <c r="F333" s="193">
        <v>1.54523</v>
      </c>
      <c r="G333" s="193">
        <v>1.4117</v>
      </c>
    </row>
    <row r="334" spans="1:7" ht="12.75">
      <c r="A334" s="3">
        <v>330</v>
      </c>
      <c r="B334" s="3" t="s">
        <v>210</v>
      </c>
      <c r="C334" s="1" t="s">
        <v>622</v>
      </c>
      <c r="E334" s="5">
        <v>1.55</v>
      </c>
      <c r="F334" s="193">
        <v>1.54067</v>
      </c>
      <c r="G334" s="193">
        <v>1.40052</v>
      </c>
    </row>
    <row r="335" spans="1:7" ht="12.75">
      <c r="A335" s="3">
        <v>331</v>
      </c>
      <c r="B335" s="3" t="s">
        <v>210</v>
      </c>
      <c r="C335" s="1" t="s">
        <v>623</v>
      </c>
      <c r="E335" s="5">
        <v>1.55</v>
      </c>
      <c r="F335" s="193">
        <v>1.55335</v>
      </c>
      <c r="G335" s="193">
        <v>1.43016</v>
      </c>
    </row>
    <row r="336" spans="1:7" ht="12.75">
      <c r="A336" s="3">
        <v>332</v>
      </c>
      <c r="B336" s="3" t="s">
        <v>210</v>
      </c>
      <c r="C336" s="1" t="s">
        <v>624</v>
      </c>
      <c r="E336" s="5">
        <v>1.45</v>
      </c>
      <c r="F336" s="193">
        <v>1.49355</v>
      </c>
      <c r="G336" s="193">
        <v>1.29087</v>
      </c>
    </row>
    <row r="337" spans="1:7" ht="12.75">
      <c r="A337" s="3">
        <v>333</v>
      </c>
      <c r="B337" s="3" t="s">
        <v>210</v>
      </c>
      <c r="C337" s="1" t="s">
        <v>625</v>
      </c>
      <c r="E337" s="5">
        <v>1.55</v>
      </c>
      <c r="F337" s="193">
        <v>1.52738</v>
      </c>
      <c r="G337" s="193">
        <v>1.36819</v>
      </c>
    </row>
    <row r="338" spans="1:7" ht="12.75">
      <c r="A338" s="3">
        <v>334</v>
      </c>
      <c r="B338" s="3" t="s">
        <v>210</v>
      </c>
      <c r="C338" s="1" t="s">
        <v>626</v>
      </c>
      <c r="E338" s="5">
        <v>1.55</v>
      </c>
      <c r="F338" s="193">
        <v>1.50711</v>
      </c>
      <c r="G338" s="193">
        <v>1.31684</v>
      </c>
    </row>
    <row r="339" spans="1:7" ht="12.75">
      <c r="A339" s="3">
        <v>335</v>
      </c>
      <c r="B339" s="3" t="s">
        <v>210</v>
      </c>
      <c r="C339" s="1" t="s">
        <v>627</v>
      </c>
      <c r="E339" s="5">
        <v>1.44</v>
      </c>
      <c r="F339" s="193">
        <v>1.46455</v>
      </c>
      <c r="G339" s="193">
        <v>1.25597</v>
      </c>
    </row>
    <row r="340" spans="1:7" ht="12.75">
      <c r="A340" s="3">
        <v>336</v>
      </c>
      <c r="B340" s="3" t="s">
        <v>210</v>
      </c>
      <c r="C340" s="1" t="s">
        <v>628</v>
      </c>
      <c r="E340" s="5">
        <v>1.55</v>
      </c>
      <c r="F340" s="193">
        <v>1.46936</v>
      </c>
      <c r="G340" s="193">
        <v>1.24526</v>
      </c>
    </row>
    <row r="341" spans="1:7" ht="12.75">
      <c r="A341" s="3">
        <v>337</v>
      </c>
      <c r="B341" s="3" t="s">
        <v>210</v>
      </c>
      <c r="C341" s="1" t="s">
        <v>629</v>
      </c>
      <c r="E341" s="5">
        <v>1.44</v>
      </c>
      <c r="F341" s="193">
        <v>1.52185</v>
      </c>
      <c r="G341" s="193">
        <v>1.3513</v>
      </c>
    </row>
    <row r="342" spans="1:7" ht="12.75">
      <c r="A342" s="3">
        <v>338</v>
      </c>
      <c r="B342" s="3" t="s">
        <v>210</v>
      </c>
      <c r="C342" s="1" t="s">
        <v>630</v>
      </c>
      <c r="E342" s="5">
        <v>1.44</v>
      </c>
      <c r="F342" s="193">
        <v>1.4854</v>
      </c>
      <c r="G342" s="193">
        <v>1.29025</v>
      </c>
    </row>
    <row r="343" spans="1:7" ht="12.75">
      <c r="A343" s="3">
        <v>339</v>
      </c>
      <c r="B343" s="3" t="s">
        <v>210</v>
      </c>
      <c r="C343" s="1" t="s">
        <v>631</v>
      </c>
      <c r="E343" s="5">
        <v>1.44</v>
      </c>
      <c r="F343" s="193">
        <v>1.48767</v>
      </c>
      <c r="G343" s="193">
        <v>1.30175</v>
      </c>
    </row>
    <row r="344" spans="1:7" ht="12.75">
      <c r="A344" s="3">
        <v>340</v>
      </c>
      <c r="B344" s="3" t="s">
        <v>210</v>
      </c>
      <c r="C344" s="1" t="s">
        <v>632</v>
      </c>
      <c r="E344" s="5">
        <v>1.44</v>
      </c>
      <c r="F344" s="193">
        <v>1.42496</v>
      </c>
      <c r="G344" s="193">
        <v>1.15881</v>
      </c>
    </row>
    <row r="345" spans="1:7" ht="12.75">
      <c r="A345" s="3">
        <v>341</v>
      </c>
      <c r="B345" s="3" t="s">
        <v>210</v>
      </c>
      <c r="C345" s="1" t="s">
        <v>633</v>
      </c>
      <c r="E345" s="5">
        <v>1.55</v>
      </c>
      <c r="F345" s="193">
        <v>1.44479</v>
      </c>
      <c r="G345" s="193">
        <v>1.21482</v>
      </c>
    </row>
    <row r="346" spans="1:7" ht="12.75">
      <c r="A346" s="3">
        <v>342</v>
      </c>
      <c r="B346" s="3" t="s">
        <v>210</v>
      </c>
      <c r="C346" s="1" t="s">
        <v>634</v>
      </c>
      <c r="E346" s="5">
        <v>1.44</v>
      </c>
      <c r="F346" s="193">
        <v>1.45444</v>
      </c>
      <c r="G346" s="193">
        <v>1.21015</v>
      </c>
    </row>
    <row r="347" spans="1:7" ht="12.75">
      <c r="A347" s="3">
        <v>343</v>
      </c>
      <c r="B347" s="3" t="s">
        <v>210</v>
      </c>
      <c r="C347" s="1" t="s">
        <v>635</v>
      </c>
      <c r="E347" s="5">
        <v>1.44</v>
      </c>
      <c r="F347" s="193">
        <v>1.51887</v>
      </c>
      <c r="G347" s="193">
        <v>1.34814</v>
      </c>
    </row>
    <row r="348" spans="1:7" ht="12.75">
      <c r="A348" s="3">
        <v>344</v>
      </c>
      <c r="B348" s="3" t="s">
        <v>210</v>
      </c>
      <c r="C348" s="1" t="s">
        <v>636</v>
      </c>
      <c r="E348" s="5">
        <v>1.55</v>
      </c>
      <c r="F348" s="193">
        <v>1.53185</v>
      </c>
      <c r="G348" s="193">
        <v>1.37626</v>
      </c>
    </row>
    <row r="349" spans="1:7" ht="12.75">
      <c r="A349" s="3">
        <v>345</v>
      </c>
      <c r="B349" s="3" t="s">
        <v>210</v>
      </c>
      <c r="C349" s="1" t="s">
        <v>637</v>
      </c>
      <c r="E349" s="5">
        <v>1.46</v>
      </c>
      <c r="F349" s="193">
        <v>1.40625</v>
      </c>
      <c r="G349" s="193">
        <v>1.1316</v>
      </c>
    </row>
    <row r="350" spans="1:7" ht="12.75">
      <c r="A350" s="3">
        <v>346</v>
      </c>
      <c r="B350" s="3" t="s">
        <v>210</v>
      </c>
      <c r="C350" s="1" t="s">
        <v>638</v>
      </c>
      <c r="E350" s="5">
        <v>1.44</v>
      </c>
      <c r="F350" s="193">
        <v>1.42537</v>
      </c>
      <c r="G350" s="193">
        <v>1.15963</v>
      </c>
    </row>
    <row r="351" spans="1:7" ht="12.75">
      <c r="A351" s="3">
        <v>347</v>
      </c>
      <c r="B351" s="3" t="s">
        <v>210</v>
      </c>
      <c r="C351" s="1" t="s">
        <v>639</v>
      </c>
      <c r="E351" s="5">
        <v>1.55</v>
      </c>
      <c r="F351" s="193">
        <v>1.48387</v>
      </c>
      <c r="G351" s="193">
        <v>1.27201</v>
      </c>
    </row>
    <row r="352" spans="1:7" ht="12.75">
      <c r="A352" s="3">
        <v>348</v>
      </c>
      <c r="B352" s="3" t="s">
        <v>210</v>
      </c>
      <c r="C352" s="1" t="s">
        <v>640</v>
      </c>
      <c r="E352" s="5">
        <v>1.55</v>
      </c>
      <c r="F352" s="193">
        <v>1.53293</v>
      </c>
      <c r="G352" s="193">
        <v>1.38174</v>
      </c>
    </row>
    <row r="353" spans="1:7" ht="12.75">
      <c r="A353" s="3">
        <v>349</v>
      </c>
      <c r="B353" s="3" t="s">
        <v>210</v>
      </c>
      <c r="C353" s="1" t="s">
        <v>641</v>
      </c>
      <c r="E353" s="5">
        <v>1.55</v>
      </c>
      <c r="F353" s="193">
        <v>1.50747</v>
      </c>
      <c r="G353" s="193">
        <v>1.32587</v>
      </c>
    </row>
    <row r="354" spans="1:7" ht="12.75">
      <c r="A354" s="3">
        <v>350</v>
      </c>
      <c r="B354" s="3" t="s">
        <v>210</v>
      </c>
      <c r="C354" s="1" t="s">
        <v>642</v>
      </c>
      <c r="E354" s="5">
        <v>1.44</v>
      </c>
      <c r="F354" s="193">
        <v>1.46951</v>
      </c>
      <c r="G354" s="193">
        <v>1.26718</v>
      </c>
    </row>
    <row r="355" spans="1:7" ht="12.75">
      <c r="A355" s="3">
        <v>351</v>
      </c>
      <c r="B355" s="3" t="s">
        <v>210</v>
      </c>
      <c r="C355" s="1" t="s">
        <v>643</v>
      </c>
      <c r="E355" s="5">
        <v>1.55</v>
      </c>
      <c r="F355" s="193">
        <v>1.55332</v>
      </c>
      <c r="G355" s="193">
        <v>1.43287</v>
      </c>
    </row>
    <row r="356" spans="1:7" ht="12.75">
      <c r="A356" s="3">
        <v>352</v>
      </c>
      <c r="B356" s="3" t="s">
        <v>210</v>
      </c>
      <c r="C356" s="1" t="s">
        <v>644</v>
      </c>
      <c r="E356" s="5">
        <v>1.44</v>
      </c>
      <c r="F356" s="193">
        <v>1.46684</v>
      </c>
      <c r="G356" s="193">
        <v>1.23901</v>
      </c>
    </row>
    <row r="357" spans="1:7" ht="12.75">
      <c r="A357" s="3">
        <v>353</v>
      </c>
      <c r="B357" s="3" t="s">
        <v>210</v>
      </c>
      <c r="C357" s="1" t="s">
        <v>645</v>
      </c>
      <c r="E357" s="5">
        <v>1.45</v>
      </c>
      <c r="F357" s="193">
        <v>1.44111</v>
      </c>
      <c r="G357" s="193">
        <v>1.18608</v>
      </c>
    </row>
    <row r="358" spans="1:7" ht="12.75">
      <c r="A358" s="3">
        <v>354</v>
      </c>
      <c r="B358" s="3" t="s">
        <v>210</v>
      </c>
      <c r="C358" s="1" t="s">
        <v>646</v>
      </c>
      <c r="E358" s="5">
        <v>1.53</v>
      </c>
      <c r="F358" s="193">
        <v>1.4498</v>
      </c>
      <c r="G358" s="193">
        <v>1.20664</v>
      </c>
    </row>
    <row r="359" spans="1:7" ht="12.75">
      <c r="A359" s="3">
        <v>355</v>
      </c>
      <c r="B359" s="3" t="s">
        <v>210</v>
      </c>
      <c r="C359" s="1" t="s">
        <v>647</v>
      </c>
      <c r="E359" s="5">
        <v>1.43</v>
      </c>
      <c r="F359" s="193">
        <v>1.46227</v>
      </c>
      <c r="G359" s="193">
        <v>1.28786</v>
      </c>
    </row>
    <row r="360" spans="1:7" ht="12.75">
      <c r="A360" s="3">
        <v>356</v>
      </c>
      <c r="B360" s="3" t="s">
        <v>210</v>
      </c>
      <c r="C360" s="1" t="s">
        <v>648</v>
      </c>
      <c r="E360" s="5">
        <v>1.55</v>
      </c>
      <c r="F360" s="193">
        <v>1.48739</v>
      </c>
      <c r="G360" s="193">
        <v>1.28885</v>
      </c>
    </row>
    <row r="361" spans="1:7" ht="12.75">
      <c r="A361" s="3">
        <v>357</v>
      </c>
      <c r="B361" s="3" t="s">
        <v>210</v>
      </c>
      <c r="C361" s="1" t="s">
        <v>649</v>
      </c>
      <c r="E361" s="5">
        <v>1.55</v>
      </c>
      <c r="F361" s="193">
        <v>1.54011</v>
      </c>
      <c r="G361" s="193">
        <v>1.39569</v>
      </c>
    </row>
    <row r="362" spans="1:7" ht="12.75">
      <c r="A362" s="3">
        <v>358</v>
      </c>
      <c r="B362" s="3" t="s">
        <v>210</v>
      </c>
      <c r="C362" s="1" t="s">
        <v>650</v>
      </c>
      <c r="E362" s="5">
        <v>1.55</v>
      </c>
      <c r="F362" s="193">
        <v>1.53531</v>
      </c>
      <c r="G362" s="193">
        <v>1.38165</v>
      </c>
    </row>
    <row r="363" spans="1:7" ht="12.75">
      <c r="A363" s="3">
        <v>359</v>
      </c>
      <c r="B363" s="3" t="s">
        <v>210</v>
      </c>
      <c r="C363" s="1" t="s">
        <v>651</v>
      </c>
      <c r="E363" s="5">
        <v>1.55</v>
      </c>
      <c r="F363" s="193">
        <v>1.49734</v>
      </c>
      <c r="G363" s="193">
        <v>1.30029</v>
      </c>
    </row>
    <row r="364" spans="1:7" ht="12.75">
      <c r="A364" s="3">
        <v>360</v>
      </c>
      <c r="B364" s="3" t="s">
        <v>210</v>
      </c>
      <c r="C364" s="1" t="s">
        <v>652</v>
      </c>
      <c r="E364" s="5">
        <v>1.55</v>
      </c>
      <c r="F364" s="193">
        <v>1.52457</v>
      </c>
      <c r="G364" s="193">
        <v>1.35655</v>
      </c>
    </row>
    <row r="365" spans="1:7" ht="12.75">
      <c r="A365" s="3">
        <v>361</v>
      </c>
      <c r="B365" s="3" t="s">
        <v>210</v>
      </c>
      <c r="C365" s="1" t="s">
        <v>653</v>
      </c>
      <c r="E365" s="5">
        <v>1.55</v>
      </c>
      <c r="F365" s="193">
        <v>1.4764</v>
      </c>
      <c r="G365" s="193">
        <v>1.25481</v>
      </c>
    </row>
    <row r="366" spans="1:7" ht="12.75">
      <c r="A366" s="3">
        <v>362</v>
      </c>
      <c r="B366" s="3" t="s">
        <v>210</v>
      </c>
      <c r="C366" s="1" t="s">
        <v>654</v>
      </c>
      <c r="E366" s="5">
        <v>1.43</v>
      </c>
      <c r="F366" s="193">
        <v>1.45212</v>
      </c>
      <c r="G366" s="193">
        <v>1.28193</v>
      </c>
    </row>
    <row r="367" spans="1:7" ht="12.75">
      <c r="A367" s="3">
        <v>363</v>
      </c>
      <c r="B367" s="3" t="s">
        <v>210</v>
      </c>
      <c r="C367" s="1" t="s">
        <v>655</v>
      </c>
      <c r="E367" s="5">
        <v>1.55</v>
      </c>
      <c r="F367" s="193">
        <v>1.46934</v>
      </c>
      <c r="G367" s="193">
        <v>1.25138</v>
      </c>
    </row>
    <row r="368" spans="1:7" ht="12.75">
      <c r="A368" s="3">
        <v>364</v>
      </c>
      <c r="B368" s="3" t="s">
        <v>210</v>
      </c>
      <c r="C368" s="1" t="s">
        <v>656</v>
      </c>
      <c r="E368" s="5">
        <v>1.55</v>
      </c>
      <c r="F368" s="193">
        <v>1.46915</v>
      </c>
      <c r="G368" s="193">
        <v>1.25823</v>
      </c>
    </row>
    <row r="369" spans="1:7" ht="12.75">
      <c r="A369" s="3">
        <v>365</v>
      </c>
      <c r="B369" s="3" t="s">
        <v>210</v>
      </c>
      <c r="C369" s="1" t="s">
        <v>657</v>
      </c>
      <c r="E369" s="5">
        <v>1.55</v>
      </c>
      <c r="F369" s="193">
        <v>1.55245</v>
      </c>
      <c r="G369" s="193">
        <v>1.43135</v>
      </c>
    </row>
    <row r="370" spans="1:7" ht="12.75">
      <c r="A370" s="3">
        <v>366</v>
      </c>
      <c r="B370" s="3" t="s">
        <v>210</v>
      </c>
      <c r="C370" s="1" t="s">
        <v>658</v>
      </c>
      <c r="E370" s="5">
        <v>1.55</v>
      </c>
      <c r="F370" s="193">
        <v>1.48938</v>
      </c>
      <c r="G370" s="193">
        <v>1.28047</v>
      </c>
    </row>
    <row r="371" spans="1:7" ht="12.75">
      <c r="A371" s="3">
        <v>367</v>
      </c>
      <c r="B371" s="3" t="s">
        <v>210</v>
      </c>
      <c r="C371" s="1" t="s">
        <v>659</v>
      </c>
      <c r="E371" s="5">
        <v>1.55</v>
      </c>
      <c r="F371" s="193">
        <v>1.49491</v>
      </c>
      <c r="G371" s="193">
        <v>1.29075</v>
      </c>
    </row>
    <row r="372" spans="1:7" ht="12.75">
      <c r="A372" s="3">
        <v>368</v>
      </c>
      <c r="B372" s="3" t="s">
        <v>210</v>
      </c>
      <c r="C372" s="1" t="s">
        <v>660</v>
      </c>
      <c r="E372" s="5">
        <v>1.55</v>
      </c>
      <c r="F372" s="193">
        <v>1.54671</v>
      </c>
      <c r="G372" s="193">
        <v>1.41505</v>
      </c>
    </row>
    <row r="373" spans="1:7" ht="12.75">
      <c r="A373" s="3">
        <v>369</v>
      </c>
      <c r="B373" s="3" t="s">
        <v>210</v>
      </c>
      <c r="C373" s="1" t="s">
        <v>661</v>
      </c>
      <c r="E373" s="5">
        <v>1.55</v>
      </c>
      <c r="F373" s="193">
        <v>1.5495</v>
      </c>
      <c r="G373" s="193">
        <v>1.42327</v>
      </c>
    </row>
    <row r="374" spans="1:7" ht="12.75">
      <c r="A374" s="3">
        <v>370</v>
      </c>
      <c r="B374" s="3" t="s">
        <v>210</v>
      </c>
      <c r="C374" s="1" t="s">
        <v>662</v>
      </c>
      <c r="E374" s="5">
        <v>1.55</v>
      </c>
      <c r="F374" s="193">
        <v>1.54904</v>
      </c>
      <c r="G374" s="193">
        <v>1.41911</v>
      </c>
    </row>
    <row r="375" spans="1:7" ht="12.75">
      <c r="A375" s="3">
        <v>371</v>
      </c>
      <c r="B375" s="3" t="s">
        <v>210</v>
      </c>
      <c r="C375" s="1" t="s">
        <v>663</v>
      </c>
      <c r="E375" s="5">
        <v>1.55</v>
      </c>
      <c r="F375" s="193">
        <v>1.51043</v>
      </c>
      <c r="G375" s="193">
        <v>1.32392</v>
      </c>
    </row>
    <row r="376" spans="1:7" ht="12.75">
      <c r="A376" s="3">
        <v>372</v>
      </c>
      <c r="B376" s="3" t="s">
        <v>210</v>
      </c>
      <c r="C376" s="1" t="s">
        <v>664</v>
      </c>
      <c r="E376" s="5">
        <v>1.44</v>
      </c>
      <c r="F376" s="193">
        <v>1.41215</v>
      </c>
      <c r="G376" s="193">
        <v>1.13917</v>
      </c>
    </row>
    <row r="377" spans="1:7" ht="12.75">
      <c r="A377" s="3">
        <v>373</v>
      </c>
      <c r="B377" s="3" t="s">
        <v>210</v>
      </c>
      <c r="C377" s="1" t="s">
        <v>665</v>
      </c>
      <c r="E377" s="5">
        <v>1.43</v>
      </c>
      <c r="F377" s="193">
        <v>1.4558</v>
      </c>
      <c r="G377" s="193">
        <v>1.30567</v>
      </c>
    </row>
    <row r="378" spans="1:7" ht="12.75">
      <c r="A378" s="3">
        <v>374</v>
      </c>
      <c r="B378" s="3" t="s">
        <v>210</v>
      </c>
      <c r="C378" s="1" t="s">
        <v>666</v>
      </c>
      <c r="E378" s="5">
        <v>1.53</v>
      </c>
      <c r="F378" s="193">
        <v>1.54041</v>
      </c>
      <c r="G378" s="193">
        <v>1.39244</v>
      </c>
    </row>
    <row r="379" spans="1:7" ht="12.75">
      <c r="A379" s="3">
        <v>375</v>
      </c>
      <c r="B379" s="3" t="s">
        <v>210</v>
      </c>
      <c r="C379" s="1" t="s">
        <v>667</v>
      </c>
      <c r="E379" s="5">
        <v>1.55</v>
      </c>
      <c r="F379" s="193">
        <v>1.51109</v>
      </c>
      <c r="G379" s="193">
        <v>1.32819</v>
      </c>
    </row>
    <row r="380" spans="1:7" ht="12.75">
      <c r="A380" s="3">
        <v>376</v>
      </c>
      <c r="B380" s="3" t="s">
        <v>211</v>
      </c>
      <c r="C380" s="1" t="s">
        <v>668</v>
      </c>
      <c r="E380" s="5">
        <v>1.67</v>
      </c>
      <c r="F380" s="193">
        <v>1.66116</v>
      </c>
      <c r="G380" s="193">
        <v>1.33172</v>
      </c>
    </row>
    <row r="381" spans="1:7" ht="12.75">
      <c r="A381" s="3">
        <v>377</v>
      </c>
      <c r="B381" s="3" t="s">
        <v>211</v>
      </c>
      <c r="C381" s="1" t="s">
        <v>669</v>
      </c>
      <c r="E381" s="5">
        <v>1.67</v>
      </c>
      <c r="F381" s="193">
        <v>1.70906</v>
      </c>
      <c r="G381" s="193">
        <v>1.34891</v>
      </c>
    </row>
    <row r="382" spans="1:7" ht="12.75">
      <c r="A382" s="3">
        <v>378</v>
      </c>
      <c r="B382" s="3" t="s">
        <v>211</v>
      </c>
      <c r="C382" s="1" t="s">
        <v>670</v>
      </c>
      <c r="E382" s="5">
        <v>1.83</v>
      </c>
      <c r="F382" s="193">
        <v>1.77321</v>
      </c>
      <c r="G382" s="193">
        <v>1.4034</v>
      </c>
    </row>
    <row r="383" spans="1:7" ht="12.75">
      <c r="A383" s="3">
        <v>379</v>
      </c>
      <c r="B383" s="3" t="s">
        <v>211</v>
      </c>
      <c r="C383" s="1" t="s">
        <v>671</v>
      </c>
      <c r="E383" s="5">
        <v>1.69</v>
      </c>
      <c r="F383" s="193">
        <v>1.71221</v>
      </c>
      <c r="G383" s="193">
        <v>1.40658</v>
      </c>
    </row>
    <row r="384" spans="1:7" ht="12.75">
      <c r="A384" s="3">
        <v>380</v>
      </c>
      <c r="B384" s="3" t="s">
        <v>211</v>
      </c>
      <c r="C384" s="1" t="s">
        <v>672</v>
      </c>
      <c r="E384" s="5">
        <v>1.69</v>
      </c>
      <c r="F384" s="193">
        <v>1.70446</v>
      </c>
      <c r="G384" s="193">
        <v>1.41762</v>
      </c>
    </row>
    <row r="385" spans="1:7" ht="12.75">
      <c r="A385" s="3">
        <v>381</v>
      </c>
      <c r="B385" s="3" t="s">
        <v>211</v>
      </c>
      <c r="C385" s="1" t="s">
        <v>673</v>
      </c>
      <c r="E385" s="5">
        <v>1.83</v>
      </c>
      <c r="F385" s="193">
        <v>1.81132</v>
      </c>
      <c r="G385" s="193">
        <v>1.38855</v>
      </c>
    </row>
    <row r="386" spans="1:7" ht="12.75">
      <c r="A386" s="3">
        <v>382</v>
      </c>
      <c r="B386" s="3" t="s">
        <v>211</v>
      </c>
      <c r="C386" s="1" t="s">
        <v>674</v>
      </c>
      <c r="E386" s="5">
        <v>1.82</v>
      </c>
      <c r="F386" s="193">
        <v>1.7963</v>
      </c>
      <c r="G386" s="193">
        <v>1.38279</v>
      </c>
    </row>
    <row r="387" spans="1:7" ht="12.75">
      <c r="A387" s="3">
        <v>383</v>
      </c>
      <c r="B387" s="3" t="s">
        <v>211</v>
      </c>
      <c r="C387" s="1" t="s">
        <v>675</v>
      </c>
      <c r="E387" s="5">
        <v>1.7</v>
      </c>
      <c r="F387" s="193">
        <v>1.72216</v>
      </c>
      <c r="G387" s="193">
        <v>1.35058</v>
      </c>
    </row>
    <row r="388" spans="1:7" ht="12.75">
      <c r="A388" s="3">
        <v>384</v>
      </c>
      <c r="B388" s="3" t="s">
        <v>211</v>
      </c>
      <c r="C388" s="1" t="s">
        <v>676</v>
      </c>
      <c r="E388" s="5">
        <v>1.73</v>
      </c>
      <c r="F388" s="193">
        <v>1.76283</v>
      </c>
      <c r="G388" s="193">
        <v>1.36087</v>
      </c>
    </row>
    <row r="389" spans="1:7" ht="12.75">
      <c r="A389" s="3">
        <v>385</v>
      </c>
      <c r="B389" s="3" t="s">
        <v>211</v>
      </c>
      <c r="C389" s="1" t="s">
        <v>677</v>
      </c>
      <c r="E389" s="5">
        <v>1.68</v>
      </c>
      <c r="F389" s="193">
        <v>1.68869</v>
      </c>
      <c r="G389" s="193">
        <v>1.35966</v>
      </c>
    </row>
    <row r="390" spans="1:7" ht="12.75">
      <c r="A390" s="3">
        <v>386</v>
      </c>
      <c r="B390" s="3" t="s">
        <v>211</v>
      </c>
      <c r="C390" s="1" t="s">
        <v>678</v>
      </c>
      <c r="E390" s="5">
        <v>1.69</v>
      </c>
      <c r="F390" s="193">
        <v>1.71439</v>
      </c>
      <c r="G390" s="193">
        <v>1.39615</v>
      </c>
    </row>
    <row r="391" spans="1:7" ht="12.75">
      <c r="A391" s="3">
        <v>387</v>
      </c>
      <c r="B391" s="3" t="s">
        <v>211</v>
      </c>
      <c r="C391" s="1" t="s">
        <v>679</v>
      </c>
      <c r="E391" s="5">
        <v>1.72</v>
      </c>
      <c r="F391" s="193">
        <v>1.69577</v>
      </c>
      <c r="G391" s="193">
        <v>1.3707</v>
      </c>
    </row>
    <row r="392" spans="1:7" ht="12.75">
      <c r="A392" s="3">
        <v>388</v>
      </c>
      <c r="B392" s="3" t="s">
        <v>211</v>
      </c>
      <c r="C392" s="1" t="s">
        <v>680</v>
      </c>
      <c r="E392" s="5">
        <v>1.72</v>
      </c>
      <c r="F392" s="193">
        <v>1.71305</v>
      </c>
      <c r="G392" s="193">
        <v>1.40169</v>
      </c>
    </row>
    <row r="393" spans="1:7" ht="12.75">
      <c r="A393" s="3">
        <v>389</v>
      </c>
      <c r="B393" s="3" t="s">
        <v>211</v>
      </c>
      <c r="C393" s="1" t="s">
        <v>681</v>
      </c>
      <c r="E393" s="5">
        <v>1.8</v>
      </c>
      <c r="F393" s="193">
        <v>1.80095</v>
      </c>
      <c r="G393" s="193">
        <v>1.3891</v>
      </c>
    </row>
    <row r="394" spans="1:7" ht="12.75">
      <c r="A394" s="3">
        <v>390</v>
      </c>
      <c r="B394" s="3" t="s">
        <v>211</v>
      </c>
      <c r="C394" s="1" t="s">
        <v>682</v>
      </c>
      <c r="E394" s="5">
        <v>1.78</v>
      </c>
      <c r="F394" s="193">
        <v>1.77774</v>
      </c>
      <c r="G394" s="193">
        <v>1.39464</v>
      </c>
    </row>
    <row r="395" spans="1:7" ht="12.75">
      <c r="A395" s="3">
        <v>391</v>
      </c>
      <c r="B395" s="3" t="s">
        <v>211</v>
      </c>
      <c r="C395" s="1" t="s">
        <v>683</v>
      </c>
      <c r="E395" s="5">
        <v>1.62</v>
      </c>
      <c r="F395" s="193">
        <v>1.66377</v>
      </c>
      <c r="G395" s="193">
        <v>1.32084</v>
      </c>
    </row>
    <row r="396" spans="1:7" ht="12.75">
      <c r="A396" s="3">
        <v>392</v>
      </c>
      <c r="B396" s="3" t="s">
        <v>211</v>
      </c>
      <c r="C396" s="1" t="s">
        <v>684</v>
      </c>
      <c r="E396" s="5">
        <v>1.69</v>
      </c>
      <c r="F396" s="193">
        <v>1.65666</v>
      </c>
      <c r="G396" s="193">
        <v>1.38814</v>
      </c>
    </row>
    <row r="397" spans="1:7" ht="12.75">
      <c r="A397" s="3">
        <v>393</v>
      </c>
      <c r="B397" s="3" t="s">
        <v>211</v>
      </c>
      <c r="C397" s="1" t="s">
        <v>685</v>
      </c>
      <c r="E397" s="5">
        <v>1.73</v>
      </c>
      <c r="F397" s="193">
        <v>1.71897</v>
      </c>
      <c r="G397" s="193">
        <v>1.41161</v>
      </c>
    </row>
    <row r="398" spans="1:7" ht="12.75">
      <c r="A398" s="3">
        <v>394</v>
      </c>
      <c r="B398" s="3" t="s">
        <v>211</v>
      </c>
      <c r="C398" s="1" t="s">
        <v>686</v>
      </c>
      <c r="E398" s="5">
        <v>1.75</v>
      </c>
      <c r="F398" s="193">
        <v>1.75542</v>
      </c>
      <c r="G398" s="193">
        <v>1.37864</v>
      </c>
    </row>
    <row r="399" spans="1:7" ht="12.75">
      <c r="A399" s="3">
        <v>395</v>
      </c>
      <c r="B399" s="3" t="s">
        <v>211</v>
      </c>
      <c r="C399" s="1" t="s">
        <v>687</v>
      </c>
      <c r="E399" s="5">
        <v>1.73</v>
      </c>
      <c r="F399" s="193">
        <v>1.76096</v>
      </c>
      <c r="G399" s="193">
        <v>1.38033</v>
      </c>
    </row>
    <row r="400" spans="1:7" ht="12.75">
      <c r="A400" s="3">
        <v>396</v>
      </c>
      <c r="B400" s="3" t="s">
        <v>211</v>
      </c>
      <c r="C400" s="1" t="s">
        <v>688</v>
      </c>
      <c r="E400" s="5">
        <v>1.67</v>
      </c>
      <c r="F400" s="193">
        <v>1.77805</v>
      </c>
      <c r="G400" s="193">
        <v>1.36593</v>
      </c>
    </row>
    <row r="401" spans="1:7" ht="12.75">
      <c r="A401" s="3">
        <v>397</v>
      </c>
      <c r="B401" s="3" t="s">
        <v>211</v>
      </c>
      <c r="C401" s="1" t="s">
        <v>689</v>
      </c>
      <c r="E401" s="5">
        <v>1.73</v>
      </c>
      <c r="F401" s="193">
        <v>1.67502</v>
      </c>
      <c r="G401" s="193">
        <v>1.33428</v>
      </c>
    </row>
    <row r="402" spans="1:7" ht="12.75">
      <c r="A402" s="3">
        <v>398</v>
      </c>
      <c r="B402" s="3" t="s">
        <v>211</v>
      </c>
      <c r="C402" s="1" t="s">
        <v>690</v>
      </c>
      <c r="E402" s="5">
        <v>1.73</v>
      </c>
      <c r="F402" s="193">
        <v>1.71405</v>
      </c>
      <c r="G402" s="193">
        <v>1.36448</v>
      </c>
    </row>
    <row r="403" spans="1:7" ht="12.75">
      <c r="A403" s="3">
        <v>399</v>
      </c>
      <c r="B403" s="3" t="s">
        <v>211</v>
      </c>
      <c r="C403" s="1" t="s">
        <v>691</v>
      </c>
      <c r="E403" s="5">
        <v>1.73</v>
      </c>
      <c r="F403" s="193">
        <v>1.73119</v>
      </c>
      <c r="G403" s="193">
        <v>1.3887</v>
      </c>
    </row>
    <row r="404" spans="1:7" ht="12.75">
      <c r="A404" s="3">
        <v>400</v>
      </c>
      <c r="B404" s="3" t="s">
        <v>211</v>
      </c>
      <c r="C404" s="1" t="s">
        <v>692</v>
      </c>
      <c r="E404" s="5">
        <v>1.73</v>
      </c>
      <c r="F404" s="193">
        <v>1.72446</v>
      </c>
      <c r="G404" s="193">
        <v>1.38977</v>
      </c>
    </row>
    <row r="405" spans="1:7" ht="12.75">
      <c r="A405" s="3">
        <v>401</v>
      </c>
      <c r="B405" s="3" t="s">
        <v>211</v>
      </c>
      <c r="C405" s="1" t="s">
        <v>693</v>
      </c>
      <c r="E405" s="5">
        <v>1.82</v>
      </c>
      <c r="F405" s="193">
        <v>1.77327</v>
      </c>
      <c r="G405" s="193">
        <v>1.35423</v>
      </c>
    </row>
    <row r="406" spans="1:7" ht="12.75">
      <c r="A406" s="3">
        <v>402</v>
      </c>
      <c r="B406" s="3" t="s">
        <v>211</v>
      </c>
      <c r="C406" s="1" t="s">
        <v>694</v>
      </c>
      <c r="E406" s="5">
        <v>1.67</v>
      </c>
      <c r="F406" s="193">
        <v>1.78676</v>
      </c>
      <c r="G406" s="193">
        <v>1.36139</v>
      </c>
    </row>
    <row r="407" spans="1:7" ht="12.75">
      <c r="A407" s="3">
        <v>403</v>
      </c>
      <c r="B407" s="3" t="s">
        <v>211</v>
      </c>
      <c r="C407" s="1" t="s">
        <v>695</v>
      </c>
      <c r="E407" s="5">
        <v>1.83</v>
      </c>
      <c r="F407" s="193">
        <v>1.67567</v>
      </c>
      <c r="G407" s="193">
        <v>1.33683</v>
      </c>
    </row>
    <row r="408" spans="1:7" ht="12.75">
      <c r="A408" s="3">
        <v>404</v>
      </c>
      <c r="B408" s="3" t="s">
        <v>211</v>
      </c>
      <c r="C408" s="1" t="s">
        <v>696</v>
      </c>
      <c r="E408" s="5">
        <v>1.69</v>
      </c>
      <c r="F408" s="193">
        <v>1.77427</v>
      </c>
      <c r="G408" s="193">
        <v>1.35109</v>
      </c>
    </row>
    <row r="409" spans="1:7" ht="12.75">
      <c r="A409" s="3">
        <v>405</v>
      </c>
      <c r="B409" s="3" t="s">
        <v>211</v>
      </c>
      <c r="C409" s="1" t="s">
        <v>697</v>
      </c>
      <c r="E409" s="5">
        <v>1.58</v>
      </c>
      <c r="F409" s="193">
        <v>1.67335</v>
      </c>
      <c r="G409" s="193">
        <v>1.34345</v>
      </c>
    </row>
    <row r="410" spans="1:7" ht="12.75">
      <c r="A410" s="3">
        <v>406</v>
      </c>
      <c r="B410" s="3" t="s">
        <v>211</v>
      </c>
      <c r="C410" s="1" t="s">
        <v>698</v>
      </c>
      <c r="E410" s="5">
        <v>1.64</v>
      </c>
      <c r="F410" s="193">
        <v>1.69859</v>
      </c>
      <c r="G410" s="193">
        <v>1.34944</v>
      </c>
    </row>
    <row r="411" spans="1:7" ht="12.75">
      <c r="A411" s="3">
        <v>407</v>
      </c>
      <c r="B411" s="3" t="s">
        <v>211</v>
      </c>
      <c r="C411" s="1" t="s">
        <v>699</v>
      </c>
      <c r="E411" s="5">
        <v>1.73</v>
      </c>
      <c r="F411" s="193">
        <v>1.77127</v>
      </c>
      <c r="G411" s="193">
        <v>1.37242</v>
      </c>
    </row>
    <row r="412" spans="1:7" ht="12.75">
      <c r="A412" s="3">
        <v>408</v>
      </c>
      <c r="B412" s="3" t="s">
        <v>211</v>
      </c>
      <c r="C412" s="1" t="s">
        <v>700</v>
      </c>
      <c r="E412" s="5">
        <v>1.83</v>
      </c>
      <c r="F412" s="193">
        <v>1.73779</v>
      </c>
      <c r="G412" s="193">
        <v>1.38376</v>
      </c>
    </row>
    <row r="413" spans="1:7" ht="12.75">
      <c r="A413" s="3">
        <v>409</v>
      </c>
      <c r="B413" s="3" t="s">
        <v>211</v>
      </c>
      <c r="C413" s="1" t="s">
        <v>701</v>
      </c>
      <c r="E413" s="5">
        <v>1.73</v>
      </c>
      <c r="F413" s="193">
        <v>1.7407</v>
      </c>
      <c r="G413" s="193">
        <v>1.35332</v>
      </c>
    </row>
    <row r="414" spans="1:7" ht="12.75">
      <c r="A414" s="3">
        <v>410</v>
      </c>
      <c r="B414" s="3" t="s">
        <v>211</v>
      </c>
      <c r="C414" s="1" t="s">
        <v>702</v>
      </c>
      <c r="E414" s="5">
        <v>1.77</v>
      </c>
      <c r="F414" s="193">
        <v>1.785</v>
      </c>
      <c r="G414" s="193">
        <v>1.38198</v>
      </c>
    </row>
    <row r="415" spans="1:7" ht="12.75">
      <c r="A415" s="3">
        <v>411</v>
      </c>
      <c r="B415" s="3" t="s">
        <v>211</v>
      </c>
      <c r="C415" s="1" t="s">
        <v>703</v>
      </c>
      <c r="E415" s="5">
        <v>1.77</v>
      </c>
      <c r="F415" s="193">
        <v>1.78672</v>
      </c>
      <c r="G415" s="193">
        <v>1.36496</v>
      </c>
    </row>
    <row r="416" spans="1:7" ht="12.75">
      <c r="A416" s="3">
        <v>412</v>
      </c>
      <c r="B416" s="3" t="s">
        <v>211</v>
      </c>
      <c r="C416" s="1" t="s">
        <v>704</v>
      </c>
      <c r="E416" s="5">
        <v>1.73</v>
      </c>
      <c r="F416" s="193">
        <v>1.75402</v>
      </c>
      <c r="G416" s="193">
        <v>1.36</v>
      </c>
    </row>
    <row r="417" spans="1:7" ht="12.75">
      <c r="A417" s="3">
        <v>413</v>
      </c>
      <c r="B417" s="3" t="s">
        <v>211</v>
      </c>
      <c r="C417" s="1" t="s">
        <v>311</v>
      </c>
      <c r="E417" s="5">
        <v>1.83</v>
      </c>
      <c r="F417" s="193">
        <v>1.80281</v>
      </c>
      <c r="G417" s="193">
        <v>1.39254</v>
      </c>
    </row>
    <row r="418" spans="1:7" ht="12.75">
      <c r="A418" s="3">
        <v>414</v>
      </c>
      <c r="B418" s="3" t="s">
        <v>211</v>
      </c>
      <c r="C418" s="1" t="s">
        <v>705</v>
      </c>
      <c r="E418" s="5">
        <v>1.73</v>
      </c>
      <c r="F418" s="193">
        <v>1.77129</v>
      </c>
      <c r="G418" s="193">
        <v>1.36113</v>
      </c>
    </row>
    <row r="419" spans="1:7" ht="12.75">
      <c r="A419" s="3">
        <v>415</v>
      </c>
      <c r="B419" s="3" t="s">
        <v>212</v>
      </c>
      <c r="C419" s="1" t="s">
        <v>706</v>
      </c>
      <c r="E419" s="5">
        <v>1.54</v>
      </c>
      <c r="F419" s="193">
        <v>1.47827</v>
      </c>
      <c r="G419" s="193">
        <v>1.32879</v>
      </c>
    </row>
    <row r="420" spans="1:7" ht="12.75">
      <c r="A420" s="3">
        <v>416</v>
      </c>
      <c r="B420" s="3" t="s">
        <v>212</v>
      </c>
      <c r="C420" s="1" t="s">
        <v>707</v>
      </c>
      <c r="E420" s="5">
        <v>1.48</v>
      </c>
      <c r="F420" s="193">
        <v>1.49332</v>
      </c>
      <c r="G420" s="193">
        <v>1.38429</v>
      </c>
    </row>
    <row r="421" spans="1:7" ht="12.75">
      <c r="A421" s="3">
        <v>417</v>
      </c>
      <c r="B421" s="3" t="s">
        <v>212</v>
      </c>
      <c r="C421" s="1" t="s">
        <v>708</v>
      </c>
      <c r="E421" s="5">
        <v>1.54</v>
      </c>
      <c r="F421" s="193">
        <v>1.55653</v>
      </c>
      <c r="G421" s="193">
        <v>1.44641</v>
      </c>
    </row>
    <row r="422" spans="1:7" ht="12.75">
      <c r="A422" s="3">
        <v>418</v>
      </c>
      <c r="B422" s="3" t="s">
        <v>212</v>
      </c>
      <c r="C422" s="1" t="s">
        <v>709</v>
      </c>
      <c r="E422" s="5">
        <v>1.45</v>
      </c>
      <c r="F422" s="193">
        <v>1.35989</v>
      </c>
      <c r="G422" s="193">
        <v>1.23675</v>
      </c>
    </row>
    <row r="423" spans="1:7" ht="12.75">
      <c r="A423" s="3">
        <v>419</v>
      </c>
      <c r="B423" s="3" t="s">
        <v>212</v>
      </c>
      <c r="C423" s="1" t="s">
        <v>710</v>
      </c>
      <c r="E423" s="5">
        <v>1.54</v>
      </c>
      <c r="F423" s="193">
        <v>1.53913</v>
      </c>
      <c r="G423" s="193">
        <v>1.40496</v>
      </c>
    </row>
    <row r="424" spans="1:7" ht="12.75">
      <c r="A424" s="3">
        <v>420</v>
      </c>
      <c r="B424" s="3" t="s">
        <v>212</v>
      </c>
      <c r="C424" s="1" t="s">
        <v>711</v>
      </c>
      <c r="E424" s="5">
        <v>1.54</v>
      </c>
      <c r="F424" s="193">
        <v>1.53218</v>
      </c>
      <c r="G424" s="193">
        <v>1.39779</v>
      </c>
    </row>
    <row r="425" spans="1:7" ht="12.75">
      <c r="A425" s="3">
        <v>421</v>
      </c>
      <c r="B425" s="3" t="s">
        <v>212</v>
      </c>
      <c r="C425" s="1" t="s">
        <v>712</v>
      </c>
      <c r="E425" s="5">
        <v>1.54</v>
      </c>
      <c r="F425" s="193">
        <v>1.55087</v>
      </c>
      <c r="G425" s="193">
        <v>1.42032</v>
      </c>
    </row>
    <row r="426" spans="1:7" ht="12.75">
      <c r="A426" s="3">
        <v>422</v>
      </c>
      <c r="B426" s="3" t="s">
        <v>212</v>
      </c>
      <c r="C426" s="1" t="s">
        <v>713</v>
      </c>
      <c r="E426" s="5">
        <v>1.54</v>
      </c>
      <c r="F426" s="193">
        <v>1.54398</v>
      </c>
      <c r="G426" s="193">
        <v>1.40601</v>
      </c>
    </row>
    <row r="427" spans="1:7" ht="12.75">
      <c r="A427" s="3">
        <v>423</v>
      </c>
      <c r="B427" s="3" t="s">
        <v>212</v>
      </c>
      <c r="C427" s="1" t="s">
        <v>714</v>
      </c>
      <c r="E427" s="5">
        <v>1.45</v>
      </c>
      <c r="F427" s="193">
        <v>1.44196</v>
      </c>
      <c r="G427" s="193">
        <v>1.34327</v>
      </c>
    </row>
    <row r="428" spans="1:7" ht="12.75">
      <c r="A428" s="3">
        <v>424</v>
      </c>
      <c r="B428" s="3" t="s">
        <v>212</v>
      </c>
      <c r="C428" s="1" t="s">
        <v>715</v>
      </c>
      <c r="E428" s="5">
        <v>1.45</v>
      </c>
      <c r="F428" s="193">
        <v>1.45222</v>
      </c>
      <c r="G428" s="193">
        <v>1.30027</v>
      </c>
    </row>
    <row r="429" spans="1:7" ht="12.75">
      <c r="A429" s="3">
        <v>425</v>
      </c>
      <c r="B429" s="3" t="s">
        <v>212</v>
      </c>
      <c r="C429" s="1" t="s">
        <v>716</v>
      </c>
      <c r="E429" s="5">
        <v>1.54</v>
      </c>
      <c r="F429" s="193">
        <v>1.54473</v>
      </c>
      <c r="G429" s="193">
        <v>1.41764</v>
      </c>
    </row>
    <row r="430" spans="1:7" ht="12.75">
      <c r="A430" s="3">
        <v>426</v>
      </c>
      <c r="B430" s="3" t="s">
        <v>212</v>
      </c>
      <c r="C430" s="1" t="s">
        <v>717</v>
      </c>
      <c r="E430" s="5">
        <v>1.49</v>
      </c>
      <c r="F430" s="193">
        <v>1.49807</v>
      </c>
      <c r="G430" s="193">
        <v>1.33506</v>
      </c>
    </row>
    <row r="431" spans="1:7" ht="12.75">
      <c r="A431" s="3">
        <v>427</v>
      </c>
      <c r="B431" s="3" t="s">
        <v>212</v>
      </c>
      <c r="C431" s="1" t="s">
        <v>718</v>
      </c>
      <c r="E431" s="5">
        <v>1.54</v>
      </c>
      <c r="F431" s="193">
        <v>1.5161</v>
      </c>
      <c r="G431" s="193">
        <v>1.39407</v>
      </c>
    </row>
    <row r="432" spans="1:7" ht="12.75">
      <c r="A432" s="3">
        <v>428</v>
      </c>
      <c r="B432" s="3" t="s">
        <v>212</v>
      </c>
      <c r="C432" s="1" t="s">
        <v>719</v>
      </c>
      <c r="E432" s="5">
        <v>1.54</v>
      </c>
      <c r="F432" s="193">
        <v>1.51923</v>
      </c>
      <c r="G432" s="193">
        <v>1.36357</v>
      </c>
    </row>
    <row r="433" spans="1:7" ht="12.75">
      <c r="A433" s="3">
        <v>429</v>
      </c>
      <c r="B433" s="3" t="s">
        <v>212</v>
      </c>
      <c r="C433" s="1" t="s">
        <v>720</v>
      </c>
      <c r="E433" s="5">
        <v>1.54</v>
      </c>
      <c r="F433" s="193">
        <v>1.53694</v>
      </c>
      <c r="G433" s="193">
        <v>1.38463</v>
      </c>
    </row>
    <row r="434" spans="1:7" ht="12.75">
      <c r="A434" s="3">
        <v>430</v>
      </c>
      <c r="B434" s="3" t="s">
        <v>212</v>
      </c>
      <c r="C434" s="1" t="s">
        <v>721</v>
      </c>
      <c r="E434" s="5">
        <v>1.54</v>
      </c>
      <c r="F434" s="193">
        <v>1.54967</v>
      </c>
      <c r="G434" s="193">
        <v>1.43884</v>
      </c>
    </row>
    <row r="435" spans="1:7" ht="12.75">
      <c r="A435" s="3">
        <v>431</v>
      </c>
      <c r="B435" s="3" t="s">
        <v>212</v>
      </c>
      <c r="C435" s="1" t="s">
        <v>722</v>
      </c>
      <c r="E435" s="5">
        <v>1.45</v>
      </c>
      <c r="F435" s="193">
        <v>1.4157</v>
      </c>
      <c r="G435" s="193">
        <v>1.33625</v>
      </c>
    </row>
    <row r="436" spans="1:7" ht="12.75">
      <c r="A436" s="3">
        <v>432</v>
      </c>
      <c r="B436" s="3" t="s">
        <v>212</v>
      </c>
      <c r="C436" s="1" t="s">
        <v>723</v>
      </c>
      <c r="E436" s="5">
        <v>1.47</v>
      </c>
      <c r="F436" s="193">
        <v>1.41042</v>
      </c>
      <c r="G436" s="193">
        <v>1.2761</v>
      </c>
    </row>
    <row r="437" spans="1:7" ht="12.75">
      <c r="A437" s="3">
        <v>433</v>
      </c>
      <c r="B437" s="3" t="s">
        <v>212</v>
      </c>
      <c r="C437" s="1" t="s">
        <v>724</v>
      </c>
      <c r="E437" s="5">
        <v>1.53</v>
      </c>
      <c r="F437" s="193">
        <v>1.50897</v>
      </c>
      <c r="G437" s="193">
        <v>1.36492</v>
      </c>
    </row>
    <row r="438" spans="1:7" ht="12.75">
      <c r="A438" s="3">
        <v>434</v>
      </c>
      <c r="B438" s="3" t="s">
        <v>212</v>
      </c>
      <c r="C438" s="1" t="s">
        <v>725</v>
      </c>
      <c r="E438" s="5">
        <v>1.54</v>
      </c>
      <c r="F438" s="193">
        <v>1.55647</v>
      </c>
      <c r="G438" s="193">
        <v>1.44929</v>
      </c>
    </row>
    <row r="439" spans="1:7" ht="12.75">
      <c r="A439" s="3">
        <v>435</v>
      </c>
      <c r="B439" s="3" t="s">
        <v>212</v>
      </c>
      <c r="C439" s="1" t="s">
        <v>726</v>
      </c>
      <c r="E439" s="5">
        <v>1.54</v>
      </c>
      <c r="F439" s="193">
        <v>1.54186</v>
      </c>
      <c r="G439" s="193">
        <v>1.41754</v>
      </c>
    </row>
    <row r="440" spans="1:7" ht="12.75">
      <c r="A440" s="3">
        <v>436</v>
      </c>
      <c r="B440" s="3" t="s">
        <v>212</v>
      </c>
      <c r="C440" s="1" t="s">
        <v>651</v>
      </c>
      <c r="E440" s="5">
        <v>1.54</v>
      </c>
      <c r="F440" s="194">
        <v>1.5</v>
      </c>
      <c r="G440" s="194">
        <v>1.39</v>
      </c>
    </row>
    <row r="441" spans="1:7" ht="12.75">
      <c r="A441" s="3">
        <v>437</v>
      </c>
      <c r="B441" s="3" t="s">
        <v>212</v>
      </c>
      <c r="C441" s="1" t="s">
        <v>727</v>
      </c>
      <c r="E441" s="5">
        <v>1.54</v>
      </c>
      <c r="F441" s="193">
        <v>1.54244</v>
      </c>
      <c r="G441" s="193">
        <v>1.41176</v>
      </c>
    </row>
    <row r="442" spans="1:7" ht="12.75">
      <c r="A442" s="3">
        <v>438</v>
      </c>
      <c r="B442" s="3" t="s">
        <v>212</v>
      </c>
      <c r="C442" s="1" t="s">
        <v>728</v>
      </c>
      <c r="E442" s="5">
        <v>1.46</v>
      </c>
      <c r="F442" s="193">
        <v>1.47647</v>
      </c>
      <c r="G442" s="193">
        <v>1.3244</v>
      </c>
    </row>
    <row r="443" spans="1:7" ht="12.75">
      <c r="A443" s="3">
        <v>439</v>
      </c>
      <c r="B443" s="3" t="s">
        <v>212</v>
      </c>
      <c r="C443" s="1" t="s">
        <v>729</v>
      </c>
      <c r="E443" s="5">
        <v>1.55</v>
      </c>
      <c r="F443" s="193">
        <v>1.55571</v>
      </c>
      <c r="G443" s="193">
        <v>1.4423</v>
      </c>
    </row>
    <row r="444" spans="1:7" ht="12.75">
      <c r="A444" s="3">
        <v>440</v>
      </c>
      <c r="B444" s="3" t="s">
        <v>212</v>
      </c>
      <c r="C444" s="1" t="s">
        <v>730</v>
      </c>
      <c r="E444" s="5">
        <v>1.54</v>
      </c>
      <c r="F444" s="193">
        <v>1.555</v>
      </c>
      <c r="G444" s="193">
        <v>1.43633</v>
      </c>
    </row>
    <row r="445" spans="1:7" ht="12.75">
      <c r="A445" s="3">
        <v>441</v>
      </c>
      <c r="B445" s="3" t="s">
        <v>212</v>
      </c>
      <c r="C445" s="1" t="s">
        <v>731</v>
      </c>
      <c r="E445" s="5">
        <v>1.54</v>
      </c>
      <c r="F445" s="193">
        <v>1.54531</v>
      </c>
      <c r="G445" s="193">
        <v>1.43264</v>
      </c>
    </row>
    <row r="446" spans="1:7" ht="12.75">
      <c r="A446" s="3">
        <v>442</v>
      </c>
      <c r="B446" s="3" t="s">
        <v>212</v>
      </c>
      <c r="C446" s="1" t="s">
        <v>732</v>
      </c>
      <c r="E446" s="5">
        <v>1.54</v>
      </c>
      <c r="F446" s="193">
        <v>1.54158</v>
      </c>
      <c r="G446" s="193">
        <v>1.42708</v>
      </c>
    </row>
    <row r="447" spans="1:7" ht="12.75">
      <c r="A447" s="3">
        <v>443</v>
      </c>
      <c r="B447" s="3" t="s">
        <v>212</v>
      </c>
      <c r="C447" s="1" t="s">
        <v>733</v>
      </c>
      <c r="E447" s="5">
        <v>1.45</v>
      </c>
      <c r="F447" s="193">
        <v>1.4238</v>
      </c>
      <c r="G447" s="193">
        <v>1.28032</v>
      </c>
    </row>
    <row r="448" spans="1:7" ht="12.75">
      <c r="A448" s="3">
        <v>444</v>
      </c>
      <c r="B448" s="3" t="s">
        <v>212</v>
      </c>
      <c r="C448" s="1" t="s">
        <v>734</v>
      </c>
      <c r="E448" s="5">
        <v>1.54</v>
      </c>
      <c r="F448" s="193">
        <v>1.54024</v>
      </c>
      <c r="G448" s="193">
        <v>1.40303</v>
      </c>
    </row>
    <row r="449" spans="1:7" ht="12.75">
      <c r="A449" s="3">
        <v>445</v>
      </c>
      <c r="B449" s="3" t="s">
        <v>212</v>
      </c>
      <c r="C449" s="1" t="s">
        <v>735</v>
      </c>
      <c r="E449" s="5">
        <v>1.45</v>
      </c>
      <c r="F449" s="193">
        <v>1.47013</v>
      </c>
      <c r="G449" s="193">
        <v>1.36226</v>
      </c>
    </row>
    <row r="450" spans="1:7" ht="12.75">
      <c r="A450" s="3">
        <v>446</v>
      </c>
      <c r="B450" s="3" t="s">
        <v>212</v>
      </c>
      <c r="C450" s="1" t="s">
        <v>736</v>
      </c>
      <c r="E450" s="5">
        <v>1.45</v>
      </c>
      <c r="F450" s="193">
        <v>1.43232</v>
      </c>
      <c r="G450" s="193">
        <v>1.28595</v>
      </c>
    </row>
    <row r="451" spans="1:7" ht="12.75">
      <c r="A451" s="3">
        <v>447</v>
      </c>
      <c r="B451" s="3" t="s">
        <v>212</v>
      </c>
      <c r="C451" s="1" t="s">
        <v>737</v>
      </c>
      <c r="E451" s="5">
        <v>1.45</v>
      </c>
      <c r="F451" s="193">
        <v>1.40631</v>
      </c>
      <c r="G451" s="193">
        <v>1.32085</v>
      </c>
    </row>
    <row r="452" spans="1:7" ht="12.75">
      <c r="A452" s="3">
        <v>448</v>
      </c>
      <c r="B452" s="3" t="s">
        <v>213</v>
      </c>
      <c r="C452" s="1" t="s">
        <v>738</v>
      </c>
      <c r="E452" s="5">
        <v>1.83</v>
      </c>
      <c r="F452" s="193">
        <v>1.79277</v>
      </c>
      <c r="G452" s="193">
        <v>1.43548</v>
      </c>
    </row>
    <row r="453" spans="1:7" ht="12.75">
      <c r="A453" s="3">
        <v>449</v>
      </c>
      <c r="B453" s="3" t="s">
        <v>213</v>
      </c>
      <c r="C453" s="1" t="s">
        <v>739</v>
      </c>
      <c r="E453" s="5">
        <v>1.59</v>
      </c>
      <c r="F453" s="193">
        <v>1.53781</v>
      </c>
      <c r="G453" s="193">
        <v>1.2424</v>
      </c>
    </row>
    <row r="454" spans="1:7" ht="12.75">
      <c r="A454" s="3">
        <v>450</v>
      </c>
      <c r="B454" s="3" t="s">
        <v>213</v>
      </c>
      <c r="C454" s="1" t="s">
        <v>740</v>
      </c>
      <c r="E454" s="5">
        <v>1.59</v>
      </c>
      <c r="F454" s="193">
        <v>1.60237</v>
      </c>
      <c r="G454" s="193">
        <v>1.2864</v>
      </c>
    </row>
    <row r="455" spans="1:7" ht="12.75">
      <c r="A455" s="3">
        <v>451</v>
      </c>
      <c r="B455" s="3" t="s">
        <v>213</v>
      </c>
      <c r="C455" s="1" t="s">
        <v>741</v>
      </c>
      <c r="E455" s="5">
        <v>1.59</v>
      </c>
      <c r="F455" s="193">
        <v>1.60382</v>
      </c>
      <c r="G455" s="193">
        <v>1.29611</v>
      </c>
    </row>
    <row r="456" spans="1:7" ht="12.75">
      <c r="A456" s="3">
        <v>452</v>
      </c>
      <c r="B456" s="3" t="s">
        <v>213</v>
      </c>
      <c r="C456" s="1" t="s">
        <v>742</v>
      </c>
      <c r="E456" s="5">
        <v>1.59</v>
      </c>
      <c r="F456" s="193">
        <v>1.58885</v>
      </c>
      <c r="G456" s="193">
        <v>1.26853</v>
      </c>
    </row>
    <row r="457" spans="1:7" ht="12.75">
      <c r="A457" s="3">
        <v>453</v>
      </c>
      <c r="B457" s="3" t="s">
        <v>213</v>
      </c>
      <c r="C457" s="1" t="s">
        <v>743</v>
      </c>
      <c r="E457" s="5">
        <v>1.59</v>
      </c>
      <c r="F457" s="193">
        <v>1.62085</v>
      </c>
      <c r="G457" s="193">
        <v>1.30612</v>
      </c>
    </row>
    <row r="458" spans="1:7" ht="12.75">
      <c r="A458" s="3">
        <v>454</v>
      </c>
      <c r="B458" s="3" t="s">
        <v>213</v>
      </c>
      <c r="C458" s="1" t="s">
        <v>744</v>
      </c>
      <c r="E458" s="5">
        <v>1.59</v>
      </c>
      <c r="F458" s="193">
        <v>1.51941</v>
      </c>
      <c r="G458" s="193">
        <v>1.23832</v>
      </c>
    </row>
    <row r="459" spans="1:7" ht="12.75">
      <c r="A459" s="3">
        <v>455</v>
      </c>
      <c r="B459" s="3" t="s">
        <v>213</v>
      </c>
      <c r="C459" s="1" t="s">
        <v>745</v>
      </c>
      <c r="E459" s="5">
        <v>1.59</v>
      </c>
      <c r="F459" s="193">
        <v>1.57432</v>
      </c>
      <c r="G459" s="193">
        <v>1.2685</v>
      </c>
    </row>
    <row r="460" spans="1:7" ht="12.75">
      <c r="A460" s="3">
        <v>456</v>
      </c>
      <c r="B460" s="3" t="s">
        <v>213</v>
      </c>
      <c r="C460" s="1" t="s">
        <v>746</v>
      </c>
      <c r="E460" s="5">
        <v>1.77</v>
      </c>
      <c r="F460" s="193">
        <v>1.72762</v>
      </c>
      <c r="G460" s="193">
        <v>1.3863</v>
      </c>
    </row>
    <row r="461" spans="1:7" ht="12.75">
      <c r="A461" s="3">
        <v>457</v>
      </c>
      <c r="B461" s="3" t="s">
        <v>213</v>
      </c>
      <c r="C461" s="1" t="s">
        <v>747</v>
      </c>
      <c r="E461" s="5">
        <v>1.59</v>
      </c>
      <c r="F461" s="193">
        <v>1.59588</v>
      </c>
      <c r="G461" s="193">
        <v>1.28397</v>
      </c>
    </row>
    <row r="462" spans="1:7" ht="12.75">
      <c r="A462" s="3">
        <v>458</v>
      </c>
      <c r="B462" s="3" t="s">
        <v>213</v>
      </c>
      <c r="C462" s="1" t="s">
        <v>748</v>
      </c>
      <c r="E462" s="5">
        <v>1.83</v>
      </c>
      <c r="F462" s="193">
        <v>1.77597</v>
      </c>
      <c r="G462" s="193">
        <v>1.48948</v>
      </c>
    </row>
    <row r="463" spans="1:7" ht="12.75">
      <c r="A463" s="3">
        <v>459</v>
      </c>
      <c r="B463" s="3" t="s">
        <v>213</v>
      </c>
      <c r="C463" s="1" t="s">
        <v>749</v>
      </c>
      <c r="E463" s="5">
        <v>1.59</v>
      </c>
      <c r="F463" s="193">
        <v>1.60177</v>
      </c>
      <c r="G463" s="193">
        <v>1.27942</v>
      </c>
    </row>
    <row r="464" spans="1:7" ht="12.75">
      <c r="A464" s="3">
        <v>460</v>
      </c>
      <c r="B464" s="3" t="s">
        <v>213</v>
      </c>
      <c r="C464" s="1" t="s">
        <v>750</v>
      </c>
      <c r="E464" s="5">
        <v>1.83</v>
      </c>
      <c r="F464" s="193">
        <v>1.76637</v>
      </c>
      <c r="G464" s="193">
        <v>1.43626</v>
      </c>
    </row>
    <row r="465" spans="1:7" ht="12.75">
      <c r="A465" s="3">
        <v>461</v>
      </c>
      <c r="B465" s="3" t="s">
        <v>213</v>
      </c>
      <c r="C465" s="1" t="s">
        <v>751</v>
      </c>
      <c r="E465" s="5">
        <v>1.59</v>
      </c>
      <c r="F465" s="193">
        <v>1.64974</v>
      </c>
      <c r="G465" s="193">
        <v>1.31832</v>
      </c>
    </row>
    <row r="466" spans="1:7" ht="12.75">
      <c r="A466" s="3">
        <v>462</v>
      </c>
      <c r="B466" s="3" t="s">
        <v>213</v>
      </c>
      <c r="C466" s="1" t="s">
        <v>752</v>
      </c>
      <c r="E466" s="5">
        <v>1.83</v>
      </c>
      <c r="F466" s="193">
        <v>1.83835</v>
      </c>
      <c r="G466" s="193">
        <v>1.49283</v>
      </c>
    </row>
    <row r="467" spans="1:7" ht="12.75">
      <c r="A467" s="3">
        <v>463</v>
      </c>
      <c r="B467" s="3" t="s">
        <v>213</v>
      </c>
      <c r="C467" s="1" t="s">
        <v>753</v>
      </c>
      <c r="E467" s="5">
        <v>1.59</v>
      </c>
      <c r="F467" s="193">
        <v>1.57578</v>
      </c>
      <c r="G467" s="193">
        <v>1.26333</v>
      </c>
    </row>
    <row r="468" spans="1:7" ht="12.75">
      <c r="A468" s="3">
        <v>464</v>
      </c>
      <c r="B468" s="3" t="s">
        <v>214</v>
      </c>
      <c r="C468" s="1" t="s">
        <v>754</v>
      </c>
      <c r="E468" s="5">
        <v>1.35</v>
      </c>
      <c r="F468" s="193">
        <v>1.33393</v>
      </c>
      <c r="G468" s="193">
        <v>1.12189</v>
      </c>
    </row>
    <row r="469" spans="1:7" ht="12.75">
      <c r="A469" s="3">
        <v>465</v>
      </c>
      <c r="B469" s="3" t="s">
        <v>214</v>
      </c>
      <c r="C469" s="1" t="s">
        <v>755</v>
      </c>
      <c r="E469" s="5">
        <v>1.35</v>
      </c>
      <c r="F469" s="193">
        <v>1.38433</v>
      </c>
      <c r="G469" s="193">
        <v>1.19055</v>
      </c>
    </row>
    <row r="470" spans="1:7" ht="12.75">
      <c r="A470" s="3">
        <v>466</v>
      </c>
      <c r="B470" s="3" t="s">
        <v>214</v>
      </c>
      <c r="C470" s="1" t="s">
        <v>756</v>
      </c>
      <c r="E470" s="5">
        <v>1.35</v>
      </c>
      <c r="F470" s="193">
        <v>1.3218</v>
      </c>
      <c r="G470" s="193">
        <v>1.10446</v>
      </c>
    </row>
    <row r="471" spans="1:7" ht="12.75">
      <c r="A471" s="3">
        <v>467</v>
      </c>
      <c r="B471" s="3" t="s">
        <v>214</v>
      </c>
      <c r="C471" s="1" t="s">
        <v>757</v>
      </c>
      <c r="E471" s="5">
        <v>1.35</v>
      </c>
      <c r="F471" s="193">
        <v>1.36389</v>
      </c>
      <c r="G471" s="193">
        <v>1.17887</v>
      </c>
    </row>
    <row r="472" spans="1:7" ht="12.75">
      <c r="A472" s="3">
        <v>468</v>
      </c>
      <c r="B472" s="3" t="s">
        <v>214</v>
      </c>
      <c r="C472" s="1" t="s">
        <v>758</v>
      </c>
      <c r="E472" s="5">
        <v>1.35</v>
      </c>
      <c r="F472" s="193">
        <v>1.33426</v>
      </c>
      <c r="G472" s="193">
        <v>1.14159</v>
      </c>
    </row>
    <row r="473" spans="1:7" ht="12.75">
      <c r="A473" s="3">
        <v>469</v>
      </c>
      <c r="B473" s="3" t="s">
        <v>214</v>
      </c>
      <c r="C473" s="1" t="s">
        <v>759</v>
      </c>
      <c r="E473" s="5">
        <v>1.35</v>
      </c>
      <c r="F473" s="193">
        <v>1.36401</v>
      </c>
      <c r="G473" s="193">
        <v>1.1654</v>
      </c>
    </row>
    <row r="474" spans="1:7" ht="12.75">
      <c r="A474" s="3">
        <v>470</v>
      </c>
      <c r="B474" s="3" t="s">
        <v>214</v>
      </c>
      <c r="C474" s="1" t="s">
        <v>760</v>
      </c>
      <c r="E474" s="5">
        <v>1.35</v>
      </c>
      <c r="F474" s="193">
        <v>1.36485</v>
      </c>
      <c r="G474" s="193">
        <v>1.16569</v>
      </c>
    </row>
    <row r="475" spans="1:7" ht="12.75">
      <c r="A475" s="3">
        <v>471</v>
      </c>
      <c r="B475" s="3" t="s">
        <v>214</v>
      </c>
      <c r="C475" s="1" t="s">
        <v>761</v>
      </c>
      <c r="E475" s="5">
        <v>1.35</v>
      </c>
      <c r="F475" s="193">
        <v>1.39721</v>
      </c>
      <c r="G475" s="193">
        <v>1.20374</v>
      </c>
    </row>
    <row r="476" spans="1:7" ht="12.75">
      <c r="A476" s="3">
        <v>472</v>
      </c>
      <c r="B476" s="3" t="s">
        <v>214</v>
      </c>
      <c r="C476" s="1" t="s">
        <v>762</v>
      </c>
      <c r="E476" s="5">
        <v>1.35</v>
      </c>
      <c r="F476" s="193">
        <v>1.39672</v>
      </c>
      <c r="G476" s="193">
        <v>1.22176</v>
      </c>
    </row>
    <row r="477" spans="1:7" ht="12.75">
      <c r="A477" s="3">
        <v>473</v>
      </c>
      <c r="B477" s="3" t="s">
        <v>214</v>
      </c>
      <c r="C477" s="1" t="s">
        <v>763</v>
      </c>
      <c r="E477" s="5">
        <v>1.35</v>
      </c>
      <c r="F477" s="193">
        <v>1.3347</v>
      </c>
      <c r="G477" s="193">
        <v>1.12961</v>
      </c>
    </row>
    <row r="478" spans="1:7" ht="12.75">
      <c r="A478" s="3">
        <v>474</v>
      </c>
      <c r="B478" s="3" t="s">
        <v>214</v>
      </c>
      <c r="C478" s="1" t="s">
        <v>764</v>
      </c>
      <c r="E478" s="5">
        <v>1.34</v>
      </c>
      <c r="F478" s="193">
        <v>1.32201</v>
      </c>
      <c r="G478" s="193">
        <v>1.11308</v>
      </c>
    </row>
    <row r="479" spans="1:7" ht="12.75">
      <c r="A479" s="3">
        <v>475</v>
      </c>
      <c r="B479" s="3" t="s">
        <v>214</v>
      </c>
      <c r="C479" s="1" t="s">
        <v>765</v>
      </c>
      <c r="E479" s="5">
        <v>1.35</v>
      </c>
      <c r="F479" s="193">
        <v>1.34003</v>
      </c>
      <c r="G479" s="193">
        <v>1.13876</v>
      </c>
    </row>
    <row r="480" spans="1:7" ht="12.75">
      <c r="A480" s="3">
        <v>476</v>
      </c>
      <c r="B480" s="3" t="s">
        <v>214</v>
      </c>
      <c r="C480" s="1" t="s">
        <v>766</v>
      </c>
      <c r="E480" s="5">
        <v>1.35</v>
      </c>
      <c r="F480" s="193">
        <v>1.36879</v>
      </c>
      <c r="G480" s="193">
        <v>1.18029</v>
      </c>
    </row>
    <row r="481" spans="1:7" ht="12.75">
      <c r="A481" s="3">
        <v>477</v>
      </c>
      <c r="B481" s="3" t="s">
        <v>214</v>
      </c>
      <c r="C481" s="1" t="s">
        <v>767</v>
      </c>
      <c r="E481" s="5">
        <v>1.35</v>
      </c>
      <c r="F481" s="193">
        <v>1.32175</v>
      </c>
      <c r="G481" s="193">
        <v>1.1102</v>
      </c>
    </row>
    <row r="482" spans="1:7" ht="12.75">
      <c r="A482" s="3">
        <v>478</v>
      </c>
      <c r="B482" s="3" t="s">
        <v>214</v>
      </c>
      <c r="C482" s="1" t="s">
        <v>768</v>
      </c>
      <c r="E482" s="5">
        <v>1.35</v>
      </c>
      <c r="F482" s="193">
        <v>1.33498</v>
      </c>
      <c r="G482" s="193">
        <v>1.12807</v>
      </c>
    </row>
    <row r="483" spans="1:7" ht="12.75">
      <c r="A483" s="3">
        <v>479</v>
      </c>
      <c r="B483" s="3" t="s">
        <v>215</v>
      </c>
      <c r="C483" s="1" t="s">
        <v>769</v>
      </c>
      <c r="E483" s="5">
        <v>1.55</v>
      </c>
      <c r="F483" s="193">
        <v>1.64837</v>
      </c>
      <c r="G483" s="193">
        <v>1.30396</v>
      </c>
    </row>
    <row r="484" spans="1:7" ht="12.75">
      <c r="A484" s="3">
        <v>480</v>
      </c>
      <c r="B484" s="3" t="s">
        <v>215</v>
      </c>
      <c r="C484" s="1" t="s">
        <v>770</v>
      </c>
      <c r="E484" s="5">
        <v>1.52</v>
      </c>
      <c r="F484" s="193">
        <v>1.6347</v>
      </c>
      <c r="G484" s="193">
        <v>1.32917</v>
      </c>
    </row>
    <row r="485" spans="1:7" ht="12.75">
      <c r="A485" s="3">
        <v>481</v>
      </c>
      <c r="B485" s="3" t="s">
        <v>215</v>
      </c>
      <c r="C485" s="1" t="s">
        <v>771</v>
      </c>
      <c r="E485" s="5">
        <v>1.63</v>
      </c>
      <c r="F485" s="193">
        <v>1.71023</v>
      </c>
      <c r="G485" s="193">
        <v>1.36218</v>
      </c>
    </row>
    <row r="486" spans="1:7" ht="12.75">
      <c r="A486" s="3">
        <v>482</v>
      </c>
      <c r="B486" s="3" t="s">
        <v>215</v>
      </c>
      <c r="C486" s="1" t="s">
        <v>772</v>
      </c>
      <c r="E486" s="5">
        <v>1.49</v>
      </c>
      <c r="F486" s="193">
        <v>1.50282</v>
      </c>
      <c r="G486" s="193">
        <v>1.23712</v>
      </c>
    </row>
    <row r="487" spans="1:7" ht="12.75">
      <c r="A487" s="3">
        <v>483</v>
      </c>
      <c r="B487" s="3" t="s">
        <v>215</v>
      </c>
      <c r="C487" s="1" t="s">
        <v>773</v>
      </c>
      <c r="E487" s="5">
        <v>1.5</v>
      </c>
      <c r="F487" s="193">
        <v>1.5142</v>
      </c>
      <c r="G487" s="193">
        <v>1.20757</v>
      </c>
    </row>
    <row r="488" spans="1:7" ht="12.75">
      <c r="A488" s="3">
        <v>484</v>
      </c>
      <c r="B488" s="3" t="s">
        <v>215</v>
      </c>
      <c r="C488" s="1" t="s">
        <v>774</v>
      </c>
      <c r="E488" s="5">
        <v>1.49</v>
      </c>
      <c r="F488" s="193">
        <v>1.51467</v>
      </c>
      <c r="G488" s="193">
        <v>1.22246</v>
      </c>
    </row>
    <row r="489" spans="1:7" ht="12.75">
      <c r="A489" s="3">
        <v>485</v>
      </c>
      <c r="B489" s="3" t="s">
        <v>215</v>
      </c>
      <c r="C489" s="1" t="s">
        <v>775</v>
      </c>
      <c r="E489" s="5">
        <v>1.49</v>
      </c>
      <c r="F489" s="193">
        <v>1.66425</v>
      </c>
      <c r="G489" s="193">
        <v>1.32165</v>
      </c>
    </row>
    <row r="490" spans="1:7" ht="12.75">
      <c r="A490" s="3">
        <v>486</v>
      </c>
      <c r="B490" s="3" t="s">
        <v>215</v>
      </c>
      <c r="C490" s="1" t="s">
        <v>514</v>
      </c>
      <c r="E490" s="5">
        <v>1.48</v>
      </c>
      <c r="F490" s="193">
        <v>1.46095</v>
      </c>
      <c r="G490" s="193">
        <v>1.17591</v>
      </c>
    </row>
    <row r="491" spans="1:7" ht="12.75">
      <c r="A491" s="3">
        <v>487</v>
      </c>
      <c r="B491" s="3" t="s">
        <v>215</v>
      </c>
      <c r="C491" s="1" t="s">
        <v>776</v>
      </c>
      <c r="E491" s="5">
        <v>1.55</v>
      </c>
      <c r="F491" s="193">
        <v>1.55406</v>
      </c>
      <c r="G491" s="193">
        <v>1.32012</v>
      </c>
    </row>
    <row r="492" spans="1:7" ht="12.75">
      <c r="A492" s="3">
        <v>488</v>
      </c>
      <c r="B492" s="3" t="s">
        <v>215</v>
      </c>
      <c r="C492" s="1" t="s">
        <v>777</v>
      </c>
      <c r="E492" s="5">
        <v>1.5</v>
      </c>
      <c r="F492" s="193">
        <v>1.46353</v>
      </c>
      <c r="G492" s="193">
        <v>1.15557</v>
      </c>
    </row>
    <row r="493" spans="1:7" ht="12.75">
      <c r="A493" s="3">
        <v>489</v>
      </c>
      <c r="B493" s="3" t="s">
        <v>215</v>
      </c>
      <c r="C493" s="1" t="s">
        <v>778</v>
      </c>
      <c r="E493" s="5">
        <v>1.49</v>
      </c>
      <c r="F493" s="193">
        <v>1.47032</v>
      </c>
      <c r="G493" s="193">
        <v>1.17522</v>
      </c>
    </row>
    <row r="494" spans="1:7" ht="12.75">
      <c r="A494" s="3">
        <v>490</v>
      </c>
      <c r="B494" s="3" t="s">
        <v>215</v>
      </c>
      <c r="C494" s="1" t="s">
        <v>779</v>
      </c>
      <c r="E494" s="5">
        <v>1.49</v>
      </c>
      <c r="F494" s="193">
        <v>1.4551</v>
      </c>
      <c r="G494" s="193">
        <v>1.14958</v>
      </c>
    </row>
    <row r="495" spans="1:7" ht="12.75">
      <c r="A495" s="3">
        <v>491</v>
      </c>
      <c r="B495" s="3" t="s">
        <v>215</v>
      </c>
      <c r="C495" s="1" t="s">
        <v>780</v>
      </c>
      <c r="E495" s="5">
        <v>1.5</v>
      </c>
      <c r="F495" s="193">
        <v>1.44891</v>
      </c>
      <c r="G495" s="193">
        <v>1.14986</v>
      </c>
    </row>
    <row r="496" spans="1:7" ht="12.75">
      <c r="A496" s="3">
        <v>492</v>
      </c>
      <c r="B496" s="3" t="s">
        <v>215</v>
      </c>
      <c r="C496" s="1" t="s">
        <v>781</v>
      </c>
      <c r="E496" s="5">
        <v>1.55</v>
      </c>
      <c r="F496" s="193">
        <v>1.57606</v>
      </c>
      <c r="G496" s="193">
        <v>1.35622</v>
      </c>
    </row>
    <row r="497" spans="1:7" ht="12.75">
      <c r="A497" s="3">
        <v>493</v>
      </c>
      <c r="B497" s="3" t="s">
        <v>215</v>
      </c>
      <c r="C497" s="1" t="s">
        <v>782</v>
      </c>
      <c r="E497" s="5">
        <v>1.67</v>
      </c>
      <c r="F497" s="193">
        <v>1.71898</v>
      </c>
      <c r="G497" s="193">
        <v>1.34747</v>
      </c>
    </row>
    <row r="498" spans="1:7" ht="12.75">
      <c r="A498" s="3">
        <v>494</v>
      </c>
      <c r="B498" s="3" t="s">
        <v>215</v>
      </c>
      <c r="C498" s="1" t="s">
        <v>783</v>
      </c>
      <c r="E498" s="5">
        <v>1.49</v>
      </c>
      <c r="F498" s="193">
        <v>1.48392</v>
      </c>
      <c r="G498" s="193">
        <v>1.18308</v>
      </c>
    </row>
    <row r="499" spans="1:7" ht="12.75">
      <c r="A499" s="3">
        <v>495</v>
      </c>
      <c r="B499" s="3" t="s">
        <v>215</v>
      </c>
      <c r="C499" s="1" t="s">
        <v>784</v>
      </c>
      <c r="E499" s="5">
        <v>1.43</v>
      </c>
      <c r="F499" s="193">
        <v>1.44414</v>
      </c>
      <c r="G499" s="193">
        <v>1.15301</v>
      </c>
    </row>
    <row r="500" spans="1:7" ht="12.75">
      <c r="A500" s="3">
        <v>496</v>
      </c>
      <c r="B500" s="3" t="s">
        <v>215</v>
      </c>
      <c r="C500" s="1" t="s">
        <v>785</v>
      </c>
      <c r="E500" s="5">
        <v>1.49</v>
      </c>
      <c r="F500" s="193">
        <v>1.48278</v>
      </c>
      <c r="G500" s="193">
        <v>1.18767</v>
      </c>
    </row>
    <row r="501" spans="1:7" ht="12.75">
      <c r="A501" s="3">
        <v>497</v>
      </c>
      <c r="B501" s="3" t="s">
        <v>215</v>
      </c>
      <c r="C501" s="1" t="s">
        <v>786</v>
      </c>
      <c r="E501" s="5">
        <v>1.49</v>
      </c>
      <c r="F501" s="193">
        <v>1.49516</v>
      </c>
      <c r="G501" s="193">
        <v>1.23185</v>
      </c>
    </row>
    <row r="502" spans="1:7" ht="12.75">
      <c r="A502" s="3">
        <v>498</v>
      </c>
      <c r="B502" s="3" t="s">
        <v>215</v>
      </c>
      <c r="C502" s="1" t="s">
        <v>787</v>
      </c>
      <c r="E502" s="5">
        <v>1.52</v>
      </c>
      <c r="F502" s="193">
        <v>1.58282</v>
      </c>
      <c r="G502" s="193">
        <v>1.32487</v>
      </c>
    </row>
    <row r="503" spans="1:7" ht="12.75">
      <c r="A503" s="3">
        <v>499</v>
      </c>
      <c r="B503" s="3" t="s">
        <v>215</v>
      </c>
      <c r="C503" s="1" t="s">
        <v>788</v>
      </c>
      <c r="E503" s="5">
        <v>1.55</v>
      </c>
      <c r="F503" s="193">
        <v>1.60509</v>
      </c>
      <c r="G503" s="193">
        <v>1.37518</v>
      </c>
    </row>
    <row r="504" spans="1:7" ht="12.75">
      <c r="A504" s="3">
        <v>500</v>
      </c>
      <c r="B504" s="3" t="s">
        <v>216</v>
      </c>
      <c r="C504" s="1" t="s">
        <v>789</v>
      </c>
      <c r="E504" s="5">
        <v>1.6</v>
      </c>
      <c r="F504" s="193">
        <v>1.67782</v>
      </c>
      <c r="G504" s="193">
        <v>1.27877</v>
      </c>
    </row>
    <row r="505" spans="1:7" ht="12.75">
      <c r="A505" s="3">
        <v>501</v>
      </c>
      <c r="B505" s="3" t="s">
        <v>216</v>
      </c>
      <c r="C505" s="1" t="s">
        <v>790</v>
      </c>
      <c r="E505" s="5">
        <v>1.6</v>
      </c>
      <c r="F505" s="193">
        <v>1.66218</v>
      </c>
      <c r="G505" s="193">
        <v>1.26399</v>
      </c>
    </row>
    <row r="506" spans="1:7" ht="12.75">
      <c r="A506" s="3">
        <v>502</v>
      </c>
      <c r="B506" s="3" t="s">
        <v>216</v>
      </c>
      <c r="C506" s="1" t="s">
        <v>791</v>
      </c>
      <c r="E506" s="5">
        <v>1.6</v>
      </c>
      <c r="F506" s="193">
        <v>1.59582</v>
      </c>
      <c r="G506" s="193">
        <v>1.19221</v>
      </c>
    </row>
    <row r="507" spans="1:7" ht="12.75">
      <c r="A507" s="3">
        <v>503</v>
      </c>
      <c r="B507" s="3" t="s">
        <v>216</v>
      </c>
      <c r="C507" s="1" t="s">
        <v>792</v>
      </c>
      <c r="E507" s="5">
        <v>1.6</v>
      </c>
      <c r="F507" s="193">
        <v>1.72313</v>
      </c>
      <c r="G507" s="193">
        <v>1.31315</v>
      </c>
    </row>
    <row r="508" spans="1:7" ht="12.75">
      <c r="A508" s="3">
        <v>504</v>
      </c>
      <c r="B508" s="3" t="s">
        <v>216</v>
      </c>
      <c r="C508" s="1" t="s">
        <v>793</v>
      </c>
      <c r="E508" s="5">
        <v>1.64</v>
      </c>
      <c r="F508" s="193">
        <v>1.60097</v>
      </c>
      <c r="G508" s="193">
        <v>1.19951</v>
      </c>
    </row>
    <row r="509" spans="1:7" ht="12.75">
      <c r="A509" s="3">
        <v>505</v>
      </c>
      <c r="B509" s="3" t="s">
        <v>216</v>
      </c>
      <c r="C509" s="1" t="s">
        <v>794</v>
      </c>
      <c r="E509" s="5">
        <v>1.66</v>
      </c>
      <c r="F509" s="193">
        <v>1.75773</v>
      </c>
      <c r="G509" s="193">
        <v>1.35592</v>
      </c>
    </row>
    <row r="510" spans="1:7" ht="12.75">
      <c r="A510" s="3">
        <v>506</v>
      </c>
      <c r="B510" s="3" t="s">
        <v>216</v>
      </c>
      <c r="C510" s="1" t="s">
        <v>795</v>
      </c>
      <c r="E510" s="5">
        <v>1.6</v>
      </c>
      <c r="F510" s="193">
        <v>1.59883</v>
      </c>
      <c r="G510" s="193">
        <v>1.21763</v>
      </c>
    </row>
    <row r="511" spans="1:7" ht="12.75">
      <c r="A511" s="3">
        <v>507</v>
      </c>
      <c r="B511" s="3" t="s">
        <v>216</v>
      </c>
      <c r="C511" s="1" t="s">
        <v>796</v>
      </c>
      <c r="E511" s="5">
        <v>1.6</v>
      </c>
      <c r="F511" s="193">
        <v>1.65473</v>
      </c>
      <c r="G511" s="193">
        <v>1.26298</v>
      </c>
    </row>
    <row r="512" spans="1:7" ht="12.75">
      <c r="A512" s="3">
        <v>508</v>
      </c>
      <c r="B512" s="3" t="s">
        <v>216</v>
      </c>
      <c r="C512" s="1" t="s">
        <v>797</v>
      </c>
      <c r="E512" s="5">
        <v>1.66</v>
      </c>
      <c r="F512" s="193">
        <v>1.75203</v>
      </c>
      <c r="G512" s="193">
        <v>1.35986</v>
      </c>
    </row>
    <row r="513" spans="1:7" ht="12.75">
      <c r="A513" s="3">
        <v>509</v>
      </c>
      <c r="B513" s="3" t="s">
        <v>216</v>
      </c>
      <c r="C513" s="1" t="s">
        <v>798</v>
      </c>
      <c r="E513" s="5">
        <v>1.6</v>
      </c>
      <c r="F513" s="193">
        <v>1.59002</v>
      </c>
      <c r="G513" s="193">
        <v>1.19544</v>
      </c>
    </row>
    <row r="514" spans="1:7" ht="12.75">
      <c r="A514" s="3">
        <v>510</v>
      </c>
      <c r="B514" s="3" t="s">
        <v>216</v>
      </c>
      <c r="C514" s="1" t="s">
        <v>799</v>
      </c>
      <c r="E514" s="5">
        <v>1.71</v>
      </c>
      <c r="F514" s="193">
        <v>1.77641</v>
      </c>
      <c r="G514" s="193">
        <v>1.38143</v>
      </c>
    </row>
    <row r="515" spans="1:7" ht="12.75">
      <c r="A515" s="3">
        <v>511</v>
      </c>
      <c r="B515" s="3" t="s">
        <v>216</v>
      </c>
      <c r="C515" s="1" t="s">
        <v>800</v>
      </c>
      <c r="E515" s="5">
        <v>1.61</v>
      </c>
      <c r="F515" s="193">
        <v>1.75432</v>
      </c>
      <c r="G515" s="193">
        <v>1.33859</v>
      </c>
    </row>
    <row r="516" spans="1:7" ht="12.75">
      <c r="A516" s="3">
        <v>512</v>
      </c>
      <c r="B516" s="3" t="s">
        <v>216</v>
      </c>
      <c r="C516" s="1" t="s">
        <v>801</v>
      </c>
      <c r="E516" s="5">
        <v>1.64</v>
      </c>
      <c r="F516" s="193">
        <v>1.66978</v>
      </c>
      <c r="G516" s="193">
        <v>1.26321</v>
      </c>
    </row>
    <row r="517" spans="1:7" ht="12.75">
      <c r="A517" s="3">
        <v>513</v>
      </c>
      <c r="B517" s="3" t="s">
        <v>216</v>
      </c>
      <c r="C517" s="1" t="s">
        <v>802</v>
      </c>
      <c r="E517" s="5">
        <v>1.66</v>
      </c>
      <c r="F517" s="193">
        <v>1.53756</v>
      </c>
      <c r="G517" s="193">
        <v>1.18678</v>
      </c>
    </row>
    <row r="518" spans="1:7" ht="12.75">
      <c r="A518" s="3">
        <v>514</v>
      </c>
      <c r="B518" s="3" t="s">
        <v>216</v>
      </c>
      <c r="C518" s="1" t="s">
        <v>803</v>
      </c>
      <c r="E518" s="5">
        <v>1.6</v>
      </c>
      <c r="F518" s="193">
        <v>1.62217</v>
      </c>
      <c r="G518" s="193">
        <v>1.22908</v>
      </c>
    </row>
    <row r="519" spans="1:7" ht="12.75">
      <c r="A519" s="3">
        <v>515</v>
      </c>
      <c r="B519" s="3" t="s">
        <v>216</v>
      </c>
      <c r="C519" s="1" t="s">
        <v>804</v>
      </c>
      <c r="E519" s="5">
        <v>1.7</v>
      </c>
      <c r="F519" s="193">
        <v>1.76186</v>
      </c>
      <c r="G519" s="193">
        <v>1.35484</v>
      </c>
    </row>
    <row r="520" spans="1:7" ht="12.75">
      <c r="A520" s="3">
        <v>516</v>
      </c>
      <c r="B520" s="3" t="s">
        <v>216</v>
      </c>
      <c r="C520" s="1" t="s">
        <v>805</v>
      </c>
      <c r="E520" s="5">
        <v>1.64</v>
      </c>
      <c r="F520" s="193">
        <v>1.5449</v>
      </c>
      <c r="G520" s="193">
        <v>1.16637</v>
      </c>
    </row>
    <row r="521" spans="1:7" ht="12.75">
      <c r="A521" s="3">
        <v>517</v>
      </c>
      <c r="B521" s="3" t="s">
        <v>216</v>
      </c>
      <c r="C521" s="1" t="s">
        <v>806</v>
      </c>
      <c r="E521" s="5">
        <v>1.69</v>
      </c>
      <c r="F521" s="193">
        <v>1.74228</v>
      </c>
      <c r="G521" s="193">
        <v>1.33331</v>
      </c>
    </row>
    <row r="522" spans="1:7" ht="12.75">
      <c r="A522" s="3">
        <v>518</v>
      </c>
      <c r="B522" s="3" t="s">
        <v>216</v>
      </c>
      <c r="C522" s="1" t="s">
        <v>807</v>
      </c>
      <c r="E522" s="5">
        <v>1.68</v>
      </c>
      <c r="F522" s="193">
        <v>1.76219</v>
      </c>
      <c r="G522" s="193">
        <v>1.34207</v>
      </c>
    </row>
    <row r="523" spans="1:7" ht="12.75">
      <c r="A523" s="3">
        <v>519</v>
      </c>
      <c r="B523" s="3" t="s">
        <v>216</v>
      </c>
      <c r="C523" s="1" t="s">
        <v>808</v>
      </c>
      <c r="E523" s="5">
        <v>1.6</v>
      </c>
      <c r="F523" s="193">
        <v>1.56767</v>
      </c>
      <c r="G523" s="193">
        <v>1.19024</v>
      </c>
    </row>
    <row r="524" spans="1:7" ht="12.75">
      <c r="A524" s="3">
        <v>520</v>
      </c>
      <c r="B524" s="3" t="s">
        <v>216</v>
      </c>
      <c r="C524" s="1" t="s">
        <v>809</v>
      </c>
      <c r="E524" s="5">
        <v>1.66</v>
      </c>
      <c r="F524" s="193">
        <v>1.68145</v>
      </c>
      <c r="G524" s="193">
        <v>1.29568</v>
      </c>
    </row>
    <row r="525" spans="1:7" ht="12.75">
      <c r="A525" s="3">
        <v>521</v>
      </c>
      <c r="B525" s="3" t="s">
        <v>216</v>
      </c>
      <c r="C525" s="1" t="s">
        <v>810</v>
      </c>
      <c r="E525" s="5">
        <v>1.68</v>
      </c>
      <c r="F525" s="193">
        <v>1.77073</v>
      </c>
      <c r="G525" s="193">
        <v>1.43116</v>
      </c>
    </row>
    <row r="526" spans="1:7" ht="12.75">
      <c r="A526" s="3">
        <v>522</v>
      </c>
      <c r="B526" s="3" t="s">
        <v>216</v>
      </c>
      <c r="C526" s="1" t="s">
        <v>811</v>
      </c>
      <c r="E526" s="5">
        <v>1.6</v>
      </c>
      <c r="F526" s="193">
        <v>1.55593</v>
      </c>
      <c r="G526" s="193">
        <v>1.19163</v>
      </c>
    </row>
    <row r="527" spans="1:7" ht="12.75">
      <c r="A527" s="3">
        <v>523</v>
      </c>
      <c r="B527" s="3" t="s">
        <v>216</v>
      </c>
      <c r="C527" s="1" t="s">
        <v>812</v>
      </c>
      <c r="E527" s="5">
        <v>1.66</v>
      </c>
      <c r="F527" s="193">
        <v>1.63879</v>
      </c>
      <c r="G527" s="193">
        <v>1.2684</v>
      </c>
    </row>
    <row r="528" spans="1:7" ht="12.75">
      <c r="A528" s="3">
        <v>524</v>
      </c>
      <c r="B528" s="3" t="s">
        <v>217</v>
      </c>
      <c r="C528" s="1" t="s">
        <v>813</v>
      </c>
      <c r="E528" s="5">
        <v>1.59</v>
      </c>
      <c r="F528" s="193">
        <v>1.64932</v>
      </c>
      <c r="G528" s="193">
        <v>1.40087</v>
      </c>
    </row>
    <row r="529" spans="1:7" ht="12.75">
      <c r="A529" s="3">
        <v>525</v>
      </c>
      <c r="B529" s="3" t="s">
        <v>217</v>
      </c>
      <c r="C529" s="1" t="s">
        <v>814</v>
      </c>
      <c r="E529" s="5">
        <v>1.55</v>
      </c>
      <c r="F529" s="193">
        <v>1.48349</v>
      </c>
      <c r="G529" s="193">
        <v>1.25038</v>
      </c>
    </row>
    <row r="530" spans="1:7" ht="12.75">
      <c r="A530" s="3">
        <v>526</v>
      </c>
      <c r="B530" s="3" t="s">
        <v>217</v>
      </c>
      <c r="C530" s="1" t="s">
        <v>815</v>
      </c>
      <c r="E530" s="5">
        <v>1.59</v>
      </c>
      <c r="F530" s="193">
        <v>1.51155</v>
      </c>
      <c r="G530" s="193">
        <v>1.26317</v>
      </c>
    </row>
    <row r="531" spans="1:7" ht="12.75">
      <c r="A531" s="3">
        <v>527</v>
      </c>
      <c r="B531" s="3" t="s">
        <v>217</v>
      </c>
      <c r="C531" s="1" t="s">
        <v>816</v>
      </c>
      <c r="E531" s="5">
        <v>1.31</v>
      </c>
      <c r="F531" s="193">
        <v>1.32063</v>
      </c>
      <c r="G531" s="193">
        <v>1.08877</v>
      </c>
    </row>
    <row r="532" spans="1:7" ht="12.75">
      <c r="A532" s="3">
        <v>528</v>
      </c>
      <c r="B532" s="3" t="s">
        <v>217</v>
      </c>
      <c r="C532" s="1" t="s">
        <v>817</v>
      </c>
      <c r="E532" s="5">
        <v>1.55</v>
      </c>
      <c r="F532" s="193">
        <v>1.58604</v>
      </c>
      <c r="G532" s="193">
        <v>1.36103</v>
      </c>
    </row>
    <row r="533" spans="1:7" ht="12.75">
      <c r="A533" s="3">
        <v>529</v>
      </c>
      <c r="B533" s="3" t="s">
        <v>217</v>
      </c>
      <c r="C533" s="1" t="s">
        <v>818</v>
      </c>
      <c r="E533" s="5">
        <v>1.55</v>
      </c>
      <c r="F533" s="193">
        <v>1.53522</v>
      </c>
      <c r="G533" s="193">
        <v>1.29286</v>
      </c>
    </row>
    <row r="534" spans="1:7" ht="12.75">
      <c r="A534" s="3">
        <v>530</v>
      </c>
      <c r="B534" s="3" t="s">
        <v>217</v>
      </c>
      <c r="C534" s="1" t="s">
        <v>819</v>
      </c>
      <c r="E534" s="5">
        <v>1.31</v>
      </c>
      <c r="F534" s="193">
        <v>1.40243</v>
      </c>
      <c r="G534" s="193">
        <v>1.15609</v>
      </c>
    </row>
    <row r="535" spans="1:7" ht="12.75">
      <c r="A535" s="3">
        <v>531</v>
      </c>
      <c r="B535" s="3" t="s">
        <v>217</v>
      </c>
      <c r="C535" s="1" t="s">
        <v>820</v>
      </c>
      <c r="E535" s="5">
        <v>1.59</v>
      </c>
      <c r="F535" s="193">
        <v>1.51226</v>
      </c>
      <c r="G535" s="193">
        <v>1.25289</v>
      </c>
    </row>
    <row r="536" spans="1:7" ht="12.75">
      <c r="A536" s="3">
        <v>532</v>
      </c>
      <c r="B536" s="3" t="s">
        <v>217</v>
      </c>
      <c r="C536" s="1" t="s">
        <v>821</v>
      </c>
      <c r="E536" s="5">
        <v>1.34</v>
      </c>
      <c r="F536" s="193">
        <v>1.37668</v>
      </c>
      <c r="G536" s="193">
        <v>1.12648</v>
      </c>
    </row>
    <row r="537" spans="1:7" ht="12.75">
      <c r="A537" s="3">
        <v>533</v>
      </c>
      <c r="B537" s="3" t="s">
        <v>217</v>
      </c>
      <c r="C537" s="1" t="s">
        <v>822</v>
      </c>
      <c r="E537" s="5">
        <v>1.66</v>
      </c>
      <c r="F537" s="193">
        <v>1.6262</v>
      </c>
      <c r="G537" s="193">
        <v>1.36704</v>
      </c>
    </row>
    <row r="538" spans="1:7" ht="12.75">
      <c r="A538" s="3">
        <v>534</v>
      </c>
      <c r="B538" s="3" t="s">
        <v>217</v>
      </c>
      <c r="C538" s="1" t="s">
        <v>823</v>
      </c>
      <c r="E538" s="5">
        <v>1.69</v>
      </c>
      <c r="F538" s="193">
        <v>1.67773</v>
      </c>
      <c r="G538" s="193">
        <v>1.40954</v>
      </c>
    </row>
    <row r="539" spans="1:7" ht="12.75">
      <c r="A539" s="3">
        <v>535</v>
      </c>
      <c r="B539" s="3" t="s">
        <v>217</v>
      </c>
      <c r="C539" s="1" t="s">
        <v>824</v>
      </c>
      <c r="E539" s="5">
        <v>1.55</v>
      </c>
      <c r="F539" s="193">
        <v>1.56391</v>
      </c>
      <c r="G539" s="193">
        <v>1.34848</v>
      </c>
    </row>
    <row r="540" spans="1:7" ht="12.75">
      <c r="A540" s="3">
        <v>536</v>
      </c>
      <c r="B540" s="3" t="s">
        <v>217</v>
      </c>
      <c r="C540" s="1" t="s">
        <v>825</v>
      </c>
      <c r="E540" s="5">
        <v>1.55</v>
      </c>
      <c r="F540" s="193">
        <v>1.43011</v>
      </c>
      <c r="G540" s="193">
        <v>1.18772</v>
      </c>
    </row>
    <row r="541" spans="1:7" ht="12.75">
      <c r="A541" s="3">
        <v>537</v>
      </c>
      <c r="B541" s="3" t="s">
        <v>217</v>
      </c>
      <c r="C541" s="1" t="s">
        <v>826</v>
      </c>
      <c r="E541" s="5">
        <v>1.31</v>
      </c>
      <c r="F541" s="193">
        <v>1.42526</v>
      </c>
      <c r="G541" s="193">
        <v>1.1777</v>
      </c>
    </row>
    <row r="542" spans="1:7" ht="12.75">
      <c r="A542" s="3">
        <v>538</v>
      </c>
      <c r="B542" s="3" t="s">
        <v>217</v>
      </c>
      <c r="C542" s="1" t="s">
        <v>827</v>
      </c>
      <c r="E542" s="5">
        <v>1.31</v>
      </c>
      <c r="F542" s="193">
        <v>1.45048</v>
      </c>
      <c r="G542" s="193">
        <v>1.19976</v>
      </c>
    </row>
    <row r="543" spans="1:7" ht="12.75">
      <c r="A543" s="3">
        <v>539</v>
      </c>
      <c r="B543" s="3" t="s">
        <v>217</v>
      </c>
      <c r="C543" s="1" t="s">
        <v>828</v>
      </c>
      <c r="E543" s="5">
        <v>1.55</v>
      </c>
      <c r="F543" s="193">
        <v>1.56565</v>
      </c>
      <c r="G543" s="193">
        <v>1.34076</v>
      </c>
    </row>
    <row r="544" spans="1:7" ht="12.75">
      <c r="A544" s="3">
        <v>540</v>
      </c>
      <c r="B544" s="3" t="s">
        <v>217</v>
      </c>
      <c r="C544" s="1" t="s">
        <v>349</v>
      </c>
      <c r="E544" s="5">
        <v>1.69</v>
      </c>
      <c r="F544" s="193">
        <v>1.612</v>
      </c>
      <c r="G544" s="193">
        <v>1.33251</v>
      </c>
    </row>
    <row r="545" spans="1:7" ht="12.75">
      <c r="A545" s="3">
        <v>541</v>
      </c>
      <c r="B545" s="3" t="s">
        <v>217</v>
      </c>
      <c r="C545" s="1" t="s">
        <v>829</v>
      </c>
      <c r="E545" s="5">
        <v>1.69</v>
      </c>
      <c r="F545" s="193">
        <v>1.68087</v>
      </c>
      <c r="G545" s="193">
        <v>1.38902</v>
      </c>
    </row>
    <row r="546" spans="1:7" ht="12.75">
      <c r="A546" s="3">
        <v>542</v>
      </c>
      <c r="B546" s="3" t="s">
        <v>217</v>
      </c>
      <c r="C546" s="1" t="s">
        <v>567</v>
      </c>
      <c r="E546" s="5">
        <v>1.49</v>
      </c>
      <c r="F546" s="193">
        <v>1.49582</v>
      </c>
      <c r="G546" s="193">
        <v>1.23052</v>
      </c>
    </row>
    <row r="547" spans="1:7" ht="12.75">
      <c r="A547" s="3">
        <v>543</v>
      </c>
      <c r="B547" s="3" t="s">
        <v>217</v>
      </c>
      <c r="C547" s="1" t="s">
        <v>830</v>
      </c>
      <c r="E547" s="5">
        <v>1.57</v>
      </c>
      <c r="F547" s="193">
        <v>1.56215</v>
      </c>
      <c r="G547" s="193">
        <v>1.32262</v>
      </c>
    </row>
    <row r="548" spans="1:7" ht="12.75">
      <c r="A548" s="3">
        <v>544</v>
      </c>
      <c r="B548" s="3" t="s">
        <v>217</v>
      </c>
      <c r="C548" s="1" t="s">
        <v>831</v>
      </c>
      <c r="E548" s="5">
        <v>1.55</v>
      </c>
      <c r="F548" s="193">
        <v>1.4638</v>
      </c>
      <c r="G548" s="193">
        <v>1.22145</v>
      </c>
    </row>
    <row r="549" spans="1:7" ht="12.75">
      <c r="A549" s="3">
        <v>545</v>
      </c>
      <c r="B549" s="3" t="s">
        <v>218</v>
      </c>
      <c r="C549" s="1" t="s">
        <v>832</v>
      </c>
      <c r="E549" s="5">
        <v>1.66</v>
      </c>
      <c r="F549" s="193">
        <v>1.69463</v>
      </c>
      <c r="G549" s="193">
        <v>1.29795</v>
      </c>
    </row>
    <row r="550" spans="1:7" ht="12.75">
      <c r="A550" s="3">
        <v>546</v>
      </c>
      <c r="B550" s="3" t="s">
        <v>218</v>
      </c>
      <c r="C550" s="1" t="s">
        <v>833</v>
      </c>
      <c r="E550" s="5">
        <v>1.5</v>
      </c>
      <c r="F550" s="193">
        <v>1.47843</v>
      </c>
      <c r="G550" s="193">
        <v>1.17277</v>
      </c>
    </row>
    <row r="551" spans="1:7" ht="12.75">
      <c r="A551" s="3">
        <v>547</v>
      </c>
      <c r="B551" s="3" t="s">
        <v>218</v>
      </c>
      <c r="C551" s="1" t="s">
        <v>834</v>
      </c>
      <c r="E551" s="5">
        <v>1.5</v>
      </c>
      <c r="F551" s="193">
        <v>1.54416</v>
      </c>
      <c r="G551" s="193">
        <v>1.28145</v>
      </c>
    </row>
    <row r="552" spans="1:7" ht="12.75">
      <c r="A552" s="3">
        <v>548</v>
      </c>
      <c r="B552" s="3" t="s">
        <v>218</v>
      </c>
      <c r="C552" s="1" t="s">
        <v>835</v>
      </c>
      <c r="E552" s="5">
        <v>1.55</v>
      </c>
      <c r="F552" s="193">
        <v>1.60266</v>
      </c>
      <c r="G552" s="193">
        <v>1.26685</v>
      </c>
    </row>
    <row r="553" spans="1:7" ht="12.75">
      <c r="A553" s="3">
        <v>549</v>
      </c>
      <c r="B553" s="3" t="s">
        <v>218</v>
      </c>
      <c r="C553" s="1" t="s">
        <v>514</v>
      </c>
      <c r="E553" s="5">
        <v>1.5</v>
      </c>
      <c r="F553" s="193">
        <v>1.55741</v>
      </c>
      <c r="G553" s="193">
        <v>1.28255</v>
      </c>
    </row>
    <row r="554" spans="1:7" ht="12.75">
      <c r="A554" s="3">
        <v>550</v>
      </c>
      <c r="B554" s="3" t="s">
        <v>218</v>
      </c>
      <c r="C554" s="1" t="s">
        <v>836</v>
      </c>
      <c r="E554" s="5">
        <v>1.6</v>
      </c>
      <c r="F554" s="193">
        <v>1.62474</v>
      </c>
      <c r="G554" s="193">
        <v>1.25009</v>
      </c>
    </row>
    <row r="555" spans="1:7" ht="12.75">
      <c r="A555" s="3">
        <v>551</v>
      </c>
      <c r="B555" s="3" t="s">
        <v>218</v>
      </c>
      <c r="C555" s="1" t="s">
        <v>476</v>
      </c>
      <c r="E555" s="5">
        <v>1.5</v>
      </c>
      <c r="F555" s="193">
        <v>1.50561</v>
      </c>
      <c r="G555" s="193">
        <v>1.21527</v>
      </c>
    </row>
    <row r="556" spans="1:7" ht="12.75">
      <c r="A556" s="3">
        <v>552</v>
      </c>
      <c r="B556" s="3" t="s">
        <v>218</v>
      </c>
      <c r="C556" s="1" t="s">
        <v>837</v>
      </c>
      <c r="E556" s="5">
        <v>1.83</v>
      </c>
      <c r="F556" s="193">
        <v>1.76038</v>
      </c>
      <c r="G556" s="193">
        <v>1.35444</v>
      </c>
    </row>
    <row r="557" spans="1:7" ht="12.75">
      <c r="A557" s="3">
        <v>553</v>
      </c>
      <c r="B557" s="3" t="s">
        <v>218</v>
      </c>
      <c r="C557" s="1" t="s">
        <v>838</v>
      </c>
      <c r="E557" s="5">
        <v>1.6</v>
      </c>
      <c r="F557" s="193">
        <v>1.59481</v>
      </c>
      <c r="G557" s="193">
        <v>1.2569</v>
      </c>
    </row>
    <row r="558" spans="1:7" ht="12.75">
      <c r="A558" s="3">
        <v>554</v>
      </c>
      <c r="B558" s="3" t="s">
        <v>218</v>
      </c>
      <c r="C558" s="1" t="s">
        <v>839</v>
      </c>
      <c r="E558" s="5">
        <v>1.5</v>
      </c>
      <c r="F558" s="193">
        <v>1.51488</v>
      </c>
      <c r="G558" s="193">
        <v>1.24369</v>
      </c>
    </row>
    <row r="559" spans="1:7" ht="12.75">
      <c r="A559" s="3">
        <v>555</v>
      </c>
      <c r="B559" s="3" t="s">
        <v>218</v>
      </c>
      <c r="C559" s="1" t="s">
        <v>840</v>
      </c>
      <c r="E559" s="5">
        <v>1.5</v>
      </c>
      <c r="F559" s="193">
        <v>1.6138</v>
      </c>
      <c r="G559" s="193">
        <v>1.28106</v>
      </c>
    </row>
    <row r="560" spans="1:7" ht="12.75">
      <c r="A560" s="3">
        <v>556</v>
      </c>
      <c r="B560" s="3" t="s">
        <v>218</v>
      </c>
      <c r="C560" s="1" t="s">
        <v>841</v>
      </c>
      <c r="E560" s="5">
        <v>1.77</v>
      </c>
      <c r="F560" s="193">
        <v>1.6976</v>
      </c>
      <c r="G560" s="193">
        <v>1.31689</v>
      </c>
    </row>
    <row r="561" spans="1:7" ht="12.75">
      <c r="A561" s="3">
        <v>557</v>
      </c>
      <c r="B561" s="3" t="s">
        <v>218</v>
      </c>
      <c r="C561" s="1" t="s">
        <v>842</v>
      </c>
      <c r="E561" s="5">
        <v>1.5</v>
      </c>
      <c r="F561" s="193">
        <v>1.59424</v>
      </c>
      <c r="G561" s="193">
        <v>1.29909</v>
      </c>
    </row>
    <row r="562" spans="1:7" ht="12.75">
      <c r="A562" s="3">
        <v>558</v>
      </c>
      <c r="B562" s="3" t="s">
        <v>218</v>
      </c>
      <c r="C562" s="1" t="s">
        <v>843</v>
      </c>
      <c r="E562" s="5">
        <v>1.5</v>
      </c>
      <c r="F562" s="193">
        <v>1.64342</v>
      </c>
      <c r="G562" s="193">
        <v>1.30457</v>
      </c>
    </row>
    <row r="563" spans="1:7" ht="12.75">
      <c r="A563" s="3">
        <v>559</v>
      </c>
      <c r="B563" s="3" t="s">
        <v>218</v>
      </c>
      <c r="C563" s="1" t="s">
        <v>844</v>
      </c>
      <c r="E563" s="5">
        <v>1.5</v>
      </c>
      <c r="F563" s="193">
        <v>1.49265</v>
      </c>
      <c r="G563" s="193">
        <v>1.20526</v>
      </c>
    </row>
    <row r="564" spans="1:7" ht="12.75">
      <c r="A564" s="3">
        <v>560</v>
      </c>
      <c r="B564" s="3" t="s">
        <v>218</v>
      </c>
      <c r="C564" s="1" t="s">
        <v>333</v>
      </c>
      <c r="E564" s="5">
        <v>1.74</v>
      </c>
      <c r="F564" s="193">
        <v>1.70003</v>
      </c>
      <c r="G564" s="193">
        <v>1.35359</v>
      </c>
    </row>
    <row r="565" spans="1:7" ht="12.75">
      <c r="A565" s="3">
        <v>561</v>
      </c>
      <c r="B565" s="3" t="s">
        <v>218</v>
      </c>
      <c r="C565" s="1" t="s">
        <v>845</v>
      </c>
      <c r="E565" s="5">
        <v>1.5</v>
      </c>
      <c r="F565" s="193">
        <v>1.61215</v>
      </c>
      <c r="G565" s="193">
        <v>1.31409</v>
      </c>
    </row>
    <row r="566" spans="1:7" ht="12.75">
      <c r="A566" s="3">
        <v>562</v>
      </c>
      <c r="B566" s="3" t="s">
        <v>218</v>
      </c>
      <c r="C566" s="1" t="s">
        <v>846</v>
      </c>
      <c r="E566" s="5">
        <v>1.55</v>
      </c>
      <c r="F566" s="193">
        <v>1.60055</v>
      </c>
      <c r="G566" s="193">
        <v>1.2838</v>
      </c>
    </row>
    <row r="567" spans="1:7" ht="12.75">
      <c r="A567" s="3">
        <v>563</v>
      </c>
      <c r="B567" s="3" t="s">
        <v>218</v>
      </c>
      <c r="C567" s="1" t="s">
        <v>847</v>
      </c>
      <c r="E567" s="5">
        <v>1.5</v>
      </c>
      <c r="F567" s="193">
        <v>1.4779</v>
      </c>
      <c r="G567" s="193">
        <v>1.18094</v>
      </c>
    </row>
    <row r="568" spans="1:7" ht="12.75">
      <c r="A568" s="3">
        <v>564</v>
      </c>
      <c r="B568" s="3" t="s">
        <v>218</v>
      </c>
      <c r="C568" s="1" t="s">
        <v>848</v>
      </c>
      <c r="E568" s="5">
        <v>1.5</v>
      </c>
      <c r="F568" s="193">
        <v>1.47124</v>
      </c>
      <c r="G568" s="193">
        <v>1.1596</v>
      </c>
    </row>
    <row r="569" spans="1:7" ht="12.75">
      <c r="A569" s="3">
        <v>565</v>
      </c>
      <c r="B569" s="3" t="s">
        <v>218</v>
      </c>
      <c r="C569" s="1" t="s">
        <v>849</v>
      </c>
      <c r="E569" s="5">
        <v>1.5</v>
      </c>
      <c r="F569" s="193">
        <v>1.62594</v>
      </c>
      <c r="G569" s="193">
        <v>1.33735</v>
      </c>
    </row>
    <row r="570" spans="1:7" ht="12.75">
      <c r="A570" s="3">
        <v>566</v>
      </c>
      <c r="B570" s="3" t="s">
        <v>218</v>
      </c>
      <c r="C570" s="1" t="s">
        <v>311</v>
      </c>
      <c r="E570" s="5">
        <v>1.53</v>
      </c>
      <c r="F570" s="193">
        <v>1.6226</v>
      </c>
      <c r="G570" s="193">
        <v>1.33592</v>
      </c>
    </row>
    <row r="571" spans="1:7" ht="12.75">
      <c r="A571" s="3">
        <v>567</v>
      </c>
      <c r="B571" s="3" t="s">
        <v>218</v>
      </c>
      <c r="C571" s="1" t="s">
        <v>850</v>
      </c>
      <c r="E571" s="5">
        <v>1.5</v>
      </c>
      <c r="F571" s="193">
        <v>1.57006</v>
      </c>
      <c r="G571" s="193">
        <v>1.28987</v>
      </c>
    </row>
  </sheetData>
  <mergeCells count="4">
    <mergeCell ref="F1:F4"/>
    <mergeCell ref="G1:G4"/>
    <mergeCell ref="A3:C3"/>
    <mergeCell ref="E2:E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dimension ref="A3:AH333"/>
  <sheetViews>
    <sheetView workbookViewId="0" topLeftCell="A1">
      <selection activeCell="B257" sqref="B257"/>
    </sheetView>
  </sheetViews>
  <sheetFormatPr defaultColWidth="9.140625" defaultRowHeight="12.75"/>
  <cols>
    <col min="1" max="1" width="9.140625" style="10" customWidth="1"/>
    <col min="2" max="2" width="31.57421875" style="0" customWidth="1"/>
  </cols>
  <sheetData>
    <row r="3" spans="1:32" ht="15.75">
      <c r="A3" s="287" t="s">
        <v>1134</v>
      </c>
      <c r="B3" s="287"/>
      <c r="D3" s="290" t="s">
        <v>197</v>
      </c>
      <c r="E3" s="290"/>
      <c r="F3" s="290"/>
      <c r="G3" s="290"/>
      <c r="H3" s="290"/>
      <c r="I3" s="290"/>
      <c r="J3" s="290"/>
      <c r="K3" s="290"/>
      <c r="L3" s="290"/>
      <c r="M3" s="290"/>
      <c r="N3" s="290"/>
      <c r="O3" s="290"/>
      <c r="P3" s="290"/>
      <c r="Q3" s="290"/>
      <c r="S3" s="290" t="s">
        <v>198</v>
      </c>
      <c r="T3" s="290"/>
      <c r="U3" s="290"/>
      <c r="V3" s="290"/>
      <c r="W3" s="290"/>
      <c r="X3" s="290"/>
      <c r="Y3" s="290"/>
      <c r="Z3" s="290"/>
      <c r="AA3" s="290"/>
      <c r="AB3" s="290"/>
      <c r="AC3" s="290"/>
      <c r="AD3" s="290"/>
      <c r="AE3" s="290"/>
      <c r="AF3" s="290"/>
    </row>
    <row r="4" spans="1:34" ht="13.5" thickBot="1">
      <c r="A4" s="14" t="s">
        <v>192</v>
      </c>
      <c r="B4" s="15" t="s">
        <v>185</v>
      </c>
      <c r="D4" s="6">
        <v>0</v>
      </c>
      <c r="E4" s="6">
        <v>1</v>
      </c>
      <c r="F4" s="6">
        <v>2</v>
      </c>
      <c r="G4" s="6">
        <v>3</v>
      </c>
      <c r="H4" s="6">
        <v>4</v>
      </c>
      <c r="I4" s="6">
        <v>5</v>
      </c>
      <c r="J4" s="6">
        <v>6</v>
      </c>
      <c r="K4" s="6">
        <v>7</v>
      </c>
      <c r="L4" s="6">
        <v>8</v>
      </c>
      <c r="M4" s="6">
        <v>9</v>
      </c>
      <c r="N4" s="6">
        <v>10</v>
      </c>
      <c r="O4" s="6">
        <v>11</v>
      </c>
      <c r="P4" s="6">
        <v>12</v>
      </c>
      <c r="Q4" s="6">
        <v>13</v>
      </c>
      <c r="S4" s="6">
        <v>0</v>
      </c>
      <c r="T4" s="6">
        <v>1</v>
      </c>
      <c r="U4" s="6">
        <v>2</v>
      </c>
      <c r="V4" s="6">
        <v>3</v>
      </c>
      <c r="W4" s="6">
        <v>4</v>
      </c>
      <c r="X4" s="6">
        <v>5</v>
      </c>
      <c r="Y4" s="6">
        <v>6</v>
      </c>
      <c r="Z4" s="6">
        <v>7</v>
      </c>
      <c r="AA4" s="6">
        <v>8</v>
      </c>
      <c r="AB4" s="6">
        <v>9</v>
      </c>
      <c r="AC4" s="6">
        <v>10</v>
      </c>
      <c r="AD4" s="6">
        <v>11</v>
      </c>
      <c r="AE4" s="6">
        <v>12</v>
      </c>
      <c r="AF4" s="6">
        <v>13</v>
      </c>
      <c r="AH4" s="7" t="s">
        <v>1804</v>
      </c>
    </row>
    <row r="5" spans="1:34" ht="12.75">
      <c r="A5" s="3">
        <v>1</v>
      </c>
      <c r="B5" s="1" t="s">
        <v>852</v>
      </c>
      <c r="D5" s="1">
        <v>14.7</v>
      </c>
      <c r="E5" s="1">
        <v>5.14</v>
      </c>
      <c r="F5" s="1">
        <v>9.85</v>
      </c>
      <c r="G5" s="1">
        <v>11.32</v>
      </c>
      <c r="H5" s="1">
        <v>12.2</v>
      </c>
      <c r="I5" s="1">
        <v>2.2</v>
      </c>
      <c r="J5" s="1">
        <v>0</v>
      </c>
      <c r="K5" s="1">
        <v>6.68</v>
      </c>
      <c r="L5" s="1">
        <v>12.15</v>
      </c>
      <c r="M5" s="1">
        <v>16.37</v>
      </c>
      <c r="N5" s="1">
        <v>10.13</v>
      </c>
      <c r="O5" s="1">
        <v>15.19</v>
      </c>
      <c r="P5" s="1">
        <v>17.75</v>
      </c>
      <c r="Q5" s="1">
        <v>15.68</v>
      </c>
      <c r="S5" s="1">
        <v>9.38</v>
      </c>
      <c r="T5" s="1">
        <v>3.28</v>
      </c>
      <c r="U5" s="1">
        <v>6.28</v>
      </c>
      <c r="V5" s="1">
        <v>7.22</v>
      </c>
      <c r="W5" s="1">
        <v>7.79</v>
      </c>
      <c r="X5" s="1">
        <v>1.41</v>
      </c>
      <c r="Y5" s="1">
        <v>0</v>
      </c>
      <c r="Z5" s="1">
        <v>4.53</v>
      </c>
      <c r="AA5" s="1">
        <v>7.65</v>
      </c>
      <c r="AB5" s="1">
        <v>11</v>
      </c>
      <c r="AC5" s="1">
        <v>6.18</v>
      </c>
      <c r="AD5" s="1">
        <v>9.85</v>
      </c>
      <c r="AE5" s="1">
        <v>12.37</v>
      </c>
      <c r="AF5" s="1">
        <v>10.32</v>
      </c>
      <c r="AH5" s="7">
        <f>IF(SUM(D5:AF5)=0,0,1)</f>
        <v>1</v>
      </c>
    </row>
    <row r="6" spans="1:34" ht="12.75">
      <c r="A6" s="3">
        <v>2</v>
      </c>
      <c r="B6" s="1" t="s">
        <v>853</v>
      </c>
      <c r="D6" s="1">
        <v>20.73</v>
      </c>
      <c r="E6" s="1">
        <v>7.26</v>
      </c>
      <c r="F6" s="1">
        <v>13.89</v>
      </c>
      <c r="G6" s="1">
        <v>15.96</v>
      </c>
      <c r="H6" s="1">
        <v>17.21</v>
      </c>
      <c r="I6" s="1">
        <v>3.11</v>
      </c>
      <c r="J6" s="1">
        <v>0</v>
      </c>
      <c r="K6" s="1">
        <v>10.53</v>
      </c>
      <c r="L6" s="1">
        <v>18.26</v>
      </c>
      <c r="M6" s="1">
        <v>23.14</v>
      </c>
      <c r="N6" s="1">
        <v>16.4</v>
      </c>
      <c r="O6" s="1">
        <v>21.06</v>
      </c>
      <c r="P6" s="1">
        <v>22.56</v>
      </c>
      <c r="Q6" s="1">
        <v>23.43</v>
      </c>
      <c r="S6" s="1">
        <v>16.52</v>
      </c>
      <c r="T6" s="1">
        <v>5.78</v>
      </c>
      <c r="U6" s="1">
        <v>11.07</v>
      </c>
      <c r="V6" s="1">
        <v>12.72</v>
      </c>
      <c r="W6" s="1">
        <v>13.71</v>
      </c>
      <c r="X6" s="1">
        <v>2.48</v>
      </c>
      <c r="Y6" s="1">
        <v>0</v>
      </c>
      <c r="Z6" s="1">
        <v>6.8</v>
      </c>
      <c r="AA6" s="1">
        <v>14.65</v>
      </c>
      <c r="AB6" s="1">
        <v>19.64</v>
      </c>
      <c r="AC6" s="1">
        <v>13.19</v>
      </c>
      <c r="AD6" s="1">
        <v>16.83</v>
      </c>
      <c r="AE6" s="1">
        <v>18.24</v>
      </c>
      <c r="AF6" s="1">
        <v>20.35</v>
      </c>
      <c r="AH6" s="7">
        <f>IF(SUM(D6:AF6)=0,0,1)</f>
        <v>1</v>
      </c>
    </row>
    <row r="7" spans="1:34" ht="12.75">
      <c r="A7" s="3">
        <v>3</v>
      </c>
      <c r="B7" s="1" t="s">
        <v>854</v>
      </c>
      <c r="D7" s="1">
        <v>20.97</v>
      </c>
      <c r="E7" s="1">
        <v>7.34</v>
      </c>
      <c r="F7" s="1">
        <v>14.05</v>
      </c>
      <c r="G7" s="1">
        <v>16.15</v>
      </c>
      <c r="H7" s="1">
        <v>17.4</v>
      </c>
      <c r="I7" s="1">
        <v>3.15</v>
      </c>
      <c r="J7" s="1">
        <v>0</v>
      </c>
      <c r="K7" s="1">
        <v>9.97</v>
      </c>
      <c r="L7" s="1">
        <v>18.17</v>
      </c>
      <c r="M7" s="1">
        <v>23.57</v>
      </c>
      <c r="N7" s="1">
        <v>16.06</v>
      </c>
      <c r="O7" s="1">
        <v>21.35</v>
      </c>
      <c r="P7" s="1">
        <v>23.03</v>
      </c>
      <c r="Q7" s="1">
        <v>23.84</v>
      </c>
      <c r="S7" s="1">
        <v>16.96</v>
      </c>
      <c r="T7" s="1">
        <v>5.94</v>
      </c>
      <c r="U7" s="1">
        <v>11.36</v>
      </c>
      <c r="V7" s="1">
        <v>13.06</v>
      </c>
      <c r="W7" s="1">
        <v>14.08</v>
      </c>
      <c r="X7" s="1">
        <v>2.54</v>
      </c>
      <c r="Y7" s="1">
        <v>0</v>
      </c>
      <c r="Z7" s="1">
        <v>6.23</v>
      </c>
      <c r="AA7" s="1">
        <v>14.64</v>
      </c>
      <c r="AB7" s="1">
        <v>20.31</v>
      </c>
      <c r="AC7" s="1">
        <v>12.86</v>
      </c>
      <c r="AD7" s="1">
        <v>17.32</v>
      </c>
      <c r="AE7" s="1">
        <v>18.97</v>
      </c>
      <c r="AF7" s="1">
        <v>20.97</v>
      </c>
      <c r="AH7" s="7">
        <f>IF(SUM(D7:AF7)=0,0,1)</f>
        <v>1</v>
      </c>
    </row>
    <row r="8" spans="1:34" ht="12.75">
      <c r="A8" s="3">
        <v>4</v>
      </c>
      <c r="B8" s="1" t="s">
        <v>855</v>
      </c>
      <c r="D8" s="1">
        <v>0</v>
      </c>
      <c r="E8" s="1">
        <v>0</v>
      </c>
      <c r="F8" s="1">
        <v>0</v>
      </c>
      <c r="G8" s="1">
        <v>0</v>
      </c>
      <c r="H8" s="1">
        <v>0</v>
      </c>
      <c r="I8" s="1">
        <v>0</v>
      </c>
      <c r="J8" s="1">
        <v>0</v>
      </c>
      <c r="K8" s="1">
        <v>0</v>
      </c>
      <c r="L8" s="1">
        <v>0</v>
      </c>
      <c r="M8" s="1">
        <v>0</v>
      </c>
      <c r="N8" s="1">
        <v>0</v>
      </c>
      <c r="O8" s="1">
        <v>0</v>
      </c>
      <c r="P8" s="1">
        <v>0</v>
      </c>
      <c r="Q8" s="1">
        <v>0</v>
      </c>
      <c r="S8" s="1">
        <v>0</v>
      </c>
      <c r="T8" s="1">
        <v>0</v>
      </c>
      <c r="U8" s="1">
        <v>0</v>
      </c>
      <c r="V8" s="1">
        <v>0</v>
      </c>
      <c r="W8" s="1">
        <v>0</v>
      </c>
      <c r="X8" s="1">
        <v>0</v>
      </c>
      <c r="Y8" s="1">
        <v>0</v>
      </c>
      <c r="Z8" s="1">
        <v>0</v>
      </c>
      <c r="AA8" s="1">
        <v>0</v>
      </c>
      <c r="AB8" s="1">
        <v>0</v>
      </c>
      <c r="AC8" s="1">
        <v>0</v>
      </c>
      <c r="AD8" s="1">
        <v>0</v>
      </c>
      <c r="AE8" s="1">
        <v>0</v>
      </c>
      <c r="AF8" s="1">
        <v>0</v>
      </c>
      <c r="AH8" s="7">
        <f>IF(SUM(D8:AF8)=0,0,1)</f>
        <v>0</v>
      </c>
    </row>
    <row r="9" spans="1:34" ht="12.75">
      <c r="A9" s="3">
        <v>5</v>
      </c>
      <c r="B9" s="1" t="s">
        <v>856</v>
      </c>
      <c r="D9" s="1">
        <v>15.96</v>
      </c>
      <c r="E9" s="1">
        <v>5.59</v>
      </c>
      <c r="F9" s="1">
        <v>10.69</v>
      </c>
      <c r="G9" s="1">
        <v>12.29</v>
      </c>
      <c r="H9" s="1">
        <v>13.25</v>
      </c>
      <c r="I9" s="1">
        <v>2.39</v>
      </c>
      <c r="J9" s="1">
        <v>0</v>
      </c>
      <c r="K9" s="1">
        <v>5.15</v>
      </c>
      <c r="L9" s="1">
        <v>12.25</v>
      </c>
      <c r="M9" s="1">
        <v>18.4</v>
      </c>
      <c r="N9" s="1">
        <v>9.3</v>
      </c>
      <c r="O9" s="1">
        <v>16.66</v>
      </c>
      <c r="P9" s="1">
        <v>20.48</v>
      </c>
      <c r="Q9" s="1">
        <v>17.36</v>
      </c>
      <c r="R9" s="4"/>
      <c r="S9" s="1">
        <v>11.65</v>
      </c>
      <c r="T9" s="1">
        <v>4.08</v>
      </c>
      <c r="U9" s="1">
        <v>7.81</v>
      </c>
      <c r="V9" s="1">
        <v>8.97</v>
      </c>
      <c r="W9" s="1">
        <v>9.67</v>
      </c>
      <c r="X9" s="1">
        <v>1.75</v>
      </c>
      <c r="Y9" s="1">
        <v>0</v>
      </c>
      <c r="Z9" s="1">
        <v>0.94</v>
      </c>
      <c r="AA9" s="1">
        <v>7.54</v>
      </c>
      <c r="AB9" s="1">
        <v>14.72</v>
      </c>
      <c r="AC9" s="1">
        <v>4.23</v>
      </c>
      <c r="AD9" s="1">
        <v>12.52</v>
      </c>
      <c r="AE9" s="1">
        <v>17.4</v>
      </c>
      <c r="AF9" s="1">
        <v>13.38</v>
      </c>
      <c r="AH9" s="7">
        <f>IF(SUM(D9:AF9)=0,0,1)</f>
        <v>1</v>
      </c>
    </row>
    <row r="10" spans="1:34" ht="12.75">
      <c r="A10" s="3">
        <v>6</v>
      </c>
      <c r="B10" s="195" t="s">
        <v>1640</v>
      </c>
      <c r="C10" s="195"/>
      <c r="D10" s="1">
        <v>0</v>
      </c>
      <c r="E10" s="1">
        <v>0</v>
      </c>
      <c r="F10" s="1">
        <v>0</v>
      </c>
      <c r="G10" s="1">
        <v>0</v>
      </c>
      <c r="H10" s="1">
        <v>0</v>
      </c>
      <c r="I10" s="1">
        <v>0</v>
      </c>
      <c r="J10" s="1">
        <v>0</v>
      </c>
      <c r="K10" s="1">
        <v>0</v>
      </c>
      <c r="L10" s="1">
        <v>0</v>
      </c>
      <c r="M10" s="1">
        <v>0</v>
      </c>
      <c r="N10" s="1">
        <v>0</v>
      </c>
      <c r="O10" s="1">
        <v>0</v>
      </c>
      <c r="P10" s="1">
        <v>0</v>
      </c>
      <c r="Q10" s="1">
        <v>0</v>
      </c>
      <c r="R10" s="5"/>
      <c r="S10" s="1">
        <v>0</v>
      </c>
      <c r="T10" s="1">
        <v>0</v>
      </c>
      <c r="U10" s="1">
        <v>0</v>
      </c>
      <c r="V10" s="1">
        <v>0</v>
      </c>
      <c r="W10" s="1">
        <v>0</v>
      </c>
      <c r="X10" s="1">
        <v>0</v>
      </c>
      <c r="Y10" s="1">
        <v>0</v>
      </c>
      <c r="Z10" s="1">
        <v>0</v>
      </c>
      <c r="AA10" s="1">
        <v>0</v>
      </c>
      <c r="AB10" s="1">
        <v>0</v>
      </c>
      <c r="AC10" s="1">
        <v>0</v>
      </c>
      <c r="AD10" s="1">
        <v>0</v>
      </c>
      <c r="AE10" s="1">
        <v>0</v>
      </c>
      <c r="AF10" s="1">
        <v>0</v>
      </c>
      <c r="AG10" s="21"/>
      <c r="AH10" s="196">
        <v>0</v>
      </c>
    </row>
    <row r="11" spans="1:34" ht="12.75">
      <c r="A11" s="3">
        <v>7</v>
      </c>
      <c r="B11" s="195" t="s">
        <v>1641</v>
      </c>
      <c r="C11" s="195"/>
      <c r="D11" s="1">
        <v>13.81</v>
      </c>
      <c r="E11" s="1">
        <v>4.83</v>
      </c>
      <c r="F11" s="1">
        <v>9.25</v>
      </c>
      <c r="G11" s="1">
        <v>10.63</v>
      </c>
      <c r="H11" s="1">
        <v>11.46</v>
      </c>
      <c r="I11" s="1">
        <v>2.07</v>
      </c>
      <c r="J11" s="1">
        <v>0</v>
      </c>
      <c r="K11" s="1">
        <v>6.48</v>
      </c>
      <c r="L11" s="1">
        <v>12.05</v>
      </c>
      <c r="M11" s="1">
        <v>16.65</v>
      </c>
      <c r="N11" s="1">
        <v>10.09</v>
      </c>
      <c r="O11" s="1">
        <v>14.98</v>
      </c>
      <c r="P11" s="1">
        <v>17.09</v>
      </c>
      <c r="Q11" s="1">
        <v>16.43</v>
      </c>
      <c r="S11" s="1">
        <v>7.72</v>
      </c>
      <c r="T11" s="1">
        <v>2.7</v>
      </c>
      <c r="U11" s="1">
        <v>5.18</v>
      </c>
      <c r="V11" s="1">
        <v>5.95</v>
      </c>
      <c r="W11" s="1">
        <v>6.41</v>
      </c>
      <c r="X11" s="1">
        <v>1.16</v>
      </c>
      <c r="Y11" s="1">
        <v>0</v>
      </c>
      <c r="Z11" s="1">
        <v>2.39</v>
      </c>
      <c r="AA11" s="1">
        <v>7.37</v>
      </c>
      <c r="AB11" s="1">
        <v>11.62</v>
      </c>
      <c r="AC11" s="1">
        <v>5.93</v>
      </c>
      <c r="AD11" s="1">
        <v>9.52</v>
      </c>
      <c r="AE11" s="1">
        <v>11.28</v>
      </c>
      <c r="AF11" s="1">
        <v>11.78</v>
      </c>
      <c r="AG11" s="21"/>
      <c r="AH11" s="196">
        <v>1</v>
      </c>
    </row>
    <row r="12" spans="1:34" ht="12.75">
      <c r="A12" s="3">
        <v>8</v>
      </c>
      <c r="B12" s="1" t="s">
        <v>857</v>
      </c>
      <c r="D12" s="1">
        <v>0</v>
      </c>
      <c r="E12" s="1">
        <v>0</v>
      </c>
      <c r="F12" s="1">
        <v>0</v>
      </c>
      <c r="G12" s="1">
        <v>0</v>
      </c>
      <c r="H12" s="1">
        <v>0</v>
      </c>
      <c r="I12" s="1">
        <v>0</v>
      </c>
      <c r="J12" s="1">
        <v>0</v>
      </c>
      <c r="K12" s="1">
        <v>0</v>
      </c>
      <c r="L12" s="1">
        <v>0</v>
      </c>
      <c r="M12" s="1">
        <v>0</v>
      </c>
      <c r="N12" s="1">
        <v>0</v>
      </c>
      <c r="O12" s="1">
        <v>0</v>
      </c>
      <c r="P12" s="1">
        <v>0</v>
      </c>
      <c r="Q12" s="1">
        <v>0</v>
      </c>
      <c r="R12" s="2"/>
      <c r="S12" s="1">
        <v>0</v>
      </c>
      <c r="T12" s="1">
        <v>0</v>
      </c>
      <c r="U12" s="1">
        <v>0</v>
      </c>
      <c r="V12" s="1">
        <v>0</v>
      </c>
      <c r="W12" s="1">
        <v>0</v>
      </c>
      <c r="X12" s="1">
        <v>0</v>
      </c>
      <c r="Y12" s="1">
        <v>0</v>
      </c>
      <c r="Z12" s="1">
        <v>0</v>
      </c>
      <c r="AA12" s="1">
        <v>0</v>
      </c>
      <c r="AB12" s="1">
        <v>0</v>
      </c>
      <c r="AC12" s="1">
        <v>0</v>
      </c>
      <c r="AD12" s="1">
        <v>0</v>
      </c>
      <c r="AE12" s="1">
        <v>0</v>
      </c>
      <c r="AF12" s="1">
        <v>0</v>
      </c>
      <c r="AH12" s="7">
        <f>IF(SUM(D12:AF12)=0,0,1)</f>
        <v>0</v>
      </c>
    </row>
    <row r="13" spans="1:34" ht="12.75">
      <c r="A13" s="3">
        <v>9</v>
      </c>
      <c r="B13" s="1" t="s">
        <v>858</v>
      </c>
      <c r="D13" s="1">
        <v>0</v>
      </c>
      <c r="E13" s="1">
        <v>0</v>
      </c>
      <c r="F13" s="1">
        <v>0</v>
      </c>
      <c r="G13" s="1">
        <v>0</v>
      </c>
      <c r="H13" s="1">
        <v>0</v>
      </c>
      <c r="I13" s="1">
        <v>0</v>
      </c>
      <c r="J13" s="1">
        <v>0</v>
      </c>
      <c r="K13" s="1">
        <v>0</v>
      </c>
      <c r="L13" s="1">
        <v>0</v>
      </c>
      <c r="M13" s="1">
        <v>0</v>
      </c>
      <c r="N13" s="1">
        <v>0</v>
      </c>
      <c r="O13" s="1">
        <v>0</v>
      </c>
      <c r="P13" s="1">
        <v>0</v>
      </c>
      <c r="Q13" s="1">
        <v>0</v>
      </c>
      <c r="R13" s="5"/>
      <c r="S13" s="1">
        <v>0</v>
      </c>
      <c r="T13" s="1">
        <v>0</v>
      </c>
      <c r="U13" s="1">
        <v>0</v>
      </c>
      <c r="V13" s="1">
        <v>0</v>
      </c>
      <c r="W13" s="1">
        <v>0</v>
      </c>
      <c r="X13" s="1">
        <v>0</v>
      </c>
      <c r="Y13" s="1">
        <v>0</v>
      </c>
      <c r="Z13" s="1">
        <v>0</v>
      </c>
      <c r="AA13" s="1">
        <v>0</v>
      </c>
      <c r="AB13" s="1">
        <v>0</v>
      </c>
      <c r="AC13" s="1">
        <v>0</v>
      </c>
      <c r="AD13" s="1">
        <v>0</v>
      </c>
      <c r="AE13" s="1">
        <v>0</v>
      </c>
      <c r="AF13" s="1">
        <v>0</v>
      </c>
      <c r="AH13" s="7">
        <f>IF(SUM(D13:AF13)=0,0,1)</f>
        <v>0</v>
      </c>
    </row>
    <row r="14" spans="1:34" ht="12.75">
      <c r="A14" s="3">
        <v>10</v>
      </c>
      <c r="B14" s="1" t="s">
        <v>859</v>
      </c>
      <c r="D14" s="1">
        <v>13.3</v>
      </c>
      <c r="E14" s="1">
        <v>4.65</v>
      </c>
      <c r="F14" s="1">
        <v>8.91</v>
      </c>
      <c r="G14" s="1">
        <v>10.24</v>
      </c>
      <c r="H14" s="1">
        <v>11.04</v>
      </c>
      <c r="I14" s="1">
        <v>1.99</v>
      </c>
      <c r="J14" s="1">
        <v>0</v>
      </c>
      <c r="K14" s="1">
        <v>6.05</v>
      </c>
      <c r="L14" s="1">
        <v>11</v>
      </c>
      <c r="M14" s="1">
        <v>14.83</v>
      </c>
      <c r="N14" s="1">
        <v>9.17</v>
      </c>
      <c r="O14" s="1">
        <v>13.75</v>
      </c>
      <c r="P14" s="1">
        <v>16.11</v>
      </c>
      <c r="Q14" s="1">
        <v>14.2</v>
      </c>
      <c r="R14" s="5"/>
      <c r="S14" s="1">
        <v>6.93</v>
      </c>
      <c r="T14" s="1">
        <v>2.43</v>
      </c>
      <c r="U14" s="1">
        <v>4.64</v>
      </c>
      <c r="V14" s="1">
        <v>5.34</v>
      </c>
      <c r="W14" s="1">
        <v>5.75</v>
      </c>
      <c r="X14" s="1">
        <v>1.04</v>
      </c>
      <c r="Y14" s="1">
        <v>0</v>
      </c>
      <c r="Z14" s="1">
        <v>3.1</v>
      </c>
      <c r="AA14" s="1">
        <v>5.53</v>
      </c>
      <c r="AB14" s="1">
        <v>8.34</v>
      </c>
      <c r="AC14" s="1">
        <v>4.33</v>
      </c>
      <c r="AD14" s="1">
        <v>7.34</v>
      </c>
      <c r="AE14" s="1">
        <v>9.55</v>
      </c>
      <c r="AF14" s="1">
        <v>7.74</v>
      </c>
      <c r="AH14" s="7">
        <f>IF(SUM(D14:AF14)=0,0,1)</f>
        <v>1</v>
      </c>
    </row>
    <row r="15" spans="1:34" ht="12.75">
      <c r="A15" s="3">
        <v>11</v>
      </c>
      <c r="B15" s="1" t="s">
        <v>860</v>
      </c>
      <c r="D15" s="1">
        <v>14.16</v>
      </c>
      <c r="E15" s="1">
        <v>4.96</v>
      </c>
      <c r="F15" s="1">
        <v>9.49</v>
      </c>
      <c r="G15" s="1">
        <v>10.91</v>
      </c>
      <c r="H15" s="1">
        <v>11.76</v>
      </c>
      <c r="I15" s="1">
        <v>2.12</v>
      </c>
      <c r="J15" s="1">
        <v>0</v>
      </c>
      <c r="K15" s="1">
        <v>5.1</v>
      </c>
      <c r="L15" s="1">
        <v>11.53</v>
      </c>
      <c r="M15" s="1">
        <v>15.89</v>
      </c>
      <c r="N15" s="1">
        <v>9.43</v>
      </c>
      <c r="O15" s="1">
        <v>14.67</v>
      </c>
      <c r="P15" s="1">
        <v>17.33</v>
      </c>
      <c r="Q15" s="1">
        <v>15.17</v>
      </c>
      <c r="R15" s="5"/>
      <c r="S15" s="1">
        <v>8.86</v>
      </c>
      <c r="T15" s="1">
        <v>3.1</v>
      </c>
      <c r="U15" s="1">
        <v>5.93</v>
      </c>
      <c r="V15" s="1">
        <v>6.82</v>
      </c>
      <c r="W15" s="1">
        <v>7.35</v>
      </c>
      <c r="X15" s="1">
        <v>1.33</v>
      </c>
      <c r="Y15" s="1">
        <v>0</v>
      </c>
      <c r="Z15" s="1">
        <v>0.92</v>
      </c>
      <c r="AA15" s="1">
        <v>7.05</v>
      </c>
      <c r="AB15" s="1">
        <v>10.52</v>
      </c>
      <c r="AC15" s="1">
        <v>5.52</v>
      </c>
      <c r="AD15" s="1">
        <v>9.33</v>
      </c>
      <c r="AE15" s="1">
        <v>11.95</v>
      </c>
      <c r="AF15" s="1">
        <v>9.81</v>
      </c>
      <c r="AH15" s="7">
        <f>IF(SUM(D15:AF15)=0,0,1)</f>
        <v>1</v>
      </c>
    </row>
    <row r="16" spans="1:34" ht="12.75">
      <c r="A16" s="3">
        <v>12</v>
      </c>
      <c r="B16" s="195" t="s">
        <v>1642</v>
      </c>
      <c r="C16" s="195"/>
      <c r="D16" s="1">
        <v>0</v>
      </c>
      <c r="E16" s="1">
        <v>0</v>
      </c>
      <c r="F16" s="1">
        <v>0</v>
      </c>
      <c r="G16" s="1">
        <v>0</v>
      </c>
      <c r="H16" s="1">
        <v>0</v>
      </c>
      <c r="I16" s="1">
        <v>0</v>
      </c>
      <c r="J16" s="1">
        <v>0</v>
      </c>
      <c r="K16" s="1">
        <v>0</v>
      </c>
      <c r="L16" s="1">
        <v>0</v>
      </c>
      <c r="M16" s="1">
        <v>0</v>
      </c>
      <c r="N16" s="1">
        <v>0</v>
      </c>
      <c r="O16" s="1">
        <v>0</v>
      </c>
      <c r="P16" s="1">
        <v>0</v>
      </c>
      <c r="Q16" s="1">
        <v>0</v>
      </c>
      <c r="R16" s="5"/>
      <c r="S16" s="1">
        <v>0</v>
      </c>
      <c r="T16" s="1">
        <v>0</v>
      </c>
      <c r="U16" s="1">
        <v>0</v>
      </c>
      <c r="V16" s="1">
        <v>0</v>
      </c>
      <c r="W16" s="1">
        <v>0</v>
      </c>
      <c r="X16" s="1">
        <v>0</v>
      </c>
      <c r="Y16" s="1">
        <v>0</v>
      </c>
      <c r="Z16" s="1">
        <v>0</v>
      </c>
      <c r="AA16" s="1">
        <v>0</v>
      </c>
      <c r="AB16" s="1">
        <v>0</v>
      </c>
      <c r="AC16" s="1">
        <v>0</v>
      </c>
      <c r="AD16" s="1">
        <v>0</v>
      </c>
      <c r="AE16" s="1">
        <v>0</v>
      </c>
      <c r="AF16" s="1">
        <v>0</v>
      </c>
      <c r="AG16" s="21"/>
      <c r="AH16" s="196">
        <v>0</v>
      </c>
    </row>
    <row r="17" spans="1:34" ht="25.5">
      <c r="A17" s="3">
        <v>13</v>
      </c>
      <c r="B17" s="195" t="s">
        <v>1643</v>
      </c>
      <c r="C17" s="195"/>
      <c r="D17" s="1">
        <v>0</v>
      </c>
      <c r="E17" s="1">
        <v>0</v>
      </c>
      <c r="F17" s="1">
        <v>0</v>
      </c>
      <c r="G17" s="1">
        <v>0</v>
      </c>
      <c r="H17" s="1">
        <v>0</v>
      </c>
      <c r="I17" s="1">
        <v>0</v>
      </c>
      <c r="J17" s="1">
        <v>0</v>
      </c>
      <c r="K17" s="1">
        <v>0</v>
      </c>
      <c r="L17" s="1">
        <v>0</v>
      </c>
      <c r="M17" s="1">
        <v>0</v>
      </c>
      <c r="N17" s="1">
        <v>0</v>
      </c>
      <c r="O17" s="1">
        <v>0</v>
      </c>
      <c r="P17" s="1">
        <v>0</v>
      </c>
      <c r="Q17" s="1">
        <v>0</v>
      </c>
      <c r="R17" s="5"/>
      <c r="S17" s="1">
        <v>0</v>
      </c>
      <c r="T17" s="1">
        <v>0</v>
      </c>
      <c r="U17" s="1">
        <v>0</v>
      </c>
      <c r="V17" s="1">
        <v>0</v>
      </c>
      <c r="W17" s="1">
        <v>0</v>
      </c>
      <c r="X17" s="1">
        <v>0</v>
      </c>
      <c r="Y17" s="1">
        <v>0</v>
      </c>
      <c r="Z17" s="1">
        <v>0</v>
      </c>
      <c r="AA17" s="1">
        <v>0</v>
      </c>
      <c r="AB17" s="1">
        <v>0</v>
      </c>
      <c r="AC17" s="1">
        <v>0</v>
      </c>
      <c r="AD17" s="1">
        <v>0</v>
      </c>
      <c r="AE17" s="1">
        <v>0</v>
      </c>
      <c r="AF17" s="1">
        <v>0</v>
      </c>
      <c r="AG17" s="21"/>
      <c r="AH17" s="196">
        <v>0</v>
      </c>
    </row>
    <row r="18" spans="1:34" ht="12.75">
      <c r="A18" s="3">
        <v>14</v>
      </c>
      <c r="B18" s="1" t="s">
        <v>861</v>
      </c>
      <c r="D18" s="1">
        <v>0</v>
      </c>
      <c r="E18" s="1">
        <v>0</v>
      </c>
      <c r="F18" s="1">
        <v>0</v>
      </c>
      <c r="G18" s="1">
        <v>0</v>
      </c>
      <c r="H18" s="1">
        <v>0</v>
      </c>
      <c r="I18" s="1">
        <v>0</v>
      </c>
      <c r="J18" s="1">
        <v>0</v>
      </c>
      <c r="K18" s="1">
        <v>0</v>
      </c>
      <c r="L18" s="1">
        <v>0</v>
      </c>
      <c r="M18" s="1">
        <v>0</v>
      </c>
      <c r="N18" s="1">
        <v>0</v>
      </c>
      <c r="O18" s="1">
        <v>0</v>
      </c>
      <c r="P18" s="1">
        <v>0</v>
      </c>
      <c r="Q18" s="1">
        <v>0</v>
      </c>
      <c r="R18" s="5"/>
      <c r="S18" s="1">
        <v>0</v>
      </c>
      <c r="T18" s="1">
        <v>0</v>
      </c>
      <c r="U18" s="1">
        <v>0</v>
      </c>
      <c r="V18" s="1">
        <v>0</v>
      </c>
      <c r="W18" s="1">
        <v>0</v>
      </c>
      <c r="X18" s="1">
        <v>0</v>
      </c>
      <c r="Y18" s="1">
        <v>0</v>
      </c>
      <c r="Z18" s="1">
        <v>0</v>
      </c>
      <c r="AA18" s="1">
        <v>0</v>
      </c>
      <c r="AB18" s="1">
        <v>0</v>
      </c>
      <c r="AC18" s="1">
        <v>0</v>
      </c>
      <c r="AD18" s="1">
        <v>0</v>
      </c>
      <c r="AE18" s="1">
        <v>0</v>
      </c>
      <c r="AF18" s="1">
        <v>0</v>
      </c>
      <c r="AH18" s="7">
        <f>IF(SUM(D18:AF18)=0,0,1)</f>
        <v>0</v>
      </c>
    </row>
    <row r="19" spans="1:34" ht="12.75">
      <c r="A19" s="3">
        <v>15</v>
      </c>
      <c r="B19" s="1" t="s">
        <v>862</v>
      </c>
      <c r="D19" s="1">
        <v>19.45</v>
      </c>
      <c r="E19" s="1">
        <v>6.81</v>
      </c>
      <c r="F19" s="1">
        <v>13.03</v>
      </c>
      <c r="G19" s="1">
        <v>14.97</v>
      </c>
      <c r="H19" s="1">
        <v>16.14</v>
      </c>
      <c r="I19" s="1">
        <v>2.92</v>
      </c>
      <c r="J19" s="1">
        <v>0</v>
      </c>
      <c r="K19" s="1">
        <v>9.76</v>
      </c>
      <c r="L19" s="1">
        <v>17.06</v>
      </c>
      <c r="M19" s="1">
        <v>21.31</v>
      </c>
      <c r="N19" s="1">
        <v>14.96</v>
      </c>
      <c r="O19" s="1">
        <v>20.2</v>
      </c>
      <c r="P19" s="1">
        <v>21.52</v>
      </c>
      <c r="Q19" s="1">
        <v>21.21</v>
      </c>
      <c r="R19" s="5"/>
      <c r="S19" s="1">
        <v>14.46</v>
      </c>
      <c r="T19" s="1">
        <v>5.06</v>
      </c>
      <c r="U19" s="1">
        <v>9.69</v>
      </c>
      <c r="V19" s="1">
        <v>11.14</v>
      </c>
      <c r="W19" s="1">
        <v>12.01</v>
      </c>
      <c r="X19" s="1">
        <v>2.17</v>
      </c>
      <c r="Y19" s="1">
        <v>0</v>
      </c>
      <c r="Z19" s="1">
        <v>5.27</v>
      </c>
      <c r="AA19" s="1">
        <v>12.61</v>
      </c>
      <c r="AB19" s="1">
        <v>16.91</v>
      </c>
      <c r="AC19" s="1">
        <v>10.63</v>
      </c>
      <c r="AD19" s="1">
        <v>15.58</v>
      </c>
      <c r="AE19" s="1">
        <v>16.74</v>
      </c>
      <c r="AF19" s="1">
        <v>16.99</v>
      </c>
      <c r="AH19" s="7">
        <f>IF(SUM(D19:AF19)=0,0,1)</f>
        <v>1</v>
      </c>
    </row>
    <row r="20" spans="1:34" ht="12.75">
      <c r="A20" s="3">
        <v>16</v>
      </c>
      <c r="B20" s="195" t="s">
        <v>1644</v>
      </c>
      <c r="C20" s="195"/>
      <c r="D20" s="1">
        <v>13.32</v>
      </c>
      <c r="E20" s="1">
        <v>4.66</v>
      </c>
      <c r="F20" s="1">
        <v>8.92</v>
      </c>
      <c r="G20" s="1">
        <v>10.26</v>
      </c>
      <c r="H20" s="1">
        <v>11.05</v>
      </c>
      <c r="I20" s="1">
        <v>2</v>
      </c>
      <c r="J20" s="1">
        <v>0</v>
      </c>
      <c r="K20" s="1">
        <v>5.17</v>
      </c>
      <c r="L20" s="1">
        <v>10.63</v>
      </c>
      <c r="M20" s="1">
        <v>15.51</v>
      </c>
      <c r="N20" s="1">
        <v>8.42</v>
      </c>
      <c r="O20" s="1">
        <v>13.94</v>
      </c>
      <c r="P20" s="1">
        <v>17.38</v>
      </c>
      <c r="Q20" s="1">
        <v>14.57</v>
      </c>
      <c r="S20" s="1">
        <v>6.73</v>
      </c>
      <c r="T20" s="1">
        <v>2.36</v>
      </c>
      <c r="U20" s="1">
        <v>4.51</v>
      </c>
      <c r="V20" s="1">
        <v>5.18</v>
      </c>
      <c r="W20" s="1">
        <v>5.59</v>
      </c>
      <c r="X20" s="1">
        <v>1.01</v>
      </c>
      <c r="Y20" s="1">
        <v>0</v>
      </c>
      <c r="Z20" s="1">
        <v>0.24</v>
      </c>
      <c r="AA20" s="1">
        <v>4.26</v>
      </c>
      <c r="AB20" s="1">
        <v>9.42</v>
      </c>
      <c r="AC20" s="1">
        <v>2.11</v>
      </c>
      <c r="AD20" s="1">
        <v>7.48</v>
      </c>
      <c r="AE20" s="1">
        <v>11.77</v>
      </c>
      <c r="AF20" s="1">
        <v>8.24</v>
      </c>
      <c r="AG20" s="21"/>
      <c r="AH20" s="196">
        <v>1</v>
      </c>
    </row>
    <row r="21" spans="1:34" ht="12.75">
      <c r="A21" s="3">
        <v>17</v>
      </c>
      <c r="B21" s="195" t="s">
        <v>1645</v>
      </c>
      <c r="C21" s="195"/>
      <c r="D21" s="1">
        <v>13.24</v>
      </c>
      <c r="E21" s="1">
        <v>4.63</v>
      </c>
      <c r="F21" s="1">
        <v>8.87</v>
      </c>
      <c r="G21" s="1">
        <v>10.19</v>
      </c>
      <c r="H21" s="1">
        <v>10.99</v>
      </c>
      <c r="I21" s="1">
        <v>1.99</v>
      </c>
      <c r="J21" s="1">
        <v>0</v>
      </c>
      <c r="K21" s="1">
        <v>4.76</v>
      </c>
      <c r="L21" s="1">
        <v>10.34</v>
      </c>
      <c r="M21" s="1">
        <v>15.24</v>
      </c>
      <c r="N21" s="1">
        <v>8.03</v>
      </c>
      <c r="O21" s="1">
        <v>13.81</v>
      </c>
      <c r="P21" s="1">
        <v>16.96</v>
      </c>
      <c r="Q21" s="1">
        <v>14.38</v>
      </c>
      <c r="S21" s="1">
        <v>7.32</v>
      </c>
      <c r="T21" s="1">
        <v>2.56</v>
      </c>
      <c r="U21" s="1">
        <v>4.89</v>
      </c>
      <c r="V21" s="1">
        <v>5.63</v>
      </c>
      <c r="W21" s="1">
        <v>6.07</v>
      </c>
      <c r="X21" s="1">
        <v>1.1</v>
      </c>
      <c r="Y21" s="1">
        <v>0</v>
      </c>
      <c r="Z21" s="1">
        <v>-1.16</v>
      </c>
      <c r="AA21" s="1">
        <v>4.07</v>
      </c>
      <c r="AB21" s="1">
        <v>9.89</v>
      </c>
      <c r="AC21" s="1">
        <v>1.43</v>
      </c>
      <c r="AD21" s="1">
        <v>8.03</v>
      </c>
      <c r="AE21" s="1">
        <v>12.15</v>
      </c>
      <c r="AF21" s="1">
        <v>8.76</v>
      </c>
      <c r="AG21" s="21"/>
      <c r="AH21" s="196">
        <v>1</v>
      </c>
    </row>
    <row r="22" spans="1:34" ht="12.75">
      <c r="A22" s="3">
        <v>18</v>
      </c>
      <c r="B22" s="1" t="s">
        <v>863</v>
      </c>
      <c r="D22" s="1">
        <v>0</v>
      </c>
      <c r="E22" s="1">
        <v>0</v>
      </c>
      <c r="F22" s="1">
        <v>0</v>
      </c>
      <c r="G22" s="1">
        <v>0</v>
      </c>
      <c r="H22" s="1">
        <v>0</v>
      </c>
      <c r="I22" s="1">
        <v>0</v>
      </c>
      <c r="J22" s="1">
        <v>0</v>
      </c>
      <c r="K22" s="1">
        <v>0</v>
      </c>
      <c r="L22" s="1">
        <v>0</v>
      </c>
      <c r="M22" s="1">
        <v>0</v>
      </c>
      <c r="N22" s="1">
        <v>0</v>
      </c>
      <c r="O22" s="1">
        <v>0</v>
      </c>
      <c r="P22" s="1">
        <v>0</v>
      </c>
      <c r="Q22" s="1">
        <v>0</v>
      </c>
      <c r="R22" s="5"/>
      <c r="S22" s="1">
        <v>0</v>
      </c>
      <c r="T22" s="1">
        <v>0</v>
      </c>
      <c r="U22" s="1">
        <v>0</v>
      </c>
      <c r="V22" s="1">
        <v>0</v>
      </c>
      <c r="W22" s="1">
        <v>0</v>
      </c>
      <c r="X22" s="1">
        <v>0</v>
      </c>
      <c r="Y22" s="1">
        <v>0</v>
      </c>
      <c r="Z22" s="1">
        <v>0</v>
      </c>
      <c r="AA22" s="1">
        <v>0</v>
      </c>
      <c r="AB22" s="1">
        <v>0</v>
      </c>
      <c r="AC22" s="1">
        <v>0</v>
      </c>
      <c r="AD22" s="1">
        <v>0</v>
      </c>
      <c r="AE22" s="1">
        <v>0</v>
      </c>
      <c r="AF22" s="1">
        <v>0</v>
      </c>
      <c r="AH22" s="7">
        <f aca="true" t="shared" si="0" ref="AH22:AH36">IF(SUM(D22:AF22)=0,0,1)</f>
        <v>0</v>
      </c>
    </row>
    <row r="23" spans="1:34" ht="12.75">
      <c r="A23" s="3">
        <v>19</v>
      </c>
      <c r="B23" s="1" t="s">
        <v>864</v>
      </c>
      <c r="D23" s="1">
        <v>20.74</v>
      </c>
      <c r="E23" s="1">
        <v>7.26</v>
      </c>
      <c r="F23" s="1">
        <v>13.89</v>
      </c>
      <c r="G23" s="1">
        <v>15.97</v>
      </c>
      <c r="H23" s="1">
        <v>17.21</v>
      </c>
      <c r="I23" s="1">
        <v>3.11</v>
      </c>
      <c r="J23" s="1">
        <v>0</v>
      </c>
      <c r="K23" s="1">
        <v>10.83</v>
      </c>
      <c r="L23" s="1">
        <v>18.62</v>
      </c>
      <c r="M23" s="1">
        <v>22.33</v>
      </c>
      <c r="N23" s="1">
        <v>16.75</v>
      </c>
      <c r="O23" s="1">
        <v>21.41</v>
      </c>
      <c r="P23" s="1">
        <v>22.66</v>
      </c>
      <c r="Q23" s="1">
        <v>22.17</v>
      </c>
      <c r="R23" s="5"/>
      <c r="S23" s="1">
        <v>16.85</v>
      </c>
      <c r="T23" s="1">
        <v>5.9</v>
      </c>
      <c r="U23" s="1">
        <v>11.29</v>
      </c>
      <c r="V23" s="1">
        <v>12.97</v>
      </c>
      <c r="W23" s="1">
        <v>13.99</v>
      </c>
      <c r="X23" s="1">
        <v>2.53</v>
      </c>
      <c r="Y23" s="1">
        <v>0</v>
      </c>
      <c r="Z23" s="1">
        <v>7.83</v>
      </c>
      <c r="AA23" s="1">
        <v>15.51</v>
      </c>
      <c r="AB23" s="1">
        <v>18.82</v>
      </c>
      <c r="AC23" s="1">
        <v>13.98</v>
      </c>
      <c r="AD23" s="1">
        <v>17.81</v>
      </c>
      <c r="AE23" s="1">
        <v>18.91</v>
      </c>
      <c r="AF23" s="1">
        <v>18.77</v>
      </c>
      <c r="AH23" s="7">
        <f t="shared" si="0"/>
        <v>1</v>
      </c>
    </row>
    <row r="24" spans="1:34" ht="12.75">
      <c r="A24" s="3">
        <v>20</v>
      </c>
      <c r="B24" s="1" t="s">
        <v>865</v>
      </c>
      <c r="D24" s="1">
        <v>0</v>
      </c>
      <c r="E24" s="1">
        <v>0</v>
      </c>
      <c r="F24" s="1">
        <v>0</v>
      </c>
      <c r="G24" s="1">
        <v>0</v>
      </c>
      <c r="H24" s="1">
        <v>0</v>
      </c>
      <c r="I24" s="1">
        <v>0</v>
      </c>
      <c r="J24" s="1">
        <v>0</v>
      </c>
      <c r="K24" s="1">
        <v>0</v>
      </c>
      <c r="L24" s="1">
        <v>0</v>
      </c>
      <c r="M24" s="1">
        <v>0</v>
      </c>
      <c r="N24" s="1">
        <v>0</v>
      </c>
      <c r="O24" s="1">
        <v>0</v>
      </c>
      <c r="P24" s="1">
        <v>0</v>
      </c>
      <c r="Q24" s="1">
        <v>0</v>
      </c>
      <c r="R24" s="5"/>
      <c r="S24" s="1">
        <v>0</v>
      </c>
      <c r="T24" s="1">
        <v>0</v>
      </c>
      <c r="U24" s="1">
        <v>0</v>
      </c>
      <c r="V24" s="1">
        <v>0</v>
      </c>
      <c r="W24" s="1">
        <v>0</v>
      </c>
      <c r="X24" s="1">
        <v>0</v>
      </c>
      <c r="Y24" s="1">
        <v>0</v>
      </c>
      <c r="Z24" s="1">
        <v>0</v>
      </c>
      <c r="AA24" s="1">
        <v>0</v>
      </c>
      <c r="AB24" s="1">
        <v>0</v>
      </c>
      <c r="AC24" s="1">
        <v>0</v>
      </c>
      <c r="AD24" s="1">
        <v>0</v>
      </c>
      <c r="AE24" s="1">
        <v>0</v>
      </c>
      <c r="AF24" s="1">
        <v>0</v>
      </c>
      <c r="AH24" s="7">
        <f t="shared" si="0"/>
        <v>0</v>
      </c>
    </row>
    <row r="25" spans="1:34" ht="12.75">
      <c r="A25" s="3">
        <v>21</v>
      </c>
      <c r="B25" s="1" t="s">
        <v>866</v>
      </c>
      <c r="D25" s="1">
        <v>19.61</v>
      </c>
      <c r="E25" s="1">
        <v>6.86</v>
      </c>
      <c r="F25" s="1">
        <v>13.14</v>
      </c>
      <c r="G25" s="1">
        <v>15.1</v>
      </c>
      <c r="H25" s="1">
        <v>16.27</v>
      </c>
      <c r="I25" s="1">
        <v>2.94</v>
      </c>
      <c r="J25" s="1">
        <v>0</v>
      </c>
      <c r="K25" s="1">
        <v>10.74</v>
      </c>
      <c r="L25" s="1">
        <v>17.4</v>
      </c>
      <c r="M25" s="1">
        <v>21.94</v>
      </c>
      <c r="N25" s="1">
        <v>15.72</v>
      </c>
      <c r="O25" s="1">
        <v>19.91</v>
      </c>
      <c r="P25" s="1">
        <v>21.26</v>
      </c>
      <c r="Q25" s="1">
        <v>22.29</v>
      </c>
      <c r="R25" s="5"/>
      <c r="S25" s="1">
        <v>14.6</v>
      </c>
      <c r="T25" s="1">
        <v>5.11</v>
      </c>
      <c r="U25" s="1">
        <v>9.78</v>
      </c>
      <c r="V25" s="1">
        <v>11.24</v>
      </c>
      <c r="W25" s="1">
        <v>12.12</v>
      </c>
      <c r="X25" s="1">
        <v>2.19</v>
      </c>
      <c r="Y25" s="1">
        <v>0</v>
      </c>
      <c r="Z25" s="1">
        <v>6.41</v>
      </c>
      <c r="AA25" s="1">
        <v>12.96</v>
      </c>
      <c r="AB25" s="1">
        <v>17.7</v>
      </c>
      <c r="AC25" s="1">
        <v>11.69</v>
      </c>
      <c r="AD25" s="1">
        <v>14.87</v>
      </c>
      <c r="AE25" s="1">
        <v>16.13</v>
      </c>
      <c r="AF25" s="1">
        <v>18.49</v>
      </c>
      <c r="AH25" s="7">
        <f t="shared" si="0"/>
        <v>1</v>
      </c>
    </row>
    <row r="26" spans="1:34" ht="12.75">
      <c r="A26" s="3">
        <v>22</v>
      </c>
      <c r="B26" s="1" t="s">
        <v>867</v>
      </c>
      <c r="D26" s="1">
        <v>16.66</v>
      </c>
      <c r="E26" s="1">
        <v>5.83</v>
      </c>
      <c r="F26" s="1">
        <v>11.16</v>
      </c>
      <c r="G26" s="1">
        <v>12.82</v>
      </c>
      <c r="H26" s="1">
        <v>13.82</v>
      </c>
      <c r="I26" s="1">
        <v>2.5</v>
      </c>
      <c r="J26" s="1">
        <v>0</v>
      </c>
      <c r="K26" s="1">
        <v>7.42</v>
      </c>
      <c r="L26" s="1">
        <v>13.78</v>
      </c>
      <c r="M26" s="1">
        <v>19.29</v>
      </c>
      <c r="N26" s="1">
        <v>11.54</v>
      </c>
      <c r="O26" s="1">
        <v>17.13</v>
      </c>
      <c r="P26" s="1">
        <v>19.55</v>
      </c>
      <c r="Q26" s="1">
        <v>19.16</v>
      </c>
      <c r="R26" s="5"/>
      <c r="S26" s="1">
        <v>13.06</v>
      </c>
      <c r="T26" s="1">
        <v>4.57</v>
      </c>
      <c r="U26" s="1">
        <v>8.75</v>
      </c>
      <c r="V26" s="1">
        <v>10.06</v>
      </c>
      <c r="W26" s="1">
        <v>10.84</v>
      </c>
      <c r="X26" s="1">
        <v>1.96</v>
      </c>
      <c r="Y26" s="1">
        <v>0</v>
      </c>
      <c r="Z26" s="1">
        <v>5.67</v>
      </c>
      <c r="AA26" s="1">
        <v>11.21</v>
      </c>
      <c r="AB26" s="1">
        <v>16.15</v>
      </c>
      <c r="AC26" s="1">
        <v>9.73</v>
      </c>
      <c r="AD26" s="1">
        <v>13.44</v>
      </c>
      <c r="AE26" s="1">
        <v>15.44</v>
      </c>
      <c r="AF26" s="1">
        <v>16.5</v>
      </c>
      <c r="AH26" s="7">
        <f t="shared" si="0"/>
        <v>1</v>
      </c>
    </row>
    <row r="27" spans="1:34" ht="12.75">
      <c r="A27" s="3">
        <v>23</v>
      </c>
      <c r="B27" s="1" t="s">
        <v>868</v>
      </c>
      <c r="D27" s="1">
        <v>14.54</v>
      </c>
      <c r="E27" s="1">
        <v>5.09</v>
      </c>
      <c r="F27" s="1">
        <v>9.74</v>
      </c>
      <c r="G27" s="1">
        <v>11.19</v>
      </c>
      <c r="H27" s="1">
        <v>12.07</v>
      </c>
      <c r="I27" s="1">
        <v>2.18</v>
      </c>
      <c r="J27" s="1">
        <v>0</v>
      </c>
      <c r="K27" s="1">
        <v>5.65</v>
      </c>
      <c r="L27" s="1">
        <v>12</v>
      </c>
      <c r="M27" s="1">
        <v>16.26</v>
      </c>
      <c r="N27" s="1">
        <v>9.96</v>
      </c>
      <c r="O27" s="1">
        <v>15.05</v>
      </c>
      <c r="P27" s="1">
        <v>17.7</v>
      </c>
      <c r="Q27" s="1">
        <v>15.55</v>
      </c>
      <c r="R27" s="5"/>
      <c r="S27" s="1">
        <v>9.48</v>
      </c>
      <c r="T27" s="1">
        <v>3.32</v>
      </c>
      <c r="U27" s="1">
        <v>6.35</v>
      </c>
      <c r="V27" s="1">
        <v>7.3</v>
      </c>
      <c r="W27" s="1">
        <v>7.86</v>
      </c>
      <c r="X27" s="1">
        <v>1.42</v>
      </c>
      <c r="Y27" s="1">
        <v>0</v>
      </c>
      <c r="Z27" s="1">
        <v>1.98</v>
      </c>
      <c r="AA27" s="1">
        <v>7.82</v>
      </c>
      <c r="AB27" s="1">
        <v>11.14</v>
      </c>
      <c r="AC27" s="1">
        <v>6.41</v>
      </c>
      <c r="AD27" s="1">
        <v>9.95</v>
      </c>
      <c r="AE27" s="1">
        <v>12.56</v>
      </c>
      <c r="AF27" s="1">
        <v>10.43</v>
      </c>
      <c r="AH27" s="7">
        <f t="shared" si="0"/>
        <v>1</v>
      </c>
    </row>
    <row r="28" spans="1:34" ht="12.75">
      <c r="A28" s="3">
        <v>24</v>
      </c>
      <c r="B28" s="1" t="s">
        <v>869</v>
      </c>
      <c r="D28" s="1">
        <v>15.08</v>
      </c>
      <c r="E28" s="1">
        <v>5.28</v>
      </c>
      <c r="F28" s="1">
        <v>10.1</v>
      </c>
      <c r="G28" s="1">
        <v>11.61</v>
      </c>
      <c r="H28" s="1">
        <v>12.52</v>
      </c>
      <c r="I28" s="1">
        <v>2.26</v>
      </c>
      <c r="J28" s="1">
        <v>0</v>
      </c>
      <c r="K28" s="1">
        <v>5.48</v>
      </c>
      <c r="L28" s="1">
        <v>11.95</v>
      </c>
      <c r="M28" s="1">
        <v>17.2</v>
      </c>
      <c r="N28" s="1">
        <v>9.45</v>
      </c>
      <c r="O28" s="1">
        <v>15.7</v>
      </c>
      <c r="P28" s="1">
        <v>18.98</v>
      </c>
      <c r="Q28" s="1">
        <v>16.31</v>
      </c>
      <c r="R28" s="5"/>
      <c r="S28" s="1">
        <v>10.33</v>
      </c>
      <c r="T28" s="1">
        <v>3.62</v>
      </c>
      <c r="U28" s="1">
        <v>6.92</v>
      </c>
      <c r="V28" s="1">
        <v>7.95</v>
      </c>
      <c r="W28" s="1">
        <v>8.57</v>
      </c>
      <c r="X28" s="1">
        <v>1.55</v>
      </c>
      <c r="Y28" s="1">
        <v>0</v>
      </c>
      <c r="Z28" s="1">
        <v>2.13</v>
      </c>
      <c r="AA28" s="1">
        <v>7.5</v>
      </c>
      <c r="AB28" s="1">
        <v>12.77</v>
      </c>
      <c r="AC28" s="1">
        <v>5.14</v>
      </c>
      <c r="AD28" s="1">
        <v>11.02</v>
      </c>
      <c r="AE28" s="1">
        <v>14.87</v>
      </c>
      <c r="AF28" s="1">
        <v>11.72</v>
      </c>
      <c r="AH28" s="7">
        <f t="shared" si="0"/>
        <v>1</v>
      </c>
    </row>
    <row r="29" spans="1:34" ht="12.75">
      <c r="A29" s="3">
        <v>25</v>
      </c>
      <c r="B29" s="1" t="s">
        <v>870</v>
      </c>
      <c r="D29" s="1">
        <v>0</v>
      </c>
      <c r="E29" s="1">
        <v>0</v>
      </c>
      <c r="F29" s="1">
        <v>0</v>
      </c>
      <c r="G29" s="1">
        <v>0</v>
      </c>
      <c r="H29" s="1">
        <v>0</v>
      </c>
      <c r="I29" s="1">
        <v>0</v>
      </c>
      <c r="J29" s="1">
        <v>0</v>
      </c>
      <c r="K29" s="1">
        <v>0</v>
      </c>
      <c r="L29" s="1">
        <v>0</v>
      </c>
      <c r="M29" s="1">
        <v>0</v>
      </c>
      <c r="N29" s="1">
        <v>0</v>
      </c>
      <c r="O29" s="1">
        <v>0</v>
      </c>
      <c r="P29" s="1">
        <v>0</v>
      </c>
      <c r="Q29" s="1">
        <v>0</v>
      </c>
      <c r="R29" s="2"/>
      <c r="S29" s="1">
        <v>0</v>
      </c>
      <c r="T29" s="1">
        <v>0</v>
      </c>
      <c r="U29" s="1">
        <v>0</v>
      </c>
      <c r="V29" s="1">
        <v>0</v>
      </c>
      <c r="W29" s="1">
        <v>0</v>
      </c>
      <c r="X29" s="1">
        <v>0</v>
      </c>
      <c r="Y29" s="1">
        <v>0</v>
      </c>
      <c r="Z29" s="1">
        <v>0</v>
      </c>
      <c r="AA29" s="1">
        <v>0</v>
      </c>
      <c r="AB29" s="1">
        <v>0</v>
      </c>
      <c r="AC29" s="1">
        <v>0</v>
      </c>
      <c r="AD29" s="1">
        <v>0</v>
      </c>
      <c r="AE29" s="1">
        <v>0</v>
      </c>
      <c r="AF29" s="1">
        <v>0</v>
      </c>
      <c r="AH29" s="7">
        <f t="shared" si="0"/>
        <v>0</v>
      </c>
    </row>
    <row r="30" spans="1:34" ht="12.75">
      <c r="A30" s="3">
        <v>26</v>
      </c>
      <c r="B30" s="1" t="s">
        <v>871</v>
      </c>
      <c r="D30" s="1">
        <v>20.3</v>
      </c>
      <c r="E30" s="1">
        <v>7.11</v>
      </c>
      <c r="F30" s="1">
        <v>13.6</v>
      </c>
      <c r="G30" s="1">
        <v>15.63</v>
      </c>
      <c r="H30" s="1">
        <v>16.85</v>
      </c>
      <c r="I30" s="1">
        <v>3.05</v>
      </c>
      <c r="J30" s="1">
        <v>0</v>
      </c>
      <c r="K30" s="1">
        <v>10.31</v>
      </c>
      <c r="L30" s="1">
        <v>18.1</v>
      </c>
      <c r="M30" s="1">
        <v>21.92</v>
      </c>
      <c r="N30" s="1">
        <v>16.14</v>
      </c>
      <c r="O30" s="1">
        <v>21.03</v>
      </c>
      <c r="P30" s="1">
        <v>22.34</v>
      </c>
      <c r="Q30" s="1">
        <v>21.7</v>
      </c>
      <c r="S30" s="1">
        <v>16.06</v>
      </c>
      <c r="T30" s="1">
        <v>5.62</v>
      </c>
      <c r="U30" s="1">
        <v>10.76</v>
      </c>
      <c r="V30" s="1">
        <v>12.36</v>
      </c>
      <c r="W30" s="1">
        <v>13.33</v>
      </c>
      <c r="X30" s="1">
        <v>2.41</v>
      </c>
      <c r="Y30" s="1">
        <v>0</v>
      </c>
      <c r="Z30" s="1">
        <v>6.64</v>
      </c>
      <c r="AA30" s="1">
        <v>14.53</v>
      </c>
      <c r="AB30" s="1">
        <v>18.06</v>
      </c>
      <c r="AC30" s="1">
        <v>12.8</v>
      </c>
      <c r="AD30" s="1">
        <v>17.12</v>
      </c>
      <c r="AE30" s="1">
        <v>18.34</v>
      </c>
      <c r="AF30" s="1">
        <v>17.93</v>
      </c>
      <c r="AH30" s="7">
        <f t="shared" si="0"/>
        <v>1</v>
      </c>
    </row>
    <row r="31" spans="1:34" ht="12.75">
      <c r="A31" s="3">
        <v>27</v>
      </c>
      <c r="B31" s="1" t="s">
        <v>872</v>
      </c>
      <c r="D31" s="1">
        <v>14.59</v>
      </c>
      <c r="E31" s="1">
        <v>5.11</v>
      </c>
      <c r="F31" s="1">
        <v>9.77</v>
      </c>
      <c r="G31" s="1">
        <v>11.23</v>
      </c>
      <c r="H31" s="1">
        <v>12.11</v>
      </c>
      <c r="I31" s="1">
        <v>2.19</v>
      </c>
      <c r="J31" s="1">
        <v>0</v>
      </c>
      <c r="K31" s="1">
        <v>6.28</v>
      </c>
      <c r="L31" s="1">
        <v>11.99</v>
      </c>
      <c r="M31" s="1">
        <v>16.23</v>
      </c>
      <c r="N31" s="1">
        <v>9.93</v>
      </c>
      <c r="O31" s="1">
        <v>15.08</v>
      </c>
      <c r="P31" s="1">
        <v>17.56</v>
      </c>
      <c r="Q31" s="1">
        <v>15.56</v>
      </c>
      <c r="S31" s="1">
        <v>9</v>
      </c>
      <c r="T31" s="1">
        <v>3.15</v>
      </c>
      <c r="U31" s="1">
        <v>6.03</v>
      </c>
      <c r="V31" s="1">
        <v>6.93</v>
      </c>
      <c r="W31" s="1">
        <v>7.47</v>
      </c>
      <c r="X31" s="1">
        <v>1.35</v>
      </c>
      <c r="Y31" s="1">
        <v>0</v>
      </c>
      <c r="Z31" s="1">
        <v>2.85</v>
      </c>
      <c r="AA31" s="1">
        <v>7.13</v>
      </c>
      <c r="AB31" s="1">
        <v>10.62</v>
      </c>
      <c r="AC31" s="1">
        <v>5.56</v>
      </c>
      <c r="AD31" s="1">
        <v>9.48</v>
      </c>
      <c r="AE31" s="1">
        <v>11.95</v>
      </c>
      <c r="AF31" s="1">
        <v>9.95</v>
      </c>
      <c r="AH31" s="7">
        <f t="shared" si="0"/>
        <v>1</v>
      </c>
    </row>
    <row r="32" spans="1:34" ht="12.75">
      <c r="A32" s="3">
        <v>28</v>
      </c>
      <c r="B32" s="1" t="s">
        <v>873</v>
      </c>
      <c r="D32" s="1">
        <v>0</v>
      </c>
      <c r="E32" s="1">
        <v>0</v>
      </c>
      <c r="F32" s="1">
        <v>0</v>
      </c>
      <c r="G32" s="1">
        <v>0</v>
      </c>
      <c r="H32" s="1">
        <v>0</v>
      </c>
      <c r="I32" s="1">
        <v>0</v>
      </c>
      <c r="J32" s="1">
        <v>0</v>
      </c>
      <c r="K32" s="1">
        <v>0</v>
      </c>
      <c r="L32" s="1">
        <v>0</v>
      </c>
      <c r="M32" s="1">
        <v>0</v>
      </c>
      <c r="N32" s="1">
        <v>0</v>
      </c>
      <c r="O32" s="1">
        <v>0</v>
      </c>
      <c r="P32" s="1">
        <v>0</v>
      </c>
      <c r="Q32" s="1">
        <v>0</v>
      </c>
      <c r="S32" s="1">
        <v>0</v>
      </c>
      <c r="T32" s="1">
        <v>0</v>
      </c>
      <c r="U32" s="1">
        <v>0</v>
      </c>
      <c r="V32" s="1">
        <v>0</v>
      </c>
      <c r="W32" s="1">
        <v>0</v>
      </c>
      <c r="X32" s="1">
        <v>0</v>
      </c>
      <c r="Y32" s="1">
        <v>0</v>
      </c>
      <c r="Z32" s="1">
        <v>0</v>
      </c>
      <c r="AA32" s="1">
        <v>0</v>
      </c>
      <c r="AB32" s="1">
        <v>0</v>
      </c>
      <c r="AC32" s="1">
        <v>0</v>
      </c>
      <c r="AD32" s="1">
        <v>0</v>
      </c>
      <c r="AE32" s="1">
        <v>0</v>
      </c>
      <c r="AF32" s="1">
        <v>0</v>
      </c>
      <c r="AH32" s="7">
        <f t="shared" si="0"/>
        <v>0</v>
      </c>
    </row>
    <row r="33" spans="1:34" ht="12.75">
      <c r="A33" s="3">
        <v>29</v>
      </c>
      <c r="B33" s="1" t="s">
        <v>874</v>
      </c>
      <c r="D33" s="1">
        <v>0</v>
      </c>
      <c r="E33" s="1">
        <v>0</v>
      </c>
      <c r="F33" s="1">
        <v>0</v>
      </c>
      <c r="G33" s="1">
        <v>0</v>
      </c>
      <c r="H33" s="1">
        <v>0</v>
      </c>
      <c r="I33" s="1">
        <v>0</v>
      </c>
      <c r="J33" s="1">
        <v>0</v>
      </c>
      <c r="K33" s="1">
        <v>0</v>
      </c>
      <c r="L33" s="1">
        <v>0</v>
      </c>
      <c r="M33" s="1">
        <v>0</v>
      </c>
      <c r="N33" s="1">
        <v>0</v>
      </c>
      <c r="O33" s="1">
        <v>0</v>
      </c>
      <c r="P33" s="1">
        <v>0</v>
      </c>
      <c r="Q33" s="1">
        <v>0</v>
      </c>
      <c r="S33" s="1">
        <v>0</v>
      </c>
      <c r="T33" s="1">
        <v>0</v>
      </c>
      <c r="U33" s="1">
        <v>0</v>
      </c>
      <c r="V33" s="1">
        <v>0</v>
      </c>
      <c r="W33" s="1">
        <v>0</v>
      </c>
      <c r="X33" s="1">
        <v>0</v>
      </c>
      <c r="Y33" s="1">
        <v>0</v>
      </c>
      <c r="Z33" s="1">
        <v>0</v>
      </c>
      <c r="AA33" s="1">
        <v>0</v>
      </c>
      <c r="AB33" s="1">
        <v>0</v>
      </c>
      <c r="AC33" s="1">
        <v>0</v>
      </c>
      <c r="AD33" s="1">
        <v>0</v>
      </c>
      <c r="AE33" s="1">
        <v>0</v>
      </c>
      <c r="AF33" s="1">
        <v>0</v>
      </c>
      <c r="AH33" s="7">
        <f t="shared" si="0"/>
        <v>0</v>
      </c>
    </row>
    <row r="34" spans="1:34" ht="12.75">
      <c r="A34" s="3">
        <v>30</v>
      </c>
      <c r="B34" s="1" t="s">
        <v>875</v>
      </c>
      <c r="D34" s="1">
        <v>21</v>
      </c>
      <c r="E34" s="1">
        <v>7.35</v>
      </c>
      <c r="F34" s="1">
        <v>14.07</v>
      </c>
      <c r="G34" s="1">
        <v>16.17</v>
      </c>
      <c r="H34" s="1">
        <v>17.43</v>
      </c>
      <c r="I34" s="1">
        <v>3.15</v>
      </c>
      <c r="J34" s="1">
        <v>0</v>
      </c>
      <c r="K34" s="1">
        <v>12.87</v>
      </c>
      <c r="L34" s="1">
        <v>19.32</v>
      </c>
      <c r="M34" s="1">
        <v>22.88</v>
      </c>
      <c r="N34" s="1">
        <v>18</v>
      </c>
      <c r="O34" s="1">
        <v>21.29</v>
      </c>
      <c r="P34" s="1">
        <v>22.74</v>
      </c>
      <c r="Q34" s="1">
        <v>22.95</v>
      </c>
      <c r="S34" s="1">
        <v>16.54</v>
      </c>
      <c r="T34" s="1">
        <v>5.79</v>
      </c>
      <c r="U34" s="1">
        <v>11.08</v>
      </c>
      <c r="V34" s="1">
        <v>12.74</v>
      </c>
      <c r="W34" s="1">
        <v>13.73</v>
      </c>
      <c r="X34" s="1">
        <v>2.48</v>
      </c>
      <c r="Y34" s="1">
        <v>0</v>
      </c>
      <c r="Z34" s="1">
        <v>8.72</v>
      </c>
      <c r="AA34" s="1">
        <v>15.54</v>
      </c>
      <c r="AB34" s="1">
        <v>19.05</v>
      </c>
      <c r="AC34" s="1">
        <v>14.69</v>
      </c>
      <c r="AD34" s="1">
        <v>16.81</v>
      </c>
      <c r="AE34" s="1">
        <v>18.28</v>
      </c>
      <c r="AF34" s="1">
        <v>19.43</v>
      </c>
      <c r="AH34" s="7">
        <f t="shared" si="0"/>
        <v>1</v>
      </c>
    </row>
    <row r="35" spans="1:34" ht="12.75">
      <c r="A35" s="3">
        <v>31</v>
      </c>
      <c r="B35" s="1" t="s">
        <v>876</v>
      </c>
      <c r="D35" s="1">
        <v>0</v>
      </c>
      <c r="E35" s="1">
        <v>0</v>
      </c>
      <c r="F35" s="1">
        <v>0</v>
      </c>
      <c r="G35" s="1">
        <v>0</v>
      </c>
      <c r="H35" s="1">
        <v>0</v>
      </c>
      <c r="I35" s="1">
        <v>0</v>
      </c>
      <c r="J35" s="1">
        <v>0</v>
      </c>
      <c r="K35" s="1">
        <v>0</v>
      </c>
      <c r="L35" s="1">
        <v>0</v>
      </c>
      <c r="M35" s="1">
        <v>0</v>
      </c>
      <c r="N35" s="1">
        <v>0</v>
      </c>
      <c r="O35" s="1">
        <v>0</v>
      </c>
      <c r="P35" s="1">
        <v>0</v>
      </c>
      <c r="Q35" s="1">
        <v>0</v>
      </c>
      <c r="R35" s="4"/>
      <c r="S35" s="1">
        <v>0</v>
      </c>
      <c r="T35" s="1">
        <v>0</v>
      </c>
      <c r="U35" s="1">
        <v>0</v>
      </c>
      <c r="V35" s="1">
        <v>0</v>
      </c>
      <c r="W35" s="1">
        <v>0</v>
      </c>
      <c r="X35" s="1">
        <v>0</v>
      </c>
      <c r="Y35" s="1">
        <v>0</v>
      </c>
      <c r="Z35" s="1">
        <v>0</v>
      </c>
      <c r="AA35" s="1">
        <v>0</v>
      </c>
      <c r="AB35" s="1">
        <v>0</v>
      </c>
      <c r="AC35" s="1">
        <v>0</v>
      </c>
      <c r="AD35" s="1">
        <v>0</v>
      </c>
      <c r="AE35" s="1">
        <v>0</v>
      </c>
      <c r="AF35" s="1">
        <v>0</v>
      </c>
      <c r="AH35" s="7">
        <f t="shared" si="0"/>
        <v>0</v>
      </c>
    </row>
    <row r="36" spans="1:34" ht="12.75">
      <c r="A36" s="3">
        <v>32</v>
      </c>
      <c r="B36" s="1" t="s">
        <v>877</v>
      </c>
      <c r="D36" s="1">
        <v>0</v>
      </c>
      <c r="E36" s="1">
        <v>0</v>
      </c>
      <c r="F36" s="1">
        <v>0</v>
      </c>
      <c r="G36" s="1">
        <v>0</v>
      </c>
      <c r="H36" s="1">
        <v>0</v>
      </c>
      <c r="I36" s="1">
        <v>0</v>
      </c>
      <c r="J36" s="1">
        <v>0</v>
      </c>
      <c r="K36" s="1">
        <v>0</v>
      </c>
      <c r="L36" s="1">
        <v>0</v>
      </c>
      <c r="M36" s="1">
        <v>0</v>
      </c>
      <c r="N36" s="1">
        <v>0</v>
      </c>
      <c r="O36" s="1">
        <v>0</v>
      </c>
      <c r="P36" s="1">
        <v>0</v>
      </c>
      <c r="Q36" s="1">
        <v>0</v>
      </c>
      <c r="R36" s="2"/>
      <c r="S36" s="1">
        <v>0</v>
      </c>
      <c r="T36" s="1">
        <v>0</v>
      </c>
      <c r="U36" s="1">
        <v>0</v>
      </c>
      <c r="V36" s="1">
        <v>0</v>
      </c>
      <c r="W36" s="1">
        <v>0</v>
      </c>
      <c r="X36" s="1">
        <v>0</v>
      </c>
      <c r="Y36" s="1">
        <v>0</v>
      </c>
      <c r="Z36" s="1">
        <v>0</v>
      </c>
      <c r="AA36" s="1">
        <v>0</v>
      </c>
      <c r="AB36" s="1">
        <v>0</v>
      </c>
      <c r="AC36" s="1">
        <v>0</v>
      </c>
      <c r="AD36" s="1">
        <v>0</v>
      </c>
      <c r="AE36" s="1">
        <v>0</v>
      </c>
      <c r="AF36" s="1">
        <v>0</v>
      </c>
      <c r="AH36" s="7">
        <f t="shared" si="0"/>
        <v>0</v>
      </c>
    </row>
    <row r="37" spans="1:34" ht="12.75">
      <c r="A37" s="3">
        <v>33</v>
      </c>
      <c r="B37" s="195" t="s">
        <v>1646</v>
      </c>
      <c r="C37" s="195"/>
      <c r="D37" s="1">
        <v>16.62</v>
      </c>
      <c r="E37" s="1">
        <v>5.82</v>
      </c>
      <c r="F37" s="1">
        <v>11.14</v>
      </c>
      <c r="G37" s="1">
        <v>12.8</v>
      </c>
      <c r="H37" s="1">
        <v>13.8</v>
      </c>
      <c r="I37" s="1">
        <v>2.49</v>
      </c>
      <c r="J37" s="1">
        <v>0</v>
      </c>
      <c r="K37" s="1">
        <v>11.22</v>
      </c>
      <c r="L37" s="1">
        <v>15.43</v>
      </c>
      <c r="M37" s="1">
        <v>18.57</v>
      </c>
      <c r="N37" s="1">
        <v>14.21</v>
      </c>
      <c r="O37" s="1">
        <v>17.27</v>
      </c>
      <c r="P37" s="1">
        <v>17.39</v>
      </c>
      <c r="Q37" s="1">
        <v>19.15</v>
      </c>
      <c r="S37" s="1">
        <v>7.77</v>
      </c>
      <c r="T37" s="1">
        <v>2.72</v>
      </c>
      <c r="U37" s="1">
        <v>5.21</v>
      </c>
      <c r="V37" s="1">
        <v>5.99</v>
      </c>
      <c r="W37" s="1">
        <v>6.45</v>
      </c>
      <c r="X37" s="1">
        <v>1.17</v>
      </c>
      <c r="Y37" s="1">
        <v>0</v>
      </c>
      <c r="Z37" s="1">
        <v>2.28</v>
      </c>
      <c r="AA37" s="1">
        <v>6.78</v>
      </c>
      <c r="AB37" s="1">
        <v>11.23</v>
      </c>
      <c r="AC37" s="1">
        <v>5.34</v>
      </c>
      <c r="AD37" s="1">
        <v>8.93</v>
      </c>
      <c r="AE37" s="1">
        <v>9.09</v>
      </c>
      <c r="AF37" s="1">
        <v>12.3</v>
      </c>
      <c r="AG37" s="21"/>
      <c r="AH37" s="196">
        <v>1</v>
      </c>
    </row>
    <row r="38" spans="1:34" ht="12.75">
      <c r="A38" s="3">
        <v>34</v>
      </c>
      <c r="B38" s="195" t="s">
        <v>1647</v>
      </c>
      <c r="C38" s="195"/>
      <c r="D38" s="1">
        <v>0</v>
      </c>
      <c r="E38" s="1">
        <v>0</v>
      </c>
      <c r="F38" s="1">
        <v>0</v>
      </c>
      <c r="G38" s="1">
        <v>0</v>
      </c>
      <c r="H38" s="1">
        <v>0</v>
      </c>
      <c r="I38" s="1">
        <v>0</v>
      </c>
      <c r="J38" s="1">
        <v>0</v>
      </c>
      <c r="K38" s="1">
        <v>0</v>
      </c>
      <c r="L38" s="1">
        <v>0</v>
      </c>
      <c r="M38" s="1">
        <v>0</v>
      </c>
      <c r="N38" s="1">
        <v>0</v>
      </c>
      <c r="O38" s="1">
        <v>0</v>
      </c>
      <c r="P38" s="1">
        <v>0</v>
      </c>
      <c r="Q38" s="1">
        <v>0</v>
      </c>
      <c r="R38" s="5"/>
      <c r="S38" s="1">
        <v>0</v>
      </c>
      <c r="T38" s="1">
        <v>0</v>
      </c>
      <c r="U38" s="1">
        <v>0</v>
      </c>
      <c r="V38" s="1">
        <v>0</v>
      </c>
      <c r="W38" s="1">
        <v>0</v>
      </c>
      <c r="X38" s="1">
        <v>0</v>
      </c>
      <c r="Y38" s="1">
        <v>0</v>
      </c>
      <c r="Z38" s="1">
        <v>0</v>
      </c>
      <c r="AA38" s="1">
        <v>0</v>
      </c>
      <c r="AB38" s="1">
        <v>0</v>
      </c>
      <c r="AC38" s="1">
        <v>0</v>
      </c>
      <c r="AD38" s="1">
        <v>0</v>
      </c>
      <c r="AE38" s="1">
        <v>0</v>
      </c>
      <c r="AF38" s="1">
        <v>0</v>
      </c>
      <c r="AG38" s="21"/>
      <c r="AH38" s="196">
        <v>0</v>
      </c>
    </row>
    <row r="39" spans="1:34" ht="12.75">
      <c r="A39" s="3">
        <v>35</v>
      </c>
      <c r="B39" s="1" t="s">
        <v>878</v>
      </c>
      <c r="D39" s="1">
        <v>19.41</v>
      </c>
      <c r="E39" s="1">
        <v>6.8</v>
      </c>
      <c r="F39" s="1">
        <v>13.01</v>
      </c>
      <c r="G39" s="1">
        <v>14.95</v>
      </c>
      <c r="H39" s="1">
        <v>16.11</v>
      </c>
      <c r="I39" s="1">
        <v>2.91</v>
      </c>
      <c r="J39" s="1">
        <v>0</v>
      </c>
      <c r="K39" s="1">
        <v>9.69</v>
      </c>
      <c r="L39" s="1">
        <v>17.18</v>
      </c>
      <c r="M39" s="1">
        <v>21.33</v>
      </c>
      <c r="N39" s="1">
        <v>15.21</v>
      </c>
      <c r="O39" s="1">
        <v>20.14</v>
      </c>
      <c r="P39" s="1">
        <v>21.53</v>
      </c>
      <c r="Q39" s="1">
        <v>21.22</v>
      </c>
      <c r="R39" s="5"/>
      <c r="S39" s="1">
        <v>14.63</v>
      </c>
      <c r="T39" s="1">
        <v>5.12</v>
      </c>
      <c r="U39" s="1">
        <v>9.8</v>
      </c>
      <c r="V39" s="1">
        <v>11.26</v>
      </c>
      <c r="W39" s="1">
        <v>12.14</v>
      </c>
      <c r="X39" s="1">
        <v>2.19</v>
      </c>
      <c r="Y39" s="1">
        <v>0</v>
      </c>
      <c r="Z39" s="1">
        <v>5.86</v>
      </c>
      <c r="AA39" s="1">
        <v>13.1</v>
      </c>
      <c r="AB39" s="1">
        <v>17.07</v>
      </c>
      <c r="AC39" s="1">
        <v>11.41</v>
      </c>
      <c r="AD39" s="1">
        <v>15.64</v>
      </c>
      <c r="AE39" s="1">
        <v>16.92</v>
      </c>
      <c r="AF39" s="1">
        <v>17.14</v>
      </c>
      <c r="AH39" s="7">
        <f>IF(SUM(D39:AF39)=0,0,1)</f>
        <v>1</v>
      </c>
    </row>
    <row r="40" spans="1:34" ht="12.75">
      <c r="A40" s="3">
        <v>36</v>
      </c>
      <c r="B40" s="1" t="s">
        <v>879</v>
      </c>
      <c r="D40" s="1">
        <v>13.43</v>
      </c>
      <c r="E40" s="1">
        <v>4.7</v>
      </c>
      <c r="F40" s="1">
        <v>9</v>
      </c>
      <c r="G40" s="1">
        <v>10.34</v>
      </c>
      <c r="H40" s="1">
        <v>11.15</v>
      </c>
      <c r="I40" s="1">
        <v>2.01</v>
      </c>
      <c r="J40" s="1">
        <v>0</v>
      </c>
      <c r="K40" s="1">
        <v>6.09</v>
      </c>
      <c r="L40" s="1">
        <v>11.17</v>
      </c>
      <c r="M40" s="1">
        <v>14.93</v>
      </c>
      <c r="N40" s="1">
        <v>9.37</v>
      </c>
      <c r="O40" s="1">
        <v>13.87</v>
      </c>
      <c r="P40" s="1">
        <v>16.18</v>
      </c>
      <c r="Q40" s="1">
        <v>14.31</v>
      </c>
      <c r="R40" s="5"/>
      <c r="S40" s="1">
        <v>7.48</v>
      </c>
      <c r="T40" s="1">
        <v>2.62</v>
      </c>
      <c r="U40" s="1">
        <v>5.01</v>
      </c>
      <c r="V40" s="1">
        <v>5.76</v>
      </c>
      <c r="W40" s="1">
        <v>6.21</v>
      </c>
      <c r="X40" s="1">
        <v>1.12</v>
      </c>
      <c r="Y40" s="1">
        <v>0</v>
      </c>
      <c r="Z40" s="1">
        <v>3.32</v>
      </c>
      <c r="AA40" s="1">
        <v>6.16</v>
      </c>
      <c r="AB40" s="1">
        <v>8.81</v>
      </c>
      <c r="AC40" s="1">
        <v>5.03</v>
      </c>
      <c r="AD40" s="1">
        <v>7.86</v>
      </c>
      <c r="AE40" s="1">
        <v>9.95</v>
      </c>
      <c r="AF40" s="1">
        <v>8.24</v>
      </c>
      <c r="AH40" s="7">
        <f>IF(SUM(D40:AF40)=0,0,1)</f>
        <v>1</v>
      </c>
    </row>
    <row r="41" spans="1:34" ht="12.75">
      <c r="A41" s="3">
        <v>37</v>
      </c>
      <c r="B41" s="1" t="s">
        <v>880</v>
      </c>
      <c r="D41" s="1">
        <v>10.66</v>
      </c>
      <c r="E41" s="1">
        <v>3.73</v>
      </c>
      <c r="F41" s="1">
        <v>7.14</v>
      </c>
      <c r="G41" s="1">
        <v>8.2</v>
      </c>
      <c r="H41" s="1">
        <v>8.84</v>
      </c>
      <c r="I41" s="1">
        <v>1.6</v>
      </c>
      <c r="J41" s="1">
        <v>0</v>
      </c>
      <c r="K41" s="1">
        <v>4.74</v>
      </c>
      <c r="L41" s="1">
        <v>8.8</v>
      </c>
      <c r="M41" s="1">
        <v>11.82</v>
      </c>
      <c r="N41" s="1">
        <v>7.33</v>
      </c>
      <c r="O41" s="1">
        <v>10.99</v>
      </c>
      <c r="P41" s="1">
        <v>12.8</v>
      </c>
      <c r="Q41" s="1">
        <v>11.33</v>
      </c>
      <c r="R41" s="5"/>
      <c r="S41" s="1">
        <v>3.75</v>
      </c>
      <c r="T41" s="1">
        <v>1.31</v>
      </c>
      <c r="U41" s="1">
        <v>2.5</v>
      </c>
      <c r="V41" s="1">
        <v>2.89</v>
      </c>
      <c r="W41" s="1">
        <v>3.11</v>
      </c>
      <c r="X41" s="1">
        <v>0.56</v>
      </c>
      <c r="Y41" s="1">
        <v>0</v>
      </c>
      <c r="Z41" s="1">
        <v>0.52</v>
      </c>
      <c r="AA41" s="1">
        <v>2.67</v>
      </c>
      <c r="AB41" s="1">
        <v>4.7</v>
      </c>
      <c r="AC41" s="1">
        <v>1.77</v>
      </c>
      <c r="AD41" s="1">
        <v>4.01</v>
      </c>
      <c r="AE41" s="1">
        <v>5.55</v>
      </c>
      <c r="AF41" s="1">
        <v>4.28</v>
      </c>
      <c r="AH41" s="7">
        <f>IF(SUM(D41:AF41)=0,0,1)</f>
        <v>1</v>
      </c>
    </row>
    <row r="42" spans="1:34" ht="12.75">
      <c r="A42" s="3">
        <v>38</v>
      </c>
      <c r="B42" s="1" t="s">
        <v>881</v>
      </c>
      <c r="D42" s="1">
        <v>0</v>
      </c>
      <c r="E42" s="1">
        <v>0</v>
      </c>
      <c r="F42" s="1">
        <v>0</v>
      </c>
      <c r="G42" s="1">
        <v>0</v>
      </c>
      <c r="H42" s="1">
        <v>0</v>
      </c>
      <c r="I42" s="1">
        <v>0</v>
      </c>
      <c r="J42" s="1">
        <v>0</v>
      </c>
      <c r="K42" s="1">
        <v>0</v>
      </c>
      <c r="L42" s="1">
        <v>0</v>
      </c>
      <c r="M42" s="1">
        <v>0</v>
      </c>
      <c r="N42" s="1">
        <v>0</v>
      </c>
      <c r="O42" s="1">
        <v>0</v>
      </c>
      <c r="P42" s="1">
        <v>0</v>
      </c>
      <c r="Q42" s="1">
        <v>0</v>
      </c>
      <c r="R42" s="5"/>
      <c r="S42" s="1">
        <v>0</v>
      </c>
      <c r="T42" s="1">
        <v>0</v>
      </c>
      <c r="U42" s="1">
        <v>0</v>
      </c>
      <c r="V42" s="1">
        <v>0</v>
      </c>
      <c r="W42" s="1">
        <v>0</v>
      </c>
      <c r="X42" s="1">
        <v>0</v>
      </c>
      <c r="Y42" s="1">
        <v>0</v>
      </c>
      <c r="Z42" s="1">
        <v>0</v>
      </c>
      <c r="AA42" s="1">
        <v>0</v>
      </c>
      <c r="AB42" s="1">
        <v>0</v>
      </c>
      <c r="AC42" s="1">
        <v>0</v>
      </c>
      <c r="AD42" s="1">
        <v>0</v>
      </c>
      <c r="AE42" s="1">
        <v>0</v>
      </c>
      <c r="AF42" s="1">
        <v>0</v>
      </c>
      <c r="AH42" s="7">
        <f>IF(SUM(D42:AF42)=0,0,1)</f>
        <v>0</v>
      </c>
    </row>
    <row r="43" spans="1:34" ht="12.75">
      <c r="A43" s="3">
        <v>39</v>
      </c>
      <c r="B43" s="1" t="s">
        <v>882</v>
      </c>
      <c r="D43" s="1">
        <v>14.22</v>
      </c>
      <c r="E43" s="1">
        <v>4.98</v>
      </c>
      <c r="F43" s="1">
        <v>9.53</v>
      </c>
      <c r="G43" s="1">
        <v>10.95</v>
      </c>
      <c r="H43" s="1">
        <v>11.8</v>
      </c>
      <c r="I43" s="1">
        <v>2.13</v>
      </c>
      <c r="J43" s="1">
        <v>0</v>
      </c>
      <c r="K43" s="1">
        <v>6.22</v>
      </c>
      <c r="L43" s="1">
        <v>11.44</v>
      </c>
      <c r="M43" s="1">
        <v>16.01</v>
      </c>
      <c r="N43" s="1">
        <v>9.25</v>
      </c>
      <c r="O43" s="1">
        <v>14.73</v>
      </c>
      <c r="P43" s="1">
        <v>17.55</v>
      </c>
      <c r="Q43" s="1">
        <v>15.25</v>
      </c>
      <c r="R43" s="5"/>
      <c r="S43" s="1">
        <v>8.54</v>
      </c>
      <c r="T43" s="1">
        <v>2.99</v>
      </c>
      <c r="U43" s="1">
        <v>5.72</v>
      </c>
      <c r="V43" s="1">
        <v>6.57</v>
      </c>
      <c r="W43" s="1">
        <v>7.09</v>
      </c>
      <c r="X43" s="1">
        <v>1.28</v>
      </c>
      <c r="Y43" s="1">
        <v>0</v>
      </c>
      <c r="Z43" s="1">
        <v>2.72</v>
      </c>
      <c r="AA43" s="1">
        <v>6.1</v>
      </c>
      <c r="AB43" s="1">
        <v>10.44</v>
      </c>
      <c r="AC43" s="1">
        <v>4.13</v>
      </c>
      <c r="AD43" s="1">
        <v>9.05</v>
      </c>
      <c r="AE43" s="1">
        <v>12.14</v>
      </c>
      <c r="AF43" s="1">
        <v>9.59</v>
      </c>
      <c r="AH43" s="7">
        <f>IF(SUM(D43:AF43)=0,0,1)</f>
        <v>1</v>
      </c>
    </row>
    <row r="44" spans="1:34" ht="12.75">
      <c r="A44" s="3">
        <v>40</v>
      </c>
      <c r="B44" s="195" t="s">
        <v>1648</v>
      </c>
      <c r="C44" s="195"/>
      <c r="D44" s="1">
        <v>0</v>
      </c>
      <c r="E44" s="1">
        <v>0</v>
      </c>
      <c r="F44" s="1">
        <v>0</v>
      </c>
      <c r="G44" s="1">
        <v>0</v>
      </c>
      <c r="H44" s="1">
        <v>0</v>
      </c>
      <c r="I44" s="1">
        <v>0</v>
      </c>
      <c r="J44" s="1">
        <v>0</v>
      </c>
      <c r="K44" s="1">
        <v>0</v>
      </c>
      <c r="L44" s="1">
        <v>0</v>
      </c>
      <c r="M44" s="1">
        <v>0</v>
      </c>
      <c r="N44" s="1">
        <v>0</v>
      </c>
      <c r="O44" s="1">
        <v>0</v>
      </c>
      <c r="P44" s="1">
        <v>0</v>
      </c>
      <c r="Q44" s="1">
        <v>0</v>
      </c>
      <c r="R44" s="5"/>
      <c r="S44" s="1">
        <v>0</v>
      </c>
      <c r="T44" s="1">
        <v>0</v>
      </c>
      <c r="U44" s="1">
        <v>0</v>
      </c>
      <c r="V44" s="1">
        <v>0</v>
      </c>
      <c r="W44" s="1">
        <v>0</v>
      </c>
      <c r="X44" s="1">
        <v>0</v>
      </c>
      <c r="Y44" s="1">
        <v>0</v>
      </c>
      <c r="Z44" s="1">
        <v>0</v>
      </c>
      <c r="AA44" s="1">
        <v>0</v>
      </c>
      <c r="AB44" s="1">
        <v>0</v>
      </c>
      <c r="AC44" s="1">
        <v>0</v>
      </c>
      <c r="AD44" s="1">
        <v>0</v>
      </c>
      <c r="AE44" s="1">
        <v>0</v>
      </c>
      <c r="AF44" s="1">
        <v>0</v>
      </c>
      <c r="AG44" s="21"/>
      <c r="AH44" s="196">
        <v>0</v>
      </c>
    </row>
    <row r="45" spans="1:34" ht="12.75">
      <c r="A45" s="3">
        <v>41</v>
      </c>
      <c r="B45" s="1" t="s">
        <v>883</v>
      </c>
      <c r="D45" s="1">
        <v>20.29</v>
      </c>
      <c r="E45" s="1">
        <v>7.1</v>
      </c>
      <c r="F45" s="1">
        <v>13.59</v>
      </c>
      <c r="G45" s="1">
        <v>15.62</v>
      </c>
      <c r="H45" s="1">
        <v>16.84</v>
      </c>
      <c r="I45" s="1">
        <v>3.04</v>
      </c>
      <c r="J45" s="1">
        <v>0</v>
      </c>
      <c r="K45" s="1">
        <v>10.71</v>
      </c>
      <c r="L45" s="1">
        <v>17.92</v>
      </c>
      <c r="M45" s="1">
        <v>21.67</v>
      </c>
      <c r="N45" s="1">
        <v>15.94</v>
      </c>
      <c r="O45" s="1">
        <v>20.87</v>
      </c>
      <c r="P45" s="1">
        <v>22.28</v>
      </c>
      <c r="Q45" s="1">
        <v>21.37</v>
      </c>
      <c r="R45" s="5"/>
      <c r="S45" s="1">
        <v>16.05</v>
      </c>
      <c r="T45" s="1">
        <v>5.62</v>
      </c>
      <c r="U45" s="1">
        <v>10.75</v>
      </c>
      <c r="V45" s="1">
        <v>12.36</v>
      </c>
      <c r="W45" s="1">
        <v>13.32</v>
      </c>
      <c r="X45" s="1">
        <v>2.41</v>
      </c>
      <c r="Y45" s="1">
        <v>0</v>
      </c>
      <c r="Z45" s="1">
        <v>7.76</v>
      </c>
      <c r="AA45" s="1">
        <v>14.31</v>
      </c>
      <c r="AB45" s="1">
        <v>17.58</v>
      </c>
      <c r="AC45" s="1">
        <v>12.62</v>
      </c>
      <c r="AD45" s="1">
        <v>16.84</v>
      </c>
      <c r="AE45" s="1">
        <v>18.14</v>
      </c>
      <c r="AF45" s="1">
        <v>17.3</v>
      </c>
      <c r="AH45" s="7">
        <f>IF(SUM(D45:AF45)=0,0,1)</f>
        <v>1</v>
      </c>
    </row>
    <row r="46" spans="1:34" ht="12.75">
      <c r="A46" s="3">
        <v>42</v>
      </c>
      <c r="B46" s="195" t="s">
        <v>1649</v>
      </c>
      <c r="C46" s="195"/>
      <c r="D46" s="1">
        <v>20.34</v>
      </c>
      <c r="E46" s="1">
        <v>7.12</v>
      </c>
      <c r="F46" s="1">
        <v>13.63</v>
      </c>
      <c r="G46" s="1">
        <v>15.66</v>
      </c>
      <c r="H46" s="1">
        <v>16.89</v>
      </c>
      <c r="I46" s="1">
        <v>3.05</v>
      </c>
      <c r="J46" s="1">
        <v>0</v>
      </c>
      <c r="K46" s="1">
        <v>9.85</v>
      </c>
      <c r="L46" s="1">
        <v>17.91</v>
      </c>
      <c r="M46" s="1">
        <v>22.78</v>
      </c>
      <c r="N46" s="1">
        <v>15.67</v>
      </c>
      <c r="O46" s="1">
        <v>21.26</v>
      </c>
      <c r="P46" s="1">
        <v>22.93</v>
      </c>
      <c r="Q46" s="1">
        <v>22.7</v>
      </c>
      <c r="S46" s="1">
        <v>16.01</v>
      </c>
      <c r="T46" s="1">
        <v>5.6</v>
      </c>
      <c r="U46" s="1">
        <v>10.72</v>
      </c>
      <c r="V46" s="1">
        <v>12.33</v>
      </c>
      <c r="W46" s="1">
        <v>13.29</v>
      </c>
      <c r="X46" s="1">
        <v>2.4</v>
      </c>
      <c r="Y46" s="1">
        <v>0</v>
      </c>
      <c r="Z46" s="1">
        <v>6.67</v>
      </c>
      <c r="AA46" s="1">
        <v>14.29</v>
      </c>
      <c r="AB46" s="1">
        <v>19.08</v>
      </c>
      <c r="AC46" s="1">
        <v>12.31</v>
      </c>
      <c r="AD46" s="1">
        <v>17.26</v>
      </c>
      <c r="AE46" s="1">
        <v>18.87</v>
      </c>
      <c r="AF46" s="1">
        <v>19.19</v>
      </c>
      <c r="AG46" s="21"/>
      <c r="AH46" s="196">
        <v>1</v>
      </c>
    </row>
    <row r="47" spans="1:34" ht="12.75">
      <c r="A47" s="3">
        <v>43</v>
      </c>
      <c r="B47" s="195" t="s">
        <v>1650</v>
      </c>
      <c r="C47" s="195"/>
      <c r="D47" s="1">
        <v>20.34</v>
      </c>
      <c r="E47" s="1">
        <v>7.12</v>
      </c>
      <c r="F47" s="1">
        <v>13.63</v>
      </c>
      <c r="G47" s="1">
        <v>15.66</v>
      </c>
      <c r="H47" s="1">
        <v>16.89</v>
      </c>
      <c r="I47" s="1">
        <v>3.05</v>
      </c>
      <c r="J47" s="1">
        <v>0</v>
      </c>
      <c r="K47" s="1">
        <v>9.85</v>
      </c>
      <c r="L47" s="1">
        <v>17.91</v>
      </c>
      <c r="M47" s="1">
        <v>22.78</v>
      </c>
      <c r="N47" s="1">
        <v>15.67</v>
      </c>
      <c r="O47" s="1">
        <v>21.26</v>
      </c>
      <c r="P47" s="1">
        <v>22.93</v>
      </c>
      <c r="Q47" s="1">
        <v>22.7</v>
      </c>
      <c r="S47" s="1">
        <v>16.01</v>
      </c>
      <c r="T47" s="1">
        <v>5.6</v>
      </c>
      <c r="U47" s="1">
        <v>10.72</v>
      </c>
      <c r="V47" s="1">
        <v>12.33</v>
      </c>
      <c r="W47" s="1">
        <v>13.29</v>
      </c>
      <c r="X47" s="1">
        <v>2.4</v>
      </c>
      <c r="Y47" s="1">
        <v>0</v>
      </c>
      <c r="Z47" s="1">
        <v>6.67</v>
      </c>
      <c r="AA47" s="1">
        <v>14.29</v>
      </c>
      <c r="AB47" s="1">
        <v>19.08</v>
      </c>
      <c r="AC47" s="1">
        <v>12.31</v>
      </c>
      <c r="AD47" s="1">
        <v>17.26</v>
      </c>
      <c r="AE47" s="1">
        <v>18.87</v>
      </c>
      <c r="AF47" s="1">
        <v>19.19</v>
      </c>
      <c r="AG47" s="21"/>
      <c r="AH47" s="196">
        <v>1</v>
      </c>
    </row>
    <row r="48" spans="1:34" ht="12.75">
      <c r="A48" s="3">
        <v>44</v>
      </c>
      <c r="B48" s="195" t="s">
        <v>1651</v>
      </c>
      <c r="C48" s="195"/>
      <c r="D48" s="1">
        <v>0</v>
      </c>
      <c r="E48" s="1">
        <v>0</v>
      </c>
      <c r="F48" s="1">
        <v>0</v>
      </c>
      <c r="G48" s="1">
        <v>0</v>
      </c>
      <c r="H48" s="1">
        <v>0</v>
      </c>
      <c r="I48" s="1">
        <v>0</v>
      </c>
      <c r="J48" s="1">
        <v>0</v>
      </c>
      <c r="K48" s="1">
        <v>0</v>
      </c>
      <c r="L48" s="1">
        <v>0</v>
      </c>
      <c r="M48" s="1">
        <v>0</v>
      </c>
      <c r="N48" s="1">
        <v>0</v>
      </c>
      <c r="O48" s="1">
        <v>0</v>
      </c>
      <c r="P48" s="1">
        <v>0</v>
      </c>
      <c r="Q48" s="1">
        <v>0</v>
      </c>
      <c r="R48" s="5"/>
      <c r="S48" s="1">
        <v>0</v>
      </c>
      <c r="T48" s="1">
        <v>0</v>
      </c>
      <c r="U48" s="1">
        <v>0</v>
      </c>
      <c r="V48" s="1">
        <v>0</v>
      </c>
      <c r="W48" s="1">
        <v>0</v>
      </c>
      <c r="X48" s="1">
        <v>0</v>
      </c>
      <c r="Y48" s="1">
        <v>0</v>
      </c>
      <c r="Z48" s="1">
        <v>0</v>
      </c>
      <c r="AA48" s="1">
        <v>0</v>
      </c>
      <c r="AB48" s="1">
        <v>0</v>
      </c>
      <c r="AC48" s="1">
        <v>0</v>
      </c>
      <c r="AD48" s="1">
        <v>0</v>
      </c>
      <c r="AE48" s="1">
        <v>0</v>
      </c>
      <c r="AF48" s="1">
        <v>0</v>
      </c>
      <c r="AG48" s="21"/>
      <c r="AH48" s="196">
        <v>0</v>
      </c>
    </row>
    <row r="49" spans="1:34" ht="12.75">
      <c r="A49" s="3">
        <v>45</v>
      </c>
      <c r="B49" s="1" t="s">
        <v>884</v>
      </c>
      <c r="D49" s="1">
        <v>14.2</v>
      </c>
      <c r="E49" s="1">
        <v>4.97</v>
      </c>
      <c r="F49" s="1">
        <v>9.52</v>
      </c>
      <c r="G49" s="1">
        <v>10.94</v>
      </c>
      <c r="H49" s="1">
        <v>11.79</v>
      </c>
      <c r="I49" s="1">
        <v>2.13</v>
      </c>
      <c r="J49" s="1">
        <v>0</v>
      </c>
      <c r="K49" s="1">
        <v>5.55</v>
      </c>
      <c r="L49" s="1">
        <v>11.65</v>
      </c>
      <c r="M49" s="1">
        <v>15.91</v>
      </c>
      <c r="N49" s="1">
        <v>9.61</v>
      </c>
      <c r="O49" s="1">
        <v>14.7</v>
      </c>
      <c r="P49" s="1">
        <v>17.32</v>
      </c>
      <c r="Q49" s="1">
        <v>15.2</v>
      </c>
      <c r="R49" s="5"/>
      <c r="S49" s="1">
        <v>8.87</v>
      </c>
      <c r="T49" s="1">
        <v>3.11</v>
      </c>
      <c r="U49" s="1">
        <v>5.94</v>
      </c>
      <c r="V49" s="1">
        <v>6.83</v>
      </c>
      <c r="W49" s="1">
        <v>7.36</v>
      </c>
      <c r="X49" s="1">
        <v>1.33</v>
      </c>
      <c r="Y49" s="1">
        <v>0</v>
      </c>
      <c r="Z49" s="1">
        <v>1.99</v>
      </c>
      <c r="AA49" s="1">
        <v>7.17</v>
      </c>
      <c r="AB49" s="1">
        <v>10.5</v>
      </c>
      <c r="AC49" s="1">
        <v>5.72</v>
      </c>
      <c r="AD49" s="1">
        <v>9.34</v>
      </c>
      <c r="AE49" s="1">
        <v>11.9</v>
      </c>
      <c r="AF49" s="1">
        <v>9.8</v>
      </c>
      <c r="AH49" s="7">
        <f>IF(SUM(D49:AF49)=0,0,1)</f>
        <v>1</v>
      </c>
    </row>
    <row r="50" spans="1:34" ht="12.75">
      <c r="A50" s="3">
        <v>46</v>
      </c>
      <c r="B50" s="1" t="s">
        <v>885</v>
      </c>
      <c r="D50" s="1">
        <v>0</v>
      </c>
      <c r="E50" s="1">
        <v>0</v>
      </c>
      <c r="F50" s="1">
        <v>0</v>
      </c>
      <c r="G50" s="1">
        <v>0</v>
      </c>
      <c r="H50" s="1">
        <v>0</v>
      </c>
      <c r="I50" s="1">
        <v>0</v>
      </c>
      <c r="J50" s="1">
        <v>0</v>
      </c>
      <c r="K50" s="1">
        <v>0</v>
      </c>
      <c r="L50" s="1">
        <v>0</v>
      </c>
      <c r="M50" s="1">
        <v>0</v>
      </c>
      <c r="N50" s="1">
        <v>0</v>
      </c>
      <c r="O50" s="1">
        <v>0</v>
      </c>
      <c r="P50" s="1">
        <v>0</v>
      </c>
      <c r="Q50" s="1">
        <v>0</v>
      </c>
      <c r="R50" s="5"/>
      <c r="S50" s="1">
        <v>0</v>
      </c>
      <c r="T50" s="1">
        <v>0</v>
      </c>
      <c r="U50" s="1">
        <v>0</v>
      </c>
      <c r="V50" s="1">
        <v>0</v>
      </c>
      <c r="W50" s="1">
        <v>0</v>
      </c>
      <c r="X50" s="1">
        <v>0</v>
      </c>
      <c r="Y50" s="1">
        <v>0</v>
      </c>
      <c r="Z50" s="1">
        <v>0</v>
      </c>
      <c r="AA50" s="1">
        <v>0</v>
      </c>
      <c r="AB50" s="1">
        <v>0</v>
      </c>
      <c r="AC50" s="1">
        <v>0</v>
      </c>
      <c r="AD50" s="1">
        <v>0</v>
      </c>
      <c r="AE50" s="1">
        <v>0</v>
      </c>
      <c r="AF50" s="1">
        <v>0</v>
      </c>
      <c r="AH50" s="7">
        <f>IF(SUM(D50:AF50)=0,0,1)</f>
        <v>0</v>
      </c>
    </row>
    <row r="51" spans="1:34" ht="12.75">
      <c r="A51" s="3">
        <v>47</v>
      </c>
      <c r="B51" s="195" t="s">
        <v>1652</v>
      </c>
      <c r="C51" s="195"/>
      <c r="D51" s="1">
        <v>0</v>
      </c>
      <c r="E51" s="1">
        <v>0</v>
      </c>
      <c r="F51" s="1">
        <v>0</v>
      </c>
      <c r="G51" s="1">
        <v>0</v>
      </c>
      <c r="H51" s="1">
        <v>0</v>
      </c>
      <c r="I51" s="1">
        <v>0</v>
      </c>
      <c r="J51" s="1">
        <v>0</v>
      </c>
      <c r="K51" s="1">
        <v>0</v>
      </c>
      <c r="L51" s="1">
        <v>0</v>
      </c>
      <c r="M51" s="1">
        <v>0</v>
      </c>
      <c r="N51" s="1">
        <v>0</v>
      </c>
      <c r="O51" s="1">
        <v>0</v>
      </c>
      <c r="P51" s="1">
        <v>0</v>
      </c>
      <c r="Q51" s="1">
        <v>0</v>
      </c>
      <c r="R51" s="5"/>
      <c r="S51" s="1">
        <v>0</v>
      </c>
      <c r="T51" s="1">
        <v>0</v>
      </c>
      <c r="U51" s="1">
        <v>0</v>
      </c>
      <c r="V51" s="1">
        <v>0</v>
      </c>
      <c r="W51" s="1">
        <v>0</v>
      </c>
      <c r="X51" s="1">
        <v>0</v>
      </c>
      <c r="Y51" s="1">
        <v>0</v>
      </c>
      <c r="Z51" s="1">
        <v>0</v>
      </c>
      <c r="AA51" s="1">
        <v>0</v>
      </c>
      <c r="AB51" s="1">
        <v>0</v>
      </c>
      <c r="AC51" s="1">
        <v>0</v>
      </c>
      <c r="AD51" s="1">
        <v>0</v>
      </c>
      <c r="AE51" s="1">
        <v>0</v>
      </c>
      <c r="AF51" s="1">
        <v>0</v>
      </c>
      <c r="AG51" s="21"/>
      <c r="AH51" s="196">
        <v>0</v>
      </c>
    </row>
    <row r="52" spans="1:34" ht="12.75">
      <c r="A52" s="3">
        <v>48</v>
      </c>
      <c r="B52" s="195" t="s">
        <v>1653</v>
      </c>
      <c r="C52" s="195"/>
      <c r="D52" s="1">
        <v>0</v>
      </c>
      <c r="E52" s="1">
        <v>0</v>
      </c>
      <c r="F52" s="1">
        <v>0</v>
      </c>
      <c r="G52" s="1">
        <v>0</v>
      </c>
      <c r="H52" s="1">
        <v>0</v>
      </c>
      <c r="I52" s="1">
        <v>0</v>
      </c>
      <c r="J52" s="1">
        <v>0</v>
      </c>
      <c r="K52" s="1">
        <v>0</v>
      </c>
      <c r="L52" s="1">
        <v>0</v>
      </c>
      <c r="M52" s="1">
        <v>0</v>
      </c>
      <c r="N52" s="1">
        <v>0</v>
      </c>
      <c r="O52" s="1">
        <v>0</v>
      </c>
      <c r="P52" s="1">
        <v>0</v>
      </c>
      <c r="Q52" s="1">
        <v>0</v>
      </c>
      <c r="R52" s="5"/>
      <c r="S52" s="1">
        <v>0</v>
      </c>
      <c r="T52" s="1">
        <v>0</v>
      </c>
      <c r="U52" s="1">
        <v>0</v>
      </c>
      <c r="V52" s="1">
        <v>0</v>
      </c>
      <c r="W52" s="1">
        <v>0</v>
      </c>
      <c r="X52" s="1">
        <v>0</v>
      </c>
      <c r="Y52" s="1">
        <v>0</v>
      </c>
      <c r="Z52" s="1">
        <v>0</v>
      </c>
      <c r="AA52" s="1">
        <v>0</v>
      </c>
      <c r="AB52" s="1">
        <v>0</v>
      </c>
      <c r="AC52" s="1">
        <v>0</v>
      </c>
      <c r="AD52" s="1">
        <v>0</v>
      </c>
      <c r="AE52" s="1">
        <v>0</v>
      </c>
      <c r="AF52" s="1">
        <v>0</v>
      </c>
      <c r="AG52" s="21"/>
      <c r="AH52" s="196">
        <v>0</v>
      </c>
    </row>
    <row r="53" spans="1:34" ht="12.75">
      <c r="A53" s="3">
        <v>49</v>
      </c>
      <c r="B53" s="1" t="s">
        <v>886</v>
      </c>
      <c r="D53" s="1">
        <v>13.83</v>
      </c>
      <c r="E53" s="1">
        <v>4.84</v>
      </c>
      <c r="F53" s="1">
        <v>9.27</v>
      </c>
      <c r="G53" s="1">
        <v>10.65</v>
      </c>
      <c r="H53" s="1">
        <v>11.48</v>
      </c>
      <c r="I53" s="1">
        <v>2.07</v>
      </c>
      <c r="J53" s="1">
        <v>0</v>
      </c>
      <c r="K53" s="1">
        <v>6.3</v>
      </c>
      <c r="L53" s="1">
        <v>11.42</v>
      </c>
      <c r="M53" s="1">
        <v>15.36</v>
      </c>
      <c r="N53" s="1">
        <v>9.5</v>
      </c>
      <c r="O53" s="1">
        <v>14.28</v>
      </c>
      <c r="P53" s="1">
        <v>16.63</v>
      </c>
      <c r="Q53" s="1">
        <v>14.73</v>
      </c>
      <c r="R53" s="5"/>
      <c r="S53" s="1">
        <v>7.9</v>
      </c>
      <c r="T53" s="1">
        <v>2.77</v>
      </c>
      <c r="U53" s="1">
        <v>5.29</v>
      </c>
      <c r="V53" s="1">
        <v>6.08</v>
      </c>
      <c r="W53" s="1">
        <v>6.56</v>
      </c>
      <c r="X53" s="1">
        <v>1.19</v>
      </c>
      <c r="Y53" s="1">
        <v>0</v>
      </c>
      <c r="Z53" s="1">
        <v>3.71</v>
      </c>
      <c r="AA53" s="1">
        <v>6.34</v>
      </c>
      <c r="AB53" s="1">
        <v>9.31</v>
      </c>
      <c r="AC53" s="1">
        <v>5.03</v>
      </c>
      <c r="AD53" s="1">
        <v>8.3</v>
      </c>
      <c r="AE53" s="1">
        <v>10.5</v>
      </c>
      <c r="AF53" s="1">
        <v>8.71</v>
      </c>
      <c r="AH53" s="7">
        <f>IF(SUM(D53:AF53)=0,0,1)</f>
        <v>1</v>
      </c>
    </row>
    <row r="54" spans="1:34" ht="12.75">
      <c r="A54" s="3">
        <v>50</v>
      </c>
      <c r="B54" s="195" t="s">
        <v>1654</v>
      </c>
      <c r="C54" s="195"/>
      <c r="D54" s="1">
        <v>10.77</v>
      </c>
      <c r="E54" s="1">
        <v>3.77</v>
      </c>
      <c r="F54" s="1">
        <v>7.22</v>
      </c>
      <c r="G54" s="1">
        <v>8.3</v>
      </c>
      <c r="H54" s="1">
        <v>8.94</v>
      </c>
      <c r="I54" s="1">
        <v>1.62</v>
      </c>
      <c r="J54" s="1">
        <v>0</v>
      </c>
      <c r="K54" s="1">
        <v>3.55</v>
      </c>
      <c r="L54" s="1">
        <v>8.3</v>
      </c>
      <c r="M54" s="1">
        <v>12.41</v>
      </c>
      <c r="N54" s="1">
        <v>6.33</v>
      </c>
      <c r="O54" s="1">
        <v>11.24</v>
      </c>
      <c r="P54" s="1">
        <v>13.81</v>
      </c>
      <c r="Q54" s="1">
        <v>11.71</v>
      </c>
      <c r="S54" s="1">
        <v>5.68</v>
      </c>
      <c r="T54" s="1">
        <v>1.99</v>
      </c>
      <c r="U54" s="1">
        <v>3.79</v>
      </c>
      <c r="V54" s="1">
        <v>4.38</v>
      </c>
      <c r="W54" s="1">
        <v>4.72</v>
      </c>
      <c r="X54" s="1">
        <v>0.85</v>
      </c>
      <c r="Y54" s="1">
        <v>0</v>
      </c>
      <c r="Z54" s="1">
        <v>-1.63</v>
      </c>
      <c r="AA54" s="1">
        <v>2.94</v>
      </c>
      <c r="AB54" s="1">
        <v>7.75</v>
      </c>
      <c r="AC54" s="1">
        <v>0.72</v>
      </c>
      <c r="AD54" s="1">
        <v>6.26</v>
      </c>
      <c r="AE54" s="1">
        <v>9.55</v>
      </c>
      <c r="AF54" s="1">
        <v>6.85</v>
      </c>
      <c r="AG54" s="21"/>
      <c r="AH54" s="196">
        <v>1</v>
      </c>
    </row>
    <row r="55" spans="1:34" ht="12.75">
      <c r="A55" s="3">
        <v>51</v>
      </c>
      <c r="B55" s="195" t="s">
        <v>1655</v>
      </c>
      <c r="C55" s="195"/>
      <c r="D55" s="1">
        <v>10.77</v>
      </c>
      <c r="E55" s="1">
        <v>3.77</v>
      </c>
      <c r="F55" s="1">
        <v>7.22</v>
      </c>
      <c r="G55" s="1">
        <v>8.3</v>
      </c>
      <c r="H55" s="1">
        <v>8.94</v>
      </c>
      <c r="I55" s="1">
        <v>1.62</v>
      </c>
      <c r="J55" s="1">
        <v>0</v>
      </c>
      <c r="K55" s="1">
        <v>3.55</v>
      </c>
      <c r="L55" s="1">
        <v>8.3</v>
      </c>
      <c r="M55" s="1">
        <v>12.41</v>
      </c>
      <c r="N55" s="1">
        <v>6.33</v>
      </c>
      <c r="O55" s="1">
        <v>11.24</v>
      </c>
      <c r="P55" s="1">
        <v>13.81</v>
      </c>
      <c r="Q55" s="1">
        <v>11.71</v>
      </c>
      <c r="S55" s="1">
        <v>5.68</v>
      </c>
      <c r="T55" s="1">
        <v>1.99</v>
      </c>
      <c r="U55" s="1">
        <v>3.79</v>
      </c>
      <c r="V55" s="1">
        <v>4.38</v>
      </c>
      <c r="W55" s="1">
        <v>4.72</v>
      </c>
      <c r="X55" s="1">
        <v>0.85</v>
      </c>
      <c r="Y55" s="1">
        <v>0</v>
      </c>
      <c r="Z55" s="1">
        <v>-1.63</v>
      </c>
      <c r="AA55" s="1">
        <v>2.94</v>
      </c>
      <c r="AB55" s="1">
        <v>7.75</v>
      </c>
      <c r="AC55" s="1">
        <v>0.72</v>
      </c>
      <c r="AD55" s="1">
        <v>6.26</v>
      </c>
      <c r="AE55" s="1">
        <v>9.55</v>
      </c>
      <c r="AF55" s="1">
        <v>6.85</v>
      </c>
      <c r="AG55" s="21"/>
      <c r="AH55" s="196">
        <v>1</v>
      </c>
    </row>
    <row r="56" spans="1:34" ht="12.75">
      <c r="A56" s="3">
        <v>52</v>
      </c>
      <c r="B56" s="1" t="s">
        <v>887</v>
      </c>
      <c r="D56" s="1">
        <v>22.62</v>
      </c>
      <c r="E56" s="1">
        <v>7.92</v>
      </c>
      <c r="F56" s="1">
        <v>15.16</v>
      </c>
      <c r="G56" s="1">
        <v>17.42</v>
      </c>
      <c r="H56" s="1">
        <v>18.78</v>
      </c>
      <c r="I56" s="1">
        <v>3.39</v>
      </c>
      <c r="J56" s="1">
        <v>0</v>
      </c>
      <c r="K56" s="1">
        <v>14.23</v>
      </c>
      <c r="L56" s="1">
        <v>20.67</v>
      </c>
      <c r="M56" s="1">
        <v>23.16</v>
      </c>
      <c r="N56" s="1">
        <v>19.19</v>
      </c>
      <c r="O56" s="1">
        <v>22.89</v>
      </c>
      <c r="P56" s="1">
        <v>23.02</v>
      </c>
      <c r="Q56" s="1">
        <v>23.22</v>
      </c>
      <c r="R56" s="5"/>
      <c r="S56" s="1">
        <v>18.61</v>
      </c>
      <c r="T56" s="1">
        <v>6.51</v>
      </c>
      <c r="U56" s="1">
        <v>12.47</v>
      </c>
      <c r="V56" s="1">
        <v>14.33</v>
      </c>
      <c r="W56" s="1">
        <v>15.45</v>
      </c>
      <c r="X56" s="1">
        <v>2.79</v>
      </c>
      <c r="Y56" s="1">
        <v>0</v>
      </c>
      <c r="Z56" s="1">
        <v>8.87</v>
      </c>
      <c r="AA56" s="1">
        <v>16.38</v>
      </c>
      <c r="AB56" s="1">
        <v>19.43</v>
      </c>
      <c r="AC56" s="1">
        <v>14.61</v>
      </c>
      <c r="AD56" s="1">
        <v>19.02</v>
      </c>
      <c r="AE56" s="1">
        <v>19.18</v>
      </c>
      <c r="AF56" s="1">
        <v>19.55</v>
      </c>
      <c r="AH56" s="7">
        <f>IF(SUM(D56:AF56)=0,0,1)</f>
        <v>1</v>
      </c>
    </row>
    <row r="57" spans="1:34" ht="12.75">
      <c r="A57" s="3">
        <v>53</v>
      </c>
      <c r="B57" s="195" t="s">
        <v>1656</v>
      </c>
      <c r="C57" s="195"/>
      <c r="D57" s="1">
        <v>0</v>
      </c>
      <c r="E57" s="1">
        <v>0</v>
      </c>
      <c r="F57" s="1">
        <v>0</v>
      </c>
      <c r="G57" s="1">
        <v>0</v>
      </c>
      <c r="H57" s="1">
        <v>0</v>
      </c>
      <c r="I57" s="1">
        <v>0</v>
      </c>
      <c r="J57" s="1">
        <v>0</v>
      </c>
      <c r="K57" s="1">
        <v>0</v>
      </c>
      <c r="L57" s="1">
        <v>0</v>
      </c>
      <c r="M57" s="1">
        <v>0</v>
      </c>
      <c r="N57" s="1">
        <v>0</v>
      </c>
      <c r="O57" s="1">
        <v>0</v>
      </c>
      <c r="P57" s="1">
        <v>0</v>
      </c>
      <c r="Q57" s="1">
        <v>0</v>
      </c>
      <c r="R57" s="5"/>
      <c r="S57" s="1">
        <v>0</v>
      </c>
      <c r="T57" s="1">
        <v>0</v>
      </c>
      <c r="U57" s="1">
        <v>0</v>
      </c>
      <c r="V57" s="1">
        <v>0</v>
      </c>
      <c r="W57" s="1">
        <v>0</v>
      </c>
      <c r="X57" s="1">
        <v>0</v>
      </c>
      <c r="Y57" s="1">
        <v>0</v>
      </c>
      <c r="Z57" s="1">
        <v>0</v>
      </c>
      <c r="AA57" s="1">
        <v>0</v>
      </c>
      <c r="AB57" s="1">
        <v>0</v>
      </c>
      <c r="AC57" s="1">
        <v>0</v>
      </c>
      <c r="AD57" s="1">
        <v>0</v>
      </c>
      <c r="AE57" s="1">
        <v>0</v>
      </c>
      <c r="AF57" s="1">
        <v>0</v>
      </c>
      <c r="AG57" s="21"/>
      <c r="AH57" s="196">
        <v>0</v>
      </c>
    </row>
    <row r="58" spans="1:34" ht="12.75">
      <c r="A58" s="3">
        <v>54</v>
      </c>
      <c r="B58" s="1" t="s">
        <v>888</v>
      </c>
      <c r="D58" s="1">
        <v>22.64</v>
      </c>
      <c r="E58" s="1">
        <v>7.93</v>
      </c>
      <c r="F58" s="1">
        <v>15.17</v>
      </c>
      <c r="G58" s="1">
        <v>17.44</v>
      </c>
      <c r="H58" s="1">
        <v>18.79</v>
      </c>
      <c r="I58" s="1">
        <v>3.4</v>
      </c>
      <c r="J58" s="1">
        <v>0</v>
      </c>
      <c r="K58" s="1">
        <v>11.61</v>
      </c>
      <c r="L58" s="1">
        <v>19.96</v>
      </c>
      <c r="M58" s="1">
        <v>24.92</v>
      </c>
      <c r="N58" s="1">
        <v>17.61</v>
      </c>
      <c r="O58" s="1">
        <v>23.49</v>
      </c>
      <c r="P58" s="1">
        <v>25.05</v>
      </c>
      <c r="Q58" s="1">
        <v>24.86</v>
      </c>
      <c r="R58" s="5"/>
      <c r="S58" s="1">
        <v>19.27</v>
      </c>
      <c r="T58" s="1">
        <v>6.74</v>
      </c>
      <c r="U58" s="1">
        <v>12.91</v>
      </c>
      <c r="V58" s="1">
        <v>14.83</v>
      </c>
      <c r="W58" s="1">
        <v>15.99</v>
      </c>
      <c r="X58" s="1">
        <v>2.89</v>
      </c>
      <c r="Y58" s="1">
        <v>0</v>
      </c>
      <c r="Z58" s="1">
        <v>9.43</v>
      </c>
      <c r="AA58" s="1">
        <v>17.29</v>
      </c>
      <c r="AB58" s="1">
        <v>22.03</v>
      </c>
      <c r="AC58" s="1">
        <v>15.24</v>
      </c>
      <c r="AD58" s="1">
        <v>20.37</v>
      </c>
      <c r="AE58" s="1">
        <v>21.8</v>
      </c>
      <c r="AF58" s="1">
        <v>22.14</v>
      </c>
      <c r="AH58" s="7">
        <f aca="true" t="shared" si="1" ref="AH58:AH69">IF(SUM(D58:AF58)=0,0,1)</f>
        <v>1</v>
      </c>
    </row>
    <row r="59" spans="1:34" ht="12.75">
      <c r="A59" s="3">
        <v>55</v>
      </c>
      <c r="B59" s="1" t="s">
        <v>889</v>
      </c>
      <c r="D59" s="1">
        <v>0</v>
      </c>
      <c r="E59" s="1">
        <v>0</v>
      </c>
      <c r="F59" s="1">
        <v>0</v>
      </c>
      <c r="G59" s="1">
        <v>0</v>
      </c>
      <c r="H59" s="1">
        <v>0</v>
      </c>
      <c r="I59" s="1">
        <v>0</v>
      </c>
      <c r="J59" s="1">
        <v>0</v>
      </c>
      <c r="K59" s="1">
        <v>0</v>
      </c>
      <c r="L59" s="1">
        <v>0</v>
      </c>
      <c r="M59" s="1">
        <v>0</v>
      </c>
      <c r="N59" s="1">
        <v>0</v>
      </c>
      <c r="O59" s="1">
        <v>0</v>
      </c>
      <c r="P59" s="1">
        <v>0</v>
      </c>
      <c r="Q59" s="1">
        <v>0</v>
      </c>
      <c r="R59" s="5"/>
      <c r="S59" s="1">
        <v>0</v>
      </c>
      <c r="T59" s="1">
        <v>0</v>
      </c>
      <c r="U59" s="1">
        <v>0</v>
      </c>
      <c r="V59" s="1">
        <v>0</v>
      </c>
      <c r="W59" s="1">
        <v>0</v>
      </c>
      <c r="X59" s="1">
        <v>0</v>
      </c>
      <c r="Y59" s="1">
        <v>0</v>
      </c>
      <c r="Z59" s="1">
        <v>0</v>
      </c>
      <c r="AA59" s="1">
        <v>0</v>
      </c>
      <c r="AB59" s="1">
        <v>0</v>
      </c>
      <c r="AC59" s="1">
        <v>0</v>
      </c>
      <c r="AD59" s="1">
        <v>0</v>
      </c>
      <c r="AE59" s="1">
        <v>0</v>
      </c>
      <c r="AF59" s="1">
        <v>0</v>
      </c>
      <c r="AH59" s="7">
        <f t="shared" si="1"/>
        <v>0</v>
      </c>
    </row>
    <row r="60" spans="1:34" ht="12.75">
      <c r="A60" s="3">
        <v>56</v>
      </c>
      <c r="B60" s="1" t="s">
        <v>890</v>
      </c>
      <c r="D60" s="1">
        <v>13.22</v>
      </c>
      <c r="E60" s="1">
        <v>4.63</v>
      </c>
      <c r="F60" s="1">
        <v>8.86</v>
      </c>
      <c r="G60" s="1">
        <v>10.18</v>
      </c>
      <c r="H60" s="1">
        <v>10.97</v>
      </c>
      <c r="I60" s="1">
        <v>1.98</v>
      </c>
      <c r="J60" s="1">
        <v>0</v>
      </c>
      <c r="K60" s="1">
        <v>6.61</v>
      </c>
      <c r="L60" s="1">
        <v>11.49</v>
      </c>
      <c r="M60" s="1">
        <v>15.88</v>
      </c>
      <c r="N60" s="1">
        <v>9.67</v>
      </c>
      <c r="O60" s="1">
        <v>14.22</v>
      </c>
      <c r="P60" s="1">
        <v>16.21</v>
      </c>
      <c r="Q60" s="1">
        <v>15.71</v>
      </c>
      <c r="R60" s="2"/>
      <c r="S60" s="1">
        <v>6.69</v>
      </c>
      <c r="T60" s="1">
        <v>2.34</v>
      </c>
      <c r="U60" s="1">
        <v>4.48</v>
      </c>
      <c r="V60" s="1">
        <v>5.15</v>
      </c>
      <c r="W60" s="1">
        <v>5.55</v>
      </c>
      <c r="X60" s="1">
        <v>1</v>
      </c>
      <c r="Y60" s="1">
        <v>0</v>
      </c>
      <c r="Z60" s="1">
        <v>2.36</v>
      </c>
      <c r="AA60" s="1">
        <v>6.33</v>
      </c>
      <c r="AB60" s="1">
        <v>10.38</v>
      </c>
      <c r="AC60" s="1">
        <v>5.05</v>
      </c>
      <c r="AD60" s="1">
        <v>8.26</v>
      </c>
      <c r="AE60" s="1">
        <v>9.9</v>
      </c>
      <c r="AF60" s="1">
        <v>10.62</v>
      </c>
      <c r="AH60" s="7">
        <f t="shared" si="1"/>
        <v>1</v>
      </c>
    </row>
    <row r="61" spans="1:34" ht="12.75">
      <c r="A61" s="3">
        <v>57</v>
      </c>
      <c r="B61" s="1" t="s">
        <v>891</v>
      </c>
      <c r="D61" s="1">
        <v>14.81</v>
      </c>
      <c r="E61" s="1">
        <v>5.18</v>
      </c>
      <c r="F61" s="1">
        <v>9.92</v>
      </c>
      <c r="G61" s="1">
        <v>11.4</v>
      </c>
      <c r="H61" s="1">
        <v>12.29</v>
      </c>
      <c r="I61" s="1">
        <v>2.22</v>
      </c>
      <c r="J61" s="1">
        <v>0</v>
      </c>
      <c r="K61" s="1">
        <v>8.55</v>
      </c>
      <c r="L61" s="1">
        <v>12.97</v>
      </c>
      <c r="M61" s="1">
        <v>17.41</v>
      </c>
      <c r="N61" s="1">
        <v>11.13</v>
      </c>
      <c r="O61" s="1">
        <v>15.72</v>
      </c>
      <c r="P61" s="1">
        <v>17.78</v>
      </c>
      <c r="Q61" s="1">
        <v>17.23</v>
      </c>
      <c r="S61" s="1">
        <v>8.84</v>
      </c>
      <c r="T61" s="1">
        <v>3.09</v>
      </c>
      <c r="U61" s="1">
        <v>5.92</v>
      </c>
      <c r="V61" s="1">
        <v>6.81</v>
      </c>
      <c r="W61" s="1">
        <v>7.34</v>
      </c>
      <c r="X61" s="1">
        <v>1.33</v>
      </c>
      <c r="Y61" s="1">
        <v>0</v>
      </c>
      <c r="Z61" s="1">
        <v>5.03</v>
      </c>
      <c r="AA61" s="1">
        <v>8.36</v>
      </c>
      <c r="AB61" s="1">
        <v>12.45</v>
      </c>
      <c r="AC61" s="1">
        <v>7.07</v>
      </c>
      <c r="AD61" s="1">
        <v>10.3</v>
      </c>
      <c r="AE61" s="1">
        <v>12</v>
      </c>
      <c r="AF61" s="1">
        <v>12.68</v>
      </c>
      <c r="AH61" s="7">
        <f t="shared" si="1"/>
        <v>1</v>
      </c>
    </row>
    <row r="62" spans="1:34" ht="12.75">
      <c r="A62" s="3">
        <v>58</v>
      </c>
      <c r="B62" s="1" t="s">
        <v>892</v>
      </c>
      <c r="D62" s="1">
        <v>19.61</v>
      </c>
      <c r="E62" s="1">
        <v>6.87</v>
      </c>
      <c r="F62" s="1">
        <v>13.14</v>
      </c>
      <c r="G62" s="1">
        <v>15.1</v>
      </c>
      <c r="H62" s="1">
        <v>16.28</v>
      </c>
      <c r="I62" s="1">
        <v>2.94</v>
      </c>
      <c r="J62" s="1">
        <v>0</v>
      </c>
      <c r="K62" s="1">
        <v>15.08</v>
      </c>
      <c r="L62" s="1">
        <v>18.66</v>
      </c>
      <c r="M62" s="1">
        <v>20.11</v>
      </c>
      <c r="N62" s="1">
        <v>17.97</v>
      </c>
      <c r="O62" s="1">
        <v>19.7</v>
      </c>
      <c r="P62" s="1">
        <v>19.75</v>
      </c>
      <c r="Q62" s="1">
        <v>20.29</v>
      </c>
      <c r="S62" s="1">
        <v>11.25</v>
      </c>
      <c r="T62" s="1">
        <v>3.94</v>
      </c>
      <c r="U62" s="1">
        <v>7.54</v>
      </c>
      <c r="V62" s="1">
        <v>8.67</v>
      </c>
      <c r="W62" s="1">
        <v>9.34</v>
      </c>
      <c r="X62" s="1">
        <v>1.69</v>
      </c>
      <c r="Y62" s="1">
        <v>0</v>
      </c>
      <c r="Z62" s="1">
        <v>7.25</v>
      </c>
      <c r="AA62" s="1">
        <v>10.53</v>
      </c>
      <c r="AB62" s="1">
        <v>12.53</v>
      </c>
      <c r="AC62" s="1">
        <v>9.86</v>
      </c>
      <c r="AD62" s="1">
        <v>11.55</v>
      </c>
      <c r="AE62" s="1">
        <v>11.6</v>
      </c>
      <c r="AF62" s="1">
        <v>13</v>
      </c>
      <c r="AH62" s="7">
        <f t="shared" si="1"/>
        <v>1</v>
      </c>
    </row>
    <row r="63" spans="1:34" ht="12.75">
      <c r="A63" s="3">
        <v>59</v>
      </c>
      <c r="B63" s="1" t="s">
        <v>893</v>
      </c>
      <c r="D63" s="1">
        <v>0</v>
      </c>
      <c r="E63" s="1">
        <v>0</v>
      </c>
      <c r="F63" s="1">
        <v>0</v>
      </c>
      <c r="G63" s="1">
        <v>0</v>
      </c>
      <c r="H63" s="1">
        <v>0</v>
      </c>
      <c r="I63" s="1">
        <v>0</v>
      </c>
      <c r="J63" s="1">
        <v>0</v>
      </c>
      <c r="K63" s="1">
        <v>0</v>
      </c>
      <c r="L63" s="1">
        <v>0</v>
      </c>
      <c r="M63" s="1">
        <v>0</v>
      </c>
      <c r="N63" s="1">
        <v>0</v>
      </c>
      <c r="O63" s="1">
        <v>0</v>
      </c>
      <c r="P63" s="1">
        <v>0</v>
      </c>
      <c r="Q63" s="1">
        <v>0</v>
      </c>
      <c r="S63" s="1">
        <v>0</v>
      </c>
      <c r="T63" s="1">
        <v>0</v>
      </c>
      <c r="U63" s="1">
        <v>0</v>
      </c>
      <c r="V63" s="1">
        <v>0</v>
      </c>
      <c r="W63" s="1">
        <v>0</v>
      </c>
      <c r="X63" s="1">
        <v>0</v>
      </c>
      <c r="Y63" s="1">
        <v>0</v>
      </c>
      <c r="Z63" s="1">
        <v>0</v>
      </c>
      <c r="AA63" s="1">
        <v>0</v>
      </c>
      <c r="AB63" s="1">
        <v>0</v>
      </c>
      <c r="AC63" s="1">
        <v>0</v>
      </c>
      <c r="AD63" s="1">
        <v>0</v>
      </c>
      <c r="AE63" s="1">
        <v>0</v>
      </c>
      <c r="AF63" s="1">
        <v>0</v>
      </c>
      <c r="AH63" s="7">
        <f t="shared" si="1"/>
        <v>0</v>
      </c>
    </row>
    <row r="64" spans="1:34" ht="12.75">
      <c r="A64" s="3">
        <v>60</v>
      </c>
      <c r="B64" s="1" t="s">
        <v>894</v>
      </c>
      <c r="D64" s="1">
        <v>0</v>
      </c>
      <c r="E64" s="1">
        <v>0</v>
      </c>
      <c r="F64" s="1">
        <v>0</v>
      </c>
      <c r="G64" s="1">
        <v>0</v>
      </c>
      <c r="H64" s="1">
        <v>0</v>
      </c>
      <c r="I64" s="1">
        <v>0</v>
      </c>
      <c r="J64" s="1">
        <v>0</v>
      </c>
      <c r="K64" s="1">
        <v>0</v>
      </c>
      <c r="L64" s="1">
        <v>0</v>
      </c>
      <c r="M64" s="1">
        <v>0</v>
      </c>
      <c r="N64" s="1">
        <v>0</v>
      </c>
      <c r="O64" s="1">
        <v>0</v>
      </c>
      <c r="P64" s="1">
        <v>0</v>
      </c>
      <c r="Q64" s="1">
        <v>0</v>
      </c>
      <c r="S64" s="1">
        <v>0</v>
      </c>
      <c r="T64" s="1">
        <v>0</v>
      </c>
      <c r="U64" s="1">
        <v>0</v>
      </c>
      <c r="V64" s="1">
        <v>0</v>
      </c>
      <c r="W64" s="1">
        <v>0</v>
      </c>
      <c r="X64" s="1">
        <v>0</v>
      </c>
      <c r="Y64" s="1">
        <v>0</v>
      </c>
      <c r="Z64" s="1">
        <v>0</v>
      </c>
      <c r="AA64" s="1">
        <v>0</v>
      </c>
      <c r="AB64" s="1">
        <v>0</v>
      </c>
      <c r="AC64" s="1">
        <v>0</v>
      </c>
      <c r="AD64" s="1">
        <v>0</v>
      </c>
      <c r="AE64" s="1">
        <v>0</v>
      </c>
      <c r="AF64" s="1">
        <v>0</v>
      </c>
      <c r="AH64" s="7">
        <f t="shared" si="1"/>
        <v>0</v>
      </c>
    </row>
    <row r="65" spans="1:34" ht="12.75">
      <c r="A65" s="3">
        <v>61</v>
      </c>
      <c r="B65" s="1" t="s">
        <v>895</v>
      </c>
      <c r="D65" s="1">
        <v>20.38</v>
      </c>
      <c r="E65" s="1">
        <v>7.13</v>
      </c>
      <c r="F65" s="1">
        <v>13.65</v>
      </c>
      <c r="G65" s="1">
        <v>15.69</v>
      </c>
      <c r="H65" s="1">
        <v>16.91</v>
      </c>
      <c r="I65" s="1">
        <v>3.06</v>
      </c>
      <c r="J65" s="1">
        <v>0</v>
      </c>
      <c r="K65" s="1">
        <v>10.19</v>
      </c>
      <c r="L65" s="1">
        <v>17.91</v>
      </c>
      <c r="M65" s="1">
        <v>22.76</v>
      </c>
      <c r="N65" s="1">
        <v>16.04</v>
      </c>
      <c r="O65" s="1">
        <v>20.71</v>
      </c>
      <c r="P65" s="1">
        <v>22.21</v>
      </c>
      <c r="Q65" s="1">
        <v>23.04</v>
      </c>
      <c r="S65" s="1">
        <v>15.99</v>
      </c>
      <c r="T65" s="1">
        <v>5.6</v>
      </c>
      <c r="U65" s="1">
        <v>10.71</v>
      </c>
      <c r="V65" s="1">
        <v>12.31</v>
      </c>
      <c r="W65" s="1">
        <v>13.27</v>
      </c>
      <c r="X65" s="1">
        <v>2.4</v>
      </c>
      <c r="Y65" s="1">
        <v>0</v>
      </c>
      <c r="Z65" s="1">
        <v>6.15</v>
      </c>
      <c r="AA65" s="1">
        <v>14.09</v>
      </c>
      <c r="AB65" s="1">
        <v>19.07</v>
      </c>
      <c r="AC65" s="1">
        <v>12.62</v>
      </c>
      <c r="AD65" s="1">
        <v>16.3</v>
      </c>
      <c r="AE65" s="1">
        <v>17.71</v>
      </c>
      <c r="AF65" s="1">
        <v>19.75</v>
      </c>
      <c r="AH65" s="7">
        <f t="shared" si="1"/>
        <v>1</v>
      </c>
    </row>
    <row r="66" spans="1:34" ht="12.75">
      <c r="A66" s="3">
        <v>62</v>
      </c>
      <c r="B66" s="1" t="s">
        <v>896</v>
      </c>
      <c r="D66" s="1">
        <v>26.87</v>
      </c>
      <c r="E66" s="1">
        <v>9.41</v>
      </c>
      <c r="F66" s="1">
        <v>18.01</v>
      </c>
      <c r="G66" s="1">
        <v>20.69</v>
      </c>
      <c r="H66" s="1">
        <v>22.31</v>
      </c>
      <c r="I66" s="1">
        <v>4.03</v>
      </c>
      <c r="J66" s="1">
        <v>0</v>
      </c>
      <c r="K66" s="1">
        <v>14.97</v>
      </c>
      <c r="L66" s="1">
        <v>23.95</v>
      </c>
      <c r="M66" s="1">
        <v>27.81</v>
      </c>
      <c r="N66" s="1">
        <v>21.68</v>
      </c>
      <c r="O66" s="1">
        <v>27.35</v>
      </c>
      <c r="P66" s="1">
        <v>27.62</v>
      </c>
      <c r="Q66" s="1">
        <v>27.91</v>
      </c>
      <c r="S66" s="1">
        <v>26.21</v>
      </c>
      <c r="T66" s="1">
        <v>9.17</v>
      </c>
      <c r="U66" s="1">
        <v>17.56</v>
      </c>
      <c r="V66" s="1">
        <v>20.18</v>
      </c>
      <c r="W66" s="1">
        <v>21.75</v>
      </c>
      <c r="X66" s="1">
        <v>3.93</v>
      </c>
      <c r="Y66" s="1">
        <v>0</v>
      </c>
      <c r="Z66" s="1">
        <v>9.83</v>
      </c>
      <c r="AA66" s="1">
        <v>22.21</v>
      </c>
      <c r="AB66" s="1">
        <v>27.77</v>
      </c>
      <c r="AC66" s="1">
        <v>19.01</v>
      </c>
      <c r="AD66" s="1">
        <v>27</v>
      </c>
      <c r="AE66" s="1">
        <v>27.4</v>
      </c>
      <c r="AF66" s="1">
        <v>27.96</v>
      </c>
      <c r="AH66" s="7">
        <f t="shared" si="1"/>
        <v>1</v>
      </c>
    </row>
    <row r="67" spans="1:34" ht="12.75">
      <c r="A67" s="3">
        <v>63</v>
      </c>
      <c r="B67" s="1" t="s">
        <v>897</v>
      </c>
      <c r="D67" s="1">
        <v>21.43</v>
      </c>
      <c r="E67" s="1">
        <v>7.5</v>
      </c>
      <c r="F67" s="1">
        <v>14.36</v>
      </c>
      <c r="G67" s="1">
        <v>16.5</v>
      </c>
      <c r="H67" s="1">
        <v>17.79</v>
      </c>
      <c r="I67" s="1">
        <v>3.21</v>
      </c>
      <c r="J67" s="1">
        <v>0</v>
      </c>
      <c r="K67" s="1">
        <v>11.18</v>
      </c>
      <c r="L67" s="1">
        <v>18.76</v>
      </c>
      <c r="M67" s="1">
        <v>24.17</v>
      </c>
      <c r="N67" s="1">
        <v>16.77</v>
      </c>
      <c r="O67" s="1">
        <v>21.75</v>
      </c>
      <c r="P67" s="1">
        <v>23.22</v>
      </c>
      <c r="Q67" s="1">
        <v>24.64</v>
      </c>
      <c r="S67" s="1">
        <v>17.45</v>
      </c>
      <c r="T67" s="1">
        <v>6.11</v>
      </c>
      <c r="U67" s="1">
        <v>11.69</v>
      </c>
      <c r="V67" s="1">
        <v>13.43</v>
      </c>
      <c r="W67" s="1">
        <v>14.48</v>
      </c>
      <c r="X67" s="1">
        <v>2.62</v>
      </c>
      <c r="Y67" s="1">
        <v>0</v>
      </c>
      <c r="Z67" s="1">
        <v>7.55</v>
      </c>
      <c r="AA67" s="1">
        <v>15.33</v>
      </c>
      <c r="AB67" s="1">
        <v>21.04</v>
      </c>
      <c r="AC67" s="1">
        <v>13.72</v>
      </c>
      <c r="AD67" s="1">
        <v>17.73</v>
      </c>
      <c r="AE67" s="1">
        <v>19.1</v>
      </c>
      <c r="AF67" s="1">
        <v>22.01</v>
      </c>
      <c r="AH67" s="7">
        <f t="shared" si="1"/>
        <v>1</v>
      </c>
    </row>
    <row r="68" spans="1:34" ht="12.75">
      <c r="A68" s="3">
        <v>64</v>
      </c>
      <c r="B68" s="1" t="s">
        <v>898</v>
      </c>
      <c r="D68" s="1">
        <v>0</v>
      </c>
      <c r="E68" s="1">
        <v>0</v>
      </c>
      <c r="F68" s="1">
        <v>0</v>
      </c>
      <c r="G68" s="1">
        <v>0</v>
      </c>
      <c r="H68" s="1">
        <v>0</v>
      </c>
      <c r="I68" s="1">
        <v>0</v>
      </c>
      <c r="J68" s="1">
        <v>0</v>
      </c>
      <c r="K68" s="1">
        <v>0</v>
      </c>
      <c r="L68" s="1">
        <v>0</v>
      </c>
      <c r="M68" s="1">
        <v>0</v>
      </c>
      <c r="N68" s="1">
        <v>0</v>
      </c>
      <c r="O68" s="1">
        <v>0</v>
      </c>
      <c r="P68" s="1">
        <v>0</v>
      </c>
      <c r="Q68" s="1">
        <v>0</v>
      </c>
      <c r="S68" s="1">
        <v>0</v>
      </c>
      <c r="T68" s="1">
        <v>0</v>
      </c>
      <c r="U68" s="1">
        <v>0</v>
      </c>
      <c r="V68" s="1">
        <v>0</v>
      </c>
      <c r="W68" s="1">
        <v>0</v>
      </c>
      <c r="X68" s="1">
        <v>0</v>
      </c>
      <c r="Y68" s="1">
        <v>0</v>
      </c>
      <c r="Z68" s="1">
        <v>0</v>
      </c>
      <c r="AA68" s="1">
        <v>0</v>
      </c>
      <c r="AB68" s="1">
        <v>0</v>
      </c>
      <c r="AC68" s="1">
        <v>0</v>
      </c>
      <c r="AD68" s="1">
        <v>0</v>
      </c>
      <c r="AE68" s="1">
        <v>0</v>
      </c>
      <c r="AF68" s="1">
        <v>0</v>
      </c>
      <c r="AH68" s="7">
        <f t="shared" si="1"/>
        <v>0</v>
      </c>
    </row>
    <row r="69" spans="1:34" ht="12.75">
      <c r="A69" s="3">
        <v>65</v>
      </c>
      <c r="B69" s="1" t="s">
        <v>899</v>
      </c>
      <c r="D69" s="1">
        <v>0</v>
      </c>
      <c r="E69" s="1">
        <v>0</v>
      </c>
      <c r="F69" s="1">
        <v>0</v>
      </c>
      <c r="G69" s="1">
        <v>0</v>
      </c>
      <c r="H69" s="1">
        <v>0</v>
      </c>
      <c r="I69" s="1">
        <v>0</v>
      </c>
      <c r="J69" s="1">
        <v>0</v>
      </c>
      <c r="K69" s="1">
        <v>0</v>
      </c>
      <c r="L69" s="1">
        <v>0</v>
      </c>
      <c r="M69" s="1">
        <v>0</v>
      </c>
      <c r="N69" s="1">
        <v>0</v>
      </c>
      <c r="O69" s="1">
        <v>0</v>
      </c>
      <c r="P69" s="1">
        <v>0</v>
      </c>
      <c r="Q69" s="1">
        <v>0</v>
      </c>
      <c r="S69" s="1">
        <v>0</v>
      </c>
      <c r="T69" s="1">
        <v>0</v>
      </c>
      <c r="U69" s="1">
        <v>0</v>
      </c>
      <c r="V69" s="1">
        <v>0</v>
      </c>
      <c r="W69" s="1">
        <v>0</v>
      </c>
      <c r="X69" s="1">
        <v>0</v>
      </c>
      <c r="Y69" s="1">
        <v>0</v>
      </c>
      <c r="Z69" s="1">
        <v>0</v>
      </c>
      <c r="AA69" s="1">
        <v>0</v>
      </c>
      <c r="AB69" s="1">
        <v>0</v>
      </c>
      <c r="AC69" s="1">
        <v>0</v>
      </c>
      <c r="AD69" s="1">
        <v>0</v>
      </c>
      <c r="AE69" s="1">
        <v>0</v>
      </c>
      <c r="AF69" s="1">
        <v>0</v>
      </c>
      <c r="AH69" s="7">
        <f t="shared" si="1"/>
        <v>0</v>
      </c>
    </row>
    <row r="70" spans="1:34" ht="12.75">
      <c r="A70" s="3">
        <v>66</v>
      </c>
      <c r="B70" s="195" t="s">
        <v>1657</v>
      </c>
      <c r="C70" s="195"/>
      <c r="D70" s="1">
        <v>17.67</v>
      </c>
      <c r="E70" s="1">
        <v>6.19</v>
      </c>
      <c r="F70" s="1">
        <v>11.84</v>
      </c>
      <c r="G70" s="1">
        <v>13.61</v>
      </c>
      <c r="H70" s="1">
        <v>14.67</v>
      </c>
      <c r="I70" s="1">
        <v>2.65</v>
      </c>
      <c r="J70" s="1">
        <v>0</v>
      </c>
      <c r="K70" s="1">
        <v>8.43</v>
      </c>
      <c r="L70" s="1">
        <v>15.21</v>
      </c>
      <c r="M70" s="1">
        <v>19.3</v>
      </c>
      <c r="N70" s="1">
        <v>13.37</v>
      </c>
      <c r="O70" s="1">
        <v>17.97</v>
      </c>
      <c r="P70" s="1">
        <v>19.36</v>
      </c>
      <c r="Q70" s="1">
        <v>19.27</v>
      </c>
      <c r="S70" s="1">
        <v>11.71</v>
      </c>
      <c r="T70" s="1">
        <v>4.1</v>
      </c>
      <c r="U70" s="1">
        <v>7.84</v>
      </c>
      <c r="V70" s="1">
        <v>9.02</v>
      </c>
      <c r="W70" s="1">
        <v>9.72</v>
      </c>
      <c r="X70" s="1">
        <v>1.76</v>
      </c>
      <c r="Y70" s="1">
        <v>0</v>
      </c>
      <c r="Z70" s="1">
        <v>2.8</v>
      </c>
      <c r="AA70" s="1">
        <v>9.59</v>
      </c>
      <c r="AB70" s="1">
        <v>13.73</v>
      </c>
      <c r="AC70" s="1">
        <v>7.99</v>
      </c>
      <c r="AD70" s="1">
        <v>11.99</v>
      </c>
      <c r="AE70" s="1">
        <v>13.37</v>
      </c>
      <c r="AF70" s="1">
        <v>13.92</v>
      </c>
      <c r="AG70" s="21"/>
      <c r="AH70" s="196">
        <v>1</v>
      </c>
    </row>
    <row r="71" spans="1:34" ht="12.75">
      <c r="A71" s="3">
        <v>67</v>
      </c>
      <c r="B71" s="195" t="s">
        <v>1658</v>
      </c>
      <c r="C71" s="195"/>
      <c r="D71" s="1">
        <v>16.97</v>
      </c>
      <c r="E71" s="1">
        <v>5.94</v>
      </c>
      <c r="F71" s="1">
        <v>11.37</v>
      </c>
      <c r="G71" s="1">
        <v>13.07</v>
      </c>
      <c r="H71" s="1">
        <v>14.08</v>
      </c>
      <c r="I71" s="1">
        <v>2.55</v>
      </c>
      <c r="J71" s="1">
        <v>0</v>
      </c>
      <c r="K71" s="1">
        <v>10.16</v>
      </c>
      <c r="L71" s="1">
        <v>15.46</v>
      </c>
      <c r="M71" s="1">
        <v>20.15</v>
      </c>
      <c r="N71" s="1">
        <v>13.84</v>
      </c>
      <c r="O71" s="1">
        <v>17.9</v>
      </c>
      <c r="P71" s="1">
        <v>19.29</v>
      </c>
      <c r="Q71" s="1">
        <v>20.58</v>
      </c>
      <c r="S71" s="1">
        <v>10.08</v>
      </c>
      <c r="T71" s="1">
        <v>3.53</v>
      </c>
      <c r="U71" s="1">
        <v>6.76</v>
      </c>
      <c r="V71" s="1">
        <v>7.76</v>
      </c>
      <c r="W71" s="1">
        <v>8.37</v>
      </c>
      <c r="X71" s="1">
        <v>1.51</v>
      </c>
      <c r="Y71" s="1">
        <v>0</v>
      </c>
      <c r="Z71" s="1">
        <v>4.96</v>
      </c>
      <c r="AA71" s="1">
        <v>9.41</v>
      </c>
      <c r="AB71" s="1">
        <v>14.78</v>
      </c>
      <c r="AC71" s="1">
        <v>8.01</v>
      </c>
      <c r="AD71" s="1">
        <v>11.51</v>
      </c>
      <c r="AE71" s="1">
        <v>12.89</v>
      </c>
      <c r="AF71" s="1">
        <v>15.73</v>
      </c>
      <c r="AG71" s="21"/>
      <c r="AH71" s="196">
        <v>1</v>
      </c>
    </row>
    <row r="72" spans="1:34" ht="12.75">
      <c r="A72" s="3">
        <v>68</v>
      </c>
      <c r="B72" s="1" t="s">
        <v>900</v>
      </c>
      <c r="D72" s="1">
        <v>16.69</v>
      </c>
      <c r="E72" s="1">
        <v>5.84</v>
      </c>
      <c r="F72" s="1">
        <v>11.18</v>
      </c>
      <c r="G72" s="1">
        <v>12.85</v>
      </c>
      <c r="H72" s="1">
        <v>13.85</v>
      </c>
      <c r="I72" s="1">
        <v>2.5</v>
      </c>
      <c r="J72" s="1">
        <v>0</v>
      </c>
      <c r="K72" s="1">
        <v>6.77</v>
      </c>
      <c r="L72" s="1">
        <v>14.38</v>
      </c>
      <c r="M72" s="1">
        <v>20.07</v>
      </c>
      <c r="N72" s="1">
        <v>11.73</v>
      </c>
      <c r="O72" s="1">
        <v>18.35</v>
      </c>
      <c r="P72" s="1">
        <v>20.84</v>
      </c>
      <c r="Q72" s="1">
        <v>19.69</v>
      </c>
      <c r="S72" s="1">
        <v>13.17</v>
      </c>
      <c r="T72" s="1">
        <v>4.61</v>
      </c>
      <c r="U72" s="1">
        <v>8.82</v>
      </c>
      <c r="V72" s="1">
        <v>10.14</v>
      </c>
      <c r="W72" s="1">
        <v>10.93</v>
      </c>
      <c r="X72" s="1">
        <v>1.98</v>
      </c>
      <c r="Y72" s="1">
        <v>0</v>
      </c>
      <c r="Z72" s="1">
        <v>4.17</v>
      </c>
      <c r="AA72" s="1">
        <v>12.43</v>
      </c>
      <c r="AB72" s="1">
        <v>17.57</v>
      </c>
      <c r="AC72" s="1">
        <v>10.27</v>
      </c>
      <c r="AD72" s="1">
        <v>15.67</v>
      </c>
      <c r="AE72" s="1">
        <v>17.69</v>
      </c>
      <c r="AF72" s="1">
        <v>17.5</v>
      </c>
      <c r="AH72" s="7">
        <f aca="true" t="shared" si="2" ref="AH72:AH88">IF(SUM(D72:AF72)=0,0,1)</f>
        <v>1</v>
      </c>
    </row>
    <row r="73" spans="1:34" ht="12.75">
      <c r="A73" s="3">
        <v>69</v>
      </c>
      <c r="B73" s="1" t="s">
        <v>901</v>
      </c>
      <c r="D73" s="1">
        <v>16.97</v>
      </c>
      <c r="E73" s="1">
        <v>5.94</v>
      </c>
      <c r="F73" s="1">
        <v>11.37</v>
      </c>
      <c r="G73" s="1">
        <v>13.07</v>
      </c>
      <c r="H73" s="1">
        <v>14.08</v>
      </c>
      <c r="I73" s="1">
        <v>2.55</v>
      </c>
      <c r="J73" s="1">
        <v>0</v>
      </c>
      <c r="K73" s="1">
        <v>10.16</v>
      </c>
      <c r="L73" s="1">
        <v>15.46</v>
      </c>
      <c r="M73" s="1">
        <v>20.15</v>
      </c>
      <c r="N73" s="1">
        <v>13.84</v>
      </c>
      <c r="O73" s="1">
        <v>17.9</v>
      </c>
      <c r="P73" s="1">
        <v>19.29</v>
      </c>
      <c r="Q73" s="1">
        <v>20.58</v>
      </c>
      <c r="S73" s="1">
        <v>10.08</v>
      </c>
      <c r="T73" s="1">
        <v>3.53</v>
      </c>
      <c r="U73" s="1">
        <v>6.76</v>
      </c>
      <c r="V73" s="1">
        <v>7.76</v>
      </c>
      <c r="W73" s="1">
        <v>8.37</v>
      </c>
      <c r="X73" s="1">
        <v>1.51</v>
      </c>
      <c r="Y73" s="1">
        <v>0</v>
      </c>
      <c r="Z73" s="1">
        <v>4.96</v>
      </c>
      <c r="AA73" s="1">
        <v>9.41</v>
      </c>
      <c r="AB73" s="1">
        <v>14.78</v>
      </c>
      <c r="AC73" s="1">
        <v>8.01</v>
      </c>
      <c r="AD73" s="1">
        <v>11.51</v>
      </c>
      <c r="AE73" s="1">
        <v>12.89</v>
      </c>
      <c r="AF73" s="1">
        <v>15.73</v>
      </c>
      <c r="AH73" s="7">
        <f t="shared" si="2"/>
        <v>1</v>
      </c>
    </row>
    <row r="74" spans="1:34" ht="12.75">
      <c r="A74" s="3">
        <v>70</v>
      </c>
      <c r="B74" s="1" t="s">
        <v>902</v>
      </c>
      <c r="D74" s="1">
        <v>0</v>
      </c>
      <c r="E74" s="1">
        <v>0</v>
      </c>
      <c r="F74" s="1">
        <v>0</v>
      </c>
      <c r="G74" s="1">
        <v>0</v>
      </c>
      <c r="H74" s="1">
        <v>0</v>
      </c>
      <c r="I74" s="1">
        <v>0</v>
      </c>
      <c r="J74" s="1">
        <v>0</v>
      </c>
      <c r="K74" s="1">
        <v>0</v>
      </c>
      <c r="L74" s="1">
        <v>0</v>
      </c>
      <c r="M74" s="1">
        <v>0</v>
      </c>
      <c r="N74" s="1">
        <v>0</v>
      </c>
      <c r="O74" s="1">
        <v>0</v>
      </c>
      <c r="P74" s="1">
        <v>0</v>
      </c>
      <c r="Q74" s="1">
        <v>0</v>
      </c>
      <c r="S74" s="1">
        <v>0</v>
      </c>
      <c r="T74" s="1">
        <v>0</v>
      </c>
      <c r="U74" s="1">
        <v>0</v>
      </c>
      <c r="V74" s="1">
        <v>0</v>
      </c>
      <c r="W74" s="1">
        <v>0</v>
      </c>
      <c r="X74" s="1">
        <v>0</v>
      </c>
      <c r="Y74" s="1">
        <v>0</v>
      </c>
      <c r="Z74" s="1">
        <v>0</v>
      </c>
      <c r="AA74" s="1">
        <v>0</v>
      </c>
      <c r="AB74" s="1">
        <v>0</v>
      </c>
      <c r="AC74" s="1">
        <v>0</v>
      </c>
      <c r="AD74" s="1">
        <v>0</v>
      </c>
      <c r="AE74" s="1">
        <v>0</v>
      </c>
      <c r="AF74" s="1">
        <v>0</v>
      </c>
      <c r="AH74" s="7">
        <f t="shared" si="2"/>
        <v>0</v>
      </c>
    </row>
    <row r="75" spans="1:34" ht="12.75">
      <c r="A75" s="3">
        <v>71</v>
      </c>
      <c r="B75" s="1" t="s">
        <v>903</v>
      </c>
      <c r="D75" s="1">
        <v>15.8</v>
      </c>
      <c r="E75" s="1">
        <v>5.53</v>
      </c>
      <c r="F75" s="1">
        <v>10.59</v>
      </c>
      <c r="G75" s="1">
        <v>12.17</v>
      </c>
      <c r="H75" s="1">
        <v>13.12</v>
      </c>
      <c r="I75" s="1">
        <v>2.37</v>
      </c>
      <c r="J75" s="1">
        <v>0</v>
      </c>
      <c r="K75" s="1">
        <v>8.83</v>
      </c>
      <c r="L75" s="1">
        <v>13.62</v>
      </c>
      <c r="M75" s="1">
        <v>18.12</v>
      </c>
      <c r="N75" s="1">
        <v>11.95</v>
      </c>
      <c r="O75" s="1">
        <v>16.13</v>
      </c>
      <c r="P75" s="1">
        <v>17.83</v>
      </c>
      <c r="Q75" s="1">
        <v>18.27</v>
      </c>
      <c r="S75" s="1">
        <v>11.14</v>
      </c>
      <c r="T75" s="1">
        <v>3.9</v>
      </c>
      <c r="U75" s="1">
        <v>7.46</v>
      </c>
      <c r="V75" s="1">
        <v>8.58</v>
      </c>
      <c r="W75" s="1">
        <v>9.24</v>
      </c>
      <c r="X75" s="1">
        <v>1.67</v>
      </c>
      <c r="Y75" s="1">
        <v>0</v>
      </c>
      <c r="Z75" s="1">
        <v>6.29</v>
      </c>
      <c r="AA75" s="1">
        <v>10.01</v>
      </c>
      <c r="AB75" s="1">
        <v>14.06</v>
      </c>
      <c r="AC75" s="1">
        <v>9.12</v>
      </c>
      <c r="AD75" s="1">
        <v>11.35</v>
      </c>
      <c r="AE75" s="1">
        <v>12.52</v>
      </c>
      <c r="AF75" s="1">
        <v>14.83</v>
      </c>
      <c r="AH75" s="7">
        <f t="shared" si="2"/>
        <v>1</v>
      </c>
    </row>
    <row r="76" spans="1:34" ht="12.75">
      <c r="A76" s="3">
        <v>72</v>
      </c>
      <c r="B76" s="1" t="s">
        <v>904</v>
      </c>
      <c r="D76" s="1">
        <v>20.1</v>
      </c>
      <c r="E76" s="1">
        <v>7.03</v>
      </c>
      <c r="F76" s="1">
        <v>13.47</v>
      </c>
      <c r="G76" s="1">
        <v>15.48</v>
      </c>
      <c r="H76" s="1">
        <v>16.68</v>
      </c>
      <c r="I76" s="1">
        <v>3.01</v>
      </c>
      <c r="J76" s="1">
        <v>0</v>
      </c>
      <c r="K76" s="1">
        <v>9.46</v>
      </c>
      <c r="L76" s="1">
        <v>17.95</v>
      </c>
      <c r="M76" s="1">
        <v>21.96</v>
      </c>
      <c r="N76" s="1">
        <v>15.93</v>
      </c>
      <c r="O76" s="1">
        <v>20.99</v>
      </c>
      <c r="P76" s="1">
        <v>22.31</v>
      </c>
      <c r="Q76" s="1">
        <v>21.78</v>
      </c>
      <c r="S76" s="1">
        <v>15.68</v>
      </c>
      <c r="T76" s="1">
        <v>5.49</v>
      </c>
      <c r="U76" s="1">
        <v>10.51</v>
      </c>
      <c r="V76" s="1">
        <v>12.08</v>
      </c>
      <c r="W76" s="1">
        <v>13.02</v>
      </c>
      <c r="X76" s="1">
        <v>2.35</v>
      </c>
      <c r="Y76" s="1">
        <v>0</v>
      </c>
      <c r="Z76" s="1">
        <v>4.65</v>
      </c>
      <c r="AA76" s="1">
        <v>14.25</v>
      </c>
      <c r="AB76" s="1">
        <v>18.14</v>
      </c>
      <c r="AC76" s="1">
        <v>12.39</v>
      </c>
      <c r="AD76" s="1">
        <v>17.05</v>
      </c>
      <c r="AE76" s="1">
        <v>18.28</v>
      </c>
      <c r="AF76" s="1">
        <v>18.07</v>
      </c>
      <c r="AH76" s="7">
        <f t="shared" si="2"/>
        <v>1</v>
      </c>
    </row>
    <row r="77" spans="1:34" ht="12.75">
      <c r="A77" s="3">
        <v>73</v>
      </c>
      <c r="B77" s="1" t="s">
        <v>905</v>
      </c>
      <c r="D77" s="1">
        <v>18.22</v>
      </c>
      <c r="E77" s="1">
        <v>6.38</v>
      </c>
      <c r="F77" s="1">
        <v>12.21</v>
      </c>
      <c r="G77" s="1">
        <v>14.03</v>
      </c>
      <c r="H77" s="1">
        <v>15.12</v>
      </c>
      <c r="I77" s="1">
        <v>2.73</v>
      </c>
      <c r="J77" s="1">
        <v>0</v>
      </c>
      <c r="K77" s="1">
        <v>13.96</v>
      </c>
      <c r="L77" s="1">
        <v>17.26</v>
      </c>
      <c r="M77" s="1">
        <v>18.87</v>
      </c>
      <c r="N77" s="1">
        <v>16.53</v>
      </c>
      <c r="O77" s="1">
        <v>18.34</v>
      </c>
      <c r="P77" s="1">
        <v>18.42</v>
      </c>
      <c r="Q77" s="1">
        <v>19.09</v>
      </c>
      <c r="S77" s="1">
        <v>9.62</v>
      </c>
      <c r="T77" s="1">
        <v>3.37</v>
      </c>
      <c r="U77" s="1">
        <v>6.44</v>
      </c>
      <c r="V77" s="1">
        <v>7.41</v>
      </c>
      <c r="W77" s="1">
        <v>7.98</v>
      </c>
      <c r="X77" s="1">
        <v>1.44</v>
      </c>
      <c r="Y77" s="1">
        <v>0</v>
      </c>
      <c r="Z77" s="1">
        <v>5.9</v>
      </c>
      <c r="AA77" s="1">
        <v>8.87</v>
      </c>
      <c r="AB77" s="1">
        <v>11.08</v>
      </c>
      <c r="AC77" s="1">
        <v>8.14</v>
      </c>
      <c r="AD77" s="1">
        <v>9.96</v>
      </c>
      <c r="AE77" s="1">
        <v>10.04</v>
      </c>
      <c r="AF77" s="1">
        <v>11.6</v>
      </c>
      <c r="AH77" s="7">
        <f t="shared" si="2"/>
        <v>1</v>
      </c>
    </row>
    <row r="78" spans="1:34" ht="12.75">
      <c r="A78" s="3">
        <v>74</v>
      </c>
      <c r="B78" s="1" t="s">
        <v>906</v>
      </c>
      <c r="D78" s="1">
        <v>18.67</v>
      </c>
      <c r="E78" s="1">
        <v>6.53</v>
      </c>
      <c r="F78" s="1">
        <v>12.51</v>
      </c>
      <c r="G78" s="1">
        <v>14.38</v>
      </c>
      <c r="H78" s="1">
        <v>15.5</v>
      </c>
      <c r="I78" s="1">
        <v>2.8</v>
      </c>
      <c r="J78" s="1">
        <v>0</v>
      </c>
      <c r="K78" s="1">
        <v>8.88</v>
      </c>
      <c r="L78" s="1">
        <v>16.16</v>
      </c>
      <c r="M78" s="1">
        <v>20.46</v>
      </c>
      <c r="N78" s="1">
        <v>14.29</v>
      </c>
      <c r="O78" s="1">
        <v>18.98</v>
      </c>
      <c r="P78" s="1">
        <v>20.4</v>
      </c>
      <c r="Q78" s="1">
        <v>20.49</v>
      </c>
      <c r="S78" s="1">
        <v>13.3</v>
      </c>
      <c r="T78" s="1">
        <v>4.65</v>
      </c>
      <c r="U78" s="1">
        <v>8.91</v>
      </c>
      <c r="V78" s="1">
        <v>10.24</v>
      </c>
      <c r="W78" s="1">
        <v>11.04</v>
      </c>
      <c r="X78" s="1">
        <v>1.99</v>
      </c>
      <c r="Y78" s="1">
        <v>0</v>
      </c>
      <c r="Z78" s="1">
        <v>3.83</v>
      </c>
      <c r="AA78" s="1">
        <v>11.25</v>
      </c>
      <c r="AB78" s="1">
        <v>15.55</v>
      </c>
      <c r="AC78" s="1">
        <v>9.71</v>
      </c>
      <c r="AD78" s="1">
        <v>13.58</v>
      </c>
      <c r="AE78" s="1">
        <v>14.91</v>
      </c>
      <c r="AF78" s="1">
        <v>15.87</v>
      </c>
      <c r="AH78" s="7">
        <f t="shared" si="2"/>
        <v>1</v>
      </c>
    </row>
    <row r="79" spans="1:34" ht="12.75">
      <c r="A79" s="3">
        <v>75</v>
      </c>
      <c r="B79" s="1" t="s">
        <v>907</v>
      </c>
      <c r="D79" s="1">
        <v>18.78</v>
      </c>
      <c r="E79" s="1">
        <v>6.57</v>
      </c>
      <c r="F79" s="1">
        <v>12.58</v>
      </c>
      <c r="G79" s="1">
        <v>14.46</v>
      </c>
      <c r="H79" s="1">
        <v>15.58</v>
      </c>
      <c r="I79" s="1">
        <v>2.82</v>
      </c>
      <c r="J79" s="1">
        <v>0</v>
      </c>
      <c r="K79" s="1">
        <v>8.99</v>
      </c>
      <c r="L79" s="1">
        <v>16.28</v>
      </c>
      <c r="M79" s="1">
        <v>20.61</v>
      </c>
      <c r="N79" s="1">
        <v>14.41</v>
      </c>
      <c r="O79" s="1">
        <v>19.07</v>
      </c>
      <c r="P79" s="1">
        <v>20.42</v>
      </c>
      <c r="Q79" s="1">
        <v>20.71</v>
      </c>
      <c r="S79" s="1">
        <v>13.42</v>
      </c>
      <c r="T79" s="1">
        <v>4.7</v>
      </c>
      <c r="U79" s="1">
        <v>8.99</v>
      </c>
      <c r="V79" s="1">
        <v>10.33</v>
      </c>
      <c r="W79" s="1">
        <v>11.14</v>
      </c>
      <c r="X79" s="1">
        <v>2.01</v>
      </c>
      <c r="Y79" s="1">
        <v>0</v>
      </c>
      <c r="Z79" s="1">
        <v>3.91</v>
      </c>
      <c r="AA79" s="1">
        <v>11.34</v>
      </c>
      <c r="AB79" s="1">
        <v>15.76</v>
      </c>
      <c r="AC79" s="1">
        <v>9.78</v>
      </c>
      <c r="AD79" s="1">
        <v>13.68</v>
      </c>
      <c r="AE79" s="1">
        <v>14.93</v>
      </c>
      <c r="AF79" s="1">
        <v>16.18</v>
      </c>
      <c r="AH79" s="7">
        <f t="shared" si="2"/>
        <v>1</v>
      </c>
    </row>
    <row r="80" spans="1:34" ht="12.75">
      <c r="A80" s="3">
        <v>76</v>
      </c>
      <c r="B80" s="1" t="s">
        <v>908</v>
      </c>
      <c r="D80" s="1">
        <v>18.9</v>
      </c>
      <c r="E80" s="1">
        <v>6.61</v>
      </c>
      <c r="F80" s="1">
        <v>12.66</v>
      </c>
      <c r="G80" s="1">
        <v>14.55</v>
      </c>
      <c r="H80" s="1">
        <v>15.69</v>
      </c>
      <c r="I80" s="1">
        <v>2.83</v>
      </c>
      <c r="J80" s="1">
        <v>0</v>
      </c>
      <c r="K80" s="1">
        <v>8.41</v>
      </c>
      <c r="L80" s="1">
        <v>16.1</v>
      </c>
      <c r="M80" s="1">
        <v>20.34</v>
      </c>
      <c r="N80" s="1">
        <v>14.01</v>
      </c>
      <c r="O80" s="1">
        <v>19.24</v>
      </c>
      <c r="P80" s="1">
        <v>20.86</v>
      </c>
      <c r="Q80" s="1">
        <v>20.08</v>
      </c>
      <c r="S80" s="1">
        <v>13.8</v>
      </c>
      <c r="T80" s="1">
        <v>4.83</v>
      </c>
      <c r="U80" s="1">
        <v>9.25</v>
      </c>
      <c r="V80" s="1">
        <v>10.63</v>
      </c>
      <c r="W80" s="1">
        <v>11.46</v>
      </c>
      <c r="X80" s="1">
        <v>2.07</v>
      </c>
      <c r="Y80" s="1">
        <v>0</v>
      </c>
      <c r="Z80" s="1">
        <v>2.94</v>
      </c>
      <c r="AA80" s="1">
        <v>11.24</v>
      </c>
      <c r="AB80" s="1">
        <v>15.42</v>
      </c>
      <c r="AC80" s="1">
        <v>9.31</v>
      </c>
      <c r="AD80" s="1">
        <v>14.14</v>
      </c>
      <c r="AE80" s="1">
        <v>15.81</v>
      </c>
      <c r="AF80" s="1">
        <v>15.23</v>
      </c>
      <c r="AH80" s="7">
        <f t="shared" si="2"/>
        <v>1</v>
      </c>
    </row>
    <row r="81" spans="1:34" ht="12.75">
      <c r="A81" s="3">
        <v>77</v>
      </c>
      <c r="B81" s="1" t="s">
        <v>909</v>
      </c>
      <c r="D81" s="1">
        <v>19.8</v>
      </c>
      <c r="E81" s="1">
        <v>6.93</v>
      </c>
      <c r="F81" s="1">
        <v>13.27</v>
      </c>
      <c r="G81" s="1">
        <v>15.25</v>
      </c>
      <c r="H81" s="1">
        <v>16.44</v>
      </c>
      <c r="I81" s="1">
        <v>2.97</v>
      </c>
      <c r="J81" s="1">
        <v>0</v>
      </c>
      <c r="K81" s="1">
        <v>9.1</v>
      </c>
      <c r="L81" s="1">
        <v>17.2</v>
      </c>
      <c r="M81" s="1">
        <v>21.17</v>
      </c>
      <c r="N81" s="1">
        <v>15.25</v>
      </c>
      <c r="O81" s="1">
        <v>20.12</v>
      </c>
      <c r="P81" s="1">
        <v>21.56</v>
      </c>
      <c r="Q81" s="1">
        <v>20.98</v>
      </c>
      <c r="S81" s="1">
        <v>15.14</v>
      </c>
      <c r="T81" s="1">
        <v>5.3</v>
      </c>
      <c r="U81" s="1">
        <v>10.15</v>
      </c>
      <c r="V81" s="1">
        <v>11.66</v>
      </c>
      <c r="W81" s="1">
        <v>12.57</v>
      </c>
      <c r="X81" s="1">
        <v>2.27</v>
      </c>
      <c r="Y81" s="1">
        <v>0</v>
      </c>
      <c r="Z81" s="1">
        <v>3.71</v>
      </c>
      <c r="AA81" s="1">
        <v>12.84</v>
      </c>
      <c r="AB81" s="1">
        <v>16.71</v>
      </c>
      <c r="AC81" s="1">
        <v>11.09</v>
      </c>
      <c r="AD81" s="1">
        <v>15.45</v>
      </c>
      <c r="AE81" s="1">
        <v>16.92</v>
      </c>
      <c r="AF81" s="1">
        <v>16.6</v>
      </c>
      <c r="AH81" s="7">
        <f t="shared" si="2"/>
        <v>1</v>
      </c>
    </row>
    <row r="82" spans="1:34" ht="12.75">
      <c r="A82" s="3">
        <v>78</v>
      </c>
      <c r="B82" s="1" t="s">
        <v>910</v>
      </c>
      <c r="D82" s="1">
        <v>18.27</v>
      </c>
      <c r="E82" s="1">
        <v>6.39</v>
      </c>
      <c r="F82" s="1">
        <v>12.24</v>
      </c>
      <c r="G82" s="1">
        <v>14.07</v>
      </c>
      <c r="H82" s="1">
        <v>15.16</v>
      </c>
      <c r="I82" s="1">
        <v>2.74</v>
      </c>
      <c r="J82" s="1">
        <v>0</v>
      </c>
      <c r="K82" s="1">
        <v>8.3</v>
      </c>
      <c r="L82" s="1">
        <v>15.51</v>
      </c>
      <c r="M82" s="1">
        <v>19.59</v>
      </c>
      <c r="N82" s="1">
        <v>13.45</v>
      </c>
      <c r="O82" s="1">
        <v>18.6</v>
      </c>
      <c r="P82" s="1">
        <v>20.15</v>
      </c>
      <c r="Q82" s="1">
        <v>19.31</v>
      </c>
      <c r="S82" s="1">
        <v>14.58</v>
      </c>
      <c r="T82" s="1">
        <v>5.1</v>
      </c>
      <c r="U82" s="1">
        <v>9.76</v>
      </c>
      <c r="V82" s="1">
        <v>11.23</v>
      </c>
      <c r="W82" s="1">
        <v>12.11</v>
      </c>
      <c r="X82" s="1">
        <v>2.19</v>
      </c>
      <c r="Y82" s="1">
        <v>0</v>
      </c>
      <c r="Z82" s="1">
        <v>3.25</v>
      </c>
      <c r="AA82" s="1">
        <v>11.62</v>
      </c>
      <c r="AB82" s="1">
        <v>16.23</v>
      </c>
      <c r="AC82" s="1">
        <v>9.38</v>
      </c>
      <c r="AD82" s="1">
        <v>14.97</v>
      </c>
      <c r="AE82" s="1">
        <v>16.84</v>
      </c>
      <c r="AF82" s="1">
        <v>15.93</v>
      </c>
      <c r="AH82" s="7">
        <f t="shared" si="2"/>
        <v>1</v>
      </c>
    </row>
    <row r="83" spans="1:34" ht="12.75">
      <c r="A83" s="3">
        <v>79</v>
      </c>
      <c r="B83" s="1" t="s">
        <v>911</v>
      </c>
      <c r="D83" s="1">
        <v>0</v>
      </c>
      <c r="E83" s="1">
        <v>0</v>
      </c>
      <c r="F83" s="1">
        <v>0</v>
      </c>
      <c r="G83" s="1">
        <v>0</v>
      </c>
      <c r="H83" s="1">
        <v>0</v>
      </c>
      <c r="I83" s="1">
        <v>0</v>
      </c>
      <c r="J83" s="1">
        <v>0</v>
      </c>
      <c r="K83" s="1">
        <v>0</v>
      </c>
      <c r="L83" s="1">
        <v>0</v>
      </c>
      <c r="M83" s="1">
        <v>0</v>
      </c>
      <c r="N83" s="1">
        <v>0</v>
      </c>
      <c r="O83" s="1">
        <v>0</v>
      </c>
      <c r="P83" s="1">
        <v>0</v>
      </c>
      <c r="Q83" s="1">
        <v>0</v>
      </c>
      <c r="S83" s="1">
        <v>0</v>
      </c>
      <c r="T83" s="1">
        <v>0</v>
      </c>
      <c r="U83" s="1">
        <v>0</v>
      </c>
      <c r="V83" s="1">
        <v>0</v>
      </c>
      <c r="W83" s="1">
        <v>0</v>
      </c>
      <c r="X83" s="1">
        <v>0</v>
      </c>
      <c r="Y83" s="1">
        <v>0</v>
      </c>
      <c r="Z83" s="1">
        <v>0</v>
      </c>
      <c r="AA83" s="1">
        <v>0</v>
      </c>
      <c r="AB83" s="1">
        <v>0</v>
      </c>
      <c r="AC83" s="1">
        <v>0</v>
      </c>
      <c r="AD83" s="1">
        <v>0</v>
      </c>
      <c r="AE83" s="1">
        <v>0</v>
      </c>
      <c r="AF83" s="1">
        <v>0</v>
      </c>
      <c r="AH83" s="7">
        <f t="shared" si="2"/>
        <v>0</v>
      </c>
    </row>
    <row r="84" spans="1:34" ht="12.75">
      <c r="A84" s="3">
        <v>80</v>
      </c>
      <c r="B84" s="1" t="s">
        <v>912</v>
      </c>
      <c r="D84" s="1">
        <v>17.63</v>
      </c>
      <c r="E84" s="1">
        <v>6.17</v>
      </c>
      <c r="F84" s="1">
        <v>11.81</v>
      </c>
      <c r="G84" s="1">
        <v>13.58</v>
      </c>
      <c r="H84" s="1">
        <v>14.63</v>
      </c>
      <c r="I84" s="1">
        <v>2.64</v>
      </c>
      <c r="J84" s="1">
        <v>0</v>
      </c>
      <c r="K84" s="1">
        <v>7.23</v>
      </c>
      <c r="L84" s="1">
        <v>15.32</v>
      </c>
      <c r="M84" s="1">
        <v>18.84</v>
      </c>
      <c r="N84" s="1">
        <v>13.55</v>
      </c>
      <c r="O84" s="1">
        <v>17.97</v>
      </c>
      <c r="P84" s="1">
        <v>19.52</v>
      </c>
      <c r="Q84" s="1">
        <v>18.5</v>
      </c>
      <c r="S84" s="1">
        <v>12.01</v>
      </c>
      <c r="T84" s="1">
        <v>4.2</v>
      </c>
      <c r="U84" s="1">
        <v>8.04</v>
      </c>
      <c r="V84" s="1">
        <v>9.25</v>
      </c>
      <c r="W84" s="1">
        <v>9.97</v>
      </c>
      <c r="X84" s="1">
        <v>1.8</v>
      </c>
      <c r="Y84" s="1">
        <v>0</v>
      </c>
      <c r="Z84" s="1">
        <v>1.77</v>
      </c>
      <c r="AA84" s="1">
        <v>10.28</v>
      </c>
      <c r="AB84" s="1">
        <v>13.16</v>
      </c>
      <c r="AC84" s="1">
        <v>8.92</v>
      </c>
      <c r="AD84" s="1">
        <v>12.33</v>
      </c>
      <c r="AE84" s="1">
        <v>13.82</v>
      </c>
      <c r="AF84" s="1">
        <v>12.83</v>
      </c>
      <c r="AH84" s="7">
        <f t="shared" si="2"/>
        <v>1</v>
      </c>
    </row>
    <row r="85" spans="1:34" ht="12.75">
      <c r="A85" s="3">
        <v>81</v>
      </c>
      <c r="B85" s="1" t="s">
        <v>913</v>
      </c>
      <c r="D85" s="1">
        <v>19.68</v>
      </c>
      <c r="E85" s="1">
        <v>6.89</v>
      </c>
      <c r="F85" s="1">
        <v>13.18</v>
      </c>
      <c r="G85" s="1">
        <v>15.15</v>
      </c>
      <c r="H85" s="1">
        <v>16.33</v>
      </c>
      <c r="I85" s="1">
        <v>2.95</v>
      </c>
      <c r="J85" s="1">
        <v>0</v>
      </c>
      <c r="K85" s="1">
        <v>9.28</v>
      </c>
      <c r="L85" s="1">
        <v>17.1</v>
      </c>
      <c r="M85" s="1">
        <v>21.24</v>
      </c>
      <c r="N85" s="1">
        <v>15.19</v>
      </c>
      <c r="O85" s="1">
        <v>19.97</v>
      </c>
      <c r="P85" s="1">
        <v>21.28</v>
      </c>
      <c r="Q85" s="1">
        <v>21.23</v>
      </c>
      <c r="S85" s="1">
        <v>15.21</v>
      </c>
      <c r="T85" s="1">
        <v>5.32</v>
      </c>
      <c r="U85" s="1">
        <v>10.19</v>
      </c>
      <c r="V85" s="1">
        <v>11.71</v>
      </c>
      <c r="W85" s="1">
        <v>12.62</v>
      </c>
      <c r="X85" s="1">
        <v>2.28</v>
      </c>
      <c r="Y85" s="1">
        <v>0</v>
      </c>
      <c r="Z85" s="1">
        <v>4.76</v>
      </c>
      <c r="AA85" s="1">
        <v>13.1</v>
      </c>
      <c r="AB85" s="1">
        <v>17.08</v>
      </c>
      <c r="AC85" s="1">
        <v>11.53</v>
      </c>
      <c r="AD85" s="1">
        <v>15.46</v>
      </c>
      <c r="AE85" s="1">
        <v>16.58</v>
      </c>
      <c r="AF85" s="1">
        <v>17.33</v>
      </c>
      <c r="AH85" s="7">
        <f t="shared" si="2"/>
        <v>1</v>
      </c>
    </row>
    <row r="86" spans="1:34" ht="12.75">
      <c r="A86" s="3">
        <v>82</v>
      </c>
      <c r="B86" s="1" t="s">
        <v>914</v>
      </c>
      <c r="D86" s="1">
        <v>18.05</v>
      </c>
      <c r="E86" s="1">
        <v>6.32</v>
      </c>
      <c r="F86" s="1">
        <v>12.1</v>
      </c>
      <c r="G86" s="1">
        <v>13.9</v>
      </c>
      <c r="H86" s="1">
        <v>14.98</v>
      </c>
      <c r="I86" s="1">
        <v>2.71</v>
      </c>
      <c r="J86" s="1">
        <v>0</v>
      </c>
      <c r="K86" s="1">
        <v>13.09</v>
      </c>
      <c r="L86" s="1">
        <v>17.31</v>
      </c>
      <c r="M86" s="1">
        <v>21.32</v>
      </c>
      <c r="N86" s="1">
        <v>16.07</v>
      </c>
      <c r="O86" s="1">
        <v>19.17</v>
      </c>
      <c r="P86" s="1">
        <v>19.28</v>
      </c>
      <c r="Q86" s="1">
        <v>22.33</v>
      </c>
      <c r="S86" s="1">
        <v>10.39</v>
      </c>
      <c r="T86" s="1">
        <v>3.64</v>
      </c>
      <c r="U86" s="1">
        <v>6.96</v>
      </c>
      <c r="V86" s="1">
        <v>8</v>
      </c>
      <c r="W86" s="1">
        <v>8.62</v>
      </c>
      <c r="X86" s="1">
        <v>1.56</v>
      </c>
      <c r="Y86" s="1">
        <v>0</v>
      </c>
      <c r="Z86" s="1">
        <v>5.47</v>
      </c>
      <c r="AA86" s="1">
        <v>10.13</v>
      </c>
      <c r="AB86" s="1">
        <v>15.77</v>
      </c>
      <c r="AC86" s="1">
        <v>8.7</v>
      </c>
      <c r="AD86" s="1">
        <v>12.28</v>
      </c>
      <c r="AE86" s="1">
        <v>12.4</v>
      </c>
      <c r="AF86" s="1">
        <v>17.45</v>
      </c>
      <c r="AH86" s="7">
        <f t="shared" si="2"/>
        <v>1</v>
      </c>
    </row>
    <row r="87" spans="1:34" ht="12.75">
      <c r="A87" s="3">
        <v>83</v>
      </c>
      <c r="B87" s="1" t="s">
        <v>915</v>
      </c>
      <c r="D87" s="1">
        <v>0</v>
      </c>
      <c r="E87" s="1">
        <v>0</v>
      </c>
      <c r="F87" s="1">
        <v>0</v>
      </c>
      <c r="G87" s="1">
        <v>0</v>
      </c>
      <c r="H87" s="1">
        <v>0</v>
      </c>
      <c r="I87" s="1">
        <v>0</v>
      </c>
      <c r="J87" s="1">
        <v>0</v>
      </c>
      <c r="K87" s="1">
        <v>0</v>
      </c>
      <c r="L87" s="1">
        <v>0</v>
      </c>
      <c r="M87" s="1">
        <v>0</v>
      </c>
      <c r="N87" s="1">
        <v>0</v>
      </c>
      <c r="O87" s="1">
        <v>0</v>
      </c>
      <c r="P87" s="1">
        <v>0</v>
      </c>
      <c r="Q87" s="1">
        <v>0</v>
      </c>
      <c r="S87" s="1">
        <v>0</v>
      </c>
      <c r="T87" s="1">
        <v>0</v>
      </c>
      <c r="U87" s="1">
        <v>0</v>
      </c>
      <c r="V87" s="1">
        <v>0</v>
      </c>
      <c r="W87" s="1">
        <v>0</v>
      </c>
      <c r="X87" s="1">
        <v>0</v>
      </c>
      <c r="Y87" s="1">
        <v>0</v>
      </c>
      <c r="Z87" s="1">
        <v>0</v>
      </c>
      <c r="AA87" s="1">
        <v>0</v>
      </c>
      <c r="AB87" s="1">
        <v>0</v>
      </c>
      <c r="AC87" s="1">
        <v>0</v>
      </c>
      <c r="AD87" s="1">
        <v>0</v>
      </c>
      <c r="AE87" s="1">
        <v>0</v>
      </c>
      <c r="AF87" s="1">
        <v>0</v>
      </c>
      <c r="AH87" s="7">
        <f t="shared" si="2"/>
        <v>0</v>
      </c>
    </row>
    <row r="88" spans="1:34" ht="12.75">
      <c r="A88" s="3">
        <v>84</v>
      </c>
      <c r="B88" s="1" t="s">
        <v>916</v>
      </c>
      <c r="D88" s="1">
        <v>0</v>
      </c>
      <c r="E88" s="1">
        <v>0</v>
      </c>
      <c r="F88" s="1">
        <v>0</v>
      </c>
      <c r="G88" s="1">
        <v>0</v>
      </c>
      <c r="H88" s="1">
        <v>0</v>
      </c>
      <c r="I88" s="1">
        <v>0</v>
      </c>
      <c r="J88" s="1">
        <v>0</v>
      </c>
      <c r="K88" s="1">
        <v>0</v>
      </c>
      <c r="L88" s="1">
        <v>0</v>
      </c>
      <c r="M88" s="1">
        <v>0</v>
      </c>
      <c r="N88" s="1">
        <v>0</v>
      </c>
      <c r="O88" s="1">
        <v>0</v>
      </c>
      <c r="P88" s="1">
        <v>0</v>
      </c>
      <c r="Q88" s="1">
        <v>0</v>
      </c>
      <c r="S88" s="1">
        <v>0</v>
      </c>
      <c r="T88" s="1">
        <v>0</v>
      </c>
      <c r="U88" s="1">
        <v>0</v>
      </c>
      <c r="V88" s="1">
        <v>0</v>
      </c>
      <c r="W88" s="1">
        <v>0</v>
      </c>
      <c r="X88" s="1">
        <v>0</v>
      </c>
      <c r="Y88" s="1">
        <v>0</v>
      </c>
      <c r="Z88" s="1">
        <v>0</v>
      </c>
      <c r="AA88" s="1">
        <v>0</v>
      </c>
      <c r="AB88" s="1">
        <v>0</v>
      </c>
      <c r="AC88" s="1">
        <v>0</v>
      </c>
      <c r="AD88" s="1">
        <v>0</v>
      </c>
      <c r="AE88" s="1">
        <v>0</v>
      </c>
      <c r="AF88" s="1">
        <v>0</v>
      </c>
      <c r="AH88" s="7">
        <f t="shared" si="2"/>
        <v>0</v>
      </c>
    </row>
    <row r="89" spans="1:34" ht="12.75">
      <c r="A89" s="3">
        <v>85</v>
      </c>
      <c r="B89" s="195" t="s">
        <v>1659</v>
      </c>
      <c r="C89" s="195"/>
      <c r="D89" s="1">
        <v>17.81</v>
      </c>
      <c r="E89" s="1">
        <v>6.23</v>
      </c>
      <c r="F89" s="1">
        <v>11.95</v>
      </c>
      <c r="G89" s="1">
        <v>13.71</v>
      </c>
      <c r="H89" s="1">
        <v>14.78</v>
      </c>
      <c r="I89" s="1">
        <v>2.67</v>
      </c>
      <c r="J89" s="1">
        <v>0</v>
      </c>
      <c r="K89" s="1">
        <v>8.05</v>
      </c>
      <c r="L89" s="1">
        <v>14.78</v>
      </c>
      <c r="M89" s="1">
        <v>19.29</v>
      </c>
      <c r="N89" s="1">
        <v>12.48</v>
      </c>
      <c r="O89" s="1">
        <v>18.22</v>
      </c>
      <c r="P89" s="1">
        <v>20.15</v>
      </c>
      <c r="Q89" s="1">
        <v>18.86</v>
      </c>
      <c r="S89" s="1">
        <v>13.4</v>
      </c>
      <c r="T89" s="1">
        <v>4.69</v>
      </c>
      <c r="U89" s="1">
        <v>8.96</v>
      </c>
      <c r="V89" s="1">
        <v>10.32</v>
      </c>
      <c r="W89" s="1">
        <v>11.12</v>
      </c>
      <c r="X89" s="1">
        <v>2.01</v>
      </c>
      <c r="Y89" s="1">
        <v>0</v>
      </c>
      <c r="Z89" s="1">
        <v>1.89</v>
      </c>
      <c r="AA89" s="1">
        <v>9.66</v>
      </c>
      <c r="AB89" s="1">
        <v>15.4</v>
      </c>
      <c r="AC89" s="1">
        <v>6.8</v>
      </c>
      <c r="AD89" s="1">
        <v>13.95</v>
      </c>
      <c r="AE89" s="1">
        <v>16.58</v>
      </c>
      <c r="AF89" s="1">
        <v>14.81</v>
      </c>
      <c r="AG89" s="21"/>
      <c r="AH89" s="196">
        <v>1</v>
      </c>
    </row>
    <row r="90" spans="1:34" ht="12.75">
      <c r="A90" s="3">
        <v>86</v>
      </c>
      <c r="B90" s="195" t="s">
        <v>1660</v>
      </c>
      <c r="C90" s="195"/>
      <c r="D90" s="1">
        <v>17.81</v>
      </c>
      <c r="E90" s="1">
        <v>6.23</v>
      </c>
      <c r="F90" s="1">
        <v>11.95</v>
      </c>
      <c r="G90" s="1">
        <v>13.71</v>
      </c>
      <c r="H90" s="1">
        <v>14.78</v>
      </c>
      <c r="I90" s="1">
        <v>2.67</v>
      </c>
      <c r="J90" s="1">
        <v>0</v>
      </c>
      <c r="K90" s="1">
        <v>8.05</v>
      </c>
      <c r="L90" s="1">
        <v>14.78</v>
      </c>
      <c r="M90" s="1">
        <v>19.29</v>
      </c>
      <c r="N90" s="1">
        <v>12.48</v>
      </c>
      <c r="O90" s="1">
        <v>18.22</v>
      </c>
      <c r="P90" s="1">
        <v>20.15</v>
      </c>
      <c r="Q90" s="1">
        <v>18.86</v>
      </c>
      <c r="S90" s="1">
        <v>13.4</v>
      </c>
      <c r="T90" s="1">
        <v>4.69</v>
      </c>
      <c r="U90" s="1">
        <v>8.96</v>
      </c>
      <c r="V90" s="1">
        <v>10.32</v>
      </c>
      <c r="W90" s="1">
        <v>11.12</v>
      </c>
      <c r="X90" s="1">
        <v>2.01</v>
      </c>
      <c r="Y90" s="1">
        <v>0</v>
      </c>
      <c r="Z90" s="1">
        <v>1.89</v>
      </c>
      <c r="AA90" s="1">
        <v>9.66</v>
      </c>
      <c r="AB90" s="1">
        <v>15.4</v>
      </c>
      <c r="AC90" s="1">
        <v>6.8</v>
      </c>
      <c r="AD90" s="1">
        <v>13.95</v>
      </c>
      <c r="AE90" s="1">
        <v>16.58</v>
      </c>
      <c r="AF90" s="1">
        <v>14.81</v>
      </c>
      <c r="AG90" s="21"/>
      <c r="AH90" s="196">
        <v>1</v>
      </c>
    </row>
    <row r="91" spans="1:34" ht="12.75">
      <c r="A91" s="3">
        <v>87</v>
      </c>
      <c r="B91" s="1" t="s">
        <v>917</v>
      </c>
      <c r="D91" s="1">
        <v>0</v>
      </c>
      <c r="E91" s="1">
        <v>0</v>
      </c>
      <c r="F91" s="1">
        <v>0</v>
      </c>
      <c r="G91" s="1">
        <v>0</v>
      </c>
      <c r="H91" s="1">
        <v>0</v>
      </c>
      <c r="I91" s="1">
        <v>0</v>
      </c>
      <c r="J91" s="1">
        <v>0</v>
      </c>
      <c r="K91" s="1">
        <v>0</v>
      </c>
      <c r="L91" s="1">
        <v>0</v>
      </c>
      <c r="M91" s="1">
        <v>0</v>
      </c>
      <c r="N91" s="1">
        <v>0</v>
      </c>
      <c r="O91" s="1">
        <v>0</v>
      </c>
      <c r="P91" s="1">
        <v>0</v>
      </c>
      <c r="Q91" s="1">
        <v>0</v>
      </c>
      <c r="S91" s="1">
        <v>0</v>
      </c>
      <c r="T91" s="1">
        <v>0</v>
      </c>
      <c r="U91" s="1">
        <v>0</v>
      </c>
      <c r="V91" s="1">
        <v>0</v>
      </c>
      <c r="W91" s="1">
        <v>0</v>
      </c>
      <c r="X91" s="1">
        <v>0</v>
      </c>
      <c r="Y91" s="1">
        <v>0</v>
      </c>
      <c r="Z91" s="1">
        <v>0</v>
      </c>
      <c r="AA91" s="1">
        <v>0</v>
      </c>
      <c r="AB91" s="1">
        <v>0</v>
      </c>
      <c r="AC91" s="1">
        <v>0</v>
      </c>
      <c r="AD91" s="1">
        <v>0</v>
      </c>
      <c r="AE91" s="1">
        <v>0</v>
      </c>
      <c r="AF91" s="1">
        <v>0</v>
      </c>
      <c r="AH91" s="7">
        <f aca="true" t="shared" si="3" ref="AH91:AH98">IF(SUM(D91:AF91)=0,0,1)</f>
        <v>0</v>
      </c>
    </row>
    <row r="92" spans="1:34" ht="12.75">
      <c r="A92" s="3">
        <v>88</v>
      </c>
      <c r="B92" s="1" t="s">
        <v>918</v>
      </c>
      <c r="D92" s="1">
        <v>0</v>
      </c>
      <c r="E92" s="1">
        <v>0</v>
      </c>
      <c r="F92" s="1">
        <v>0</v>
      </c>
      <c r="G92" s="1">
        <v>0</v>
      </c>
      <c r="H92" s="1">
        <v>0</v>
      </c>
      <c r="I92" s="1">
        <v>0</v>
      </c>
      <c r="J92" s="1">
        <v>0</v>
      </c>
      <c r="K92" s="1">
        <v>0</v>
      </c>
      <c r="L92" s="1">
        <v>0</v>
      </c>
      <c r="M92" s="1">
        <v>0</v>
      </c>
      <c r="N92" s="1">
        <v>0</v>
      </c>
      <c r="O92" s="1">
        <v>0</v>
      </c>
      <c r="P92" s="1">
        <v>0</v>
      </c>
      <c r="Q92" s="1">
        <v>0</v>
      </c>
      <c r="S92" s="1">
        <v>0</v>
      </c>
      <c r="T92" s="1">
        <v>0</v>
      </c>
      <c r="U92" s="1">
        <v>0</v>
      </c>
      <c r="V92" s="1">
        <v>0</v>
      </c>
      <c r="W92" s="1">
        <v>0</v>
      </c>
      <c r="X92" s="1">
        <v>0</v>
      </c>
      <c r="Y92" s="1">
        <v>0</v>
      </c>
      <c r="Z92" s="1">
        <v>0</v>
      </c>
      <c r="AA92" s="1">
        <v>0</v>
      </c>
      <c r="AB92" s="1">
        <v>0</v>
      </c>
      <c r="AC92" s="1">
        <v>0</v>
      </c>
      <c r="AD92" s="1">
        <v>0</v>
      </c>
      <c r="AE92" s="1">
        <v>0</v>
      </c>
      <c r="AF92" s="1">
        <v>0</v>
      </c>
      <c r="AH92" s="7">
        <f t="shared" si="3"/>
        <v>0</v>
      </c>
    </row>
    <row r="93" spans="1:34" ht="12.75">
      <c r="A93" s="3">
        <v>89</v>
      </c>
      <c r="B93" s="1" t="s">
        <v>919</v>
      </c>
      <c r="D93" s="1">
        <v>18.89</v>
      </c>
      <c r="E93" s="1">
        <v>6.61</v>
      </c>
      <c r="F93" s="1">
        <v>12.66</v>
      </c>
      <c r="G93" s="1">
        <v>14.55</v>
      </c>
      <c r="H93" s="1">
        <v>15.68</v>
      </c>
      <c r="I93" s="1">
        <v>2.83</v>
      </c>
      <c r="J93" s="1">
        <v>0</v>
      </c>
      <c r="K93" s="1">
        <v>13.47</v>
      </c>
      <c r="L93" s="1">
        <v>18.56</v>
      </c>
      <c r="M93" s="1">
        <v>22.43</v>
      </c>
      <c r="N93" s="1">
        <v>17.11</v>
      </c>
      <c r="O93" s="1">
        <v>20.74</v>
      </c>
      <c r="P93" s="1">
        <v>20.85</v>
      </c>
      <c r="Q93" s="1">
        <v>23.22</v>
      </c>
      <c r="S93" s="1">
        <v>11.8</v>
      </c>
      <c r="T93" s="1">
        <v>4.13</v>
      </c>
      <c r="U93" s="1">
        <v>7.91</v>
      </c>
      <c r="V93" s="1">
        <v>9.09</v>
      </c>
      <c r="W93" s="1">
        <v>9.79</v>
      </c>
      <c r="X93" s="1">
        <v>1.77</v>
      </c>
      <c r="Y93" s="1">
        <v>0</v>
      </c>
      <c r="Z93" s="1">
        <v>6.08</v>
      </c>
      <c r="AA93" s="1">
        <v>12.26</v>
      </c>
      <c r="AB93" s="1">
        <v>17.59</v>
      </c>
      <c r="AC93" s="1">
        <v>10.52</v>
      </c>
      <c r="AD93" s="1">
        <v>14.88</v>
      </c>
      <c r="AE93" s="1">
        <v>14.99</v>
      </c>
      <c r="AF93" s="1">
        <v>18.89</v>
      </c>
      <c r="AH93" s="7">
        <f t="shared" si="3"/>
        <v>1</v>
      </c>
    </row>
    <row r="94" spans="1:34" ht="12.75">
      <c r="A94" s="3">
        <v>90</v>
      </c>
      <c r="B94" s="1" t="s">
        <v>920</v>
      </c>
      <c r="D94" s="1">
        <v>0</v>
      </c>
      <c r="E94" s="1">
        <v>0</v>
      </c>
      <c r="F94" s="1">
        <v>0</v>
      </c>
      <c r="G94" s="1">
        <v>0</v>
      </c>
      <c r="H94" s="1">
        <v>0</v>
      </c>
      <c r="I94" s="1">
        <v>0</v>
      </c>
      <c r="J94" s="1">
        <v>0</v>
      </c>
      <c r="K94" s="1">
        <v>0</v>
      </c>
      <c r="L94" s="1">
        <v>0</v>
      </c>
      <c r="M94" s="1">
        <v>0</v>
      </c>
      <c r="N94" s="1">
        <v>0</v>
      </c>
      <c r="O94" s="1">
        <v>0</v>
      </c>
      <c r="P94" s="1">
        <v>0</v>
      </c>
      <c r="Q94" s="1">
        <v>0</v>
      </c>
      <c r="S94" s="1">
        <v>0</v>
      </c>
      <c r="T94" s="1">
        <v>0</v>
      </c>
      <c r="U94" s="1">
        <v>0</v>
      </c>
      <c r="V94" s="1">
        <v>0</v>
      </c>
      <c r="W94" s="1">
        <v>0</v>
      </c>
      <c r="X94" s="1">
        <v>0</v>
      </c>
      <c r="Y94" s="1">
        <v>0</v>
      </c>
      <c r="Z94" s="1">
        <v>0</v>
      </c>
      <c r="AA94" s="1">
        <v>0</v>
      </c>
      <c r="AB94" s="1">
        <v>0</v>
      </c>
      <c r="AC94" s="1">
        <v>0</v>
      </c>
      <c r="AD94" s="1">
        <v>0</v>
      </c>
      <c r="AE94" s="1">
        <v>0</v>
      </c>
      <c r="AF94" s="1">
        <v>0</v>
      </c>
      <c r="AH94" s="7">
        <f t="shared" si="3"/>
        <v>0</v>
      </c>
    </row>
    <row r="95" spans="1:34" ht="12.75">
      <c r="A95" s="3">
        <v>91</v>
      </c>
      <c r="B95" s="1" t="s">
        <v>921</v>
      </c>
      <c r="D95" s="1">
        <v>20.43</v>
      </c>
      <c r="E95" s="1">
        <v>7.15</v>
      </c>
      <c r="F95" s="1">
        <v>13.69</v>
      </c>
      <c r="G95" s="1">
        <v>15.73</v>
      </c>
      <c r="H95" s="1">
        <v>16.95</v>
      </c>
      <c r="I95" s="1">
        <v>3.06</v>
      </c>
      <c r="J95" s="1">
        <v>0</v>
      </c>
      <c r="K95" s="1">
        <v>10.11</v>
      </c>
      <c r="L95" s="1">
        <v>17.96</v>
      </c>
      <c r="M95" s="1">
        <v>22.88</v>
      </c>
      <c r="N95" s="1">
        <v>16.09</v>
      </c>
      <c r="O95" s="1">
        <v>20.76</v>
      </c>
      <c r="P95" s="1">
        <v>22.26</v>
      </c>
      <c r="Q95" s="1">
        <v>23.19</v>
      </c>
      <c r="S95" s="1">
        <v>16.07</v>
      </c>
      <c r="T95" s="1">
        <v>5.62</v>
      </c>
      <c r="U95" s="1">
        <v>10.77</v>
      </c>
      <c r="V95" s="1">
        <v>12.37</v>
      </c>
      <c r="W95" s="1">
        <v>13.34</v>
      </c>
      <c r="X95" s="1">
        <v>2.41</v>
      </c>
      <c r="Y95" s="1">
        <v>0</v>
      </c>
      <c r="Z95" s="1">
        <v>5.9</v>
      </c>
      <c r="AA95" s="1">
        <v>14.18</v>
      </c>
      <c r="AB95" s="1">
        <v>19.27</v>
      </c>
      <c r="AC95" s="1">
        <v>12.71</v>
      </c>
      <c r="AD95" s="1">
        <v>16.38</v>
      </c>
      <c r="AE95" s="1">
        <v>17.79</v>
      </c>
      <c r="AF95" s="1">
        <v>20</v>
      </c>
      <c r="AH95" s="7">
        <f t="shared" si="3"/>
        <v>1</v>
      </c>
    </row>
    <row r="96" spans="1:34" ht="12.75">
      <c r="A96" s="3">
        <v>92</v>
      </c>
      <c r="B96" s="1" t="s">
        <v>922</v>
      </c>
      <c r="D96" s="1">
        <v>0</v>
      </c>
      <c r="E96" s="1">
        <v>0</v>
      </c>
      <c r="F96" s="1">
        <v>0</v>
      </c>
      <c r="G96" s="1">
        <v>0</v>
      </c>
      <c r="H96" s="1">
        <v>0</v>
      </c>
      <c r="I96" s="1">
        <v>0</v>
      </c>
      <c r="J96" s="1">
        <v>0</v>
      </c>
      <c r="K96" s="1">
        <v>0</v>
      </c>
      <c r="L96" s="1">
        <v>0</v>
      </c>
      <c r="M96" s="1">
        <v>0</v>
      </c>
      <c r="N96" s="1">
        <v>0</v>
      </c>
      <c r="O96" s="1">
        <v>0</v>
      </c>
      <c r="P96" s="1">
        <v>0</v>
      </c>
      <c r="Q96" s="1">
        <v>0</v>
      </c>
      <c r="S96" s="1">
        <v>0</v>
      </c>
      <c r="T96" s="1">
        <v>0</v>
      </c>
      <c r="U96" s="1">
        <v>0</v>
      </c>
      <c r="V96" s="1">
        <v>0</v>
      </c>
      <c r="W96" s="1">
        <v>0</v>
      </c>
      <c r="X96" s="1">
        <v>0</v>
      </c>
      <c r="Y96" s="1">
        <v>0</v>
      </c>
      <c r="Z96" s="1">
        <v>0</v>
      </c>
      <c r="AA96" s="1">
        <v>0</v>
      </c>
      <c r="AB96" s="1">
        <v>0</v>
      </c>
      <c r="AC96" s="1">
        <v>0</v>
      </c>
      <c r="AD96" s="1">
        <v>0</v>
      </c>
      <c r="AE96" s="1">
        <v>0</v>
      </c>
      <c r="AF96" s="1">
        <v>0</v>
      </c>
      <c r="AH96" s="7">
        <f t="shared" si="3"/>
        <v>0</v>
      </c>
    </row>
    <row r="97" spans="1:34" ht="12.75">
      <c r="A97" s="3">
        <v>93</v>
      </c>
      <c r="B97" s="1" t="s">
        <v>923</v>
      </c>
      <c r="D97" s="1">
        <v>18.37</v>
      </c>
      <c r="E97" s="1">
        <v>6.43</v>
      </c>
      <c r="F97" s="1">
        <v>12.31</v>
      </c>
      <c r="G97" s="1">
        <v>14.14</v>
      </c>
      <c r="H97" s="1">
        <v>15.25</v>
      </c>
      <c r="I97" s="1">
        <v>2.76</v>
      </c>
      <c r="J97" s="1">
        <v>0</v>
      </c>
      <c r="K97" s="1">
        <v>13.91</v>
      </c>
      <c r="L97" s="1">
        <v>17.3</v>
      </c>
      <c r="M97" s="1">
        <v>19.19</v>
      </c>
      <c r="N97" s="1">
        <v>16.47</v>
      </c>
      <c r="O97" s="1">
        <v>18.55</v>
      </c>
      <c r="P97" s="1">
        <v>18.63</v>
      </c>
      <c r="Q97" s="1">
        <v>19.48</v>
      </c>
      <c r="S97" s="1">
        <v>10.02</v>
      </c>
      <c r="T97" s="1">
        <v>4.18</v>
      </c>
      <c r="U97" s="1">
        <v>7.38</v>
      </c>
      <c r="V97" s="1">
        <v>8.26</v>
      </c>
      <c r="W97" s="1">
        <v>8.75</v>
      </c>
      <c r="X97" s="1">
        <v>1.86</v>
      </c>
      <c r="Y97" s="1">
        <v>0</v>
      </c>
      <c r="Z97" s="1">
        <v>7.15</v>
      </c>
      <c r="AA97" s="1">
        <v>9.37</v>
      </c>
      <c r="AB97" s="1">
        <v>10.25</v>
      </c>
      <c r="AC97" s="1">
        <v>8.96</v>
      </c>
      <c r="AD97" s="1">
        <v>9.93</v>
      </c>
      <c r="AE97" s="1">
        <v>9.97</v>
      </c>
      <c r="AF97" s="1">
        <v>10.36</v>
      </c>
      <c r="AH97" s="7">
        <f t="shared" si="3"/>
        <v>1</v>
      </c>
    </row>
    <row r="98" spans="1:34" ht="12.75">
      <c r="A98" s="3">
        <v>94</v>
      </c>
      <c r="B98" s="1" t="s">
        <v>924</v>
      </c>
      <c r="D98" s="1">
        <v>18.94</v>
      </c>
      <c r="E98" s="1">
        <v>6.63</v>
      </c>
      <c r="F98" s="1">
        <v>12.69</v>
      </c>
      <c r="G98" s="1">
        <v>14.58</v>
      </c>
      <c r="H98" s="1">
        <v>15.72</v>
      </c>
      <c r="I98" s="1">
        <v>2.84</v>
      </c>
      <c r="J98" s="1">
        <v>0</v>
      </c>
      <c r="K98" s="1">
        <v>13.48</v>
      </c>
      <c r="L98" s="1">
        <v>18.05</v>
      </c>
      <c r="M98" s="1">
        <v>21.64</v>
      </c>
      <c r="N98" s="1">
        <v>16.77</v>
      </c>
      <c r="O98" s="1">
        <v>19.96</v>
      </c>
      <c r="P98" s="1">
        <v>20.07</v>
      </c>
      <c r="Q98" s="1">
        <v>22.42</v>
      </c>
      <c r="S98" s="1">
        <v>11.81</v>
      </c>
      <c r="T98" s="1">
        <v>4.13</v>
      </c>
      <c r="U98" s="1">
        <v>7.91</v>
      </c>
      <c r="V98" s="1">
        <v>9.1</v>
      </c>
      <c r="W98" s="1">
        <v>9.8</v>
      </c>
      <c r="X98" s="1">
        <v>1.77</v>
      </c>
      <c r="Y98" s="1">
        <v>0</v>
      </c>
      <c r="Z98" s="1">
        <v>6.18</v>
      </c>
      <c r="AA98" s="1">
        <v>11.31</v>
      </c>
      <c r="AB98" s="1">
        <v>16.22</v>
      </c>
      <c r="AC98" s="1">
        <v>9.84</v>
      </c>
      <c r="AD98" s="1">
        <v>13.52</v>
      </c>
      <c r="AE98" s="1">
        <v>13.64</v>
      </c>
      <c r="AF98" s="1">
        <v>17.52</v>
      </c>
      <c r="AH98" s="7">
        <f t="shared" si="3"/>
        <v>1</v>
      </c>
    </row>
    <row r="99" spans="1:34" ht="12.75">
      <c r="A99" s="3">
        <v>95</v>
      </c>
      <c r="B99" s="195" t="s">
        <v>1661</v>
      </c>
      <c r="C99" s="195"/>
      <c r="D99" s="1">
        <v>16.65</v>
      </c>
      <c r="E99" s="1">
        <v>5.83</v>
      </c>
      <c r="F99" s="1">
        <v>11.15</v>
      </c>
      <c r="G99" s="1">
        <v>12.82</v>
      </c>
      <c r="H99" s="1">
        <v>13.82</v>
      </c>
      <c r="I99" s="1">
        <v>2.5</v>
      </c>
      <c r="J99" s="1">
        <v>0</v>
      </c>
      <c r="K99" s="1">
        <v>10.12</v>
      </c>
      <c r="L99" s="1">
        <v>15.33</v>
      </c>
      <c r="M99" s="1">
        <v>20.68</v>
      </c>
      <c r="N99" s="1">
        <v>13.69</v>
      </c>
      <c r="O99" s="1">
        <v>17.79</v>
      </c>
      <c r="P99" s="1">
        <v>19.17</v>
      </c>
      <c r="Q99" s="1">
        <v>21.44</v>
      </c>
      <c r="S99" s="1">
        <v>9.48</v>
      </c>
      <c r="T99" s="1">
        <v>3.32</v>
      </c>
      <c r="U99" s="1">
        <v>6.35</v>
      </c>
      <c r="V99" s="1">
        <v>7.3</v>
      </c>
      <c r="W99" s="1">
        <v>7.87</v>
      </c>
      <c r="X99" s="1">
        <v>1.42</v>
      </c>
      <c r="Y99" s="1">
        <v>0</v>
      </c>
      <c r="Z99" s="1">
        <v>4.59</v>
      </c>
      <c r="AA99" s="1">
        <v>9.11</v>
      </c>
      <c r="AB99" s="1">
        <v>15.65</v>
      </c>
      <c r="AC99" s="1">
        <v>7.64</v>
      </c>
      <c r="AD99" s="1">
        <v>11.31</v>
      </c>
      <c r="AE99" s="1">
        <v>12.69</v>
      </c>
      <c r="AF99" s="1">
        <v>17.14</v>
      </c>
      <c r="AG99" s="21"/>
      <c r="AH99" s="196">
        <v>1</v>
      </c>
    </row>
    <row r="100" spans="1:34" ht="12.75">
      <c r="A100" s="3">
        <v>96</v>
      </c>
      <c r="B100" s="195" t="s">
        <v>1662</v>
      </c>
      <c r="C100" s="195"/>
      <c r="D100" s="1">
        <v>16.65</v>
      </c>
      <c r="E100" s="1">
        <v>5.83</v>
      </c>
      <c r="F100" s="1">
        <v>11.15</v>
      </c>
      <c r="G100" s="1">
        <v>12.82</v>
      </c>
      <c r="H100" s="1">
        <v>13.82</v>
      </c>
      <c r="I100" s="1">
        <v>2.5</v>
      </c>
      <c r="J100" s="1">
        <v>0</v>
      </c>
      <c r="K100" s="1">
        <v>10.12</v>
      </c>
      <c r="L100" s="1">
        <v>15.33</v>
      </c>
      <c r="M100" s="1">
        <v>20.68</v>
      </c>
      <c r="N100" s="1">
        <v>13.69</v>
      </c>
      <c r="O100" s="1">
        <v>17.79</v>
      </c>
      <c r="P100" s="1">
        <v>19.17</v>
      </c>
      <c r="Q100" s="1">
        <v>21.44</v>
      </c>
      <c r="S100" s="1">
        <v>9.48</v>
      </c>
      <c r="T100" s="1">
        <v>3.32</v>
      </c>
      <c r="U100" s="1">
        <v>6.35</v>
      </c>
      <c r="V100" s="1">
        <v>7.3</v>
      </c>
      <c r="W100" s="1">
        <v>7.87</v>
      </c>
      <c r="X100" s="1">
        <v>1.42</v>
      </c>
      <c r="Y100" s="1">
        <v>0</v>
      </c>
      <c r="Z100" s="1">
        <v>4.59</v>
      </c>
      <c r="AA100" s="1">
        <v>9.11</v>
      </c>
      <c r="AB100" s="1">
        <v>15.65</v>
      </c>
      <c r="AC100" s="1">
        <v>7.64</v>
      </c>
      <c r="AD100" s="1">
        <v>11.31</v>
      </c>
      <c r="AE100" s="1">
        <v>12.69</v>
      </c>
      <c r="AF100" s="1">
        <v>17.14</v>
      </c>
      <c r="AG100" s="21"/>
      <c r="AH100" s="196">
        <v>1</v>
      </c>
    </row>
    <row r="101" spans="1:34" ht="12.75">
      <c r="A101" s="3">
        <v>97</v>
      </c>
      <c r="B101" s="195" t="s">
        <v>1663</v>
      </c>
      <c r="C101" s="195"/>
      <c r="D101" s="1">
        <v>20.71</v>
      </c>
      <c r="E101" s="1">
        <v>7.25</v>
      </c>
      <c r="F101" s="1">
        <v>13.88</v>
      </c>
      <c r="G101" s="1">
        <v>15.95</v>
      </c>
      <c r="H101" s="1">
        <v>17.19</v>
      </c>
      <c r="I101" s="1">
        <v>3.11</v>
      </c>
      <c r="J101" s="1">
        <v>0</v>
      </c>
      <c r="K101" s="1">
        <v>9.16</v>
      </c>
      <c r="L101" s="1">
        <v>17.09</v>
      </c>
      <c r="M101" s="1">
        <v>22.39</v>
      </c>
      <c r="N101" s="1">
        <v>14.37</v>
      </c>
      <c r="O101" s="1">
        <v>21.18</v>
      </c>
      <c r="P101" s="1">
        <v>23.37</v>
      </c>
      <c r="Q101" s="1">
        <v>21.91</v>
      </c>
      <c r="S101" s="1">
        <v>17.07</v>
      </c>
      <c r="T101" s="1">
        <v>5.98</v>
      </c>
      <c r="U101" s="1">
        <v>11.44</v>
      </c>
      <c r="V101" s="1">
        <v>13.15</v>
      </c>
      <c r="W101" s="1">
        <v>14.17</v>
      </c>
      <c r="X101" s="1">
        <v>2.56</v>
      </c>
      <c r="Y101" s="1">
        <v>0</v>
      </c>
      <c r="Z101" s="1">
        <v>4.64</v>
      </c>
      <c r="AA101" s="1">
        <v>12.93</v>
      </c>
      <c r="AB101" s="1">
        <v>19.18</v>
      </c>
      <c r="AC101" s="1">
        <v>9.78</v>
      </c>
      <c r="AD101" s="1">
        <v>17.65</v>
      </c>
      <c r="AE101" s="1">
        <v>20.44</v>
      </c>
      <c r="AF101" s="1">
        <v>18.55</v>
      </c>
      <c r="AG101" s="21"/>
      <c r="AH101" s="196">
        <v>1</v>
      </c>
    </row>
    <row r="102" spans="1:34" ht="12.75">
      <c r="A102" s="3">
        <v>98</v>
      </c>
      <c r="B102" s="1" t="s">
        <v>925</v>
      </c>
      <c r="D102" s="1">
        <v>19.08</v>
      </c>
      <c r="E102" s="1">
        <v>6.68</v>
      </c>
      <c r="F102" s="1">
        <v>12.78</v>
      </c>
      <c r="G102" s="1">
        <v>14.69</v>
      </c>
      <c r="H102" s="1">
        <v>15.83</v>
      </c>
      <c r="I102" s="1">
        <v>2.86</v>
      </c>
      <c r="J102" s="1">
        <v>0</v>
      </c>
      <c r="K102" s="1">
        <v>8.96</v>
      </c>
      <c r="L102" s="1">
        <v>16.57</v>
      </c>
      <c r="M102" s="1">
        <v>20.89</v>
      </c>
      <c r="N102" s="1">
        <v>14.42</v>
      </c>
      <c r="O102" s="1">
        <v>19.8</v>
      </c>
      <c r="P102" s="1">
        <v>21.35</v>
      </c>
      <c r="Q102" s="1">
        <v>20.66</v>
      </c>
      <c r="S102" s="1">
        <v>14.13</v>
      </c>
      <c r="T102" s="1">
        <v>4.95</v>
      </c>
      <c r="U102" s="1">
        <v>9.47</v>
      </c>
      <c r="V102" s="1">
        <v>10.88</v>
      </c>
      <c r="W102" s="1">
        <v>11.73</v>
      </c>
      <c r="X102" s="1">
        <v>2.12</v>
      </c>
      <c r="Y102" s="1">
        <v>0</v>
      </c>
      <c r="Z102" s="1">
        <v>4.39</v>
      </c>
      <c r="AA102" s="1">
        <v>12.14</v>
      </c>
      <c r="AB102" s="1">
        <v>16.43</v>
      </c>
      <c r="AC102" s="1">
        <v>10.12</v>
      </c>
      <c r="AD102" s="1">
        <v>15.17</v>
      </c>
      <c r="AE102" s="1">
        <v>16.7</v>
      </c>
      <c r="AF102" s="1">
        <v>16.29</v>
      </c>
      <c r="AH102" s="7">
        <f>IF(SUM(D102:AF102)=0,0,1)</f>
        <v>1</v>
      </c>
    </row>
    <row r="103" spans="1:34" ht="12.75">
      <c r="A103" s="3">
        <v>99</v>
      </c>
      <c r="B103" s="195" t="s">
        <v>1664</v>
      </c>
      <c r="C103" s="195"/>
      <c r="D103" s="1">
        <v>15.8</v>
      </c>
      <c r="E103" s="1">
        <v>5.53</v>
      </c>
      <c r="F103" s="1">
        <v>10.59</v>
      </c>
      <c r="G103" s="1">
        <v>12.17</v>
      </c>
      <c r="H103" s="1">
        <v>13.12</v>
      </c>
      <c r="I103" s="1">
        <v>2.37</v>
      </c>
      <c r="J103" s="1">
        <v>0</v>
      </c>
      <c r="K103" s="1">
        <v>8.83</v>
      </c>
      <c r="L103" s="1">
        <v>13.62</v>
      </c>
      <c r="M103" s="1">
        <v>18.12</v>
      </c>
      <c r="N103" s="1">
        <v>11.95</v>
      </c>
      <c r="O103" s="1">
        <v>16.13</v>
      </c>
      <c r="P103" s="1">
        <v>17.83</v>
      </c>
      <c r="Q103" s="1">
        <v>18.27</v>
      </c>
      <c r="S103" s="1">
        <v>11.14</v>
      </c>
      <c r="T103" s="1">
        <v>3.9</v>
      </c>
      <c r="U103" s="1">
        <v>7.46</v>
      </c>
      <c r="V103" s="1">
        <v>8.58</v>
      </c>
      <c r="W103" s="1">
        <v>9.24</v>
      </c>
      <c r="X103" s="1">
        <v>1.67</v>
      </c>
      <c r="Y103" s="1">
        <v>0</v>
      </c>
      <c r="Z103" s="1">
        <v>6.29</v>
      </c>
      <c r="AA103" s="1">
        <v>10.01</v>
      </c>
      <c r="AB103" s="1">
        <v>14.06</v>
      </c>
      <c r="AC103" s="1">
        <v>9.12</v>
      </c>
      <c r="AD103" s="1">
        <v>11.35</v>
      </c>
      <c r="AE103" s="1">
        <v>12.52</v>
      </c>
      <c r="AF103" s="1">
        <v>14.83</v>
      </c>
      <c r="AG103" s="21"/>
      <c r="AH103" s="196">
        <v>1</v>
      </c>
    </row>
    <row r="104" spans="1:34" ht="12.75">
      <c r="A104" s="3">
        <v>100</v>
      </c>
      <c r="B104" s="1" t="s">
        <v>926</v>
      </c>
      <c r="D104" s="1">
        <v>15.96</v>
      </c>
      <c r="E104" s="1">
        <v>5.59</v>
      </c>
      <c r="F104" s="1">
        <v>10.69</v>
      </c>
      <c r="G104" s="1">
        <v>12.29</v>
      </c>
      <c r="H104" s="1">
        <v>13.25</v>
      </c>
      <c r="I104" s="1">
        <v>2.39</v>
      </c>
      <c r="J104" s="1">
        <v>0</v>
      </c>
      <c r="K104" s="1">
        <v>11.19</v>
      </c>
      <c r="L104" s="1">
        <v>14.69</v>
      </c>
      <c r="M104" s="1">
        <v>16.88</v>
      </c>
      <c r="N104" s="1">
        <v>13.68</v>
      </c>
      <c r="O104" s="1">
        <v>16.22</v>
      </c>
      <c r="P104" s="1">
        <v>16.34</v>
      </c>
      <c r="Q104" s="1">
        <v>17.15</v>
      </c>
      <c r="S104" s="1">
        <v>6.33</v>
      </c>
      <c r="T104" s="1">
        <v>2.21</v>
      </c>
      <c r="U104" s="1">
        <v>4.24</v>
      </c>
      <c r="V104" s="1">
        <v>4.87</v>
      </c>
      <c r="W104" s="1">
        <v>5.25</v>
      </c>
      <c r="X104" s="1">
        <v>0.95</v>
      </c>
      <c r="Y104" s="1">
        <v>0</v>
      </c>
      <c r="Z104" s="1">
        <v>1.89</v>
      </c>
      <c r="AA104" s="1">
        <v>5.13</v>
      </c>
      <c r="AB104" s="1">
        <v>8.07</v>
      </c>
      <c r="AC104" s="1">
        <v>4.01</v>
      </c>
      <c r="AD104" s="1">
        <v>6.82</v>
      </c>
      <c r="AE104" s="1">
        <v>6.96</v>
      </c>
      <c r="AF104" s="1">
        <v>8.62</v>
      </c>
      <c r="AH104" s="7">
        <f>IF(SUM(D104:AF104)=0,0,1)</f>
        <v>1</v>
      </c>
    </row>
    <row r="105" spans="1:34" ht="12.75">
      <c r="A105" s="3">
        <v>101</v>
      </c>
      <c r="B105" s="195" t="s">
        <v>1665</v>
      </c>
      <c r="C105" s="195"/>
      <c r="D105" s="1">
        <v>0</v>
      </c>
      <c r="E105" s="1">
        <v>0</v>
      </c>
      <c r="F105" s="1">
        <v>0</v>
      </c>
      <c r="G105" s="1">
        <v>0</v>
      </c>
      <c r="H105" s="1">
        <v>0</v>
      </c>
      <c r="I105" s="1">
        <v>0</v>
      </c>
      <c r="J105" s="1">
        <v>0</v>
      </c>
      <c r="K105" s="1">
        <v>0</v>
      </c>
      <c r="L105" s="1">
        <v>0</v>
      </c>
      <c r="M105" s="1">
        <v>0</v>
      </c>
      <c r="N105" s="1">
        <v>0</v>
      </c>
      <c r="O105" s="1">
        <v>0</v>
      </c>
      <c r="P105" s="1">
        <v>0</v>
      </c>
      <c r="Q105" s="1">
        <v>0</v>
      </c>
      <c r="R105" s="5"/>
      <c r="S105" s="1">
        <v>0</v>
      </c>
      <c r="T105" s="1">
        <v>0</v>
      </c>
      <c r="U105" s="1">
        <v>0</v>
      </c>
      <c r="V105" s="1">
        <v>0</v>
      </c>
      <c r="W105" s="1">
        <v>0</v>
      </c>
      <c r="X105" s="1">
        <v>0</v>
      </c>
      <c r="Y105" s="1">
        <v>0</v>
      </c>
      <c r="Z105" s="1">
        <v>0</v>
      </c>
      <c r="AA105" s="1">
        <v>0</v>
      </c>
      <c r="AB105" s="1">
        <v>0</v>
      </c>
      <c r="AC105" s="1">
        <v>0</v>
      </c>
      <c r="AD105" s="1">
        <v>0</v>
      </c>
      <c r="AE105" s="1">
        <v>0</v>
      </c>
      <c r="AF105" s="1">
        <v>0</v>
      </c>
      <c r="AG105" s="21"/>
      <c r="AH105" s="196">
        <v>0</v>
      </c>
    </row>
    <row r="106" spans="1:34" ht="12.75">
      <c r="A106" s="3">
        <v>102</v>
      </c>
      <c r="B106" s="1" t="s">
        <v>927</v>
      </c>
      <c r="D106" s="1">
        <v>14.28</v>
      </c>
      <c r="E106" s="1">
        <v>5</v>
      </c>
      <c r="F106" s="1">
        <v>9.57</v>
      </c>
      <c r="G106" s="1">
        <v>11</v>
      </c>
      <c r="H106" s="1">
        <v>11.85</v>
      </c>
      <c r="I106" s="1">
        <v>2.14</v>
      </c>
      <c r="J106" s="1">
        <v>0</v>
      </c>
      <c r="K106" s="1">
        <v>6.42</v>
      </c>
      <c r="L106" s="1">
        <v>11.92</v>
      </c>
      <c r="M106" s="1">
        <v>15.75</v>
      </c>
      <c r="N106" s="1">
        <v>10.06</v>
      </c>
      <c r="O106" s="1">
        <v>14.72</v>
      </c>
      <c r="P106" s="1">
        <v>16.96</v>
      </c>
      <c r="Q106" s="1">
        <v>15.14</v>
      </c>
      <c r="S106" s="1">
        <v>9.11</v>
      </c>
      <c r="T106" s="1">
        <v>3.19</v>
      </c>
      <c r="U106" s="1">
        <v>6.1</v>
      </c>
      <c r="V106" s="1">
        <v>7.01</v>
      </c>
      <c r="W106" s="1">
        <v>7.56</v>
      </c>
      <c r="X106" s="1">
        <v>1.37</v>
      </c>
      <c r="Y106" s="1">
        <v>0</v>
      </c>
      <c r="Z106" s="1">
        <v>4.4</v>
      </c>
      <c r="AA106" s="1">
        <v>7.75</v>
      </c>
      <c r="AB106" s="1">
        <v>10.34</v>
      </c>
      <c r="AC106" s="1">
        <v>6.6</v>
      </c>
      <c r="AD106" s="1">
        <v>9.46</v>
      </c>
      <c r="AE106" s="1">
        <v>11.4</v>
      </c>
      <c r="AF106" s="1">
        <v>9.81</v>
      </c>
      <c r="AH106" s="7">
        <f aca="true" t="shared" si="4" ref="AH106:AH114">IF(SUM(D106:AF106)=0,0,1)</f>
        <v>1</v>
      </c>
    </row>
    <row r="107" spans="1:34" ht="12.75">
      <c r="A107" s="3">
        <v>103</v>
      </c>
      <c r="B107" s="1" t="s">
        <v>928</v>
      </c>
      <c r="D107" s="1">
        <v>0</v>
      </c>
      <c r="E107" s="1">
        <v>0</v>
      </c>
      <c r="F107" s="1">
        <v>0</v>
      </c>
      <c r="G107" s="1">
        <v>0</v>
      </c>
      <c r="H107" s="1">
        <v>0</v>
      </c>
      <c r="I107" s="1">
        <v>0</v>
      </c>
      <c r="J107" s="1">
        <v>0</v>
      </c>
      <c r="K107" s="1">
        <v>0</v>
      </c>
      <c r="L107" s="1">
        <v>0</v>
      </c>
      <c r="M107" s="1">
        <v>0</v>
      </c>
      <c r="N107" s="1">
        <v>0</v>
      </c>
      <c r="O107" s="1">
        <v>0</v>
      </c>
      <c r="P107" s="1">
        <v>0</v>
      </c>
      <c r="Q107" s="1">
        <v>0</v>
      </c>
      <c r="S107" s="1">
        <v>0</v>
      </c>
      <c r="T107" s="1">
        <v>0</v>
      </c>
      <c r="U107" s="1">
        <v>0</v>
      </c>
      <c r="V107" s="1">
        <v>0</v>
      </c>
      <c r="W107" s="1">
        <v>0</v>
      </c>
      <c r="X107" s="1">
        <v>0</v>
      </c>
      <c r="Y107" s="1">
        <v>0</v>
      </c>
      <c r="Z107" s="1">
        <v>0</v>
      </c>
      <c r="AA107" s="1">
        <v>0</v>
      </c>
      <c r="AB107" s="1">
        <v>0</v>
      </c>
      <c r="AC107" s="1">
        <v>0</v>
      </c>
      <c r="AD107" s="1">
        <v>0</v>
      </c>
      <c r="AE107" s="1">
        <v>0</v>
      </c>
      <c r="AF107" s="1">
        <v>0</v>
      </c>
      <c r="AH107" s="7">
        <f t="shared" si="4"/>
        <v>0</v>
      </c>
    </row>
    <row r="108" spans="1:34" ht="12.75">
      <c r="A108" s="3">
        <v>104</v>
      </c>
      <c r="B108" s="1" t="s">
        <v>929</v>
      </c>
      <c r="D108" s="1">
        <v>0</v>
      </c>
      <c r="E108" s="1">
        <v>0</v>
      </c>
      <c r="F108" s="1">
        <v>0</v>
      </c>
      <c r="G108" s="1">
        <v>0</v>
      </c>
      <c r="H108" s="1">
        <v>0</v>
      </c>
      <c r="I108" s="1">
        <v>0</v>
      </c>
      <c r="J108" s="1">
        <v>0</v>
      </c>
      <c r="K108" s="1">
        <v>0</v>
      </c>
      <c r="L108" s="1">
        <v>0</v>
      </c>
      <c r="M108" s="1">
        <v>0</v>
      </c>
      <c r="N108" s="1">
        <v>0</v>
      </c>
      <c r="O108" s="1">
        <v>0</v>
      </c>
      <c r="P108" s="1">
        <v>0</v>
      </c>
      <c r="Q108" s="1">
        <v>0</v>
      </c>
      <c r="S108" s="1">
        <v>0</v>
      </c>
      <c r="T108" s="1">
        <v>0</v>
      </c>
      <c r="U108" s="1">
        <v>0</v>
      </c>
      <c r="V108" s="1">
        <v>0</v>
      </c>
      <c r="W108" s="1">
        <v>0</v>
      </c>
      <c r="X108" s="1">
        <v>0</v>
      </c>
      <c r="Y108" s="1">
        <v>0</v>
      </c>
      <c r="Z108" s="1">
        <v>0</v>
      </c>
      <c r="AA108" s="1">
        <v>0</v>
      </c>
      <c r="AB108" s="1">
        <v>0</v>
      </c>
      <c r="AC108" s="1">
        <v>0</v>
      </c>
      <c r="AD108" s="1">
        <v>0</v>
      </c>
      <c r="AE108" s="1">
        <v>0</v>
      </c>
      <c r="AF108" s="1">
        <v>0</v>
      </c>
      <c r="AH108" s="7">
        <f t="shared" si="4"/>
        <v>0</v>
      </c>
    </row>
    <row r="109" spans="1:34" ht="12.75">
      <c r="A109" s="3">
        <v>105</v>
      </c>
      <c r="B109" s="1" t="s">
        <v>930</v>
      </c>
      <c r="D109" s="1">
        <v>17.59</v>
      </c>
      <c r="E109" s="1">
        <v>6.16</v>
      </c>
      <c r="F109" s="1">
        <v>11.79</v>
      </c>
      <c r="G109" s="1">
        <v>13.55</v>
      </c>
      <c r="H109" s="1">
        <v>14.6</v>
      </c>
      <c r="I109" s="1">
        <v>2.64</v>
      </c>
      <c r="J109" s="1">
        <v>0</v>
      </c>
      <c r="K109" s="1">
        <v>9.73</v>
      </c>
      <c r="L109" s="1">
        <v>16.01</v>
      </c>
      <c r="M109" s="1">
        <v>21.43</v>
      </c>
      <c r="N109" s="1">
        <v>14.12</v>
      </c>
      <c r="O109" s="1">
        <v>18.84</v>
      </c>
      <c r="P109" s="1">
        <v>20.31</v>
      </c>
      <c r="Q109" s="1">
        <v>21.98</v>
      </c>
      <c r="S109" s="1">
        <v>11.27</v>
      </c>
      <c r="T109" s="1">
        <v>3.94</v>
      </c>
      <c r="U109" s="1">
        <v>7.55</v>
      </c>
      <c r="V109" s="1">
        <v>8.68</v>
      </c>
      <c r="W109" s="1">
        <v>9.35</v>
      </c>
      <c r="X109" s="1">
        <v>1.69</v>
      </c>
      <c r="Y109" s="1">
        <v>0</v>
      </c>
      <c r="Z109" s="1">
        <v>4.49</v>
      </c>
      <c r="AA109" s="1">
        <v>10.61</v>
      </c>
      <c r="AB109" s="1">
        <v>16.91</v>
      </c>
      <c r="AC109" s="1">
        <v>8.89</v>
      </c>
      <c r="AD109" s="1">
        <v>13.19</v>
      </c>
      <c r="AE109" s="1">
        <v>14.62</v>
      </c>
      <c r="AF109" s="1">
        <v>18.05</v>
      </c>
      <c r="AH109" s="7">
        <f t="shared" si="4"/>
        <v>1</v>
      </c>
    </row>
    <row r="110" spans="1:34" ht="12.75">
      <c r="A110" s="3">
        <v>106</v>
      </c>
      <c r="B110" s="1" t="s">
        <v>931</v>
      </c>
      <c r="D110" s="1">
        <v>0</v>
      </c>
      <c r="E110" s="1">
        <v>0</v>
      </c>
      <c r="F110" s="1">
        <v>0</v>
      </c>
      <c r="G110" s="1">
        <v>0</v>
      </c>
      <c r="H110" s="1">
        <v>0</v>
      </c>
      <c r="I110" s="1">
        <v>0</v>
      </c>
      <c r="J110" s="1">
        <v>0</v>
      </c>
      <c r="K110" s="1">
        <v>0</v>
      </c>
      <c r="L110" s="1">
        <v>0</v>
      </c>
      <c r="M110" s="1">
        <v>0</v>
      </c>
      <c r="N110" s="1">
        <v>0</v>
      </c>
      <c r="O110" s="1">
        <v>0</v>
      </c>
      <c r="P110" s="1">
        <v>0</v>
      </c>
      <c r="Q110" s="1">
        <v>0</v>
      </c>
      <c r="S110" s="1">
        <v>0</v>
      </c>
      <c r="T110" s="1">
        <v>0</v>
      </c>
      <c r="U110" s="1">
        <v>0</v>
      </c>
      <c r="V110" s="1">
        <v>0</v>
      </c>
      <c r="W110" s="1">
        <v>0</v>
      </c>
      <c r="X110" s="1">
        <v>0</v>
      </c>
      <c r="Y110" s="1">
        <v>0</v>
      </c>
      <c r="Z110" s="1">
        <v>0</v>
      </c>
      <c r="AA110" s="1">
        <v>0</v>
      </c>
      <c r="AB110" s="1">
        <v>0</v>
      </c>
      <c r="AC110" s="1">
        <v>0</v>
      </c>
      <c r="AD110" s="1">
        <v>0</v>
      </c>
      <c r="AE110" s="1">
        <v>0</v>
      </c>
      <c r="AF110" s="1">
        <v>0</v>
      </c>
      <c r="AH110" s="7">
        <f t="shared" si="4"/>
        <v>0</v>
      </c>
    </row>
    <row r="111" spans="1:34" ht="12.75">
      <c r="A111" s="3">
        <v>107</v>
      </c>
      <c r="B111" s="1" t="s">
        <v>932</v>
      </c>
      <c r="D111" s="1">
        <v>20.72</v>
      </c>
      <c r="E111" s="1">
        <v>7.25</v>
      </c>
      <c r="F111" s="1">
        <v>13.88</v>
      </c>
      <c r="G111" s="1">
        <v>15.96</v>
      </c>
      <c r="H111" s="1">
        <v>17.2</v>
      </c>
      <c r="I111" s="1">
        <v>3.11</v>
      </c>
      <c r="J111" s="1">
        <v>0</v>
      </c>
      <c r="K111" s="1">
        <v>8.76</v>
      </c>
      <c r="L111" s="1">
        <v>17.1</v>
      </c>
      <c r="M111" s="1">
        <v>22.68</v>
      </c>
      <c r="N111" s="1">
        <v>14.38</v>
      </c>
      <c r="O111" s="1">
        <v>21.19</v>
      </c>
      <c r="P111" s="1">
        <v>23.37</v>
      </c>
      <c r="Q111" s="1">
        <v>22.34</v>
      </c>
      <c r="S111" s="1">
        <v>17.09</v>
      </c>
      <c r="T111" s="1">
        <v>5.98</v>
      </c>
      <c r="U111" s="1">
        <v>11.45</v>
      </c>
      <c r="V111" s="1">
        <v>13.16</v>
      </c>
      <c r="W111" s="1">
        <v>14.18</v>
      </c>
      <c r="X111" s="1">
        <v>2.56</v>
      </c>
      <c r="Y111" s="1">
        <v>0</v>
      </c>
      <c r="Z111" s="1">
        <v>3.51</v>
      </c>
      <c r="AA111" s="1">
        <v>12.94</v>
      </c>
      <c r="AB111" s="1">
        <v>19.72</v>
      </c>
      <c r="AC111" s="1">
        <v>9.8</v>
      </c>
      <c r="AD111" s="1">
        <v>17.66</v>
      </c>
      <c r="AE111" s="1">
        <v>20.46</v>
      </c>
      <c r="AF111" s="1">
        <v>19.35</v>
      </c>
      <c r="AH111" s="7">
        <f t="shared" si="4"/>
        <v>1</v>
      </c>
    </row>
    <row r="112" spans="1:34" ht="12.75">
      <c r="A112" s="3">
        <v>108</v>
      </c>
      <c r="B112" s="1" t="s">
        <v>933</v>
      </c>
      <c r="D112" s="1">
        <v>18.68</v>
      </c>
      <c r="E112" s="1">
        <v>6.54</v>
      </c>
      <c r="F112" s="1">
        <v>12.51</v>
      </c>
      <c r="G112" s="1">
        <v>14.38</v>
      </c>
      <c r="H112" s="1">
        <v>15.5</v>
      </c>
      <c r="I112" s="1">
        <v>2.8</v>
      </c>
      <c r="J112" s="1">
        <v>0</v>
      </c>
      <c r="K112" s="1">
        <v>8.92</v>
      </c>
      <c r="L112" s="1">
        <v>16.23</v>
      </c>
      <c r="M112" s="1">
        <v>20.47</v>
      </c>
      <c r="N112" s="1">
        <v>14.04</v>
      </c>
      <c r="O112" s="1">
        <v>19.51</v>
      </c>
      <c r="P112" s="1">
        <v>21.04</v>
      </c>
      <c r="Q112" s="1">
        <v>20.19</v>
      </c>
      <c r="S112" s="1">
        <v>13.08</v>
      </c>
      <c r="T112" s="1">
        <v>4.58</v>
      </c>
      <c r="U112" s="1">
        <v>8.76</v>
      </c>
      <c r="V112" s="1">
        <v>10.07</v>
      </c>
      <c r="W112" s="1">
        <v>10.85</v>
      </c>
      <c r="X112" s="1">
        <v>1.96</v>
      </c>
      <c r="Y112" s="1">
        <v>0</v>
      </c>
      <c r="Z112" s="1">
        <v>3.25</v>
      </c>
      <c r="AA112" s="1">
        <v>10.97</v>
      </c>
      <c r="AB112" s="1">
        <v>15.44</v>
      </c>
      <c r="AC112" s="1">
        <v>8.72</v>
      </c>
      <c r="AD112" s="1">
        <v>14.34</v>
      </c>
      <c r="AE112" s="1">
        <v>15.97</v>
      </c>
      <c r="AF112" s="1">
        <v>15.17</v>
      </c>
      <c r="AH112" s="7">
        <f t="shared" si="4"/>
        <v>1</v>
      </c>
    </row>
    <row r="113" spans="1:34" ht="12.75">
      <c r="A113" s="3">
        <v>109</v>
      </c>
      <c r="B113" s="1" t="s">
        <v>934</v>
      </c>
      <c r="D113" s="1">
        <v>20.93</v>
      </c>
      <c r="E113" s="1">
        <v>7.33</v>
      </c>
      <c r="F113" s="1">
        <v>14.03</v>
      </c>
      <c r="G113" s="1">
        <v>16.12</v>
      </c>
      <c r="H113" s="1">
        <v>17.38</v>
      </c>
      <c r="I113" s="1">
        <v>3.14</v>
      </c>
      <c r="J113" s="1">
        <v>0</v>
      </c>
      <c r="K113" s="1">
        <v>9.04</v>
      </c>
      <c r="L113" s="1">
        <v>17.37</v>
      </c>
      <c r="M113" s="1">
        <v>22.77</v>
      </c>
      <c r="N113" s="1">
        <v>14.69</v>
      </c>
      <c r="O113" s="1">
        <v>21.39</v>
      </c>
      <c r="P113" s="1">
        <v>23.55</v>
      </c>
      <c r="Q113" s="1">
        <v>22.37</v>
      </c>
      <c r="S113" s="1">
        <v>17.48</v>
      </c>
      <c r="T113" s="1">
        <v>6.12</v>
      </c>
      <c r="U113" s="1">
        <v>11.71</v>
      </c>
      <c r="V113" s="1">
        <v>13.46</v>
      </c>
      <c r="W113" s="1">
        <v>14.51</v>
      </c>
      <c r="X113" s="1">
        <v>2.62</v>
      </c>
      <c r="Y113" s="1">
        <v>0</v>
      </c>
      <c r="Z113" s="1">
        <v>4.31</v>
      </c>
      <c r="AA113" s="1">
        <v>13.47</v>
      </c>
      <c r="AB113" s="1">
        <v>19.87</v>
      </c>
      <c r="AC113" s="1">
        <v>10.42</v>
      </c>
      <c r="AD113" s="1">
        <v>18.04</v>
      </c>
      <c r="AE113" s="1">
        <v>20.78</v>
      </c>
      <c r="AF113" s="1">
        <v>19.42</v>
      </c>
      <c r="AH113" s="7">
        <f t="shared" si="4"/>
        <v>1</v>
      </c>
    </row>
    <row r="114" spans="1:34" ht="12.75">
      <c r="A114" s="3">
        <v>110</v>
      </c>
      <c r="B114" s="1" t="s">
        <v>935</v>
      </c>
      <c r="D114" s="1">
        <v>13.33</v>
      </c>
      <c r="E114" s="1">
        <v>4.67</v>
      </c>
      <c r="F114" s="1">
        <v>8.93</v>
      </c>
      <c r="G114" s="1">
        <v>10.27</v>
      </c>
      <c r="H114" s="1">
        <v>11.07</v>
      </c>
      <c r="I114" s="1">
        <v>2</v>
      </c>
      <c r="J114" s="1">
        <v>0</v>
      </c>
      <c r="K114" s="1">
        <v>6.22</v>
      </c>
      <c r="L114" s="1">
        <v>11.13</v>
      </c>
      <c r="M114" s="1">
        <v>14.92</v>
      </c>
      <c r="N114" s="1">
        <v>9.36</v>
      </c>
      <c r="O114" s="1">
        <v>13.8</v>
      </c>
      <c r="P114" s="1">
        <v>16.26</v>
      </c>
      <c r="Q114" s="1">
        <v>14.25</v>
      </c>
      <c r="S114" s="1">
        <v>7.12</v>
      </c>
      <c r="T114" s="1">
        <v>2.49</v>
      </c>
      <c r="U114" s="1">
        <v>4.77</v>
      </c>
      <c r="V114" s="1">
        <v>5.48</v>
      </c>
      <c r="W114" s="1">
        <v>5.91</v>
      </c>
      <c r="X114" s="1">
        <v>1.07</v>
      </c>
      <c r="Y114" s="1">
        <v>0</v>
      </c>
      <c r="Z114" s="1">
        <v>2.92</v>
      </c>
      <c r="AA114" s="1">
        <v>5.8</v>
      </c>
      <c r="AB114" s="1">
        <v>8.63</v>
      </c>
      <c r="AC114" s="1">
        <v>4.63</v>
      </c>
      <c r="AD114" s="1">
        <v>7.55</v>
      </c>
      <c r="AE114" s="1">
        <v>9.95</v>
      </c>
      <c r="AF114" s="1">
        <v>7.97</v>
      </c>
      <c r="AH114" s="7">
        <f t="shared" si="4"/>
        <v>1</v>
      </c>
    </row>
    <row r="115" spans="1:34" ht="12.75">
      <c r="A115" s="3">
        <v>111</v>
      </c>
      <c r="B115" s="195" t="s">
        <v>1666</v>
      </c>
      <c r="C115" s="195"/>
      <c r="D115" s="1">
        <v>15.89</v>
      </c>
      <c r="E115" s="1">
        <v>5.56</v>
      </c>
      <c r="F115" s="1">
        <v>10.64</v>
      </c>
      <c r="G115" s="1">
        <v>12.23</v>
      </c>
      <c r="H115" s="1">
        <v>13.18</v>
      </c>
      <c r="I115" s="1">
        <v>2.38</v>
      </c>
      <c r="J115" s="1">
        <v>0</v>
      </c>
      <c r="K115" s="1">
        <v>10.01</v>
      </c>
      <c r="L115" s="1">
        <v>14.46</v>
      </c>
      <c r="M115" s="1">
        <v>17.05</v>
      </c>
      <c r="N115" s="1">
        <v>13.25</v>
      </c>
      <c r="O115" s="1">
        <v>16.28</v>
      </c>
      <c r="P115" s="1">
        <v>16.42</v>
      </c>
      <c r="Q115" s="1">
        <v>17.37</v>
      </c>
      <c r="S115" s="1">
        <v>6.57</v>
      </c>
      <c r="T115" s="1">
        <v>2.3</v>
      </c>
      <c r="U115" s="1">
        <v>4.4</v>
      </c>
      <c r="V115" s="1">
        <v>5.06</v>
      </c>
      <c r="W115" s="1">
        <v>5.45</v>
      </c>
      <c r="X115" s="1">
        <v>0.99</v>
      </c>
      <c r="Y115" s="1">
        <v>0</v>
      </c>
      <c r="Z115" s="1">
        <v>0.62</v>
      </c>
      <c r="AA115" s="1">
        <v>5.17</v>
      </c>
      <c r="AB115" s="1">
        <v>8.57</v>
      </c>
      <c r="AC115" s="1">
        <v>3.8</v>
      </c>
      <c r="AD115" s="1">
        <v>7.23</v>
      </c>
      <c r="AE115" s="1">
        <v>7.39</v>
      </c>
      <c r="AF115" s="1">
        <v>9.16</v>
      </c>
      <c r="AG115" s="21"/>
      <c r="AH115" s="196">
        <v>1</v>
      </c>
    </row>
    <row r="116" spans="1:34" ht="12.75">
      <c r="A116" s="3">
        <v>112</v>
      </c>
      <c r="B116" s="195" t="s">
        <v>1667</v>
      </c>
      <c r="C116" s="195"/>
      <c r="D116" s="1">
        <v>0</v>
      </c>
      <c r="E116" s="1">
        <v>0</v>
      </c>
      <c r="F116" s="1">
        <v>0</v>
      </c>
      <c r="G116" s="1">
        <v>0</v>
      </c>
      <c r="H116" s="1">
        <v>0</v>
      </c>
      <c r="I116" s="1">
        <v>0</v>
      </c>
      <c r="J116" s="1">
        <v>0</v>
      </c>
      <c r="K116" s="1">
        <v>0</v>
      </c>
      <c r="L116" s="1">
        <v>0</v>
      </c>
      <c r="M116" s="1">
        <v>0</v>
      </c>
      <c r="N116" s="1">
        <v>0</v>
      </c>
      <c r="O116" s="1">
        <v>0</v>
      </c>
      <c r="P116" s="1">
        <v>0</v>
      </c>
      <c r="Q116" s="1">
        <v>0</v>
      </c>
      <c r="R116" s="5"/>
      <c r="S116" s="1">
        <v>0</v>
      </c>
      <c r="T116" s="1">
        <v>0</v>
      </c>
      <c r="U116" s="1">
        <v>0</v>
      </c>
      <c r="V116" s="1">
        <v>0</v>
      </c>
      <c r="W116" s="1">
        <v>0</v>
      </c>
      <c r="X116" s="1">
        <v>0</v>
      </c>
      <c r="Y116" s="1">
        <v>0</v>
      </c>
      <c r="Z116" s="1">
        <v>0</v>
      </c>
      <c r="AA116" s="1">
        <v>0</v>
      </c>
      <c r="AB116" s="1">
        <v>0</v>
      </c>
      <c r="AC116" s="1">
        <v>0</v>
      </c>
      <c r="AD116" s="1">
        <v>0</v>
      </c>
      <c r="AE116" s="1">
        <v>0</v>
      </c>
      <c r="AF116" s="1">
        <v>0</v>
      </c>
      <c r="AG116" s="21"/>
      <c r="AH116" s="196">
        <v>0</v>
      </c>
    </row>
    <row r="117" spans="1:34" ht="12.75">
      <c r="A117" s="3">
        <v>113</v>
      </c>
      <c r="B117" s="195" t="s">
        <v>1668</v>
      </c>
      <c r="C117" s="195"/>
      <c r="D117" s="1">
        <v>10.77</v>
      </c>
      <c r="E117" s="1">
        <v>3.77</v>
      </c>
      <c r="F117" s="1">
        <v>7.22</v>
      </c>
      <c r="G117" s="1">
        <v>8.3</v>
      </c>
      <c r="H117" s="1">
        <v>8.94</v>
      </c>
      <c r="I117" s="1">
        <v>1.62</v>
      </c>
      <c r="J117" s="1">
        <v>0</v>
      </c>
      <c r="K117" s="1">
        <v>3.55</v>
      </c>
      <c r="L117" s="1">
        <v>8.3</v>
      </c>
      <c r="M117" s="1">
        <v>12.41</v>
      </c>
      <c r="N117" s="1">
        <v>6.33</v>
      </c>
      <c r="O117" s="1">
        <v>11.24</v>
      </c>
      <c r="P117" s="1">
        <v>13.81</v>
      </c>
      <c r="Q117" s="1">
        <v>11.71</v>
      </c>
      <c r="S117" s="1">
        <v>5.68</v>
      </c>
      <c r="T117" s="1">
        <v>1.99</v>
      </c>
      <c r="U117" s="1">
        <v>3.79</v>
      </c>
      <c r="V117" s="1">
        <v>4.38</v>
      </c>
      <c r="W117" s="1">
        <v>4.72</v>
      </c>
      <c r="X117" s="1">
        <v>0.85</v>
      </c>
      <c r="Y117" s="1">
        <v>0</v>
      </c>
      <c r="Z117" s="1">
        <v>-1.63</v>
      </c>
      <c r="AA117" s="1">
        <v>2.94</v>
      </c>
      <c r="AB117" s="1">
        <v>7.75</v>
      </c>
      <c r="AC117" s="1">
        <v>0.72</v>
      </c>
      <c r="AD117" s="1">
        <v>6.26</v>
      </c>
      <c r="AE117" s="1">
        <v>9.55</v>
      </c>
      <c r="AF117" s="1">
        <v>6.85</v>
      </c>
      <c r="AG117" s="21"/>
      <c r="AH117" s="196">
        <v>1</v>
      </c>
    </row>
    <row r="118" spans="1:34" ht="12.75">
      <c r="A118" s="3">
        <v>114</v>
      </c>
      <c r="B118" s="1" t="s">
        <v>936</v>
      </c>
      <c r="D118" s="1">
        <v>16.34</v>
      </c>
      <c r="E118" s="1">
        <v>5.72</v>
      </c>
      <c r="F118" s="1">
        <v>10.95</v>
      </c>
      <c r="G118" s="1">
        <v>12.58</v>
      </c>
      <c r="H118" s="1">
        <v>13.56</v>
      </c>
      <c r="I118" s="1">
        <v>2.45</v>
      </c>
      <c r="J118" s="1">
        <v>0</v>
      </c>
      <c r="K118" s="1">
        <v>7.16</v>
      </c>
      <c r="L118" s="1">
        <v>13.75</v>
      </c>
      <c r="M118" s="1">
        <v>18.85</v>
      </c>
      <c r="N118" s="1">
        <v>11.76</v>
      </c>
      <c r="O118" s="1">
        <v>16.75</v>
      </c>
      <c r="P118" s="1">
        <v>18.86</v>
      </c>
      <c r="Q118" s="1">
        <v>18.84</v>
      </c>
      <c r="S118" s="1">
        <v>12.54</v>
      </c>
      <c r="T118" s="1">
        <v>4.39</v>
      </c>
      <c r="U118" s="1">
        <v>8.4</v>
      </c>
      <c r="V118" s="1">
        <v>9.66</v>
      </c>
      <c r="W118" s="1">
        <v>10.41</v>
      </c>
      <c r="X118" s="1">
        <v>1.88</v>
      </c>
      <c r="Y118" s="1">
        <v>0</v>
      </c>
      <c r="Z118" s="1">
        <v>4.67</v>
      </c>
      <c r="AA118" s="1">
        <v>11.04</v>
      </c>
      <c r="AB118" s="1">
        <v>15.6</v>
      </c>
      <c r="AC118" s="1">
        <v>9.84</v>
      </c>
      <c r="AD118" s="1">
        <v>12.83</v>
      </c>
      <c r="AE118" s="1">
        <v>14.45</v>
      </c>
      <c r="AF118" s="1">
        <v>16.18</v>
      </c>
      <c r="AH118" s="7">
        <f aca="true" t="shared" si="5" ref="AH118:AH124">IF(SUM(D118:AF118)=0,0,1)</f>
        <v>1</v>
      </c>
    </row>
    <row r="119" spans="1:34" ht="12.75">
      <c r="A119" s="3">
        <v>115</v>
      </c>
      <c r="B119" s="1" t="s">
        <v>937</v>
      </c>
      <c r="D119" s="1">
        <v>12.23</v>
      </c>
      <c r="E119" s="1">
        <v>4.28</v>
      </c>
      <c r="F119" s="1">
        <v>8.19</v>
      </c>
      <c r="G119" s="1">
        <v>9.41</v>
      </c>
      <c r="H119" s="1">
        <v>10.15</v>
      </c>
      <c r="I119" s="1">
        <v>1.83</v>
      </c>
      <c r="J119" s="1">
        <v>0</v>
      </c>
      <c r="K119" s="1">
        <v>5.4</v>
      </c>
      <c r="L119" s="1">
        <v>10.01</v>
      </c>
      <c r="M119" s="1">
        <v>13.73</v>
      </c>
      <c r="N119" s="1">
        <v>8.24</v>
      </c>
      <c r="O119" s="1">
        <v>12.66</v>
      </c>
      <c r="P119" s="1">
        <v>15</v>
      </c>
      <c r="Q119" s="1">
        <v>13.1</v>
      </c>
      <c r="S119" s="1">
        <v>5.23</v>
      </c>
      <c r="T119" s="1">
        <v>1.83</v>
      </c>
      <c r="U119" s="1">
        <v>3.5</v>
      </c>
      <c r="V119" s="1">
        <v>4.03</v>
      </c>
      <c r="W119" s="1">
        <v>4.34</v>
      </c>
      <c r="X119" s="1">
        <v>0.78</v>
      </c>
      <c r="Y119" s="1">
        <v>0</v>
      </c>
      <c r="Z119" s="1">
        <v>1.85</v>
      </c>
      <c r="AA119" s="1">
        <v>3.87</v>
      </c>
      <c r="AB119" s="1">
        <v>6.61</v>
      </c>
      <c r="AC119" s="1">
        <v>2.71</v>
      </c>
      <c r="AD119" s="1">
        <v>5.62</v>
      </c>
      <c r="AE119" s="1">
        <v>7.81</v>
      </c>
      <c r="AF119" s="1">
        <v>6.01</v>
      </c>
      <c r="AH119" s="7">
        <f t="shared" si="5"/>
        <v>1</v>
      </c>
    </row>
    <row r="120" spans="1:34" ht="12.75">
      <c r="A120" s="3">
        <v>116</v>
      </c>
      <c r="B120" s="1" t="s">
        <v>938</v>
      </c>
      <c r="D120" s="1">
        <v>7.75</v>
      </c>
      <c r="E120" s="1">
        <v>2.71</v>
      </c>
      <c r="F120" s="1">
        <v>5.2</v>
      </c>
      <c r="G120" s="1">
        <v>5.96</v>
      </c>
      <c r="H120" s="1">
        <v>6.43</v>
      </c>
      <c r="I120" s="1">
        <v>1.16</v>
      </c>
      <c r="J120" s="1">
        <v>0</v>
      </c>
      <c r="K120" s="1">
        <v>3.82</v>
      </c>
      <c r="L120" s="1">
        <v>6.47</v>
      </c>
      <c r="M120" s="1">
        <v>8.61</v>
      </c>
      <c r="N120" s="1">
        <v>5.45</v>
      </c>
      <c r="O120" s="1">
        <v>8</v>
      </c>
      <c r="P120" s="1">
        <v>9.34</v>
      </c>
      <c r="Q120" s="1">
        <v>8.25</v>
      </c>
      <c r="S120" s="1">
        <v>-0.07</v>
      </c>
      <c r="T120" s="1">
        <v>-0.02</v>
      </c>
      <c r="U120" s="1">
        <v>-0.08</v>
      </c>
      <c r="V120" s="1">
        <v>-0.05</v>
      </c>
      <c r="W120" s="1">
        <v>-0.06</v>
      </c>
      <c r="X120" s="1">
        <v>-0.01</v>
      </c>
      <c r="Y120" s="1">
        <v>0</v>
      </c>
      <c r="Z120" s="1">
        <v>-2.02</v>
      </c>
      <c r="AA120" s="1">
        <v>-0.85</v>
      </c>
      <c r="AB120" s="1">
        <v>0.72</v>
      </c>
      <c r="AC120" s="1">
        <v>-1.52</v>
      </c>
      <c r="AD120" s="1">
        <v>0.15</v>
      </c>
      <c r="AE120" s="1">
        <v>1.41</v>
      </c>
      <c r="AF120" s="1">
        <v>0.38</v>
      </c>
      <c r="AH120" s="7">
        <f t="shared" si="5"/>
        <v>1</v>
      </c>
    </row>
    <row r="121" spans="1:34" ht="12.75">
      <c r="A121" s="3">
        <v>117</v>
      </c>
      <c r="B121" s="1" t="s">
        <v>939</v>
      </c>
      <c r="D121" s="1">
        <v>9.85</v>
      </c>
      <c r="E121" s="1">
        <v>3.45</v>
      </c>
      <c r="F121" s="1">
        <v>6.6</v>
      </c>
      <c r="G121" s="1">
        <v>7.58</v>
      </c>
      <c r="H121" s="1">
        <v>8.17</v>
      </c>
      <c r="I121" s="1">
        <v>1.48</v>
      </c>
      <c r="J121" s="1">
        <v>0</v>
      </c>
      <c r="K121" s="1">
        <v>4.98</v>
      </c>
      <c r="L121" s="1">
        <v>8.13</v>
      </c>
      <c r="M121" s="1">
        <v>10.92</v>
      </c>
      <c r="N121" s="1">
        <v>6.79</v>
      </c>
      <c r="O121" s="1">
        <v>10.14</v>
      </c>
      <c r="P121" s="1">
        <v>11.87</v>
      </c>
      <c r="Q121" s="1">
        <v>10.44</v>
      </c>
      <c r="S121" s="1">
        <v>2.24</v>
      </c>
      <c r="T121" s="1">
        <v>0.78</v>
      </c>
      <c r="U121" s="1">
        <v>1.48</v>
      </c>
      <c r="V121" s="1">
        <v>1.72</v>
      </c>
      <c r="W121" s="1">
        <v>1.86</v>
      </c>
      <c r="X121" s="1">
        <v>0.34</v>
      </c>
      <c r="Y121" s="1">
        <v>0</v>
      </c>
      <c r="Z121" s="1">
        <v>0.52</v>
      </c>
      <c r="AA121" s="1">
        <v>1.22</v>
      </c>
      <c r="AB121" s="1">
        <v>3.11</v>
      </c>
      <c r="AC121" s="1">
        <v>0.41</v>
      </c>
      <c r="AD121" s="1">
        <v>2.44</v>
      </c>
      <c r="AE121" s="1">
        <v>3.98</v>
      </c>
      <c r="AF121" s="1">
        <v>2.67</v>
      </c>
      <c r="AH121" s="7">
        <f t="shared" si="5"/>
        <v>1</v>
      </c>
    </row>
    <row r="122" spans="1:34" ht="12.75">
      <c r="A122" s="3">
        <v>118</v>
      </c>
      <c r="B122" s="1" t="s">
        <v>940</v>
      </c>
      <c r="D122" s="1">
        <v>22.59</v>
      </c>
      <c r="E122" s="1">
        <v>7.91</v>
      </c>
      <c r="F122" s="1">
        <v>15.14</v>
      </c>
      <c r="G122" s="1">
        <v>17.39</v>
      </c>
      <c r="H122" s="1">
        <v>18.75</v>
      </c>
      <c r="I122" s="1">
        <v>3.39</v>
      </c>
      <c r="J122" s="1">
        <v>0</v>
      </c>
      <c r="K122" s="1">
        <v>16.27</v>
      </c>
      <c r="L122" s="1">
        <v>21.07</v>
      </c>
      <c r="M122" s="1">
        <v>23.5</v>
      </c>
      <c r="N122" s="1">
        <v>19.88</v>
      </c>
      <c r="O122" s="1">
        <v>22.85</v>
      </c>
      <c r="P122" s="1">
        <v>22.96</v>
      </c>
      <c r="Q122" s="1">
        <v>23.76</v>
      </c>
      <c r="S122" s="1">
        <v>16.49</v>
      </c>
      <c r="T122" s="1">
        <v>5.77</v>
      </c>
      <c r="U122" s="1">
        <v>11.05</v>
      </c>
      <c r="V122" s="1">
        <v>12.7</v>
      </c>
      <c r="W122" s="1">
        <v>13.69</v>
      </c>
      <c r="X122" s="1">
        <v>2.47</v>
      </c>
      <c r="Y122" s="1">
        <v>0</v>
      </c>
      <c r="Z122" s="1">
        <v>9.62</v>
      </c>
      <c r="AA122" s="1">
        <v>14.92</v>
      </c>
      <c r="AB122" s="1">
        <v>18.27</v>
      </c>
      <c r="AC122" s="1">
        <v>13.52</v>
      </c>
      <c r="AD122" s="1">
        <v>17.02</v>
      </c>
      <c r="AE122" s="1">
        <v>17.15</v>
      </c>
      <c r="AF122" s="1">
        <v>18.84</v>
      </c>
      <c r="AH122" s="7">
        <f t="shared" si="5"/>
        <v>1</v>
      </c>
    </row>
    <row r="123" spans="1:34" ht="12.75">
      <c r="A123" s="3">
        <v>119</v>
      </c>
      <c r="B123" s="1" t="s">
        <v>941</v>
      </c>
      <c r="D123" s="1">
        <v>0</v>
      </c>
      <c r="E123" s="1">
        <v>0</v>
      </c>
      <c r="F123" s="1">
        <v>0</v>
      </c>
      <c r="G123" s="1">
        <v>0</v>
      </c>
      <c r="H123" s="1">
        <v>0</v>
      </c>
      <c r="I123" s="1">
        <v>0</v>
      </c>
      <c r="J123" s="1">
        <v>0</v>
      </c>
      <c r="K123" s="1">
        <v>0</v>
      </c>
      <c r="L123" s="1">
        <v>0</v>
      </c>
      <c r="M123" s="1">
        <v>0</v>
      </c>
      <c r="N123" s="1">
        <v>0</v>
      </c>
      <c r="O123" s="1">
        <v>0</v>
      </c>
      <c r="P123" s="1">
        <v>0</v>
      </c>
      <c r="Q123" s="1">
        <v>0</v>
      </c>
      <c r="S123" s="1">
        <v>0</v>
      </c>
      <c r="T123" s="1">
        <v>0</v>
      </c>
      <c r="U123" s="1">
        <v>0</v>
      </c>
      <c r="V123" s="1">
        <v>0</v>
      </c>
      <c r="W123" s="1">
        <v>0</v>
      </c>
      <c r="X123" s="1">
        <v>0</v>
      </c>
      <c r="Y123" s="1">
        <v>0</v>
      </c>
      <c r="Z123" s="1">
        <v>0</v>
      </c>
      <c r="AA123" s="1">
        <v>0</v>
      </c>
      <c r="AB123" s="1">
        <v>0</v>
      </c>
      <c r="AC123" s="1">
        <v>0</v>
      </c>
      <c r="AD123" s="1">
        <v>0</v>
      </c>
      <c r="AE123" s="1">
        <v>0</v>
      </c>
      <c r="AF123" s="1">
        <v>0</v>
      </c>
      <c r="AH123" s="7">
        <f t="shared" si="5"/>
        <v>0</v>
      </c>
    </row>
    <row r="124" spans="1:34" ht="12.75">
      <c r="A124" s="3">
        <v>120</v>
      </c>
      <c r="B124" s="1" t="s">
        <v>942</v>
      </c>
      <c r="D124" s="1">
        <v>26.83</v>
      </c>
      <c r="E124" s="1">
        <v>9.39</v>
      </c>
      <c r="F124" s="1">
        <v>17.98</v>
      </c>
      <c r="G124" s="1">
        <v>20.66</v>
      </c>
      <c r="H124" s="1">
        <v>22.27</v>
      </c>
      <c r="I124" s="1">
        <v>4.02</v>
      </c>
      <c r="J124" s="1">
        <v>0</v>
      </c>
      <c r="K124" s="1">
        <v>14.88</v>
      </c>
      <c r="L124" s="1">
        <v>23.76</v>
      </c>
      <c r="M124" s="1">
        <v>27.53</v>
      </c>
      <c r="N124" s="1">
        <v>21.53</v>
      </c>
      <c r="O124" s="1">
        <v>27.1</v>
      </c>
      <c r="P124" s="1">
        <v>27.37</v>
      </c>
      <c r="Q124" s="1">
        <v>27.61</v>
      </c>
      <c r="S124" s="1">
        <v>26.12</v>
      </c>
      <c r="T124" s="1">
        <v>9.14</v>
      </c>
      <c r="U124" s="1">
        <v>17.5</v>
      </c>
      <c r="V124" s="1">
        <v>20.11</v>
      </c>
      <c r="W124" s="1">
        <v>21.68</v>
      </c>
      <c r="X124" s="1">
        <v>3.92</v>
      </c>
      <c r="Y124" s="1">
        <v>0</v>
      </c>
      <c r="Z124" s="1">
        <v>9.63</v>
      </c>
      <c r="AA124" s="1">
        <v>21.84</v>
      </c>
      <c r="AB124" s="1">
        <v>27.24</v>
      </c>
      <c r="AC124" s="1">
        <v>18.72</v>
      </c>
      <c r="AD124" s="1">
        <v>26.53</v>
      </c>
      <c r="AE124" s="1">
        <v>26.93</v>
      </c>
      <c r="AF124" s="1">
        <v>27.39</v>
      </c>
      <c r="AH124" s="7">
        <f t="shared" si="5"/>
        <v>1</v>
      </c>
    </row>
    <row r="125" spans="1:34" ht="12.75">
      <c r="A125" s="3">
        <v>121</v>
      </c>
      <c r="B125" s="195" t="s">
        <v>1669</v>
      </c>
      <c r="C125" s="195"/>
      <c r="D125" s="1">
        <v>17.67</v>
      </c>
      <c r="E125" s="1">
        <v>6.19</v>
      </c>
      <c r="F125" s="1">
        <v>11.84</v>
      </c>
      <c r="G125" s="1">
        <v>13.61</v>
      </c>
      <c r="H125" s="1">
        <v>14.67</v>
      </c>
      <c r="I125" s="1">
        <v>2.65</v>
      </c>
      <c r="J125" s="1">
        <v>0</v>
      </c>
      <c r="K125" s="1">
        <v>8.43</v>
      </c>
      <c r="L125" s="1">
        <v>15.21</v>
      </c>
      <c r="M125" s="1">
        <v>19.3</v>
      </c>
      <c r="N125" s="1">
        <v>13.37</v>
      </c>
      <c r="O125" s="1">
        <v>17.97</v>
      </c>
      <c r="P125" s="1">
        <v>19.36</v>
      </c>
      <c r="Q125" s="1">
        <v>19.27</v>
      </c>
      <c r="S125" s="1">
        <v>11.71</v>
      </c>
      <c r="T125" s="1">
        <v>4.1</v>
      </c>
      <c r="U125" s="1">
        <v>7.84</v>
      </c>
      <c r="V125" s="1">
        <v>9.02</v>
      </c>
      <c r="W125" s="1">
        <v>9.72</v>
      </c>
      <c r="X125" s="1">
        <v>1.76</v>
      </c>
      <c r="Y125" s="1">
        <v>0</v>
      </c>
      <c r="Z125" s="1">
        <v>2.8</v>
      </c>
      <c r="AA125" s="1">
        <v>9.59</v>
      </c>
      <c r="AB125" s="1">
        <v>13.73</v>
      </c>
      <c r="AC125" s="1">
        <v>7.99</v>
      </c>
      <c r="AD125" s="1">
        <v>11.99</v>
      </c>
      <c r="AE125" s="1">
        <v>13.37</v>
      </c>
      <c r="AF125" s="1">
        <v>13.92</v>
      </c>
      <c r="AG125" s="21"/>
      <c r="AH125" s="196">
        <v>1</v>
      </c>
    </row>
    <row r="126" spans="1:34" ht="12.75">
      <c r="A126" s="3">
        <v>122</v>
      </c>
      <c r="B126" s="195" t="s">
        <v>1670</v>
      </c>
      <c r="C126" s="195"/>
      <c r="D126" s="1">
        <v>17.67</v>
      </c>
      <c r="E126" s="1">
        <v>6.19</v>
      </c>
      <c r="F126" s="1">
        <v>11.84</v>
      </c>
      <c r="G126" s="1">
        <v>13.61</v>
      </c>
      <c r="H126" s="1">
        <v>14.67</v>
      </c>
      <c r="I126" s="1">
        <v>2.65</v>
      </c>
      <c r="J126" s="1">
        <v>0</v>
      </c>
      <c r="K126" s="1">
        <v>8.43</v>
      </c>
      <c r="L126" s="1">
        <v>15.21</v>
      </c>
      <c r="M126" s="1">
        <v>19.3</v>
      </c>
      <c r="N126" s="1">
        <v>13.37</v>
      </c>
      <c r="O126" s="1">
        <v>17.97</v>
      </c>
      <c r="P126" s="1">
        <v>19.36</v>
      </c>
      <c r="Q126" s="1">
        <v>19.27</v>
      </c>
      <c r="S126" s="1">
        <v>11.71</v>
      </c>
      <c r="T126" s="1">
        <v>4.1</v>
      </c>
      <c r="U126" s="1">
        <v>7.84</v>
      </c>
      <c r="V126" s="1">
        <v>9.02</v>
      </c>
      <c r="W126" s="1">
        <v>9.72</v>
      </c>
      <c r="X126" s="1">
        <v>1.76</v>
      </c>
      <c r="Y126" s="1">
        <v>0</v>
      </c>
      <c r="Z126" s="1">
        <v>2.8</v>
      </c>
      <c r="AA126" s="1">
        <v>9.59</v>
      </c>
      <c r="AB126" s="1">
        <v>13.73</v>
      </c>
      <c r="AC126" s="1">
        <v>7.99</v>
      </c>
      <c r="AD126" s="1">
        <v>11.99</v>
      </c>
      <c r="AE126" s="1">
        <v>13.37</v>
      </c>
      <c r="AF126" s="1">
        <v>13.92</v>
      </c>
      <c r="AG126" s="21"/>
      <c r="AH126" s="196">
        <v>1</v>
      </c>
    </row>
    <row r="127" spans="1:34" ht="12.75">
      <c r="A127" s="3">
        <v>123</v>
      </c>
      <c r="B127" s="1" t="s">
        <v>943</v>
      </c>
      <c r="D127" s="1">
        <v>14.69</v>
      </c>
      <c r="E127" s="1">
        <v>5.14</v>
      </c>
      <c r="F127" s="1">
        <v>9.84</v>
      </c>
      <c r="G127" s="1">
        <v>11.31</v>
      </c>
      <c r="H127" s="1">
        <v>12.19</v>
      </c>
      <c r="I127" s="1">
        <v>2.2</v>
      </c>
      <c r="J127" s="1">
        <v>0</v>
      </c>
      <c r="K127" s="1">
        <v>7.24</v>
      </c>
      <c r="L127" s="1">
        <v>12.63</v>
      </c>
      <c r="M127" s="1">
        <v>17.96</v>
      </c>
      <c r="N127" s="1">
        <v>10.42</v>
      </c>
      <c r="O127" s="1">
        <v>15.95</v>
      </c>
      <c r="P127" s="1">
        <v>18.27</v>
      </c>
      <c r="Q127" s="1">
        <v>17.81</v>
      </c>
      <c r="S127" s="1">
        <v>9.36</v>
      </c>
      <c r="T127" s="1">
        <v>3.28</v>
      </c>
      <c r="U127" s="1">
        <v>6.27</v>
      </c>
      <c r="V127" s="1">
        <v>7.21</v>
      </c>
      <c r="W127" s="1">
        <v>7.77</v>
      </c>
      <c r="X127" s="1">
        <v>1.4</v>
      </c>
      <c r="Y127" s="1">
        <v>0</v>
      </c>
      <c r="Z127" s="1">
        <v>3.92</v>
      </c>
      <c r="AA127" s="1">
        <v>8.7</v>
      </c>
      <c r="AB127" s="1">
        <v>13.82</v>
      </c>
      <c r="AC127" s="1">
        <v>6.97</v>
      </c>
      <c r="AD127" s="1">
        <v>11.28</v>
      </c>
      <c r="AE127" s="1">
        <v>13.24</v>
      </c>
      <c r="AF127" s="1">
        <v>14.11</v>
      </c>
      <c r="AH127" s="7">
        <f>IF(SUM(D127:AF127)=0,0,1)</f>
        <v>1</v>
      </c>
    </row>
    <row r="128" spans="1:34" ht="12.75">
      <c r="A128" s="3">
        <v>124</v>
      </c>
      <c r="B128" s="1" t="s">
        <v>944</v>
      </c>
      <c r="D128" s="1">
        <v>0</v>
      </c>
      <c r="E128" s="1">
        <v>0</v>
      </c>
      <c r="F128" s="1">
        <v>0</v>
      </c>
      <c r="G128" s="1">
        <v>0</v>
      </c>
      <c r="H128" s="1">
        <v>0</v>
      </c>
      <c r="I128" s="1">
        <v>0</v>
      </c>
      <c r="J128" s="1">
        <v>0</v>
      </c>
      <c r="K128" s="1">
        <v>0</v>
      </c>
      <c r="L128" s="1">
        <v>0</v>
      </c>
      <c r="M128" s="1">
        <v>0</v>
      </c>
      <c r="N128" s="1">
        <v>0</v>
      </c>
      <c r="O128" s="1">
        <v>0</v>
      </c>
      <c r="P128" s="1">
        <v>0</v>
      </c>
      <c r="Q128" s="1">
        <v>0</v>
      </c>
      <c r="S128" s="1">
        <v>0</v>
      </c>
      <c r="T128" s="1">
        <v>0</v>
      </c>
      <c r="U128" s="1">
        <v>0</v>
      </c>
      <c r="V128" s="1">
        <v>0</v>
      </c>
      <c r="W128" s="1">
        <v>0</v>
      </c>
      <c r="X128" s="1">
        <v>0</v>
      </c>
      <c r="Y128" s="1">
        <v>0</v>
      </c>
      <c r="Z128" s="1">
        <v>0</v>
      </c>
      <c r="AA128" s="1">
        <v>0</v>
      </c>
      <c r="AB128" s="1">
        <v>0</v>
      </c>
      <c r="AC128" s="1">
        <v>0</v>
      </c>
      <c r="AD128" s="1">
        <v>0</v>
      </c>
      <c r="AE128" s="1">
        <v>0</v>
      </c>
      <c r="AF128" s="1">
        <v>0</v>
      </c>
      <c r="AH128" s="7">
        <f>IF(SUM(D128:AF128)=0,0,1)</f>
        <v>0</v>
      </c>
    </row>
    <row r="129" spans="1:34" ht="12.75">
      <c r="A129" s="3">
        <v>125</v>
      </c>
      <c r="B129" s="195" t="s">
        <v>1671</v>
      </c>
      <c r="C129" s="195"/>
      <c r="D129" s="1">
        <v>20.01</v>
      </c>
      <c r="E129" s="1">
        <v>7</v>
      </c>
      <c r="F129" s="1">
        <v>13.41</v>
      </c>
      <c r="G129" s="1">
        <v>15.41</v>
      </c>
      <c r="H129" s="1">
        <v>16.61</v>
      </c>
      <c r="I129" s="1">
        <v>3</v>
      </c>
      <c r="J129" s="1">
        <v>0</v>
      </c>
      <c r="K129" s="1">
        <v>10.47</v>
      </c>
      <c r="L129" s="1">
        <v>17.78</v>
      </c>
      <c r="M129" s="1">
        <v>22.21</v>
      </c>
      <c r="N129" s="1">
        <v>16.09</v>
      </c>
      <c r="O129" s="1">
        <v>20.32</v>
      </c>
      <c r="P129" s="1">
        <v>21.72</v>
      </c>
      <c r="Q129" s="1">
        <v>22.45</v>
      </c>
      <c r="S129" s="1">
        <v>15.4</v>
      </c>
      <c r="T129" s="1">
        <v>5.39</v>
      </c>
      <c r="U129" s="1">
        <v>10.31</v>
      </c>
      <c r="V129" s="1">
        <v>11.85</v>
      </c>
      <c r="W129" s="1">
        <v>12.78</v>
      </c>
      <c r="X129" s="1">
        <v>2.31</v>
      </c>
      <c r="Y129" s="1">
        <v>0</v>
      </c>
      <c r="Z129" s="1">
        <v>6.22</v>
      </c>
      <c r="AA129" s="1">
        <v>13.81</v>
      </c>
      <c r="AB129" s="1">
        <v>18.2</v>
      </c>
      <c r="AC129" s="1">
        <v>12.57</v>
      </c>
      <c r="AD129" s="1">
        <v>15.67</v>
      </c>
      <c r="AE129" s="1">
        <v>16.96</v>
      </c>
      <c r="AF129" s="1">
        <v>18.83</v>
      </c>
      <c r="AG129" s="21"/>
      <c r="AH129" s="196">
        <v>1</v>
      </c>
    </row>
    <row r="130" spans="1:34" ht="12.75">
      <c r="A130" s="3">
        <v>126</v>
      </c>
      <c r="B130" s="195" t="s">
        <v>1672</v>
      </c>
      <c r="C130" s="195"/>
      <c r="D130" s="1">
        <v>0</v>
      </c>
      <c r="E130" s="1">
        <v>0</v>
      </c>
      <c r="F130" s="1">
        <v>0</v>
      </c>
      <c r="G130" s="1">
        <v>0</v>
      </c>
      <c r="H130" s="1">
        <v>0</v>
      </c>
      <c r="I130" s="1">
        <v>0</v>
      </c>
      <c r="J130" s="1">
        <v>0</v>
      </c>
      <c r="K130" s="1">
        <v>0</v>
      </c>
      <c r="L130" s="1">
        <v>0</v>
      </c>
      <c r="M130" s="1">
        <v>0</v>
      </c>
      <c r="N130" s="1">
        <v>0</v>
      </c>
      <c r="O130" s="1">
        <v>0</v>
      </c>
      <c r="P130" s="1">
        <v>0</v>
      </c>
      <c r="Q130" s="1">
        <v>0</v>
      </c>
      <c r="R130" s="5"/>
      <c r="S130" s="1">
        <v>0</v>
      </c>
      <c r="T130" s="1">
        <v>0</v>
      </c>
      <c r="U130" s="1">
        <v>0</v>
      </c>
      <c r="V130" s="1">
        <v>0</v>
      </c>
      <c r="W130" s="1">
        <v>0</v>
      </c>
      <c r="X130" s="1">
        <v>0</v>
      </c>
      <c r="Y130" s="1">
        <v>0</v>
      </c>
      <c r="Z130" s="1">
        <v>0</v>
      </c>
      <c r="AA130" s="1">
        <v>0</v>
      </c>
      <c r="AB130" s="1">
        <v>0</v>
      </c>
      <c r="AC130" s="1">
        <v>0</v>
      </c>
      <c r="AD130" s="1">
        <v>0</v>
      </c>
      <c r="AE130" s="1">
        <v>0</v>
      </c>
      <c r="AF130" s="1">
        <v>0</v>
      </c>
      <c r="AG130" s="21"/>
      <c r="AH130" s="196">
        <v>0</v>
      </c>
    </row>
    <row r="131" spans="1:34" ht="12.75">
      <c r="A131" s="3">
        <v>127</v>
      </c>
      <c r="B131" s="195" t="s">
        <v>1673</v>
      </c>
      <c r="C131" s="195"/>
      <c r="D131" s="1">
        <v>0</v>
      </c>
      <c r="E131" s="1">
        <v>0</v>
      </c>
      <c r="F131" s="1">
        <v>0</v>
      </c>
      <c r="G131" s="1">
        <v>0</v>
      </c>
      <c r="H131" s="1">
        <v>0</v>
      </c>
      <c r="I131" s="1">
        <v>0</v>
      </c>
      <c r="J131" s="1">
        <v>0</v>
      </c>
      <c r="K131" s="1">
        <v>0</v>
      </c>
      <c r="L131" s="1">
        <v>0</v>
      </c>
      <c r="M131" s="1">
        <v>0</v>
      </c>
      <c r="N131" s="1">
        <v>0</v>
      </c>
      <c r="O131" s="1">
        <v>0</v>
      </c>
      <c r="P131" s="1">
        <v>0</v>
      </c>
      <c r="Q131" s="1">
        <v>0</v>
      </c>
      <c r="R131" s="5"/>
      <c r="S131" s="1">
        <v>0</v>
      </c>
      <c r="T131" s="1">
        <v>0</v>
      </c>
      <c r="U131" s="1">
        <v>0</v>
      </c>
      <c r="V131" s="1">
        <v>0</v>
      </c>
      <c r="W131" s="1">
        <v>0</v>
      </c>
      <c r="X131" s="1">
        <v>0</v>
      </c>
      <c r="Y131" s="1">
        <v>0</v>
      </c>
      <c r="Z131" s="1">
        <v>0</v>
      </c>
      <c r="AA131" s="1">
        <v>0</v>
      </c>
      <c r="AB131" s="1">
        <v>0</v>
      </c>
      <c r="AC131" s="1">
        <v>0</v>
      </c>
      <c r="AD131" s="1">
        <v>0</v>
      </c>
      <c r="AE131" s="1">
        <v>0</v>
      </c>
      <c r="AF131" s="1">
        <v>0</v>
      </c>
      <c r="AG131" s="21"/>
      <c r="AH131" s="196">
        <v>0</v>
      </c>
    </row>
    <row r="132" spans="1:34" ht="12.75">
      <c r="A132" s="3">
        <v>128</v>
      </c>
      <c r="B132" s="195" t="s">
        <v>1674</v>
      </c>
      <c r="C132" s="195"/>
      <c r="D132" s="1">
        <v>0</v>
      </c>
      <c r="E132" s="1">
        <v>0</v>
      </c>
      <c r="F132" s="1">
        <v>0</v>
      </c>
      <c r="G132" s="1">
        <v>0</v>
      </c>
      <c r="H132" s="1">
        <v>0</v>
      </c>
      <c r="I132" s="1">
        <v>0</v>
      </c>
      <c r="J132" s="1">
        <v>0</v>
      </c>
      <c r="K132" s="1">
        <v>0</v>
      </c>
      <c r="L132" s="1">
        <v>0</v>
      </c>
      <c r="M132" s="1">
        <v>0</v>
      </c>
      <c r="N132" s="1">
        <v>0</v>
      </c>
      <c r="O132" s="1">
        <v>0</v>
      </c>
      <c r="P132" s="1">
        <v>0</v>
      </c>
      <c r="Q132" s="1">
        <v>0</v>
      </c>
      <c r="R132" s="5"/>
      <c r="S132" s="1">
        <v>0</v>
      </c>
      <c r="T132" s="1">
        <v>0</v>
      </c>
      <c r="U132" s="1">
        <v>0</v>
      </c>
      <c r="V132" s="1">
        <v>0</v>
      </c>
      <c r="W132" s="1">
        <v>0</v>
      </c>
      <c r="X132" s="1">
        <v>0</v>
      </c>
      <c r="Y132" s="1">
        <v>0</v>
      </c>
      <c r="Z132" s="1">
        <v>0</v>
      </c>
      <c r="AA132" s="1">
        <v>0</v>
      </c>
      <c r="AB132" s="1">
        <v>0</v>
      </c>
      <c r="AC132" s="1">
        <v>0</v>
      </c>
      <c r="AD132" s="1">
        <v>0</v>
      </c>
      <c r="AE132" s="1">
        <v>0</v>
      </c>
      <c r="AF132" s="1">
        <v>0</v>
      </c>
      <c r="AG132" s="21"/>
      <c r="AH132" s="196">
        <v>0</v>
      </c>
    </row>
    <row r="133" spans="1:34" ht="12.75">
      <c r="A133" s="3">
        <v>129</v>
      </c>
      <c r="B133" s="1" t="s">
        <v>945</v>
      </c>
      <c r="D133" s="1">
        <v>0</v>
      </c>
      <c r="E133" s="1">
        <v>0</v>
      </c>
      <c r="F133" s="1">
        <v>0</v>
      </c>
      <c r="G133" s="1">
        <v>0</v>
      </c>
      <c r="H133" s="1">
        <v>0</v>
      </c>
      <c r="I133" s="1">
        <v>0</v>
      </c>
      <c r="J133" s="1">
        <v>0</v>
      </c>
      <c r="K133" s="1">
        <v>0</v>
      </c>
      <c r="L133" s="1">
        <v>0</v>
      </c>
      <c r="M133" s="1">
        <v>0</v>
      </c>
      <c r="N133" s="1">
        <v>0</v>
      </c>
      <c r="O133" s="1">
        <v>0</v>
      </c>
      <c r="P133" s="1">
        <v>0</v>
      </c>
      <c r="Q133" s="1">
        <v>0</v>
      </c>
      <c r="S133" s="1">
        <v>0</v>
      </c>
      <c r="T133" s="1">
        <v>0</v>
      </c>
      <c r="U133" s="1">
        <v>0</v>
      </c>
      <c r="V133" s="1">
        <v>0</v>
      </c>
      <c r="W133" s="1">
        <v>0</v>
      </c>
      <c r="X133" s="1">
        <v>0</v>
      </c>
      <c r="Y133" s="1">
        <v>0</v>
      </c>
      <c r="Z133" s="1">
        <v>0</v>
      </c>
      <c r="AA133" s="1">
        <v>0</v>
      </c>
      <c r="AB133" s="1">
        <v>0</v>
      </c>
      <c r="AC133" s="1">
        <v>0</v>
      </c>
      <c r="AD133" s="1">
        <v>0</v>
      </c>
      <c r="AE133" s="1">
        <v>0</v>
      </c>
      <c r="AF133" s="1">
        <v>0</v>
      </c>
      <c r="AH133" s="7">
        <f>IF(SUM(D133:AF133)=0,0,1)</f>
        <v>0</v>
      </c>
    </row>
    <row r="134" spans="1:34" ht="12.75">
      <c r="A134" s="3">
        <v>130</v>
      </c>
      <c r="B134" s="1" t="s">
        <v>946</v>
      </c>
      <c r="D134" s="1">
        <v>13.81</v>
      </c>
      <c r="E134" s="1">
        <v>4.83</v>
      </c>
      <c r="F134" s="1">
        <v>9.25</v>
      </c>
      <c r="G134" s="1">
        <v>10.63</v>
      </c>
      <c r="H134" s="1">
        <v>11.46</v>
      </c>
      <c r="I134" s="1">
        <v>2.07</v>
      </c>
      <c r="J134" s="1">
        <v>0</v>
      </c>
      <c r="K134" s="1">
        <v>6.48</v>
      </c>
      <c r="L134" s="1">
        <v>12.05</v>
      </c>
      <c r="M134" s="1">
        <v>16.65</v>
      </c>
      <c r="N134" s="1">
        <v>10.09</v>
      </c>
      <c r="O134" s="1">
        <v>14.98</v>
      </c>
      <c r="P134" s="1">
        <v>17.09</v>
      </c>
      <c r="Q134" s="1">
        <v>16.43</v>
      </c>
      <c r="S134" s="1">
        <v>7.72</v>
      </c>
      <c r="T134" s="1">
        <v>2.7</v>
      </c>
      <c r="U134" s="1">
        <v>5.18</v>
      </c>
      <c r="V134" s="1">
        <v>5.95</v>
      </c>
      <c r="W134" s="1">
        <v>6.41</v>
      </c>
      <c r="X134" s="1">
        <v>1.16</v>
      </c>
      <c r="Y134" s="1">
        <v>0</v>
      </c>
      <c r="Z134" s="1">
        <v>2.39</v>
      </c>
      <c r="AA134" s="1">
        <v>7.37</v>
      </c>
      <c r="AB134" s="1">
        <v>11.62</v>
      </c>
      <c r="AC134" s="1">
        <v>5.93</v>
      </c>
      <c r="AD134" s="1">
        <v>9.52</v>
      </c>
      <c r="AE134" s="1">
        <v>11.28</v>
      </c>
      <c r="AF134" s="1">
        <v>11.78</v>
      </c>
      <c r="AH134" s="7">
        <f>IF(SUM(D134:AF134)=0,0,1)</f>
        <v>1</v>
      </c>
    </row>
    <row r="135" spans="1:34" ht="12.75">
      <c r="A135" s="3">
        <v>131</v>
      </c>
      <c r="B135" s="1" t="s">
        <v>947</v>
      </c>
      <c r="D135" s="1">
        <v>15.34</v>
      </c>
      <c r="E135" s="1">
        <v>5.37</v>
      </c>
      <c r="F135" s="1">
        <v>10.28</v>
      </c>
      <c r="G135" s="1">
        <v>11.81</v>
      </c>
      <c r="H135" s="1">
        <v>12.73</v>
      </c>
      <c r="I135" s="1">
        <v>2.3</v>
      </c>
      <c r="J135" s="1">
        <v>0</v>
      </c>
      <c r="K135" s="1">
        <v>8.56</v>
      </c>
      <c r="L135" s="1">
        <v>13.4</v>
      </c>
      <c r="M135" s="1">
        <v>18.12</v>
      </c>
      <c r="N135" s="1">
        <v>11.42</v>
      </c>
      <c r="O135" s="1">
        <v>16.37</v>
      </c>
      <c r="P135" s="1">
        <v>18.54</v>
      </c>
      <c r="Q135" s="1">
        <v>17.91</v>
      </c>
      <c r="S135" s="1">
        <v>10.04</v>
      </c>
      <c r="T135" s="1">
        <v>3.51</v>
      </c>
      <c r="U135" s="1">
        <v>6.73</v>
      </c>
      <c r="V135" s="1">
        <v>7.73</v>
      </c>
      <c r="W135" s="1">
        <v>8.33</v>
      </c>
      <c r="X135" s="1">
        <v>1.51</v>
      </c>
      <c r="Y135" s="1">
        <v>0</v>
      </c>
      <c r="Z135" s="1">
        <v>5.6</v>
      </c>
      <c r="AA135" s="1">
        <v>9.48</v>
      </c>
      <c r="AB135" s="1">
        <v>13.78</v>
      </c>
      <c r="AC135" s="1">
        <v>8.05</v>
      </c>
      <c r="AD135" s="1">
        <v>11.62</v>
      </c>
      <c r="AE135" s="1">
        <v>13.41</v>
      </c>
      <c r="AF135" s="1">
        <v>13.96</v>
      </c>
      <c r="AH135" s="7">
        <f>IF(SUM(D135:AF135)=0,0,1)</f>
        <v>1</v>
      </c>
    </row>
    <row r="136" spans="1:34" ht="12.75">
      <c r="A136" s="3">
        <v>132</v>
      </c>
      <c r="B136" s="1" t="s">
        <v>948</v>
      </c>
      <c r="D136" s="1">
        <v>16.65</v>
      </c>
      <c r="E136" s="1">
        <v>5.83</v>
      </c>
      <c r="F136" s="1">
        <v>11.15</v>
      </c>
      <c r="G136" s="1">
        <v>12.82</v>
      </c>
      <c r="H136" s="1">
        <v>13.82</v>
      </c>
      <c r="I136" s="1">
        <v>2.5</v>
      </c>
      <c r="J136" s="1">
        <v>0</v>
      </c>
      <c r="K136" s="1">
        <v>10.12</v>
      </c>
      <c r="L136" s="1">
        <v>15.33</v>
      </c>
      <c r="M136" s="1">
        <v>20.68</v>
      </c>
      <c r="N136" s="1">
        <v>13.69</v>
      </c>
      <c r="O136" s="1">
        <v>17.79</v>
      </c>
      <c r="P136" s="1">
        <v>19.17</v>
      </c>
      <c r="Q136" s="1">
        <v>21.44</v>
      </c>
      <c r="S136" s="1">
        <v>9.48</v>
      </c>
      <c r="T136" s="1">
        <v>3.32</v>
      </c>
      <c r="U136" s="1">
        <v>6.35</v>
      </c>
      <c r="V136" s="1">
        <v>7.3</v>
      </c>
      <c r="W136" s="1">
        <v>7.87</v>
      </c>
      <c r="X136" s="1">
        <v>1.42</v>
      </c>
      <c r="Y136" s="1">
        <v>0</v>
      </c>
      <c r="Z136" s="1">
        <v>4.59</v>
      </c>
      <c r="AA136" s="1">
        <v>9.11</v>
      </c>
      <c r="AB136" s="1">
        <v>15.65</v>
      </c>
      <c r="AC136" s="1">
        <v>7.64</v>
      </c>
      <c r="AD136" s="1">
        <v>11.31</v>
      </c>
      <c r="AE136" s="1">
        <v>12.69</v>
      </c>
      <c r="AF136" s="1">
        <v>17.14</v>
      </c>
      <c r="AH136" s="7">
        <f>IF(SUM(D136:AF136)=0,0,1)</f>
        <v>1</v>
      </c>
    </row>
    <row r="137" spans="1:34" ht="12.75">
      <c r="A137" s="3">
        <v>133</v>
      </c>
      <c r="B137" s="1" t="s">
        <v>949</v>
      </c>
      <c r="D137" s="1">
        <v>10.54</v>
      </c>
      <c r="E137" s="1">
        <v>3.69</v>
      </c>
      <c r="F137" s="1">
        <v>7.06</v>
      </c>
      <c r="G137" s="1">
        <v>8.12</v>
      </c>
      <c r="H137" s="1">
        <v>8.75</v>
      </c>
      <c r="I137" s="1">
        <v>1.58</v>
      </c>
      <c r="J137" s="1">
        <v>0</v>
      </c>
      <c r="K137" s="1">
        <v>5.17</v>
      </c>
      <c r="L137" s="1">
        <v>8.94</v>
      </c>
      <c r="M137" s="1">
        <v>11.97</v>
      </c>
      <c r="N137" s="1">
        <v>7.6</v>
      </c>
      <c r="O137" s="1">
        <v>10.94</v>
      </c>
      <c r="P137" s="1">
        <v>13.21</v>
      </c>
      <c r="Q137" s="1">
        <v>11.35</v>
      </c>
      <c r="S137" s="1">
        <v>1.41</v>
      </c>
      <c r="T137" s="1">
        <v>0.49</v>
      </c>
      <c r="U137" s="1">
        <v>0.95</v>
      </c>
      <c r="V137" s="1">
        <v>1.09</v>
      </c>
      <c r="W137" s="1">
        <v>1.17</v>
      </c>
      <c r="X137" s="1">
        <v>0.21</v>
      </c>
      <c r="Y137" s="1">
        <v>0</v>
      </c>
      <c r="Z137" s="1">
        <v>-0.23</v>
      </c>
      <c r="AA137" s="1">
        <v>0.81</v>
      </c>
      <c r="AB137" s="1">
        <v>2.8</v>
      </c>
      <c r="AC137" s="1">
        <v>0.16</v>
      </c>
      <c r="AD137" s="1">
        <v>1.78</v>
      </c>
      <c r="AE137" s="1">
        <v>4.07</v>
      </c>
      <c r="AF137" s="1">
        <v>2.16</v>
      </c>
      <c r="AH137" s="7">
        <f>IF(SUM(D137:AF137)=0,0,1)</f>
        <v>1</v>
      </c>
    </row>
    <row r="138" spans="1:34" ht="12.75">
      <c r="A138" s="3">
        <v>134</v>
      </c>
      <c r="B138" s="195" t="s">
        <v>1675</v>
      </c>
      <c r="C138" s="195"/>
      <c r="D138" s="1">
        <v>17.67</v>
      </c>
      <c r="E138" s="1">
        <v>6.19</v>
      </c>
      <c r="F138" s="1">
        <v>11.84</v>
      </c>
      <c r="G138" s="1">
        <v>13.61</v>
      </c>
      <c r="H138" s="1">
        <v>14.67</v>
      </c>
      <c r="I138" s="1">
        <v>2.65</v>
      </c>
      <c r="J138" s="1">
        <v>0</v>
      </c>
      <c r="K138" s="1">
        <v>8.43</v>
      </c>
      <c r="L138" s="1">
        <v>15.21</v>
      </c>
      <c r="M138" s="1">
        <v>19.3</v>
      </c>
      <c r="N138" s="1">
        <v>13.37</v>
      </c>
      <c r="O138" s="1">
        <v>17.97</v>
      </c>
      <c r="P138" s="1">
        <v>19.36</v>
      </c>
      <c r="Q138" s="1">
        <v>19.27</v>
      </c>
      <c r="S138" s="1">
        <v>11.71</v>
      </c>
      <c r="T138" s="1">
        <v>4.1</v>
      </c>
      <c r="U138" s="1">
        <v>7.84</v>
      </c>
      <c r="V138" s="1">
        <v>9.02</v>
      </c>
      <c r="W138" s="1">
        <v>9.72</v>
      </c>
      <c r="X138" s="1">
        <v>1.76</v>
      </c>
      <c r="Y138" s="1">
        <v>0</v>
      </c>
      <c r="Z138" s="1">
        <v>2.8</v>
      </c>
      <c r="AA138" s="1">
        <v>9.59</v>
      </c>
      <c r="AB138" s="1">
        <v>13.73</v>
      </c>
      <c r="AC138" s="1">
        <v>7.99</v>
      </c>
      <c r="AD138" s="1">
        <v>11.99</v>
      </c>
      <c r="AE138" s="1">
        <v>13.37</v>
      </c>
      <c r="AF138" s="1">
        <v>13.92</v>
      </c>
      <c r="AG138" s="21"/>
      <c r="AH138" s="196">
        <v>1</v>
      </c>
    </row>
    <row r="139" spans="1:34" ht="12.75">
      <c r="A139" s="3">
        <v>135</v>
      </c>
      <c r="B139" s="1" t="s">
        <v>950</v>
      </c>
      <c r="D139" s="1">
        <v>15.16</v>
      </c>
      <c r="E139" s="1">
        <v>5.31</v>
      </c>
      <c r="F139" s="1">
        <v>10.16</v>
      </c>
      <c r="G139" s="1">
        <v>11.67</v>
      </c>
      <c r="H139" s="1">
        <v>12.58</v>
      </c>
      <c r="I139" s="1">
        <v>2.27</v>
      </c>
      <c r="J139" s="1">
        <v>0</v>
      </c>
      <c r="K139" s="1">
        <v>6.87</v>
      </c>
      <c r="L139" s="1">
        <v>12.95</v>
      </c>
      <c r="M139" s="1">
        <v>18.1</v>
      </c>
      <c r="N139" s="1">
        <v>10.71</v>
      </c>
      <c r="O139" s="1">
        <v>16.33</v>
      </c>
      <c r="P139" s="1">
        <v>18.48</v>
      </c>
      <c r="Q139" s="1">
        <v>17.9</v>
      </c>
      <c r="S139" s="1">
        <v>10.09</v>
      </c>
      <c r="T139" s="1">
        <v>3.53</v>
      </c>
      <c r="U139" s="1">
        <v>6.76</v>
      </c>
      <c r="V139" s="1">
        <v>7.77</v>
      </c>
      <c r="W139" s="1">
        <v>8.37</v>
      </c>
      <c r="X139" s="1">
        <v>1.51</v>
      </c>
      <c r="Y139" s="1">
        <v>0</v>
      </c>
      <c r="Z139" s="1">
        <v>3.44</v>
      </c>
      <c r="AA139" s="1">
        <v>9.21</v>
      </c>
      <c r="AB139" s="1">
        <v>14.05</v>
      </c>
      <c r="AC139" s="1">
        <v>7.44</v>
      </c>
      <c r="AD139" s="1">
        <v>11.87</v>
      </c>
      <c r="AE139" s="1">
        <v>13.61</v>
      </c>
      <c r="AF139" s="1">
        <v>14.26</v>
      </c>
      <c r="AH139" s="7">
        <f aca="true" t="shared" si="6" ref="AH139:AH150">IF(SUM(D139:AF139)=0,0,1)</f>
        <v>1</v>
      </c>
    </row>
    <row r="140" spans="1:34" ht="12.75">
      <c r="A140" s="3">
        <v>136</v>
      </c>
      <c r="B140" s="1" t="s">
        <v>951</v>
      </c>
      <c r="D140" s="1">
        <v>16.3</v>
      </c>
      <c r="E140" s="1">
        <v>5.71</v>
      </c>
      <c r="F140" s="1">
        <v>10.92</v>
      </c>
      <c r="G140" s="1">
        <v>12.55</v>
      </c>
      <c r="H140" s="1">
        <v>13.53</v>
      </c>
      <c r="I140" s="1">
        <v>2.45</v>
      </c>
      <c r="J140" s="1">
        <v>0</v>
      </c>
      <c r="K140" s="1">
        <v>5.15</v>
      </c>
      <c r="L140" s="1">
        <v>12.49</v>
      </c>
      <c r="M140" s="1">
        <v>18.73</v>
      </c>
      <c r="N140" s="1">
        <v>9.48</v>
      </c>
      <c r="O140" s="1">
        <v>17</v>
      </c>
      <c r="P140" s="1">
        <v>20.78</v>
      </c>
      <c r="Q140" s="1">
        <v>17.7</v>
      </c>
      <c r="S140" s="1">
        <v>12.4</v>
      </c>
      <c r="T140" s="1">
        <v>4.34</v>
      </c>
      <c r="U140" s="1">
        <v>8.31</v>
      </c>
      <c r="V140" s="1">
        <v>9.55</v>
      </c>
      <c r="W140" s="1">
        <v>10.29</v>
      </c>
      <c r="X140" s="1">
        <v>1.86</v>
      </c>
      <c r="Y140" s="1">
        <v>0</v>
      </c>
      <c r="Z140" s="1">
        <v>0.91</v>
      </c>
      <c r="AA140" s="1">
        <v>8.26</v>
      </c>
      <c r="AB140" s="1">
        <v>15.4</v>
      </c>
      <c r="AC140" s="1">
        <v>4.94</v>
      </c>
      <c r="AD140" s="1">
        <v>13.24</v>
      </c>
      <c r="AE140" s="1">
        <v>18</v>
      </c>
      <c r="AF140" s="1">
        <v>14.09</v>
      </c>
      <c r="AH140" s="7">
        <f t="shared" si="6"/>
        <v>1</v>
      </c>
    </row>
    <row r="141" spans="1:34" ht="12.75">
      <c r="A141" s="3">
        <v>137</v>
      </c>
      <c r="B141" s="1" t="s">
        <v>952</v>
      </c>
      <c r="D141" s="1">
        <v>17.41</v>
      </c>
      <c r="E141" s="1">
        <v>6.09</v>
      </c>
      <c r="F141" s="1">
        <v>11.66</v>
      </c>
      <c r="G141" s="1">
        <v>13.4</v>
      </c>
      <c r="H141" s="1">
        <v>14.45</v>
      </c>
      <c r="I141" s="1">
        <v>2.61</v>
      </c>
      <c r="J141" s="1">
        <v>0</v>
      </c>
      <c r="K141" s="1">
        <v>11.99</v>
      </c>
      <c r="L141" s="1">
        <v>16.51</v>
      </c>
      <c r="M141" s="1">
        <v>20.72</v>
      </c>
      <c r="N141" s="1">
        <v>15.1</v>
      </c>
      <c r="O141" s="1">
        <v>18.63</v>
      </c>
      <c r="P141" s="1">
        <v>18.77</v>
      </c>
      <c r="Q141" s="1">
        <v>21.69</v>
      </c>
      <c r="S141" s="1">
        <v>9.52</v>
      </c>
      <c r="T141" s="1">
        <v>3.33</v>
      </c>
      <c r="U141" s="1">
        <v>6.38</v>
      </c>
      <c r="V141" s="1">
        <v>7.33</v>
      </c>
      <c r="W141" s="1">
        <v>7.9</v>
      </c>
      <c r="X141" s="1">
        <v>1.43</v>
      </c>
      <c r="Y141" s="1">
        <v>0</v>
      </c>
      <c r="Z141" s="1">
        <v>3.97</v>
      </c>
      <c r="AA141" s="1">
        <v>9.05</v>
      </c>
      <c r="AB141" s="1">
        <v>14.92</v>
      </c>
      <c r="AC141" s="1">
        <v>7.38</v>
      </c>
      <c r="AD141" s="1">
        <v>11.55</v>
      </c>
      <c r="AE141" s="1">
        <v>11.71</v>
      </c>
      <c r="AF141" s="1">
        <v>16.53</v>
      </c>
      <c r="AH141" s="7">
        <f t="shared" si="6"/>
        <v>1</v>
      </c>
    </row>
    <row r="142" spans="1:34" ht="12.75">
      <c r="A142" s="3">
        <v>138</v>
      </c>
      <c r="B142" s="1" t="s">
        <v>953</v>
      </c>
      <c r="D142" s="1">
        <v>16.31</v>
      </c>
      <c r="E142" s="1">
        <v>5.71</v>
      </c>
      <c r="F142" s="1">
        <v>10.93</v>
      </c>
      <c r="G142" s="1">
        <v>12.56</v>
      </c>
      <c r="H142" s="1">
        <v>13.54</v>
      </c>
      <c r="I142" s="1">
        <v>2.45</v>
      </c>
      <c r="J142" s="1">
        <v>0</v>
      </c>
      <c r="K142" s="1">
        <v>11.16</v>
      </c>
      <c r="L142" s="1">
        <v>15.8</v>
      </c>
      <c r="M142" s="1">
        <v>20.33</v>
      </c>
      <c r="N142" s="1">
        <v>14.52</v>
      </c>
      <c r="O142" s="1">
        <v>17.73</v>
      </c>
      <c r="P142" s="1">
        <v>17.85</v>
      </c>
      <c r="Q142" s="1">
        <v>21.57</v>
      </c>
      <c r="S142" s="1">
        <v>8.34</v>
      </c>
      <c r="T142" s="1">
        <v>2.92</v>
      </c>
      <c r="U142" s="1">
        <v>5.59</v>
      </c>
      <c r="V142" s="1">
        <v>6.42</v>
      </c>
      <c r="W142" s="1">
        <v>6.92</v>
      </c>
      <c r="X142" s="1">
        <v>1.25</v>
      </c>
      <c r="Y142" s="1">
        <v>0</v>
      </c>
      <c r="Z142" s="1">
        <v>3.13</v>
      </c>
      <c r="AA142" s="1">
        <v>8.37</v>
      </c>
      <c r="AB142" s="1">
        <v>14.58</v>
      </c>
      <c r="AC142" s="1">
        <v>6.89</v>
      </c>
      <c r="AD142" s="1">
        <v>10.59</v>
      </c>
      <c r="AE142" s="1">
        <v>10.72</v>
      </c>
      <c r="AF142" s="1">
        <v>16.51</v>
      </c>
      <c r="AH142" s="7">
        <f t="shared" si="6"/>
        <v>1</v>
      </c>
    </row>
    <row r="143" spans="1:34" ht="12.75">
      <c r="A143" s="3">
        <v>139</v>
      </c>
      <c r="B143" s="1" t="s">
        <v>954</v>
      </c>
      <c r="D143" s="1">
        <v>18.23</v>
      </c>
      <c r="E143" s="1">
        <v>6.38</v>
      </c>
      <c r="F143" s="1">
        <v>12.22</v>
      </c>
      <c r="G143" s="1">
        <v>14.04</v>
      </c>
      <c r="H143" s="1">
        <v>15.13</v>
      </c>
      <c r="I143" s="1">
        <v>2.74</v>
      </c>
      <c r="J143" s="1">
        <v>0</v>
      </c>
      <c r="K143" s="1">
        <v>12.76</v>
      </c>
      <c r="L143" s="1">
        <v>17.35</v>
      </c>
      <c r="M143" s="1">
        <v>21.36</v>
      </c>
      <c r="N143" s="1">
        <v>16</v>
      </c>
      <c r="O143" s="1">
        <v>19.38</v>
      </c>
      <c r="P143" s="1">
        <v>19.51</v>
      </c>
      <c r="Q143" s="1">
        <v>22.28</v>
      </c>
      <c r="S143" s="1">
        <v>10.73</v>
      </c>
      <c r="T143" s="1">
        <v>3.76</v>
      </c>
      <c r="U143" s="1">
        <v>7.19</v>
      </c>
      <c r="V143" s="1">
        <v>8.26</v>
      </c>
      <c r="W143" s="1">
        <v>8.91</v>
      </c>
      <c r="X143" s="1">
        <v>1.61</v>
      </c>
      <c r="Y143" s="1">
        <v>0</v>
      </c>
      <c r="Z143" s="1">
        <v>5.1</v>
      </c>
      <c r="AA143" s="1">
        <v>10.28</v>
      </c>
      <c r="AB143" s="1">
        <v>15.84</v>
      </c>
      <c r="AC143" s="1">
        <v>8.7</v>
      </c>
      <c r="AD143" s="1">
        <v>12.65</v>
      </c>
      <c r="AE143" s="1">
        <v>12.79</v>
      </c>
      <c r="AF143" s="1">
        <v>17.37</v>
      </c>
      <c r="AH143" s="7">
        <f t="shared" si="6"/>
        <v>1</v>
      </c>
    </row>
    <row r="144" spans="1:34" ht="12.75">
      <c r="A144" s="3">
        <v>140</v>
      </c>
      <c r="B144" s="1" t="s">
        <v>955</v>
      </c>
      <c r="D144" s="1">
        <v>0</v>
      </c>
      <c r="E144" s="1">
        <v>0</v>
      </c>
      <c r="F144" s="1">
        <v>0</v>
      </c>
      <c r="G144" s="1">
        <v>0</v>
      </c>
      <c r="H144" s="1">
        <v>0</v>
      </c>
      <c r="I144" s="1">
        <v>0</v>
      </c>
      <c r="J144" s="1">
        <v>0</v>
      </c>
      <c r="K144" s="1">
        <v>0</v>
      </c>
      <c r="L144" s="1">
        <v>0</v>
      </c>
      <c r="M144" s="1">
        <v>0</v>
      </c>
      <c r="N144" s="1">
        <v>0</v>
      </c>
      <c r="O144" s="1">
        <v>0</v>
      </c>
      <c r="P144" s="1">
        <v>0</v>
      </c>
      <c r="Q144" s="1">
        <v>0</v>
      </c>
      <c r="S144" s="1">
        <v>0</v>
      </c>
      <c r="T144" s="1">
        <v>0</v>
      </c>
      <c r="U144" s="1">
        <v>0</v>
      </c>
      <c r="V144" s="1">
        <v>0</v>
      </c>
      <c r="W144" s="1">
        <v>0</v>
      </c>
      <c r="X144" s="1">
        <v>0</v>
      </c>
      <c r="Y144" s="1">
        <v>0</v>
      </c>
      <c r="Z144" s="1">
        <v>0</v>
      </c>
      <c r="AA144" s="1">
        <v>0</v>
      </c>
      <c r="AB144" s="1">
        <v>0</v>
      </c>
      <c r="AC144" s="1">
        <v>0</v>
      </c>
      <c r="AD144" s="1">
        <v>0</v>
      </c>
      <c r="AE144" s="1">
        <v>0</v>
      </c>
      <c r="AF144" s="1">
        <v>0</v>
      </c>
      <c r="AH144" s="7">
        <f t="shared" si="6"/>
        <v>0</v>
      </c>
    </row>
    <row r="145" spans="1:34" ht="12.75">
      <c r="A145" s="3">
        <v>141</v>
      </c>
      <c r="B145" s="1" t="s">
        <v>956</v>
      </c>
      <c r="D145" s="1">
        <v>20.09</v>
      </c>
      <c r="E145" s="1">
        <v>7.03</v>
      </c>
      <c r="F145" s="1">
        <v>13.46</v>
      </c>
      <c r="G145" s="1">
        <v>15.47</v>
      </c>
      <c r="H145" s="1">
        <v>16.67</v>
      </c>
      <c r="I145" s="1">
        <v>3.01</v>
      </c>
      <c r="J145" s="1">
        <v>0</v>
      </c>
      <c r="K145" s="1">
        <v>10.33</v>
      </c>
      <c r="L145" s="1">
        <v>17.85</v>
      </c>
      <c r="M145" s="1">
        <v>21.66</v>
      </c>
      <c r="N145" s="1">
        <v>15.92</v>
      </c>
      <c r="O145" s="1">
        <v>20.76</v>
      </c>
      <c r="P145" s="1">
        <v>22.04</v>
      </c>
      <c r="Q145" s="1">
        <v>21.48</v>
      </c>
      <c r="S145" s="1">
        <v>15.65</v>
      </c>
      <c r="T145" s="1">
        <v>5.48</v>
      </c>
      <c r="U145" s="1">
        <v>10.49</v>
      </c>
      <c r="V145" s="1">
        <v>12.05</v>
      </c>
      <c r="W145" s="1">
        <v>12.99</v>
      </c>
      <c r="X145" s="1">
        <v>2.35</v>
      </c>
      <c r="Y145" s="1">
        <v>0</v>
      </c>
      <c r="Z145" s="1">
        <v>6.47</v>
      </c>
      <c r="AA145" s="1">
        <v>14.04</v>
      </c>
      <c r="AB145" s="1">
        <v>17.6</v>
      </c>
      <c r="AC145" s="1">
        <v>12.32</v>
      </c>
      <c r="AD145" s="1">
        <v>16.61</v>
      </c>
      <c r="AE145" s="1">
        <v>17.79</v>
      </c>
      <c r="AF145" s="1">
        <v>17.51</v>
      </c>
      <c r="AH145" s="7">
        <f t="shared" si="6"/>
        <v>1</v>
      </c>
    </row>
    <row r="146" spans="1:34" ht="12.75">
      <c r="A146" s="3">
        <v>142</v>
      </c>
      <c r="B146" s="1" t="s">
        <v>957</v>
      </c>
      <c r="D146" s="1">
        <v>14.24</v>
      </c>
      <c r="E146" s="1">
        <v>4.99</v>
      </c>
      <c r="F146" s="1">
        <v>9.54</v>
      </c>
      <c r="G146" s="1">
        <v>10.97</v>
      </c>
      <c r="H146" s="1">
        <v>11.82</v>
      </c>
      <c r="I146" s="1">
        <v>2.14</v>
      </c>
      <c r="J146" s="1">
        <v>0</v>
      </c>
      <c r="K146" s="1">
        <v>5.84</v>
      </c>
      <c r="L146" s="1">
        <v>12.2</v>
      </c>
      <c r="M146" s="1">
        <v>17.12</v>
      </c>
      <c r="N146" s="1">
        <v>10.04</v>
      </c>
      <c r="O146" s="1">
        <v>15.45</v>
      </c>
      <c r="P146" s="1">
        <v>17.72</v>
      </c>
      <c r="Q146" s="1">
        <v>16.82</v>
      </c>
      <c r="S146" s="1">
        <v>8.7</v>
      </c>
      <c r="T146" s="1">
        <v>3.04</v>
      </c>
      <c r="U146" s="1">
        <v>5.83</v>
      </c>
      <c r="V146" s="1">
        <v>6.7</v>
      </c>
      <c r="W146" s="1">
        <v>7.22</v>
      </c>
      <c r="X146" s="1">
        <v>1.3</v>
      </c>
      <c r="Y146" s="1">
        <v>0</v>
      </c>
      <c r="Z146" s="1">
        <v>1.79</v>
      </c>
      <c r="AA146" s="1">
        <v>7.95</v>
      </c>
      <c r="AB146" s="1">
        <v>12.56</v>
      </c>
      <c r="AC146" s="1">
        <v>6.25</v>
      </c>
      <c r="AD146" s="1">
        <v>10.51</v>
      </c>
      <c r="AE146" s="1">
        <v>12.5</v>
      </c>
      <c r="AF146" s="1">
        <v>12.59</v>
      </c>
      <c r="AH146" s="7">
        <f t="shared" si="6"/>
        <v>1</v>
      </c>
    </row>
    <row r="147" spans="1:34" ht="12.75">
      <c r="A147" s="3">
        <v>143</v>
      </c>
      <c r="B147" s="1" t="s">
        <v>958</v>
      </c>
      <c r="D147" s="1">
        <v>15</v>
      </c>
      <c r="E147" s="1">
        <v>5.25</v>
      </c>
      <c r="F147" s="1">
        <v>10.05</v>
      </c>
      <c r="G147" s="1">
        <v>11.55</v>
      </c>
      <c r="H147" s="1">
        <v>12.45</v>
      </c>
      <c r="I147" s="1">
        <v>2.25</v>
      </c>
      <c r="J147" s="1">
        <v>0</v>
      </c>
      <c r="K147" s="1">
        <v>5.09</v>
      </c>
      <c r="L147" s="1">
        <v>12.05</v>
      </c>
      <c r="M147" s="1">
        <v>16.29</v>
      </c>
      <c r="N147" s="1">
        <v>9.83</v>
      </c>
      <c r="O147" s="1">
        <v>15.38</v>
      </c>
      <c r="P147" s="1">
        <v>17.35</v>
      </c>
      <c r="Q147" s="1">
        <v>15.76</v>
      </c>
      <c r="S147" s="1">
        <v>10.36</v>
      </c>
      <c r="T147" s="1">
        <v>3.63</v>
      </c>
      <c r="U147" s="1">
        <v>6.94</v>
      </c>
      <c r="V147" s="1">
        <v>7.98</v>
      </c>
      <c r="W147" s="1">
        <v>8.6</v>
      </c>
      <c r="X147" s="1">
        <v>1.55</v>
      </c>
      <c r="Y147" s="1">
        <v>0</v>
      </c>
      <c r="Z147" s="1">
        <v>1.72</v>
      </c>
      <c r="AA147" s="1">
        <v>8.29</v>
      </c>
      <c r="AB147" s="1">
        <v>11.3</v>
      </c>
      <c r="AC147" s="1">
        <v>6.72</v>
      </c>
      <c r="AD147" s="1">
        <v>10.63</v>
      </c>
      <c r="AE147" s="1">
        <v>12.1</v>
      </c>
      <c r="AF147" s="1">
        <v>10.9</v>
      </c>
      <c r="AH147" s="7">
        <f t="shared" si="6"/>
        <v>1</v>
      </c>
    </row>
    <row r="148" spans="1:34" ht="12.75">
      <c r="A148" s="3">
        <v>144</v>
      </c>
      <c r="B148" s="1" t="s">
        <v>959</v>
      </c>
      <c r="D148" s="1">
        <v>15.11</v>
      </c>
      <c r="E148" s="1">
        <v>5.29</v>
      </c>
      <c r="F148" s="1">
        <v>10.12</v>
      </c>
      <c r="G148" s="1">
        <v>11.63</v>
      </c>
      <c r="H148" s="1">
        <v>12.54</v>
      </c>
      <c r="I148" s="1">
        <v>2.27</v>
      </c>
      <c r="J148" s="1">
        <v>0</v>
      </c>
      <c r="K148" s="1">
        <v>6.91</v>
      </c>
      <c r="L148" s="1">
        <v>12.52</v>
      </c>
      <c r="M148" s="1">
        <v>16.75</v>
      </c>
      <c r="N148" s="1">
        <v>10.47</v>
      </c>
      <c r="O148" s="1">
        <v>15.6</v>
      </c>
      <c r="P148" s="1">
        <v>18.1</v>
      </c>
      <c r="Q148" s="1">
        <v>16.08</v>
      </c>
      <c r="S148" s="1">
        <v>10.17</v>
      </c>
      <c r="T148" s="1">
        <v>3.56</v>
      </c>
      <c r="U148" s="1">
        <v>6.82</v>
      </c>
      <c r="V148" s="1">
        <v>7.83</v>
      </c>
      <c r="W148" s="1">
        <v>8.45</v>
      </c>
      <c r="X148" s="1">
        <v>1.53</v>
      </c>
      <c r="Y148" s="1">
        <v>0</v>
      </c>
      <c r="Z148" s="1">
        <v>5.26</v>
      </c>
      <c r="AA148" s="1">
        <v>8.44</v>
      </c>
      <c r="AB148" s="1">
        <v>11.73</v>
      </c>
      <c r="AC148" s="1">
        <v>6.99</v>
      </c>
      <c r="AD148" s="1">
        <v>10.63</v>
      </c>
      <c r="AE148" s="1">
        <v>13.03</v>
      </c>
      <c r="AF148" s="1">
        <v>11.07</v>
      </c>
      <c r="AH148" s="7">
        <f t="shared" si="6"/>
        <v>1</v>
      </c>
    </row>
    <row r="149" spans="1:34" ht="12.75">
      <c r="A149" s="3">
        <v>145</v>
      </c>
      <c r="B149" s="1" t="s">
        <v>960</v>
      </c>
      <c r="D149" s="1">
        <v>20.11</v>
      </c>
      <c r="E149" s="1">
        <v>7.04</v>
      </c>
      <c r="F149" s="1">
        <v>13.48</v>
      </c>
      <c r="G149" s="1">
        <v>15.49</v>
      </c>
      <c r="H149" s="1">
        <v>16.69</v>
      </c>
      <c r="I149" s="1">
        <v>3.02</v>
      </c>
      <c r="J149" s="1">
        <v>0</v>
      </c>
      <c r="K149" s="1">
        <v>10.61</v>
      </c>
      <c r="L149" s="1">
        <v>17.88</v>
      </c>
      <c r="M149" s="1">
        <v>21.49</v>
      </c>
      <c r="N149" s="1">
        <v>15.95</v>
      </c>
      <c r="O149" s="1">
        <v>20.77</v>
      </c>
      <c r="P149" s="1">
        <v>22.05</v>
      </c>
      <c r="Q149" s="1">
        <v>21.2</v>
      </c>
      <c r="S149" s="1">
        <v>15.7</v>
      </c>
      <c r="T149" s="1">
        <v>5.49</v>
      </c>
      <c r="U149" s="1">
        <v>10.52</v>
      </c>
      <c r="V149" s="1">
        <v>12.09</v>
      </c>
      <c r="W149" s="1">
        <v>13.03</v>
      </c>
      <c r="X149" s="1">
        <v>2.35</v>
      </c>
      <c r="Y149" s="1">
        <v>0</v>
      </c>
      <c r="Z149" s="1">
        <v>7.13</v>
      </c>
      <c r="AA149" s="1">
        <v>14.08</v>
      </c>
      <c r="AB149" s="1">
        <v>17.28</v>
      </c>
      <c r="AC149" s="1">
        <v>12.38</v>
      </c>
      <c r="AD149" s="1">
        <v>16.63</v>
      </c>
      <c r="AE149" s="1">
        <v>17.81</v>
      </c>
      <c r="AF149" s="1">
        <v>17.01</v>
      </c>
      <c r="AH149" s="7">
        <f t="shared" si="6"/>
        <v>1</v>
      </c>
    </row>
    <row r="150" spans="1:34" ht="12.75">
      <c r="A150" s="3">
        <v>146</v>
      </c>
      <c r="B150" s="1" t="s">
        <v>961</v>
      </c>
      <c r="D150" s="1">
        <v>16.3</v>
      </c>
      <c r="E150" s="1">
        <v>5.71</v>
      </c>
      <c r="F150" s="1">
        <v>10.92</v>
      </c>
      <c r="G150" s="1">
        <v>12.55</v>
      </c>
      <c r="H150" s="1">
        <v>13.53</v>
      </c>
      <c r="I150" s="1">
        <v>2.45</v>
      </c>
      <c r="J150" s="1">
        <v>0</v>
      </c>
      <c r="K150" s="1">
        <v>6.87</v>
      </c>
      <c r="L150" s="1">
        <v>13.98</v>
      </c>
      <c r="M150" s="1">
        <v>18.27</v>
      </c>
      <c r="N150" s="1">
        <v>11.8</v>
      </c>
      <c r="O150" s="1">
        <v>17.24</v>
      </c>
      <c r="P150" s="1">
        <v>19.48</v>
      </c>
      <c r="Q150" s="1">
        <v>17.67</v>
      </c>
      <c r="S150" s="1">
        <v>12.48</v>
      </c>
      <c r="T150" s="1">
        <v>4.37</v>
      </c>
      <c r="U150" s="1">
        <v>8.36</v>
      </c>
      <c r="V150" s="1">
        <v>9.61</v>
      </c>
      <c r="W150" s="1">
        <v>10.35</v>
      </c>
      <c r="X150" s="1">
        <v>1.87</v>
      </c>
      <c r="Y150" s="1">
        <v>0</v>
      </c>
      <c r="Z150" s="1">
        <v>5.14</v>
      </c>
      <c r="AA150" s="1">
        <v>11.48</v>
      </c>
      <c r="AB150" s="1">
        <v>14.59</v>
      </c>
      <c r="AC150" s="1">
        <v>9.97</v>
      </c>
      <c r="AD150" s="1">
        <v>13.75</v>
      </c>
      <c r="AE150" s="1">
        <v>15.58</v>
      </c>
      <c r="AF150" s="1">
        <v>14.1</v>
      </c>
      <c r="AH150" s="7">
        <f t="shared" si="6"/>
        <v>1</v>
      </c>
    </row>
    <row r="151" spans="1:34" ht="12.75">
      <c r="A151" s="3">
        <v>147</v>
      </c>
      <c r="B151" s="195" t="s">
        <v>1676</v>
      </c>
      <c r="C151" s="195"/>
      <c r="D151" s="1">
        <v>0</v>
      </c>
      <c r="E151" s="1">
        <v>0</v>
      </c>
      <c r="F151" s="1">
        <v>0</v>
      </c>
      <c r="G151" s="1">
        <v>0</v>
      </c>
      <c r="H151" s="1">
        <v>0</v>
      </c>
      <c r="I151" s="1">
        <v>0</v>
      </c>
      <c r="J151" s="1">
        <v>0</v>
      </c>
      <c r="K151" s="1">
        <v>0</v>
      </c>
      <c r="L151" s="1">
        <v>0</v>
      </c>
      <c r="M151" s="1">
        <v>0</v>
      </c>
      <c r="N151" s="1">
        <v>0</v>
      </c>
      <c r="O151" s="1">
        <v>0</v>
      </c>
      <c r="P151" s="1">
        <v>0</v>
      </c>
      <c r="Q151" s="1">
        <v>0</v>
      </c>
      <c r="R151" s="5"/>
      <c r="S151" s="1">
        <v>0</v>
      </c>
      <c r="T151" s="1">
        <v>0</v>
      </c>
      <c r="U151" s="1">
        <v>0</v>
      </c>
      <c r="V151" s="1">
        <v>0</v>
      </c>
      <c r="W151" s="1">
        <v>0</v>
      </c>
      <c r="X151" s="1">
        <v>0</v>
      </c>
      <c r="Y151" s="1">
        <v>0</v>
      </c>
      <c r="Z151" s="1">
        <v>0</v>
      </c>
      <c r="AA151" s="1">
        <v>0</v>
      </c>
      <c r="AB151" s="1">
        <v>0</v>
      </c>
      <c r="AC151" s="1">
        <v>0</v>
      </c>
      <c r="AD151" s="1">
        <v>0</v>
      </c>
      <c r="AE151" s="1">
        <v>0</v>
      </c>
      <c r="AF151" s="1">
        <v>0</v>
      </c>
      <c r="AG151" s="21"/>
      <c r="AH151" s="196">
        <v>0</v>
      </c>
    </row>
    <row r="152" spans="1:34" ht="12.75">
      <c r="A152" s="3">
        <v>148</v>
      </c>
      <c r="B152" s="1" t="s">
        <v>962</v>
      </c>
      <c r="D152" s="1">
        <v>0</v>
      </c>
      <c r="E152" s="1">
        <v>0</v>
      </c>
      <c r="F152" s="1">
        <v>0</v>
      </c>
      <c r="G152" s="1">
        <v>0</v>
      </c>
      <c r="H152" s="1">
        <v>0</v>
      </c>
      <c r="I152" s="1">
        <v>0</v>
      </c>
      <c r="J152" s="1">
        <v>0</v>
      </c>
      <c r="K152" s="1">
        <v>0</v>
      </c>
      <c r="L152" s="1">
        <v>0</v>
      </c>
      <c r="M152" s="1">
        <v>0</v>
      </c>
      <c r="N152" s="1">
        <v>0</v>
      </c>
      <c r="O152" s="1">
        <v>0</v>
      </c>
      <c r="P152" s="1">
        <v>0</v>
      </c>
      <c r="Q152" s="1">
        <v>0</v>
      </c>
      <c r="S152" s="1">
        <v>0</v>
      </c>
      <c r="T152" s="1">
        <v>0</v>
      </c>
      <c r="U152" s="1">
        <v>0</v>
      </c>
      <c r="V152" s="1">
        <v>0</v>
      </c>
      <c r="W152" s="1">
        <v>0</v>
      </c>
      <c r="X152" s="1">
        <v>0</v>
      </c>
      <c r="Y152" s="1">
        <v>0</v>
      </c>
      <c r="Z152" s="1">
        <v>0</v>
      </c>
      <c r="AA152" s="1">
        <v>0</v>
      </c>
      <c r="AB152" s="1">
        <v>0</v>
      </c>
      <c r="AC152" s="1">
        <v>0</v>
      </c>
      <c r="AD152" s="1">
        <v>0</v>
      </c>
      <c r="AE152" s="1">
        <v>0</v>
      </c>
      <c r="AF152" s="1">
        <v>0</v>
      </c>
      <c r="AH152" s="7">
        <f>IF(SUM(D152:AF152)=0,0,1)</f>
        <v>0</v>
      </c>
    </row>
    <row r="153" spans="1:34" ht="12.75">
      <c r="A153" s="3">
        <v>149</v>
      </c>
      <c r="B153" s="1" t="s">
        <v>963</v>
      </c>
      <c r="D153" s="1">
        <v>0</v>
      </c>
      <c r="E153" s="1">
        <v>0</v>
      </c>
      <c r="F153" s="1">
        <v>0</v>
      </c>
      <c r="G153" s="1">
        <v>0</v>
      </c>
      <c r="H153" s="1">
        <v>0</v>
      </c>
      <c r="I153" s="1">
        <v>0</v>
      </c>
      <c r="J153" s="1">
        <v>0</v>
      </c>
      <c r="K153" s="1">
        <v>0</v>
      </c>
      <c r="L153" s="1">
        <v>0</v>
      </c>
      <c r="M153" s="1">
        <v>0</v>
      </c>
      <c r="N153" s="1">
        <v>0</v>
      </c>
      <c r="O153" s="1">
        <v>0</v>
      </c>
      <c r="P153" s="1">
        <v>0</v>
      </c>
      <c r="Q153" s="1">
        <v>0</v>
      </c>
      <c r="S153" s="1">
        <v>0</v>
      </c>
      <c r="T153" s="1">
        <v>0</v>
      </c>
      <c r="U153" s="1">
        <v>0</v>
      </c>
      <c r="V153" s="1">
        <v>0</v>
      </c>
      <c r="W153" s="1">
        <v>0</v>
      </c>
      <c r="X153" s="1">
        <v>0</v>
      </c>
      <c r="Y153" s="1">
        <v>0</v>
      </c>
      <c r="Z153" s="1">
        <v>0</v>
      </c>
      <c r="AA153" s="1">
        <v>0</v>
      </c>
      <c r="AB153" s="1">
        <v>0</v>
      </c>
      <c r="AC153" s="1">
        <v>0</v>
      </c>
      <c r="AD153" s="1">
        <v>0</v>
      </c>
      <c r="AE153" s="1">
        <v>0</v>
      </c>
      <c r="AF153" s="1">
        <v>0</v>
      </c>
      <c r="AH153" s="7">
        <f>IF(SUM(D153:AF153)=0,0,1)</f>
        <v>0</v>
      </c>
    </row>
    <row r="154" spans="1:34" ht="12.75">
      <c r="A154" s="3">
        <v>150</v>
      </c>
      <c r="B154" s="1" t="s">
        <v>964</v>
      </c>
      <c r="D154" s="1">
        <v>0</v>
      </c>
      <c r="E154" s="1">
        <v>0</v>
      </c>
      <c r="F154" s="1">
        <v>0</v>
      </c>
      <c r="G154" s="1">
        <v>0</v>
      </c>
      <c r="H154" s="1">
        <v>0</v>
      </c>
      <c r="I154" s="1">
        <v>0</v>
      </c>
      <c r="J154" s="1">
        <v>0</v>
      </c>
      <c r="K154" s="1">
        <v>0</v>
      </c>
      <c r="L154" s="1">
        <v>0</v>
      </c>
      <c r="M154" s="1">
        <v>0</v>
      </c>
      <c r="N154" s="1">
        <v>0</v>
      </c>
      <c r="O154" s="1">
        <v>0</v>
      </c>
      <c r="P154" s="1">
        <v>0</v>
      </c>
      <c r="Q154" s="1">
        <v>0</v>
      </c>
      <c r="S154" s="1">
        <v>0</v>
      </c>
      <c r="T154" s="1">
        <v>0</v>
      </c>
      <c r="U154" s="1">
        <v>0</v>
      </c>
      <c r="V154" s="1">
        <v>0</v>
      </c>
      <c r="W154" s="1">
        <v>0</v>
      </c>
      <c r="X154" s="1">
        <v>0</v>
      </c>
      <c r="Y154" s="1">
        <v>0</v>
      </c>
      <c r="Z154" s="1">
        <v>0</v>
      </c>
      <c r="AA154" s="1">
        <v>0</v>
      </c>
      <c r="AB154" s="1">
        <v>0</v>
      </c>
      <c r="AC154" s="1">
        <v>0</v>
      </c>
      <c r="AD154" s="1">
        <v>0</v>
      </c>
      <c r="AE154" s="1">
        <v>0</v>
      </c>
      <c r="AF154" s="1">
        <v>0</v>
      </c>
      <c r="AH154" s="7">
        <f>IF(SUM(D154:AF154)=0,0,1)</f>
        <v>0</v>
      </c>
    </row>
    <row r="155" spans="1:34" ht="12.75">
      <c r="A155" s="3">
        <v>151</v>
      </c>
      <c r="B155" s="1" t="s">
        <v>965</v>
      </c>
      <c r="D155" s="1">
        <v>0</v>
      </c>
      <c r="E155" s="1">
        <v>0</v>
      </c>
      <c r="F155" s="1">
        <v>0</v>
      </c>
      <c r="G155" s="1">
        <v>0</v>
      </c>
      <c r="H155" s="1">
        <v>0</v>
      </c>
      <c r="I155" s="1">
        <v>0</v>
      </c>
      <c r="J155" s="1">
        <v>0</v>
      </c>
      <c r="K155" s="1">
        <v>0</v>
      </c>
      <c r="L155" s="1">
        <v>0</v>
      </c>
      <c r="M155" s="1">
        <v>0</v>
      </c>
      <c r="N155" s="1">
        <v>0</v>
      </c>
      <c r="O155" s="1">
        <v>0</v>
      </c>
      <c r="P155" s="1">
        <v>0</v>
      </c>
      <c r="Q155" s="1">
        <v>0</v>
      </c>
      <c r="S155" s="1">
        <v>0</v>
      </c>
      <c r="T155" s="1">
        <v>0</v>
      </c>
      <c r="U155" s="1">
        <v>0</v>
      </c>
      <c r="V155" s="1">
        <v>0</v>
      </c>
      <c r="W155" s="1">
        <v>0</v>
      </c>
      <c r="X155" s="1">
        <v>0</v>
      </c>
      <c r="Y155" s="1">
        <v>0</v>
      </c>
      <c r="Z155" s="1">
        <v>0</v>
      </c>
      <c r="AA155" s="1">
        <v>0</v>
      </c>
      <c r="AB155" s="1">
        <v>0</v>
      </c>
      <c r="AC155" s="1">
        <v>0</v>
      </c>
      <c r="AD155" s="1">
        <v>0</v>
      </c>
      <c r="AE155" s="1">
        <v>0</v>
      </c>
      <c r="AF155" s="1">
        <v>0</v>
      </c>
      <c r="AH155" s="7">
        <f>IF(SUM(D155:AF155)=0,0,1)</f>
        <v>0</v>
      </c>
    </row>
    <row r="156" spans="1:34" ht="12.75">
      <c r="A156" s="3">
        <v>152</v>
      </c>
      <c r="B156" s="195" t="s">
        <v>1677</v>
      </c>
      <c r="C156" s="195"/>
      <c r="D156" s="1">
        <v>15.39</v>
      </c>
      <c r="E156" s="1">
        <v>5.39</v>
      </c>
      <c r="F156" s="1">
        <v>10.31</v>
      </c>
      <c r="G156" s="1">
        <v>11.85</v>
      </c>
      <c r="H156" s="1">
        <v>12.77</v>
      </c>
      <c r="I156" s="1">
        <v>2.31</v>
      </c>
      <c r="J156" s="1">
        <v>0</v>
      </c>
      <c r="K156" s="1">
        <v>6.21</v>
      </c>
      <c r="L156" s="1">
        <v>12.44</v>
      </c>
      <c r="M156" s="1">
        <v>17.4</v>
      </c>
      <c r="N156" s="1">
        <v>10.08</v>
      </c>
      <c r="O156" s="1">
        <v>15.99</v>
      </c>
      <c r="P156" s="1">
        <v>19.04</v>
      </c>
      <c r="Q156" s="1">
        <v>16.58</v>
      </c>
      <c r="S156" s="1">
        <v>10.61</v>
      </c>
      <c r="T156" s="1">
        <v>3.71</v>
      </c>
      <c r="U156" s="1">
        <v>7.11</v>
      </c>
      <c r="V156" s="1">
        <v>8.17</v>
      </c>
      <c r="W156" s="1">
        <v>8.81</v>
      </c>
      <c r="X156" s="1">
        <v>1.59</v>
      </c>
      <c r="Y156" s="1">
        <v>0</v>
      </c>
      <c r="Z156" s="1">
        <v>2.48</v>
      </c>
      <c r="AA156" s="1">
        <v>8.01</v>
      </c>
      <c r="AB156" s="1">
        <v>12.9</v>
      </c>
      <c r="AC156" s="1">
        <v>5.82</v>
      </c>
      <c r="AD156" s="1">
        <v>11.29</v>
      </c>
      <c r="AE156" s="1">
        <v>14.81</v>
      </c>
      <c r="AF156" s="1">
        <v>11.95</v>
      </c>
      <c r="AG156" s="21"/>
      <c r="AH156" s="196">
        <v>1</v>
      </c>
    </row>
    <row r="157" spans="1:34" ht="12.75">
      <c r="A157" s="3">
        <v>153</v>
      </c>
      <c r="B157" s="1" t="s">
        <v>966</v>
      </c>
      <c r="D157" s="1">
        <v>0</v>
      </c>
      <c r="E157" s="1">
        <v>0</v>
      </c>
      <c r="F157" s="1">
        <v>0</v>
      </c>
      <c r="G157" s="1">
        <v>0</v>
      </c>
      <c r="H157" s="1">
        <v>0</v>
      </c>
      <c r="I157" s="1">
        <v>0</v>
      </c>
      <c r="J157" s="1">
        <v>0</v>
      </c>
      <c r="K157" s="1">
        <v>0</v>
      </c>
      <c r="L157" s="1">
        <v>0</v>
      </c>
      <c r="M157" s="1">
        <v>0</v>
      </c>
      <c r="N157" s="1">
        <v>0</v>
      </c>
      <c r="O157" s="1">
        <v>0</v>
      </c>
      <c r="P157" s="1">
        <v>0</v>
      </c>
      <c r="Q157" s="1">
        <v>0</v>
      </c>
      <c r="S157" s="1">
        <v>0</v>
      </c>
      <c r="T157" s="1">
        <v>0</v>
      </c>
      <c r="U157" s="1">
        <v>0</v>
      </c>
      <c r="V157" s="1">
        <v>0</v>
      </c>
      <c r="W157" s="1">
        <v>0</v>
      </c>
      <c r="X157" s="1">
        <v>0</v>
      </c>
      <c r="Y157" s="1">
        <v>0</v>
      </c>
      <c r="Z157" s="1">
        <v>0</v>
      </c>
      <c r="AA157" s="1">
        <v>0</v>
      </c>
      <c r="AB157" s="1">
        <v>0</v>
      </c>
      <c r="AC157" s="1">
        <v>0</v>
      </c>
      <c r="AD157" s="1">
        <v>0</v>
      </c>
      <c r="AE157" s="1">
        <v>0</v>
      </c>
      <c r="AF157" s="1">
        <v>0</v>
      </c>
      <c r="AH157" s="7">
        <f>IF(SUM(D157:AF157)=0,0,1)</f>
        <v>0</v>
      </c>
    </row>
    <row r="158" spans="1:34" ht="12.75">
      <c r="A158" s="3">
        <v>154</v>
      </c>
      <c r="B158" s="1" t="s">
        <v>967</v>
      </c>
      <c r="D158" s="1">
        <v>0</v>
      </c>
      <c r="E158" s="1">
        <v>0</v>
      </c>
      <c r="F158" s="1">
        <v>0</v>
      </c>
      <c r="G158" s="1">
        <v>0</v>
      </c>
      <c r="H158" s="1">
        <v>0</v>
      </c>
      <c r="I158" s="1">
        <v>0</v>
      </c>
      <c r="J158" s="1">
        <v>0</v>
      </c>
      <c r="K158" s="1">
        <v>0</v>
      </c>
      <c r="L158" s="1">
        <v>0</v>
      </c>
      <c r="M158" s="1">
        <v>0</v>
      </c>
      <c r="N158" s="1">
        <v>0</v>
      </c>
      <c r="O158" s="1">
        <v>0</v>
      </c>
      <c r="P158" s="1">
        <v>0</v>
      </c>
      <c r="Q158" s="1">
        <v>0</v>
      </c>
      <c r="S158" s="1">
        <v>0</v>
      </c>
      <c r="T158" s="1">
        <v>0</v>
      </c>
      <c r="U158" s="1">
        <v>0</v>
      </c>
      <c r="V158" s="1">
        <v>0</v>
      </c>
      <c r="W158" s="1">
        <v>0</v>
      </c>
      <c r="X158" s="1">
        <v>0</v>
      </c>
      <c r="Y158" s="1">
        <v>0</v>
      </c>
      <c r="Z158" s="1">
        <v>0</v>
      </c>
      <c r="AA158" s="1">
        <v>0</v>
      </c>
      <c r="AB158" s="1">
        <v>0</v>
      </c>
      <c r="AC158" s="1">
        <v>0</v>
      </c>
      <c r="AD158" s="1">
        <v>0</v>
      </c>
      <c r="AE158" s="1">
        <v>0</v>
      </c>
      <c r="AF158" s="1">
        <v>0</v>
      </c>
      <c r="AH158" s="7">
        <f>IF(SUM(D158:AF158)=0,0,1)</f>
        <v>0</v>
      </c>
    </row>
    <row r="159" spans="1:34" ht="12.75">
      <c r="A159" s="3">
        <v>155</v>
      </c>
      <c r="B159" s="1" t="s">
        <v>968</v>
      </c>
      <c r="D159" s="1">
        <v>0</v>
      </c>
      <c r="E159" s="1">
        <v>0</v>
      </c>
      <c r="F159" s="1">
        <v>0</v>
      </c>
      <c r="G159" s="1">
        <v>0</v>
      </c>
      <c r="H159" s="1">
        <v>0</v>
      </c>
      <c r="I159" s="1">
        <v>0</v>
      </c>
      <c r="J159" s="1">
        <v>0</v>
      </c>
      <c r="K159" s="1">
        <v>0</v>
      </c>
      <c r="L159" s="1">
        <v>0</v>
      </c>
      <c r="M159" s="1">
        <v>0</v>
      </c>
      <c r="N159" s="1">
        <v>0</v>
      </c>
      <c r="O159" s="1">
        <v>0</v>
      </c>
      <c r="P159" s="1">
        <v>0</v>
      </c>
      <c r="Q159" s="1">
        <v>0</v>
      </c>
      <c r="S159" s="1">
        <v>0</v>
      </c>
      <c r="T159" s="1">
        <v>0</v>
      </c>
      <c r="U159" s="1">
        <v>0</v>
      </c>
      <c r="V159" s="1">
        <v>0</v>
      </c>
      <c r="W159" s="1">
        <v>0</v>
      </c>
      <c r="X159" s="1">
        <v>0</v>
      </c>
      <c r="Y159" s="1">
        <v>0</v>
      </c>
      <c r="Z159" s="1">
        <v>0</v>
      </c>
      <c r="AA159" s="1">
        <v>0</v>
      </c>
      <c r="AB159" s="1">
        <v>0</v>
      </c>
      <c r="AC159" s="1">
        <v>0</v>
      </c>
      <c r="AD159" s="1">
        <v>0</v>
      </c>
      <c r="AE159" s="1">
        <v>0</v>
      </c>
      <c r="AF159" s="1">
        <v>0</v>
      </c>
      <c r="AH159" s="7">
        <f>IF(SUM(D159:AF159)=0,0,1)</f>
        <v>0</v>
      </c>
    </row>
    <row r="160" spans="1:34" ht="12.75">
      <c r="A160" s="3">
        <v>156</v>
      </c>
      <c r="B160" s="195" t="s">
        <v>1678</v>
      </c>
      <c r="C160" s="195"/>
      <c r="D160" s="1">
        <v>13.32</v>
      </c>
      <c r="E160" s="1">
        <v>4.66</v>
      </c>
      <c r="F160" s="1">
        <v>8.92</v>
      </c>
      <c r="G160" s="1">
        <v>10.26</v>
      </c>
      <c r="H160" s="1">
        <v>11.05</v>
      </c>
      <c r="I160" s="1">
        <v>2</v>
      </c>
      <c r="J160" s="1">
        <v>0</v>
      </c>
      <c r="K160" s="1">
        <v>5.17</v>
      </c>
      <c r="L160" s="1">
        <v>10.63</v>
      </c>
      <c r="M160" s="1">
        <v>15.51</v>
      </c>
      <c r="N160" s="1">
        <v>8.42</v>
      </c>
      <c r="O160" s="1">
        <v>13.94</v>
      </c>
      <c r="P160" s="1">
        <v>17.38</v>
      </c>
      <c r="Q160" s="1">
        <v>14.57</v>
      </c>
      <c r="S160" s="1">
        <v>6.73</v>
      </c>
      <c r="T160" s="1">
        <v>2.36</v>
      </c>
      <c r="U160" s="1">
        <v>4.51</v>
      </c>
      <c r="V160" s="1">
        <v>5.18</v>
      </c>
      <c r="W160" s="1">
        <v>5.59</v>
      </c>
      <c r="X160" s="1">
        <v>1.01</v>
      </c>
      <c r="Y160" s="1">
        <v>0</v>
      </c>
      <c r="Z160" s="1">
        <v>0.24</v>
      </c>
      <c r="AA160" s="1">
        <v>4.26</v>
      </c>
      <c r="AB160" s="1">
        <v>9.42</v>
      </c>
      <c r="AC160" s="1">
        <v>2.11</v>
      </c>
      <c r="AD160" s="1">
        <v>7.48</v>
      </c>
      <c r="AE160" s="1">
        <v>11.77</v>
      </c>
      <c r="AF160" s="1">
        <v>8.24</v>
      </c>
      <c r="AG160" s="21"/>
      <c r="AH160" s="196">
        <v>1</v>
      </c>
    </row>
    <row r="161" spans="1:34" ht="12.75">
      <c r="A161" s="3">
        <v>157</v>
      </c>
      <c r="B161" s="195" t="s">
        <v>1679</v>
      </c>
      <c r="C161" s="195"/>
      <c r="D161" s="1">
        <v>0</v>
      </c>
      <c r="E161" s="1">
        <v>0</v>
      </c>
      <c r="F161" s="1">
        <v>0</v>
      </c>
      <c r="G161" s="1">
        <v>0</v>
      </c>
      <c r="H161" s="1">
        <v>0</v>
      </c>
      <c r="I161" s="1">
        <v>0</v>
      </c>
      <c r="J161" s="1">
        <v>0</v>
      </c>
      <c r="K161" s="1">
        <v>0</v>
      </c>
      <c r="L161" s="1">
        <v>0</v>
      </c>
      <c r="M161" s="1">
        <v>0</v>
      </c>
      <c r="N161" s="1">
        <v>0</v>
      </c>
      <c r="O161" s="1">
        <v>0</v>
      </c>
      <c r="P161" s="1">
        <v>0</v>
      </c>
      <c r="Q161" s="1">
        <v>0</v>
      </c>
      <c r="R161" s="5"/>
      <c r="S161" s="1">
        <v>0</v>
      </c>
      <c r="T161" s="1">
        <v>0</v>
      </c>
      <c r="U161" s="1">
        <v>0</v>
      </c>
      <c r="V161" s="1">
        <v>0</v>
      </c>
      <c r="W161" s="1">
        <v>0</v>
      </c>
      <c r="X161" s="1">
        <v>0</v>
      </c>
      <c r="Y161" s="1">
        <v>0</v>
      </c>
      <c r="Z161" s="1">
        <v>0</v>
      </c>
      <c r="AA161" s="1">
        <v>0</v>
      </c>
      <c r="AB161" s="1">
        <v>0</v>
      </c>
      <c r="AC161" s="1">
        <v>0</v>
      </c>
      <c r="AD161" s="1">
        <v>0</v>
      </c>
      <c r="AE161" s="1">
        <v>0</v>
      </c>
      <c r="AF161" s="1">
        <v>0</v>
      </c>
      <c r="AG161" s="21"/>
      <c r="AH161" s="196">
        <v>0</v>
      </c>
    </row>
    <row r="162" spans="1:34" ht="12.75">
      <c r="A162" s="3">
        <v>158</v>
      </c>
      <c r="B162" s="195" t="s">
        <v>1680</v>
      </c>
      <c r="C162" s="195"/>
      <c r="D162" s="1">
        <v>0</v>
      </c>
      <c r="E162" s="1">
        <v>0</v>
      </c>
      <c r="F162" s="1">
        <v>0</v>
      </c>
      <c r="G162" s="1">
        <v>0</v>
      </c>
      <c r="H162" s="1">
        <v>0</v>
      </c>
      <c r="I162" s="1">
        <v>0</v>
      </c>
      <c r="J162" s="1">
        <v>0</v>
      </c>
      <c r="K162" s="1">
        <v>0</v>
      </c>
      <c r="L162" s="1">
        <v>0</v>
      </c>
      <c r="M162" s="1">
        <v>0</v>
      </c>
      <c r="N162" s="1">
        <v>0</v>
      </c>
      <c r="O162" s="1">
        <v>0</v>
      </c>
      <c r="P162" s="1">
        <v>0</v>
      </c>
      <c r="Q162" s="1">
        <v>0</v>
      </c>
      <c r="R162" s="5"/>
      <c r="S162" s="1">
        <v>0</v>
      </c>
      <c r="T162" s="1">
        <v>0</v>
      </c>
      <c r="U162" s="1">
        <v>0</v>
      </c>
      <c r="V162" s="1">
        <v>0</v>
      </c>
      <c r="W162" s="1">
        <v>0</v>
      </c>
      <c r="X162" s="1">
        <v>0</v>
      </c>
      <c r="Y162" s="1">
        <v>0</v>
      </c>
      <c r="Z162" s="1">
        <v>0</v>
      </c>
      <c r="AA162" s="1">
        <v>0</v>
      </c>
      <c r="AB162" s="1">
        <v>0</v>
      </c>
      <c r="AC162" s="1">
        <v>0</v>
      </c>
      <c r="AD162" s="1">
        <v>0</v>
      </c>
      <c r="AE162" s="1">
        <v>0</v>
      </c>
      <c r="AF162" s="1">
        <v>0</v>
      </c>
      <c r="AG162" s="21"/>
      <c r="AH162" s="196">
        <v>0</v>
      </c>
    </row>
    <row r="163" spans="1:34" ht="12.75">
      <c r="A163" s="3">
        <v>159</v>
      </c>
      <c r="B163" s="1" t="s">
        <v>969</v>
      </c>
      <c r="D163" s="1">
        <v>14.37</v>
      </c>
      <c r="E163" s="1">
        <v>5.03</v>
      </c>
      <c r="F163" s="1">
        <v>9.63</v>
      </c>
      <c r="G163" s="1">
        <v>11.06</v>
      </c>
      <c r="H163" s="1">
        <v>11.93</v>
      </c>
      <c r="I163" s="1">
        <v>2.16</v>
      </c>
      <c r="J163" s="1">
        <v>0</v>
      </c>
      <c r="K163" s="1">
        <v>6.99</v>
      </c>
      <c r="L163" s="1">
        <v>12.3</v>
      </c>
      <c r="M163" s="1">
        <v>16.96</v>
      </c>
      <c r="N163" s="1">
        <v>10.29</v>
      </c>
      <c r="O163" s="1">
        <v>15.32</v>
      </c>
      <c r="P163" s="1">
        <v>17.31</v>
      </c>
      <c r="Q163" s="1">
        <v>16.78</v>
      </c>
      <c r="S163" s="1">
        <v>8.45</v>
      </c>
      <c r="T163" s="1">
        <v>2.96</v>
      </c>
      <c r="U163" s="1">
        <v>5.66</v>
      </c>
      <c r="V163" s="1">
        <v>6.51</v>
      </c>
      <c r="W163" s="1">
        <v>7.02</v>
      </c>
      <c r="X163" s="1">
        <v>1.27</v>
      </c>
      <c r="Y163" s="1">
        <v>0</v>
      </c>
      <c r="Z163" s="1">
        <v>3.19</v>
      </c>
      <c r="AA163" s="1">
        <v>7.65</v>
      </c>
      <c r="AB163" s="1">
        <v>11.98</v>
      </c>
      <c r="AC163" s="1">
        <v>6.12</v>
      </c>
      <c r="AD163" s="1">
        <v>9.93</v>
      </c>
      <c r="AE163" s="1">
        <v>11.54</v>
      </c>
      <c r="AF163" s="1">
        <v>12.2</v>
      </c>
      <c r="AH163" s="7">
        <f aca="true" t="shared" si="7" ref="AH163:AH171">IF(SUM(D163:AF163)=0,0,1)</f>
        <v>1</v>
      </c>
    </row>
    <row r="164" spans="1:34" ht="12.75">
      <c r="A164" s="3">
        <v>160</v>
      </c>
      <c r="B164" s="1" t="s">
        <v>970</v>
      </c>
      <c r="D164" s="1">
        <v>0</v>
      </c>
      <c r="E164" s="1">
        <v>0</v>
      </c>
      <c r="F164" s="1">
        <v>0</v>
      </c>
      <c r="G164" s="1">
        <v>0</v>
      </c>
      <c r="H164" s="1">
        <v>0</v>
      </c>
      <c r="I164" s="1">
        <v>0</v>
      </c>
      <c r="J164" s="1">
        <v>0</v>
      </c>
      <c r="K164" s="1">
        <v>0</v>
      </c>
      <c r="L164" s="1">
        <v>0</v>
      </c>
      <c r="M164" s="1">
        <v>0</v>
      </c>
      <c r="N164" s="1">
        <v>0</v>
      </c>
      <c r="O164" s="1">
        <v>0</v>
      </c>
      <c r="P164" s="1">
        <v>0</v>
      </c>
      <c r="Q164" s="1">
        <v>0</v>
      </c>
      <c r="S164" s="1">
        <v>0</v>
      </c>
      <c r="T164" s="1">
        <v>0</v>
      </c>
      <c r="U164" s="1">
        <v>0</v>
      </c>
      <c r="V164" s="1">
        <v>0</v>
      </c>
      <c r="W164" s="1">
        <v>0</v>
      </c>
      <c r="X164" s="1">
        <v>0</v>
      </c>
      <c r="Y164" s="1">
        <v>0</v>
      </c>
      <c r="Z164" s="1">
        <v>0</v>
      </c>
      <c r="AA164" s="1">
        <v>0</v>
      </c>
      <c r="AB164" s="1">
        <v>0</v>
      </c>
      <c r="AC164" s="1">
        <v>0</v>
      </c>
      <c r="AD164" s="1">
        <v>0</v>
      </c>
      <c r="AE164" s="1">
        <v>0</v>
      </c>
      <c r="AF164" s="1">
        <v>0</v>
      </c>
      <c r="AH164" s="7">
        <f t="shared" si="7"/>
        <v>0</v>
      </c>
    </row>
    <row r="165" spans="1:34" ht="12.75">
      <c r="A165" s="3">
        <v>161</v>
      </c>
      <c r="B165" s="1" t="s">
        <v>971</v>
      </c>
      <c r="D165" s="1">
        <v>20.19</v>
      </c>
      <c r="E165" s="1">
        <v>7.07</v>
      </c>
      <c r="F165" s="1">
        <v>13.53</v>
      </c>
      <c r="G165" s="1">
        <v>15.54</v>
      </c>
      <c r="H165" s="1">
        <v>16.76</v>
      </c>
      <c r="I165" s="1">
        <v>3.03</v>
      </c>
      <c r="J165" s="1">
        <v>0</v>
      </c>
      <c r="K165" s="1">
        <v>11.5</v>
      </c>
      <c r="L165" s="1">
        <v>18.69</v>
      </c>
      <c r="M165" s="1">
        <v>22.48</v>
      </c>
      <c r="N165" s="1">
        <v>17.06</v>
      </c>
      <c r="O165" s="1">
        <v>21.14</v>
      </c>
      <c r="P165" s="1">
        <v>22.41</v>
      </c>
      <c r="Q165" s="1">
        <v>22.52</v>
      </c>
      <c r="S165" s="1">
        <v>15.95</v>
      </c>
      <c r="T165" s="1">
        <v>5.58</v>
      </c>
      <c r="U165" s="1">
        <v>10.69</v>
      </c>
      <c r="V165" s="1">
        <v>12.28</v>
      </c>
      <c r="W165" s="1">
        <v>13.24</v>
      </c>
      <c r="X165" s="1">
        <v>2.39</v>
      </c>
      <c r="Y165" s="1">
        <v>0</v>
      </c>
      <c r="Z165" s="1">
        <v>9.16</v>
      </c>
      <c r="AA165" s="1">
        <v>15.6</v>
      </c>
      <c r="AB165" s="1">
        <v>18.88</v>
      </c>
      <c r="AC165" s="1">
        <v>14.47</v>
      </c>
      <c r="AD165" s="1">
        <v>17.28</v>
      </c>
      <c r="AE165" s="1">
        <v>18.31</v>
      </c>
      <c r="AF165" s="1">
        <v>19.16</v>
      </c>
      <c r="AH165" s="7">
        <f t="shared" si="7"/>
        <v>1</v>
      </c>
    </row>
    <row r="166" spans="1:34" ht="12.75">
      <c r="A166" s="3">
        <v>162</v>
      </c>
      <c r="B166" s="1" t="s">
        <v>972</v>
      </c>
      <c r="D166" s="1">
        <v>15.92</v>
      </c>
      <c r="E166" s="1">
        <v>5.57</v>
      </c>
      <c r="F166" s="1">
        <v>10.67</v>
      </c>
      <c r="G166" s="1">
        <v>12.26</v>
      </c>
      <c r="H166" s="1">
        <v>13.22</v>
      </c>
      <c r="I166" s="1">
        <v>2.39</v>
      </c>
      <c r="J166" s="1">
        <v>0</v>
      </c>
      <c r="K166" s="1">
        <v>7.53</v>
      </c>
      <c r="L166" s="1">
        <v>13.93</v>
      </c>
      <c r="M166" s="1">
        <v>19.43</v>
      </c>
      <c r="N166" s="1">
        <v>11.43</v>
      </c>
      <c r="O166" s="1">
        <v>17.67</v>
      </c>
      <c r="P166" s="1">
        <v>20.15</v>
      </c>
      <c r="Q166" s="1">
        <v>19.07</v>
      </c>
      <c r="S166" s="1">
        <v>11.4</v>
      </c>
      <c r="T166" s="1">
        <v>3.99</v>
      </c>
      <c r="U166" s="1">
        <v>7.64</v>
      </c>
      <c r="V166" s="1">
        <v>8.78</v>
      </c>
      <c r="W166" s="1">
        <v>9.46</v>
      </c>
      <c r="X166" s="1">
        <v>1.71</v>
      </c>
      <c r="Y166" s="1">
        <v>0</v>
      </c>
      <c r="Z166" s="1">
        <v>4.25</v>
      </c>
      <c r="AA166" s="1">
        <v>11.05</v>
      </c>
      <c r="AB166" s="1">
        <v>16.2</v>
      </c>
      <c r="AC166" s="1">
        <v>8.96</v>
      </c>
      <c r="AD166" s="1">
        <v>14.19</v>
      </c>
      <c r="AE166" s="1">
        <v>16.26</v>
      </c>
      <c r="AF166" s="1">
        <v>16.17</v>
      </c>
      <c r="AH166" s="7">
        <f t="shared" si="7"/>
        <v>1</v>
      </c>
    </row>
    <row r="167" spans="1:34" ht="12.75">
      <c r="A167" s="3">
        <v>163</v>
      </c>
      <c r="B167" s="1" t="s">
        <v>973</v>
      </c>
      <c r="D167" s="1">
        <v>0</v>
      </c>
      <c r="E167" s="1">
        <v>0</v>
      </c>
      <c r="F167" s="1">
        <v>0</v>
      </c>
      <c r="G167" s="1">
        <v>0</v>
      </c>
      <c r="H167" s="1">
        <v>0</v>
      </c>
      <c r="I167" s="1">
        <v>0</v>
      </c>
      <c r="J167" s="1">
        <v>0</v>
      </c>
      <c r="K167" s="1">
        <v>0</v>
      </c>
      <c r="L167" s="1">
        <v>0</v>
      </c>
      <c r="M167" s="1">
        <v>0</v>
      </c>
      <c r="N167" s="1">
        <v>0</v>
      </c>
      <c r="O167" s="1">
        <v>0</v>
      </c>
      <c r="P167" s="1">
        <v>0</v>
      </c>
      <c r="Q167" s="1">
        <v>0</v>
      </c>
      <c r="S167" s="1">
        <v>0</v>
      </c>
      <c r="T167" s="1">
        <v>0</v>
      </c>
      <c r="U167" s="1">
        <v>0</v>
      </c>
      <c r="V167" s="1">
        <v>0</v>
      </c>
      <c r="W167" s="1">
        <v>0</v>
      </c>
      <c r="X167" s="1">
        <v>0</v>
      </c>
      <c r="Y167" s="1">
        <v>0</v>
      </c>
      <c r="Z167" s="1">
        <v>0</v>
      </c>
      <c r="AA167" s="1">
        <v>0</v>
      </c>
      <c r="AB167" s="1">
        <v>0</v>
      </c>
      <c r="AC167" s="1">
        <v>0</v>
      </c>
      <c r="AD167" s="1">
        <v>0</v>
      </c>
      <c r="AE167" s="1">
        <v>0</v>
      </c>
      <c r="AF167" s="1">
        <v>0</v>
      </c>
      <c r="AH167" s="7">
        <f t="shared" si="7"/>
        <v>0</v>
      </c>
    </row>
    <row r="168" spans="1:34" ht="12.75">
      <c r="A168" s="3">
        <v>164</v>
      </c>
      <c r="B168" s="1" t="s">
        <v>974</v>
      </c>
      <c r="D168" s="1">
        <v>17.61</v>
      </c>
      <c r="E168" s="1">
        <v>6.16</v>
      </c>
      <c r="F168" s="1">
        <v>11.8</v>
      </c>
      <c r="G168" s="1">
        <v>13.56</v>
      </c>
      <c r="H168" s="1">
        <v>14.62</v>
      </c>
      <c r="I168" s="1">
        <v>2.64</v>
      </c>
      <c r="J168" s="1">
        <v>0</v>
      </c>
      <c r="K168" s="1">
        <v>8.36</v>
      </c>
      <c r="L168" s="1">
        <v>15.67</v>
      </c>
      <c r="M168" s="1">
        <v>20.12</v>
      </c>
      <c r="N168" s="1">
        <v>13.64</v>
      </c>
      <c r="O168" s="1">
        <v>18.72</v>
      </c>
      <c r="P168" s="1">
        <v>20.34</v>
      </c>
      <c r="Q168" s="1">
        <v>20.02</v>
      </c>
      <c r="S168" s="1">
        <v>14.74</v>
      </c>
      <c r="T168" s="1">
        <v>5.16</v>
      </c>
      <c r="U168" s="1">
        <v>9.88</v>
      </c>
      <c r="V168" s="1">
        <v>11.35</v>
      </c>
      <c r="W168" s="1">
        <v>12.24</v>
      </c>
      <c r="X168" s="1">
        <v>2.21</v>
      </c>
      <c r="Y168" s="1">
        <v>0</v>
      </c>
      <c r="Z168" s="1">
        <v>8.13</v>
      </c>
      <c r="AA168" s="1">
        <v>14.5</v>
      </c>
      <c r="AB168" s="1">
        <v>17.72</v>
      </c>
      <c r="AC168" s="1">
        <v>13.34</v>
      </c>
      <c r="AD168" s="1">
        <v>16.25</v>
      </c>
      <c r="AE168" s="1">
        <v>17.04</v>
      </c>
      <c r="AF168" s="1">
        <v>18.06</v>
      </c>
      <c r="AH168" s="7">
        <f t="shared" si="7"/>
        <v>1</v>
      </c>
    </row>
    <row r="169" spans="1:34" ht="12.75">
      <c r="A169" s="3">
        <v>165</v>
      </c>
      <c r="B169" s="1" t="s">
        <v>975</v>
      </c>
      <c r="D169" s="1">
        <v>15.51</v>
      </c>
      <c r="E169" s="1">
        <v>5.43</v>
      </c>
      <c r="F169" s="1">
        <v>10.39</v>
      </c>
      <c r="G169" s="1">
        <v>11.94</v>
      </c>
      <c r="H169" s="1">
        <v>12.87</v>
      </c>
      <c r="I169" s="1">
        <v>2.33</v>
      </c>
      <c r="J169" s="1">
        <v>0</v>
      </c>
      <c r="K169" s="1">
        <v>6.71</v>
      </c>
      <c r="L169" s="1">
        <v>12.89</v>
      </c>
      <c r="M169" s="1">
        <v>17.12</v>
      </c>
      <c r="N169" s="1">
        <v>10.83</v>
      </c>
      <c r="O169" s="1">
        <v>15.99</v>
      </c>
      <c r="P169" s="1">
        <v>18.44</v>
      </c>
      <c r="Q169" s="1">
        <v>16.46</v>
      </c>
      <c r="S169" s="1">
        <v>10.95</v>
      </c>
      <c r="T169" s="1">
        <v>3.83</v>
      </c>
      <c r="U169" s="1">
        <v>7.34</v>
      </c>
      <c r="V169" s="1">
        <v>8.43</v>
      </c>
      <c r="W169" s="1">
        <v>9.09</v>
      </c>
      <c r="X169" s="1">
        <v>1.64</v>
      </c>
      <c r="Y169" s="1">
        <v>0</v>
      </c>
      <c r="Z169" s="1">
        <v>4.65</v>
      </c>
      <c r="AA169" s="1">
        <v>9.24</v>
      </c>
      <c r="AB169" s="1">
        <v>12.43</v>
      </c>
      <c r="AC169" s="1">
        <v>7.82</v>
      </c>
      <c r="AD169" s="1">
        <v>11.38</v>
      </c>
      <c r="AE169" s="1">
        <v>13.66</v>
      </c>
      <c r="AF169" s="1">
        <v>11.81</v>
      </c>
      <c r="AH169" s="7">
        <f t="shared" si="7"/>
        <v>1</v>
      </c>
    </row>
    <row r="170" spans="1:34" ht="12.75">
      <c r="A170" s="3">
        <v>166</v>
      </c>
      <c r="B170" s="1" t="s">
        <v>976</v>
      </c>
      <c r="D170" s="1">
        <v>21.08</v>
      </c>
      <c r="E170" s="1">
        <v>7.38</v>
      </c>
      <c r="F170" s="1">
        <v>14.13</v>
      </c>
      <c r="G170" s="1">
        <v>16.23</v>
      </c>
      <c r="H170" s="1">
        <v>17.5</v>
      </c>
      <c r="I170" s="1">
        <v>3.16</v>
      </c>
      <c r="J170" s="1">
        <v>0</v>
      </c>
      <c r="K170" s="1">
        <v>8.99</v>
      </c>
      <c r="L170" s="1">
        <v>17.56</v>
      </c>
      <c r="M170" s="1">
        <v>22.94</v>
      </c>
      <c r="N170" s="1">
        <v>14.91</v>
      </c>
      <c r="O170" s="1">
        <v>21.54</v>
      </c>
      <c r="P170" s="1">
        <v>23.67</v>
      </c>
      <c r="Q170" s="1">
        <v>22.57</v>
      </c>
      <c r="S170" s="1">
        <v>17.76</v>
      </c>
      <c r="T170" s="1">
        <v>6.22</v>
      </c>
      <c r="U170" s="1">
        <v>11.9</v>
      </c>
      <c r="V170" s="1">
        <v>13.68</v>
      </c>
      <c r="W170" s="1">
        <v>14.74</v>
      </c>
      <c r="X170" s="1">
        <v>2.66</v>
      </c>
      <c r="Y170" s="1">
        <v>0</v>
      </c>
      <c r="Z170" s="1">
        <v>4.15</v>
      </c>
      <c r="AA170" s="1">
        <v>13.85</v>
      </c>
      <c r="AB170" s="1">
        <v>20.19</v>
      </c>
      <c r="AC170" s="1">
        <v>10.87</v>
      </c>
      <c r="AD170" s="1">
        <v>18.31</v>
      </c>
      <c r="AE170" s="1">
        <v>21.01</v>
      </c>
      <c r="AF170" s="1">
        <v>19.78</v>
      </c>
      <c r="AH170" s="7">
        <f t="shared" si="7"/>
        <v>1</v>
      </c>
    </row>
    <row r="171" spans="1:34" ht="12.75">
      <c r="A171" s="3">
        <v>167</v>
      </c>
      <c r="B171" s="1" t="s">
        <v>977</v>
      </c>
      <c r="D171" s="1">
        <v>15.97</v>
      </c>
      <c r="E171" s="1">
        <v>5.59</v>
      </c>
      <c r="F171" s="1">
        <v>10.7</v>
      </c>
      <c r="G171" s="1">
        <v>12.29</v>
      </c>
      <c r="H171" s="1">
        <v>13.25</v>
      </c>
      <c r="I171" s="1">
        <v>2.39</v>
      </c>
      <c r="J171" s="1">
        <v>0</v>
      </c>
      <c r="K171" s="1">
        <v>6.33</v>
      </c>
      <c r="L171" s="1">
        <v>13.42</v>
      </c>
      <c r="M171" s="1">
        <v>18.31</v>
      </c>
      <c r="N171" s="1">
        <v>11.43</v>
      </c>
      <c r="O171" s="1">
        <v>16.42</v>
      </c>
      <c r="P171" s="1">
        <v>18.74</v>
      </c>
      <c r="Q171" s="1">
        <v>18.09</v>
      </c>
      <c r="S171" s="1">
        <v>12.19</v>
      </c>
      <c r="T171" s="1">
        <v>4.26</v>
      </c>
      <c r="U171" s="1">
        <v>8.16</v>
      </c>
      <c r="V171" s="1">
        <v>9.38</v>
      </c>
      <c r="W171" s="1">
        <v>10.11</v>
      </c>
      <c r="X171" s="1">
        <v>1.83</v>
      </c>
      <c r="Y171" s="1">
        <v>0</v>
      </c>
      <c r="Z171" s="1">
        <v>3.75</v>
      </c>
      <c r="AA171" s="1">
        <v>10.72</v>
      </c>
      <c r="AB171" s="1">
        <v>15</v>
      </c>
      <c r="AC171" s="1">
        <v>9.5</v>
      </c>
      <c r="AD171" s="1">
        <v>12.55</v>
      </c>
      <c r="AE171" s="1">
        <v>14.51</v>
      </c>
      <c r="AF171" s="1">
        <v>15.25</v>
      </c>
      <c r="AH171" s="7">
        <f t="shared" si="7"/>
        <v>1</v>
      </c>
    </row>
    <row r="172" spans="1:34" ht="25.5">
      <c r="A172" s="3">
        <v>168</v>
      </c>
      <c r="B172" s="195" t="s">
        <v>1681</v>
      </c>
      <c r="C172" s="195"/>
      <c r="D172" s="1">
        <v>0</v>
      </c>
      <c r="E172" s="1">
        <v>0</v>
      </c>
      <c r="F172" s="1">
        <v>0</v>
      </c>
      <c r="G172" s="1">
        <v>0</v>
      </c>
      <c r="H172" s="1">
        <v>0</v>
      </c>
      <c r="I172" s="1">
        <v>0</v>
      </c>
      <c r="J172" s="1">
        <v>0</v>
      </c>
      <c r="K172" s="1">
        <v>0</v>
      </c>
      <c r="L172" s="1">
        <v>0</v>
      </c>
      <c r="M172" s="1">
        <v>0</v>
      </c>
      <c r="N172" s="1">
        <v>0</v>
      </c>
      <c r="O172" s="1">
        <v>0</v>
      </c>
      <c r="P172" s="1">
        <v>0</v>
      </c>
      <c r="Q172" s="1">
        <v>0</v>
      </c>
      <c r="R172" s="5"/>
      <c r="S172" s="1">
        <v>0</v>
      </c>
      <c r="T172" s="1">
        <v>0</v>
      </c>
      <c r="U172" s="1">
        <v>0</v>
      </c>
      <c r="V172" s="1">
        <v>0</v>
      </c>
      <c r="W172" s="1">
        <v>0</v>
      </c>
      <c r="X172" s="1">
        <v>0</v>
      </c>
      <c r="Y172" s="1">
        <v>0</v>
      </c>
      <c r="Z172" s="1">
        <v>0</v>
      </c>
      <c r="AA172" s="1">
        <v>0</v>
      </c>
      <c r="AB172" s="1">
        <v>0</v>
      </c>
      <c r="AC172" s="1">
        <v>0</v>
      </c>
      <c r="AD172" s="1">
        <v>0</v>
      </c>
      <c r="AE172" s="1">
        <v>0</v>
      </c>
      <c r="AF172" s="1">
        <v>0</v>
      </c>
      <c r="AG172" s="21"/>
      <c r="AH172" s="196">
        <v>0</v>
      </c>
    </row>
    <row r="173" spans="1:34" ht="12.75">
      <c r="A173" s="3">
        <v>169</v>
      </c>
      <c r="B173" s="1" t="s">
        <v>978</v>
      </c>
      <c r="D173" s="1">
        <v>0</v>
      </c>
      <c r="E173" s="1">
        <v>0</v>
      </c>
      <c r="F173" s="1">
        <v>0</v>
      </c>
      <c r="G173" s="1">
        <v>0</v>
      </c>
      <c r="H173" s="1">
        <v>0</v>
      </c>
      <c r="I173" s="1">
        <v>0</v>
      </c>
      <c r="J173" s="1">
        <v>0</v>
      </c>
      <c r="K173" s="1">
        <v>0</v>
      </c>
      <c r="L173" s="1">
        <v>0</v>
      </c>
      <c r="M173" s="1">
        <v>0</v>
      </c>
      <c r="N173" s="1">
        <v>0</v>
      </c>
      <c r="O173" s="1">
        <v>0</v>
      </c>
      <c r="P173" s="1">
        <v>0</v>
      </c>
      <c r="Q173" s="1">
        <v>0</v>
      </c>
      <c r="S173" s="1">
        <v>0</v>
      </c>
      <c r="T173" s="1">
        <v>0</v>
      </c>
      <c r="U173" s="1">
        <v>0</v>
      </c>
      <c r="V173" s="1">
        <v>0</v>
      </c>
      <c r="W173" s="1">
        <v>0</v>
      </c>
      <c r="X173" s="1">
        <v>0</v>
      </c>
      <c r="Y173" s="1">
        <v>0</v>
      </c>
      <c r="Z173" s="1">
        <v>0</v>
      </c>
      <c r="AA173" s="1">
        <v>0</v>
      </c>
      <c r="AB173" s="1">
        <v>0</v>
      </c>
      <c r="AC173" s="1">
        <v>0</v>
      </c>
      <c r="AD173" s="1">
        <v>0</v>
      </c>
      <c r="AE173" s="1">
        <v>0</v>
      </c>
      <c r="AF173" s="1">
        <v>0</v>
      </c>
      <c r="AH173" s="7">
        <f aca="true" t="shared" si="8" ref="AH173:AH178">IF(SUM(D173:AF173)=0,0,1)</f>
        <v>0</v>
      </c>
    </row>
    <row r="174" spans="1:34" ht="12.75">
      <c r="A174" s="3">
        <v>170</v>
      </c>
      <c r="B174" s="1" t="s">
        <v>979</v>
      </c>
      <c r="D174" s="1">
        <v>15.71</v>
      </c>
      <c r="E174" s="1">
        <v>5.5</v>
      </c>
      <c r="F174" s="1">
        <v>10.52</v>
      </c>
      <c r="G174" s="1">
        <v>12.09</v>
      </c>
      <c r="H174" s="1">
        <v>13.04</v>
      </c>
      <c r="I174" s="1">
        <v>2.36</v>
      </c>
      <c r="J174" s="1">
        <v>0</v>
      </c>
      <c r="K174" s="1">
        <v>6.35</v>
      </c>
      <c r="L174" s="1">
        <v>13.42</v>
      </c>
      <c r="M174" s="1">
        <v>17.98</v>
      </c>
      <c r="N174" s="1">
        <v>11.26</v>
      </c>
      <c r="O174" s="1">
        <v>16.67</v>
      </c>
      <c r="P174" s="1">
        <v>18.81</v>
      </c>
      <c r="Q174" s="1">
        <v>17.57</v>
      </c>
      <c r="S174" s="1">
        <v>11.47</v>
      </c>
      <c r="T174" s="1">
        <v>4.01</v>
      </c>
      <c r="U174" s="1">
        <v>7.68</v>
      </c>
      <c r="V174" s="1">
        <v>8.83</v>
      </c>
      <c r="W174" s="1">
        <v>9.52</v>
      </c>
      <c r="X174" s="1">
        <v>1.72</v>
      </c>
      <c r="Y174" s="1">
        <v>0</v>
      </c>
      <c r="Z174" s="1">
        <v>4.09</v>
      </c>
      <c r="AA174" s="1">
        <v>10.51</v>
      </c>
      <c r="AB174" s="1">
        <v>14.15</v>
      </c>
      <c r="AC174" s="1">
        <v>8.99</v>
      </c>
      <c r="AD174" s="1">
        <v>12.78</v>
      </c>
      <c r="AE174" s="1">
        <v>14.47</v>
      </c>
      <c r="AF174" s="1">
        <v>13.99</v>
      </c>
      <c r="AH174" s="7">
        <f t="shared" si="8"/>
        <v>1</v>
      </c>
    </row>
    <row r="175" spans="1:34" ht="12.75">
      <c r="A175" s="3">
        <v>171</v>
      </c>
      <c r="B175" s="1" t="s">
        <v>980</v>
      </c>
      <c r="D175" s="1">
        <v>0</v>
      </c>
      <c r="E175" s="1">
        <v>0</v>
      </c>
      <c r="F175" s="1">
        <v>0</v>
      </c>
      <c r="G175" s="1">
        <v>0</v>
      </c>
      <c r="H175" s="1">
        <v>0</v>
      </c>
      <c r="I175" s="1">
        <v>0</v>
      </c>
      <c r="J175" s="1">
        <v>0</v>
      </c>
      <c r="K175" s="1">
        <v>0</v>
      </c>
      <c r="L175" s="1">
        <v>0</v>
      </c>
      <c r="M175" s="1">
        <v>0</v>
      </c>
      <c r="N175" s="1">
        <v>0</v>
      </c>
      <c r="O175" s="1">
        <v>0</v>
      </c>
      <c r="P175" s="1">
        <v>0</v>
      </c>
      <c r="Q175" s="1">
        <v>0</v>
      </c>
      <c r="S175" s="1">
        <v>0</v>
      </c>
      <c r="T175" s="1">
        <v>0</v>
      </c>
      <c r="U175" s="1">
        <v>0</v>
      </c>
      <c r="V175" s="1">
        <v>0</v>
      </c>
      <c r="W175" s="1">
        <v>0</v>
      </c>
      <c r="X175" s="1">
        <v>0</v>
      </c>
      <c r="Y175" s="1">
        <v>0</v>
      </c>
      <c r="Z175" s="1">
        <v>0</v>
      </c>
      <c r="AA175" s="1">
        <v>0</v>
      </c>
      <c r="AB175" s="1">
        <v>0</v>
      </c>
      <c r="AC175" s="1">
        <v>0</v>
      </c>
      <c r="AD175" s="1">
        <v>0</v>
      </c>
      <c r="AE175" s="1">
        <v>0</v>
      </c>
      <c r="AF175" s="1">
        <v>0</v>
      </c>
      <c r="AH175" s="7">
        <f t="shared" si="8"/>
        <v>0</v>
      </c>
    </row>
    <row r="176" spans="1:34" ht="12.75">
      <c r="A176" s="3">
        <v>172</v>
      </c>
      <c r="B176" s="1" t="s">
        <v>981</v>
      </c>
      <c r="D176" s="1">
        <v>0</v>
      </c>
      <c r="E176" s="1">
        <v>0</v>
      </c>
      <c r="F176" s="1">
        <v>0</v>
      </c>
      <c r="G176" s="1">
        <v>0</v>
      </c>
      <c r="H176" s="1">
        <v>0</v>
      </c>
      <c r="I176" s="1">
        <v>0</v>
      </c>
      <c r="J176" s="1">
        <v>0</v>
      </c>
      <c r="K176" s="1">
        <v>0</v>
      </c>
      <c r="L176" s="1">
        <v>0</v>
      </c>
      <c r="M176" s="1">
        <v>0</v>
      </c>
      <c r="N176" s="1">
        <v>0</v>
      </c>
      <c r="O176" s="1">
        <v>0</v>
      </c>
      <c r="P176" s="1">
        <v>0</v>
      </c>
      <c r="Q176" s="1">
        <v>0</v>
      </c>
      <c r="S176" s="1">
        <v>0</v>
      </c>
      <c r="T176" s="1">
        <v>0</v>
      </c>
      <c r="U176" s="1">
        <v>0</v>
      </c>
      <c r="V176" s="1">
        <v>0</v>
      </c>
      <c r="W176" s="1">
        <v>0</v>
      </c>
      <c r="X176" s="1">
        <v>0</v>
      </c>
      <c r="Y176" s="1">
        <v>0</v>
      </c>
      <c r="Z176" s="1">
        <v>0</v>
      </c>
      <c r="AA176" s="1">
        <v>0</v>
      </c>
      <c r="AB176" s="1">
        <v>0</v>
      </c>
      <c r="AC176" s="1">
        <v>0</v>
      </c>
      <c r="AD176" s="1">
        <v>0</v>
      </c>
      <c r="AE176" s="1">
        <v>0</v>
      </c>
      <c r="AF176" s="1">
        <v>0</v>
      </c>
      <c r="AH176" s="7">
        <f t="shared" si="8"/>
        <v>0</v>
      </c>
    </row>
    <row r="177" spans="1:34" ht="12.75">
      <c r="A177" s="3">
        <v>173</v>
      </c>
      <c r="B177" s="1" t="s">
        <v>982</v>
      </c>
      <c r="D177" s="1">
        <v>0</v>
      </c>
      <c r="E177" s="1">
        <v>0</v>
      </c>
      <c r="F177" s="1">
        <v>0</v>
      </c>
      <c r="G177" s="1">
        <v>0</v>
      </c>
      <c r="H177" s="1">
        <v>0</v>
      </c>
      <c r="I177" s="1">
        <v>0</v>
      </c>
      <c r="J177" s="1">
        <v>0</v>
      </c>
      <c r="K177" s="1">
        <v>0</v>
      </c>
      <c r="L177" s="1">
        <v>0</v>
      </c>
      <c r="M177" s="1">
        <v>0</v>
      </c>
      <c r="N177" s="1">
        <v>0</v>
      </c>
      <c r="O177" s="1">
        <v>0</v>
      </c>
      <c r="P177" s="1">
        <v>0</v>
      </c>
      <c r="Q177" s="1">
        <v>0</v>
      </c>
      <c r="S177" s="1">
        <v>0</v>
      </c>
      <c r="T177" s="1">
        <v>0</v>
      </c>
      <c r="U177" s="1">
        <v>0</v>
      </c>
      <c r="V177" s="1">
        <v>0</v>
      </c>
      <c r="W177" s="1">
        <v>0</v>
      </c>
      <c r="X177" s="1">
        <v>0</v>
      </c>
      <c r="Y177" s="1">
        <v>0</v>
      </c>
      <c r="Z177" s="1">
        <v>0</v>
      </c>
      <c r="AA177" s="1">
        <v>0</v>
      </c>
      <c r="AB177" s="1">
        <v>0</v>
      </c>
      <c r="AC177" s="1">
        <v>0</v>
      </c>
      <c r="AD177" s="1">
        <v>0</v>
      </c>
      <c r="AE177" s="1">
        <v>0</v>
      </c>
      <c r="AF177" s="1">
        <v>0</v>
      </c>
      <c r="AH177" s="7">
        <f t="shared" si="8"/>
        <v>0</v>
      </c>
    </row>
    <row r="178" spans="1:34" ht="12.75">
      <c r="A178" s="3">
        <v>174</v>
      </c>
      <c r="B178" s="1" t="s">
        <v>983</v>
      </c>
      <c r="D178" s="1">
        <v>0</v>
      </c>
      <c r="E178" s="1">
        <v>0</v>
      </c>
      <c r="F178" s="1">
        <v>0</v>
      </c>
      <c r="G178" s="1">
        <v>0</v>
      </c>
      <c r="H178" s="1">
        <v>0</v>
      </c>
      <c r="I178" s="1">
        <v>0</v>
      </c>
      <c r="J178" s="1">
        <v>0</v>
      </c>
      <c r="K178" s="1">
        <v>0</v>
      </c>
      <c r="L178" s="1">
        <v>0</v>
      </c>
      <c r="M178" s="1">
        <v>0</v>
      </c>
      <c r="N178" s="1">
        <v>0</v>
      </c>
      <c r="O178" s="1">
        <v>0</v>
      </c>
      <c r="P178" s="1">
        <v>0</v>
      </c>
      <c r="Q178" s="1">
        <v>0</v>
      </c>
      <c r="S178" s="1">
        <v>0</v>
      </c>
      <c r="T178" s="1">
        <v>0</v>
      </c>
      <c r="U178" s="1">
        <v>0</v>
      </c>
      <c r="V178" s="1">
        <v>0</v>
      </c>
      <c r="W178" s="1">
        <v>0</v>
      </c>
      <c r="X178" s="1">
        <v>0</v>
      </c>
      <c r="Y178" s="1">
        <v>0</v>
      </c>
      <c r="Z178" s="1">
        <v>0</v>
      </c>
      <c r="AA178" s="1">
        <v>0</v>
      </c>
      <c r="AB178" s="1">
        <v>0</v>
      </c>
      <c r="AC178" s="1">
        <v>0</v>
      </c>
      <c r="AD178" s="1">
        <v>0</v>
      </c>
      <c r="AE178" s="1">
        <v>0</v>
      </c>
      <c r="AF178" s="1">
        <v>0</v>
      </c>
      <c r="AH178" s="7">
        <f t="shared" si="8"/>
        <v>0</v>
      </c>
    </row>
    <row r="179" spans="1:34" ht="12.75">
      <c r="A179" s="3">
        <v>175</v>
      </c>
      <c r="B179" s="195" t="s">
        <v>1682</v>
      </c>
      <c r="C179" s="195"/>
      <c r="D179" s="1">
        <v>15.94</v>
      </c>
      <c r="E179" s="1">
        <v>5.58</v>
      </c>
      <c r="F179" s="1">
        <v>10.68</v>
      </c>
      <c r="G179" s="1">
        <v>12.27</v>
      </c>
      <c r="H179" s="1">
        <v>13.23</v>
      </c>
      <c r="I179" s="1">
        <v>2.39</v>
      </c>
      <c r="J179" s="1">
        <v>0</v>
      </c>
      <c r="K179" s="1">
        <v>7.83</v>
      </c>
      <c r="L179" s="1">
        <v>13.46</v>
      </c>
      <c r="M179" s="1">
        <v>18.81</v>
      </c>
      <c r="N179" s="1">
        <v>11.56</v>
      </c>
      <c r="O179" s="1">
        <v>16.3</v>
      </c>
      <c r="P179" s="1">
        <v>18.2</v>
      </c>
      <c r="Q179" s="1">
        <v>19.12</v>
      </c>
      <c r="S179" s="1">
        <v>11.5</v>
      </c>
      <c r="T179" s="1">
        <v>4.02</v>
      </c>
      <c r="U179" s="1">
        <v>7.7</v>
      </c>
      <c r="V179" s="1">
        <v>8.85</v>
      </c>
      <c r="W179" s="1">
        <v>9.54</v>
      </c>
      <c r="X179" s="1">
        <v>1.72</v>
      </c>
      <c r="Y179" s="1">
        <v>0</v>
      </c>
      <c r="Z179" s="1">
        <v>5.06</v>
      </c>
      <c r="AA179" s="1">
        <v>10.04</v>
      </c>
      <c r="AB179" s="1">
        <v>15.3</v>
      </c>
      <c r="AC179" s="1">
        <v>8.9</v>
      </c>
      <c r="AD179" s="1">
        <v>11.75</v>
      </c>
      <c r="AE179" s="1">
        <v>13.15</v>
      </c>
      <c r="AF179" s="1">
        <v>16.37</v>
      </c>
      <c r="AG179" s="21"/>
      <c r="AH179" s="196">
        <v>1</v>
      </c>
    </row>
    <row r="180" spans="1:34" ht="12.75">
      <c r="A180" s="3">
        <v>176</v>
      </c>
      <c r="B180" s="1" t="s">
        <v>984</v>
      </c>
      <c r="D180" s="1">
        <v>13.32</v>
      </c>
      <c r="E180" s="1">
        <v>4.66</v>
      </c>
      <c r="F180" s="1">
        <v>8.92</v>
      </c>
      <c r="G180" s="1">
        <v>10.26</v>
      </c>
      <c r="H180" s="1">
        <v>11.05</v>
      </c>
      <c r="I180" s="1">
        <v>2</v>
      </c>
      <c r="J180" s="1">
        <v>0</v>
      </c>
      <c r="K180" s="1">
        <v>5.17</v>
      </c>
      <c r="L180" s="1">
        <v>10.63</v>
      </c>
      <c r="M180" s="1">
        <v>15.51</v>
      </c>
      <c r="N180" s="1">
        <v>8.42</v>
      </c>
      <c r="O180" s="1">
        <v>13.94</v>
      </c>
      <c r="P180" s="1">
        <v>17.38</v>
      </c>
      <c r="Q180" s="1">
        <v>14.57</v>
      </c>
      <c r="S180" s="1">
        <v>6.73</v>
      </c>
      <c r="T180" s="1">
        <v>2.36</v>
      </c>
      <c r="U180" s="1">
        <v>4.51</v>
      </c>
      <c r="V180" s="1">
        <v>5.18</v>
      </c>
      <c r="W180" s="1">
        <v>5.59</v>
      </c>
      <c r="X180" s="1">
        <v>1.01</v>
      </c>
      <c r="Y180" s="1">
        <v>0</v>
      </c>
      <c r="Z180" s="1">
        <v>0.24</v>
      </c>
      <c r="AA180" s="1">
        <v>4.26</v>
      </c>
      <c r="AB180" s="1">
        <v>9.42</v>
      </c>
      <c r="AC180" s="1">
        <v>2.11</v>
      </c>
      <c r="AD180" s="1">
        <v>7.48</v>
      </c>
      <c r="AE180" s="1">
        <v>11.77</v>
      </c>
      <c r="AF180" s="1">
        <v>8.24</v>
      </c>
      <c r="AH180" s="7">
        <f>IF(SUM(D180:AF180)=0,0,1)</f>
        <v>1</v>
      </c>
    </row>
    <row r="181" spans="1:34" ht="12.75">
      <c r="A181" s="3">
        <v>177</v>
      </c>
      <c r="B181" s="1" t="s">
        <v>985</v>
      </c>
      <c r="D181" s="1">
        <v>13.24</v>
      </c>
      <c r="E181" s="1">
        <v>4.63</v>
      </c>
      <c r="F181" s="1">
        <v>8.87</v>
      </c>
      <c r="G181" s="1">
        <v>10.19</v>
      </c>
      <c r="H181" s="1">
        <v>10.99</v>
      </c>
      <c r="I181" s="1">
        <v>1.99</v>
      </c>
      <c r="J181" s="1">
        <v>0</v>
      </c>
      <c r="K181" s="1">
        <v>4.76</v>
      </c>
      <c r="L181" s="1">
        <v>10.34</v>
      </c>
      <c r="M181" s="1">
        <v>15.24</v>
      </c>
      <c r="N181" s="1">
        <v>8.03</v>
      </c>
      <c r="O181" s="1">
        <v>13.81</v>
      </c>
      <c r="P181" s="1">
        <v>16.96</v>
      </c>
      <c r="Q181" s="1">
        <v>14.38</v>
      </c>
      <c r="S181" s="1">
        <v>7.32</v>
      </c>
      <c r="T181" s="1">
        <v>2.56</v>
      </c>
      <c r="U181" s="1">
        <v>4.89</v>
      </c>
      <c r="V181" s="1">
        <v>5.63</v>
      </c>
      <c r="W181" s="1">
        <v>6.07</v>
      </c>
      <c r="X181" s="1">
        <v>1.1</v>
      </c>
      <c r="Y181" s="1">
        <v>0</v>
      </c>
      <c r="Z181" s="1">
        <v>-1.16</v>
      </c>
      <c r="AA181" s="1">
        <v>4.07</v>
      </c>
      <c r="AB181" s="1">
        <v>9.89</v>
      </c>
      <c r="AC181" s="1">
        <v>1.43</v>
      </c>
      <c r="AD181" s="1">
        <v>8.03</v>
      </c>
      <c r="AE181" s="1">
        <v>12.15</v>
      </c>
      <c r="AF181" s="1">
        <v>8.76</v>
      </c>
      <c r="AH181" s="7">
        <f>IF(SUM(D181:AF181)=0,0,1)</f>
        <v>1</v>
      </c>
    </row>
    <row r="182" spans="1:34" ht="12.75">
      <c r="A182" s="3">
        <v>178</v>
      </c>
      <c r="B182" s="1" t="s">
        <v>986</v>
      </c>
      <c r="D182" s="1">
        <v>12.1</v>
      </c>
      <c r="E182" s="1">
        <v>4.23</v>
      </c>
      <c r="F182" s="1">
        <v>8.11</v>
      </c>
      <c r="G182" s="1">
        <v>9.31</v>
      </c>
      <c r="H182" s="1">
        <v>10.04</v>
      </c>
      <c r="I182" s="1">
        <v>1.81</v>
      </c>
      <c r="J182" s="1">
        <v>0</v>
      </c>
      <c r="K182" s="1">
        <v>5.65</v>
      </c>
      <c r="L182" s="1">
        <v>9.98</v>
      </c>
      <c r="M182" s="1">
        <v>13.84</v>
      </c>
      <c r="N182" s="1">
        <v>8.23</v>
      </c>
      <c r="O182" s="1">
        <v>12.61</v>
      </c>
      <c r="P182" s="1">
        <v>15.28</v>
      </c>
      <c r="Q182" s="1">
        <v>13.12</v>
      </c>
      <c r="S182" s="1">
        <v>5.04</v>
      </c>
      <c r="T182" s="1">
        <v>1.76</v>
      </c>
      <c r="U182" s="1">
        <v>3.37</v>
      </c>
      <c r="V182" s="1">
        <v>3.88</v>
      </c>
      <c r="W182" s="1">
        <v>4.18</v>
      </c>
      <c r="X182" s="1">
        <v>0.76</v>
      </c>
      <c r="Y182" s="1">
        <v>0</v>
      </c>
      <c r="Z182" s="1">
        <v>0.34</v>
      </c>
      <c r="AA182" s="1">
        <v>3.23</v>
      </c>
      <c r="AB182" s="1">
        <v>7.14</v>
      </c>
      <c r="AC182" s="1">
        <v>1.61</v>
      </c>
      <c r="AD182" s="1">
        <v>5.65</v>
      </c>
      <c r="AE182" s="1">
        <v>8.91</v>
      </c>
      <c r="AF182" s="1">
        <v>6.25</v>
      </c>
      <c r="AH182" s="7">
        <f>IF(SUM(D182:AF182)=0,0,1)</f>
        <v>1</v>
      </c>
    </row>
    <row r="183" spans="1:34" ht="12.75">
      <c r="A183" s="3">
        <v>179</v>
      </c>
      <c r="B183" s="195" t="s">
        <v>1683</v>
      </c>
      <c r="C183" s="195"/>
      <c r="D183" s="1">
        <v>0</v>
      </c>
      <c r="E183" s="1">
        <v>0</v>
      </c>
      <c r="F183" s="1">
        <v>0</v>
      </c>
      <c r="G183" s="1">
        <v>0</v>
      </c>
      <c r="H183" s="1">
        <v>0</v>
      </c>
      <c r="I183" s="1">
        <v>0</v>
      </c>
      <c r="J183" s="1">
        <v>0</v>
      </c>
      <c r="K183" s="1">
        <v>0</v>
      </c>
      <c r="L183" s="1">
        <v>0</v>
      </c>
      <c r="M183" s="1">
        <v>0</v>
      </c>
      <c r="N183" s="1">
        <v>0</v>
      </c>
      <c r="O183" s="1">
        <v>0</v>
      </c>
      <c r="P183" s="1">
        <v>0</v>
      </c>
      <c r="Q183" s="1">
        <v>0</v>
      </c>
      <c r="R183" s="5"/>
      <c r="S183" s="1">
        <v>0</v>
      </c>
      <c r="T183" s="1">
        <v>0</v>
      </c>
      <c r="U183" s="1">
        <v>0</v>
      </c>
      <c r="V183" s="1">
        <v>0</v>
      </c>
      <c r="W183" s="1">
        <v>0</v>
      </c>
      <c r="X183" s="1">
        <v>0</v>
      </c>
      <c r="Y183" s="1">
        <v>0</v>
      </c>
      <c r="Z183" s="1">
        <v>0</v>
      </c>
      <c r="AA183" s="1">
        <v>0</v>
      </c>
      <c r="AB183" s="1">
        <v>0</v>
      </c>
      <c r="AC183" s="1">
        <v>0</v>
      </c>
      <c r="AD183" s="1">
        <v>0</v>
      </c>
      <c r="AE183" s="1">
        <v>0</v>
      </c>
      <c r="AF183" s="1">
        <v>0</v>
      </c>
      <c r="AG183" s="21"/>
      <c r="AH183" s="196">
        <v>0</v>
      </c>
    </row>
    <row r="184" spans="1:34" ht="12.75">
      <c r="A184" s="3">
        <v>180</v>
      </c>
      <c r="B184" s="1" t="s">
        <v>987</v>
      </c>
      <c r="D184" s="1">
        <v>17.74</v>
      </c>
      <c r="E184" s="1">
        <v>6.21</v>
      </c>
      <c r="F184" s="1">
        <v>11.88</v>
      </c>
      <c r="G184" s="1">
        <v>13.66</v>
      </c>
      <c r="H184" s="1">
        <v>14.72</v>
      </c>
      <c r="I184" s="1">
        <v>2.66</v>
      </c>
      <c r="J184" s="1">
        <v>0</v>
      </c>
      <c r="K184" s="1">
        <v>7.79</v>
      </c>
      <c r="L184" s="1">
        <v>15.53</v>
      </c>
      <c r="M184" s="1">
        <v>20.03</v>
      </c>
      <c r="N184" s="1">
        <v>13.31</v>
      </c>
      <c r="O184" s="1">
        <v>18.86</v>
      </c>
      <c r="P184" s="1">
        <v>20.37</v>
      </c>
      <c r="Q184" s="1">
        <v>19.86</v>
      </c>
      <c r="S184" s="1">
        <v>11.78</v>
      </c>
      <c r="T184" s="1">
        <v>4.12</v>
      </c>
      <c r="U184" s="1">
        <v>7.89</v>
      </c>
      <c r="V184" s="1">
        <v>9.07</v>
      </c>
      <c r="W184" s="1">
        <v>9.77</v>
      </c>
      <c r="X184" s="1">
        <v>1.77</v>
      </c>
      <c r="Y184" s="1">
        <v>0</v>
      </c>
      <c r="Z184" s="1">
        <v>1.6</v>
      </c>
      <c r="AA184" s="1">
        <v>10.23</v>
      </c>
      <c r="AB184" s="1">
        <v>14.95</v>
      </c>
      <c r="AC184" s="1">
        <v>8.03</v>
      </c>
      <c r="AD184" s="1">
        <v>13.54</v>
      </c>
      <c r="AE184" s="1">
        <v>15.03</v>
      </c>
      <c r="AF184" s="1">
        <v>14.91</v>
      </c>
      <c r="AH184" s="7">
        <f aca="true" t="shared" si="9" ref="AH184:AH197">IF(SUM(D184:AF184)=0,0,1)</f>
        <v>1</v>
      </c>
    </row>
    <row r="185" spans="1:34" ht="12.75">
      <c r="A185" s="3">
        <v>181</v>
      </c>
      <c r="B185" s="1" t="s">
        <v>988</v>
      </c>
      <c r="D185" s="1">
        <v>15.73</v>
      </c>
      <c r="E185" s="1">
        <v>5.51</v>
      </c>
      <c r="F185" s="1">
        <v>10.54</v>
      </c>
      <c r="G185" s="1">
        <v>12.12</v>
      </c>
      <c r="H185" s="1">
        <v>13.06</v>
      </c>
      <c r="I185" s="1">
        <v>2.36</v>
      </c>
      <c r="J185" s="1">
        <v>0</v>
      </c>
      <c r="K185" s="1">
        <v>6.59</v>
      </c>
      <c r="L185" s="1">
        <v>13.48</v>
      </c>
      <c r="M185" s="1">
        <v>17.71</v>
      </c>
      <c r="N185" s="1">
        <v>11.39</v>
      </c>
      <c r="O185" s="1">
        <v>16.62</v>
      </c>
      <c r="P185" s="1">
        <v>18.96</v>
      </c>
      <c r="Q185" s="1">
        <v>17.08</v>
      </c>
      <c r="S185" s="1">
        <v>11.33</v>
      </c>
      <c r="T185" s="1">
        <v>3.97</v>
      </c>
      <c r="U185" s="1">
        <v>7.59</v>
      </c>
      <c r="V185" s="1">
        <v>8.72</v>
      </c>
      <c r="W185" s="1">
        <v>9.4</v>
      </c>
      <c r="X185" s="1">
        <v>1.7</v>
      </c>
      <c r="Y185" s="1">
        <v>0</v>
      </c>
      <c r="Z185" s="1">
        <v>3.62</v>
      </c>
      <c r="AA185" s="1">
        <v>10.31</v>
      </c>
      <c r="AB185" s="1">
        <v>13.47</v>
      </c>
      <c r="AC185" s="1">
        <v>8.84</v>
      </c>
      <c r="AD185" s="1">
        <v>12.53</v>
      </c>
      <c r="AE185" s="1">
        <v>14.58</v>
      </c>
      <c r="AF185" s="1">
        <v>12.92</v>
      </c>
      <c r="AH185" s="7">
        <f t="shared" si="9"/>
        <v>1</v>
      </c>
    </row>
    <row r="186" spans="1:34" ht="12.75">
      <c r="A186" s="3">
        <v>182</v>
      </c>
      <c r="B186" s="1" t="s">
        <v>989</v>
      </c>
      <c r="D186" s="1">
        <v>19.33</v>
      </c>
      <c r="E186" s="1">
        <v>6.77</v>
      </c>
      <c r="F186" s="1">
        <v>12.95</v>
      </c>
      <c r="G186" s="1">
        <v>14.89</v>
      </c>
      <c r="H186" s="1">
        <v>16.05</v>
      </c>
      <c r="I186" s="1">
        <v>2.9</v>
      </c>
      <c r="J186" s="1">
        <v>0</v>
      </c>
      <c r="K186" s="1">
        <v>8.8</v>
      </c>
      <c r="L186" s="1">
        <v>16.62</v>
      </c>
      <c r="M186" s="1">
        <v>20.96</v>
      </c>
      <c r="N186" s="1">
        <v>14.6</v>
      </c>
      <c r="O186" s="1">
        <v>19.64</v>
      </c>
      <c r="P186" s="1">
        <v>21.05</v>
      </c>
      <c r="Q186" s="1">
        <v>20.92</v>
      </c>
      <c r="S186" s="1">
        <v>14.6</v>
      </c>
      <c r="T186" s="1">
        <v>5.11</v>
      </c>
      <c r="U186" s="1">
        <v>9.78</v>
      </c>
      <c r="V186" s="1">
        <v>11.24</v>
      </c>
      <c r="W186" s="1">
        <v>12.12</v>
      </c>
      <c r="X186" s="1">
        <v>2.19</v>
      </c>
      <c r="Y186" s="1">
        <v>0</v>
      </c>
      <c r="Z186" s="1">
        <v>3.51</v>
      </c>
      <c r="AA186" s="1">
        <v>12.17</v>
      </c>
      <c r="AB186" s="1">
        <v>16.61</v>
      </c>
      <c r="AC186" s="1">
        <v>10.35</v>
      </c>
      <c r="AD186" s="1">
        <v>14.89</v>
      </c>
      <c r="AE186" s="1">
        <v>16.22</v>
      </c>
      <c r="AF186" s="1">
        <v>16.8</v>
      </c>
      <c r="AH186" s="7">
        <f t="shared" si="9"/>
        <v>1</v>
      </c>
    </row>
    <row r="187" spans="1:34" ht="12.75">
      <c r="A187" s="3">
        <v>183</v>
      </c>
      <c r="B187" s="1" t="s">
        <v>990</v>
      </c>
      <c r="D187" s="1">
        <v>15.5</v>
      </c>
      <c r="E187" s="1">
        <v>5.42</v>
      </c>
      <c r="F187" s="1">
        <v>10.38</v>
      </c>
      <c r="G187" s="1">
        <v>11.93</v>
      </c>
      <c r="H187" s="1">
        <v>12.86</v>
      </c>
      <c r="I187" s="1">
        <v>2.32</v>
      </c>
      <c r="J187" s="1">
        <v>0</v>
      </c>
      <c r="K187" s="1">
        <v>6.63</v>
      </c>
      <c r="L187" s="1">
        <v>14.22</v>
      </c>
      <c r="M187" s="1">
        <v>18.72</v>
      </c>
      <c r="N187" s="1">
        <v>12.17</v>
      </c>
      <c r="O187" s="1">
        <v>17.29</v>
      </c>
      <c r="P187" s="1">
        <v>18.86</v>
      </c>
      <c r="Q187" s="1">
        <v>18.66</v>
      </c>
      <c r="S187" s="1">
        <v>8.48</v>
      </c>
      <c r="T187" s="1">
        <v>2.97</v>
      </c>
      <c r="U187" s="1">
        <v>5.68</v>
      </c>
      <c r="V187" s="1">
        <v>6.53</v>
      </c>
      <c r="W187" s="1">
        <v>7.04</v>
      </c>
      <c r="X187" s="1">
        <v>1.27</v>
      </c>
      <c r="Y187" s="1">
        <v>0</v>
      </c>
      <c r="Z187" s="1">
        <v>-0.01</v>
      </c>
      <c r="AA187" s="1">
        <v>8.3</v>
      </c>
      <c r="AB187" s="1">
        <v>12.96</v>
      </c>
      <c r="AC187" s="1">
        <v>6.36</v>
      </c>
      <c r="AD187" s="1">
        <v>11.21</v>
      </c>
      <c r="AE187" s="1">
        <v>12.75</v>
      </c>
      <c r="AF187" s="1">
        <v>13.07</v>
      </c>
      <c r="AH187" s="7">
        <f t="shared" si="9"/>
        <v>1</v>
      </c>
    </row>
    <row r="188" spans="1:34" ht="12.75">
      <c r="A188" s="3">
        <v>184</v>
      </c>
      <c r="B188" s="1" t="s">
        <v>991</v>
      </c>
      <c r="D188" s="1">
        <v>15.5</v>
      </c>
      <c r="E188" s="1">
        <v>5.42</v>
      </c>
      <c r="F188" s="1">
        <v>10.38</v>
      </c>
      <c r="G188" s="1">
        <v>11.93</v>
      </c>
      <c r="H188" s="1">
        <v>12.86</v>
      </c>
      <c r="I188" s="1">
        <v>2.32</v>
      </c>
      <c r="J188" s="1">
        <v>0</v>
      </c>
      <c r="K188" s="1">
        <v>6.63</v>
      </c>
      <c r="L188" s="1">
        <v>14.22</v>
      </c>
      <c r="M188" s="1">
        <v>18.72</v>
      </c>
      <c r="N188" s="1">
        <v>12.17</v>
      </c>
      <c r="O188" s="1">
        <v>17.29</v>
      </c>
      <c r="P188" s="1">
        <v>18.86</v>
      </c>
      <c r="Q188" s="1">
        <v>18.66</v>
      </c>
      <c r="S188" s="1">
        <v>8.48</v>
      </c>
      <c r="T188" s="1">
        <v>2.97</v>
      </c>
      <c r="U188" s="1">
        <v>5.68</v>
      </c>
      <c r="V188" s="1">
        <v>6.53</v>
      </c>
      <c r="W188" s="1">
        <v>7.04</v>
      </c>
      <c r="X188" s="1">
        <v>1.27</v>
      </c>
      <c r="Y188" s="1">
        <v>0</v>
      </c>
      <c r="Z188" s="1">
        <v>-0.01</v>
      </c>
      <c r="AA188" s="1">
        <v>8.3</v>
      </c>
      <c r="AB188" s="1">
        <v>12.96</v>
      </c>
      <c r="AC188" s="1">
        <v>6.36</v>
      </c>
      <c r="AD188" s="1">
        <v>11.21</v>
      </c>
      <c r="AE188" s="1">
        <v>12.75</v>
      </c>
      <c r="AF188" s="1">
        <v>13.07</v>
      </c>
      <c r="AH188" s="7">
        <f t="shared" si="9"/>
        <v>1</v>
      </c>
    </row>
    <row r="189" spans="1:34" ht="12.75">
      <c r="A189" s="3">
        <v>185</v>
      </c>
      <c r="B189" s="1" t="s">
        <v>992</v>
      </c>
      <c r="D189" s="1">
        <v>20.34</v>
      </c>
      <c r="E189" s="1">
        <v>7.12</v>
      </c>
      <c r="F189" s="1">
        <v>13.63</v>
      </c>
      <c r="G189" s="1">
        <v>15.66</v>
      </c>
      <c r="H189" s="1">
        <v>16.89</v>
      </c>
      <c r="I189" s="1">
        <v>3.05</v>
      </c>
      <c r="J189" s="1">
        <v>0</v>
      </c>
      <c r="K189" s="1">
        <v>9.85</v>
      </c>
      <c r="L189" s="1">
        <v>17.91</v>
      </c>
      <c r="M189" s="1">
        <v>22.78</v>
      </c>
      <c r="N189" s="1">
        <v>15.67</v>
      </c>
      <c r="O189" s="1">
        <v>21.26</v>
      </c>
      <c r="P189" s="1">
        <v>22.93</v>
      </c>
      <c r="Q189" s="1">
        <v>22.7</v>
      </c>
      <c r="S189" s="1">
        <v>16.01</v>
      </c>
      <c r="T189" s="1">
        <v>5.6</v>
      </c>
      <c r="U189" s="1">
        <v>10.72</v>
      </c>
      <c r="V189" s="1">
        <v>12.33</v>
      </c>
      <c r="W189" s="1">
        <v>13.29</v>
      </c>
      <c r="X189" s="1">
        <v>2.4</v>
      </c>
      <c r="Y189" s="1">
        <v>0</v>
      </c>
      <c r="Z189" s="1">
        <v>6.67</v>
      </c>
      <c r="AA189" s="1">
        <v>14.29</v>
      </c>
      <c r="AB189" s="1">
        <v>19.08</v>
      </c>
      <c r="AC189" s="1">
        <v>12.31</v>
      </c>
      <c r="AD189" s="1">
        <v>17.26</v>
      </c>
      <c r="AE189" s="1">
        <v>18.87</v>
      </c>
      <c r="AF189" s="1">
        <v>19.19</v>
      </c>
      <c r="AH189" s="7">
        <f t="shared" si="9"/>
        <v>1</v>
      </c>
    </row>
    <row r="190" spans="1:34" ht="12.75">
      <c r="A190" s="3">
        <v>186</v>
      </c>
      <c r="B190" s="1" t="s">
        <v>993</v>
      </c>
      <c r="D190" s="1">
        <v>14.37</v>
      </c>
      <c r="E190" s="1">
        <v>5.03</v>
      </c>
      <c r="F190" s="1">
        <v>9.63</v>
      </c>
      <c r="G190" s="1">
        <v>11.06</v>
      </c>
      <c r="H190" s="1">
        <v>11.93</v>
      </c>
      <c r="I190" s="1">
        <v>2.16</v>
      </c>
      <c r="J190" s="1">
        <v>0</v>
      </c>
      <c r="K190" s="1">
        <v>6.04</v>
      </c>
      <c r="L190" s="1">
        <v>12.23</v>
      </c>
      <c r="M190" s="1">
        <v>17.17</v>
      </c>
      <c r="N190" s="1">
        <v>10.06</v>
      </c>
      <c r="O190" s="1">
        <v>15.5</v>
      </c>
      <c r="P190" s="1">
        <v>18.02</v>
      </c>
      <c r="Q190" s="1">
        <v>16.75</v>
      </c>
      <c r="S190" s="1">
        <v>8.74</v>
      </c>
      <c r="T190" s="1">
        <v>3.06</v>
      </c>
      <c r="U190" s="1">
        <v>5.86</v>
      </c>
      <c r="V190" s="1">
        <v>6.73</v>
      </c>
      <c r="W190" s="1">
        <v>7.26</v>
      </c>
      <c r="X190" s="1">
        <v>1.31</v>
      </c>
      <c r="Y190" s="1">
        <v>0</v>
      </c>
      <c r="Z190" s="1">
        <v>1.87</v>
      </c>
      <c r="AA190" s="1">
        <v>7.77</v>
      </c>
      <c r="AB190" s="1">
        <v>12.52</v>
      </c>
      <c r="AC190" s="1">
        <v>5.99</v>
      </c>
      <c r="AD190" s="1">
        <v>10.44</v>
      </c>
      <c r="AE190" s="1">
        <v>12.88</v>
      </c>
      <c r="AF190" s="1">
        <v>12.33</v>
      </c>
      <c r="AH190" s="7">
        <f t="shared" si="9"/>
        <v>1</v>
      </c>
    </row>
    <row r="191" spans="1:34" ht="12.75">
      <c r="A191" s="3">
        <v>187</v>
      </c>
      <c r="B191" s="1" t="s">
        <v>994</v>
      </c>
      <c r="D191" s="1">
        <v>0</v>
      </c>
      <c r="E191" s="1">
        <v>0</v>
      </c>
      <c r="F191" s="1">
        <v>0</v>
      </c>
      <c r="G191" s="1">
        <v>0</v>
      </c>
      <c r="H191" s="1">
        <v>0</v>
      </c>
      <c r="I191" s="1">
        <v>0</v>
      </c>
      <c r="J191" s="1">
        <v>0</v>
      </c>
      <c r="K191" s="1">
        <v>0</v>
      </c>
      <c r="L191" s="1">
        <v>0</v>
      </c>
      <c r="M191" s="1">
        <v>0</v>
      </c>
      <c r="N191" s="1">
        <v>0</v>
      </c>
      <c r="O191" s="1">
        <v>0</v>
      </c>
      <c r="P191" s="1">
        <v>0</v>
      </c>
      <c r="Q191" s="1">
        <v>0</v>
      </c>
      <c r="S191" s="1">
        <v>0</v>
      </c>
      <c r="T191" s="1">
        <v>0</v>
      </c>
      <c r="U191" s="1">
        <v>0</v>
      </c>
      <c r="V191" s="1">
        <v>0</v>
      </c>
      <c r="W191" s="1">
        <v>0</v>
      </c>
      <c r="X191" s="1">
        <v>0</v>
      </c>
      <c r="Y191" s="1">
        <v>0</v>
      </c>
      <c r="Z191" s="1">
        <v>0</v>
      </c>
      <c r="AA191" s="1">
        <v>0</v>
      </c>
      <c r="AB191" s="1">
        <v>0</v>
      </c>
      <c r="AC191" s="1">
        <v>0</v>
      </c>
      <c r="AD191" s="1">
        <v>0</v>
      </c>
      <c r="AE191" s="1">
        <v>0</v>
      </c>
      <c r="AF191" s="1">
        <v>0</v>
      </c>
      <c r="AH191" s="7">
        <f t="shared" si="9"/>
        <v>0</v>
      </c>
    </row>
    <row r="192" spans="1:34" ht="12.75">
      <c r="A192" s="3">
        <v>188</v>
      </c>
      <c r="B192" s="1" t="s">
        <v>995</v>
      </c>
      <c r="D192" s="1">
        <v>19.24</v>
      </c>
      <c r="E192" s="1">
        <v>6.73</v>
      </c>
      <c r="F192" s="1">
        <v>12.89</v>
      </c>
      <c r="G192" s="1">
        <v>14.81</v>
      </c>
      <c r="H192" s="1">
        <v>15.97</v>
      </c>
      <c r="I192" s="1">
        <v>2.89</v>
      </c>
      <c r="J192" s="1">
        <v>0</v>
      </c>
      <c r="K192" s="1">
        <v>9.4</v>
      </c>
      <c r="L192" s="1">
        <v>16.5</v>
      </c>
      <c r="M192" s="1">
        <v>20.73</v>
      </c>
      <c r="N192" s="1">
        <v>14.47</v>
      </c>
      <c r="O192" s="1">
        <v>19.54</v>
      </c>
      <c r="P192" s="1">
        <v>20.93</v>
      </c>
      <c r="Q192" s="1">
        <v>20.63</v>
      </c>
      <c r="S192" s="1">
        <v>14.08</v>
      </c>
      <c r="T192" s="1">
        <v>4.93</v>
      </c>
      <c r="U192" s="1">
        <v>9.43</v>
      </c>
      <c r="V192" s="1">
        <v>10.84</v>
      </c>
      <c r="W192" s="1">
        <v>11.68</v>
      </c>
      <c r="X192" s="1">
        <v>2.11</v>
      </c>
      <c r="Y192" s="1">
        <v>0</v>
      </c>
      <c r="Z192" s="1">
        <v>4.31</v>
      </c>
      <c r="AA192" s="1">
        <v>11.54</v>
      </c>
      <c r="AB192" s="1">
        <v>15.84</v>
      </c>
      <c r="AC192" s="1">
        <v>9.68</v>
      </c>
      <c r="AD192" s="1">
        <v>14.35</v>
      </c>
      <c r="AE192" s="1">
        <v>15.67</v>
      </c>
      <c r="AF192" s="1">
        <v>15.92</v>
      </c>
      <c r="AH192" s="7">
        <f t="shared" si="9"/>
        <v>1</v>
      </c>
    </row>
    <row r="193" spans="1:34" ht="12.75">
      <c r="A193" s="3">
        <v>189</v>
      </c>
      <c r="B193" s="1" t="s">
        <v>996</v>
      </c>
      <c r="D193" s="1">
        <v>14.04</v>
      </c>
      <c r="E193" s="1">
        <v>4.91</v>
      </c>
      <c r="F193" s="1">
        <v>9.41</v>
      </c>
      <c r="G193" s="1">
        <v>10.81</v>
      </c>
      <c r="H193" s="1">
        <v>11.65</v>
      </c>
      <c r="I193" s="1">
        <v>2.11</v>
      </c>
      <c r="J193" s="1">
        <v>0</v>
      </c>
      <c r="K193" s="1">
        <v>5.21</v>
      </c>
      <c r="L193" s="1">
        <v>11.12</v>
      </c>
      <c r="M193" s="1">
        <v>16.23</v>
      </c>
      <c r="N193" s="1">
        <v>8.75</v>
      </c>
      <c r="O193" s="1">
        <v>14.67</v>
      </c>
      <c r="P193" s="1">
        <v>18.09</v>
      </c>
      <c r="Q193" s="1">
        <v>15.3</v>
      </c>
      <c r="S193" s="1">
        <v>8.23</v>
      </c>
      <c r="T193" s="1">
        <v>2.88</v>
      </c>
      <c r="U193" s="1">
        <v>5.51</v>
      </c>
      <c r="V193" s="1">
        <v>6.34</v>
      </c>
      <c r="W193" s="1">
        <v>6.83</v>
      </c>
      <c r="X193" s="1">
        <v>1.23</v>
      </c>
      <c r="Y193" s="1">
        <v>0</v>
      </c>
      <c r="Z193" s="1">
        <v>0.62</v>
      </c>
      <c r="AA193" s="1">
        <v>5.51</v>
      </c>
      <c r="AB193" s="1">
        <v>10.87</v>
      </c>
      <c r="AC193" s="1">
        <v>3.2</v>
      </c>
      <c r="AD193" s="1">
        <v>8.97</v>
      </c>
      <c r="AE193" s="1">
        <v>13.15</v>
      </c>
      <c r="AF193" s="1">
        <v>9.72</v>
      </c>
      <c r="AH193" s="7">
        <f t="shared" si="9"/>
        <v>1</v>
      </c>
    </row>
    <row r="194" spans="1:34" ht="12.75">
      <c r="A194" s="3">
        <v>190</v>
      </c>
      <c r="B194" s="1" t="s">
        <v>997</v>
      </c>
      <c r="D194" s="1">
        <v>14</v>
      </c>
      <c r="E194" s="1">
        <v>4.9</v>
      </c>
      <c r="F194" s="1">
        <v>9.38</v>
      </c>
      <c r="G194" s="1">
        <v>10.78</v>
      </c>
      <c r="H194" s="1">
        <v>11.62</v>
      </c>
      <c r="I194" s="1">
        <v>2.1</v>
      </c>
      <c r="J194" s="1">
        <v>0</v>
      </c>
      <c r="K194" s="1">
        <v>4.83</v>
      </c>
      <c r="L194" s="1">
        <v>10.86</v>
      </c>
      <c r="M194" s="1">
        <v>16.08</v>
      </c>
      <c r="N194" s="1">
        <v>8.36</v>
      </c>
      <c r="O194" s="1">
        <v>14.6</v>
      </c>
      <c r="P194" s="1">
        <v>17.85</v>
      </c>
      <c r="Q194" s="1">
        <v>15.19</v>
      </c>
      <c r="S194" s="1">
        <v>8.74</v>
      </c>
      <c r="T194" s="1">
        <v>3.06</v>
      </c>
      <c r="U194" s="1">
        <v>5.85</v>
      </c>
      <c r="V194" s="1">
        <v>6.73</v>
      </c>
      <c r="W194" s="1">
        <v>7.26</v>
      </c>
      <c r="X194" s="1">
        <v>1.31</v>
      </c>
      <c r="Y194" s="1">
        <v>0</v>
      </c>
      <c r="Z194" s="1">
        <v>-0.66</v>
      </c>
      <c r="AA194" s="1">
        <v>5.26</v>
      </c>
      <c r="AB194" s="1">
        <v>11.36</v>
      </c>
      <c r="AC194" s="1">
        <v>2.44</v>
      </c>
      <c r="AD194" s="1">
        <v>9.48</v>
      </c>
      <c r="AE194" s="1">
        <v>13.65</v>
      </c>
      <c r="AF194" s="1">
        <v>10.22</v>
      </c>
      <c r="AH194" s="7">
        <f t="shared" si="9"/>
        <v>1</v>
      </c>
    </row>
    <row r="195" spans="1:34" ht="12.75">
      <c r="A195" s="3">
        <v>191</v>
      </c>
      <c r="B195" s="1" t="s">
        <v>998</v>
      </c>
      <c r="D195" s="1">
        <v>12.85</v>
      </c>
      <c r="E195" s="1">
        <v>4.5</v>
      </c>
      <c r="F195" s="1">
        <v>8.61</v>
      </c>
      <c r="G195" s="1">
        <v>9.89</v>
      </c>
      <c r="H195" s="1">
        <v>10.66</v>
      </c>
      <c r="I195" s="1">
        <v>1.93</v>
      </c>
      <c r="J195" s="1">
        <v>0</v>
      </c>
      <c r="K195" s="1">
        <v>5.7</v>
      </c>
      <c r="L195" s="1">
        <v>10.5</v>
      </c>
      <c r="M195" s="1">
        <v>14.6</v>
      </c>
      <c r="N195" s="1">
        <v>8.58</v>
      </c>
      <c r="O195" s="1">
        <v>13.37</v>
      </c>
      <c r="P195" s="1">
        <v>16.03</v>
      </c>
      <c r="Q195" s="1">
        <v>13.88</v>
      </c>
      <c r="S195" s="1">
        <v>6.54</v>
      </c>
      <c r="T195" s="1">
        <v>2.29</v>
      </c>
      <c r="U195" s="1">
        <v>4.37</v>
      </c>
      <c r="V195" s="1">
        <v>5.04</v>
      </c>
      <c r="W195" s="1">
        <v>5.43</v>
      </c>
      <c r="X195" s="1">
        <v>0.98</v>
      </c>
      <c r="Y195" s="1">
        <v>0</v>
      </c>
      <c r="Z195" s="1">
        <v>0.68</v>
      </c>
      <c r="AA195" s="1">
        <v>4.45</v>
      </c>
      <c r="AB195" s="1">
        <v>8.6</v>
      </c>
      <c r="AC195" s="1">
        <v>2.66</v>
      </c>
      <c r="AD195" s="1">
        <v>7.15</v>
      </c>
      <c r="AE195" s="1">
        <v>10.32</v>
      </c>
      <c r="AF195" s="1">
        <v>7.74</v>
      </c>
      <c r="AH195" s="7">
        <f t="shared" si="9"/>
        <v>1</v>
      </c>
    </row>
    <row r="196" spans="1:34" ht="12.75">
      <c r="A196" s="3">
        <v>192</v>
      </c>
      <c r="B196" s="1" t="s">
        <v>999</v>
      </c>
      <c r="D196" s="1">
        <v>0</v>
      </c>
      <c r="E196" s="1">
        <v>0</v>
      </c>
      <c r="F196" s="1">
        <v>0</v>
      </c>
      <c r="G196" s="1">
        <v>0</v>
      </c>
      <c r="H196" s="1">
        <v>0</v>
      </c>
      <c r="I196" s="1">
        <v>0</v>
      </c>
      <c r="J196" s="1">
        <v>0</v>
      </c>
      <c r="K196" s="1">
        <v>0</v>
      </c>
      <c r="L196" s="1">
        <v>0</v>
      </c>
      <c r="M196" s="1">
        <v>0</v>
      </c>
      <c r="N196" s="1">
        <v>0</v>
      </c>
      <c r="O196" s="1">
        <v>0</v>
      </c>
      <c r="P196" s="1">
        <v>0</v>
      </c>
      <c r="Q196" s="1">
        <v>0</v>
      </c>
      <c r="S196" s="1">
        <v>0</v>
      </c>
      <c r="T196" s="1">
        <v>0</v>
      </c>
      <c r="U196" s="1">
        <v>0</v>
      </c>
      <c r="V196" s="1">
        <v>0</v>
      </c>
      <c r="W196" s="1">
        <v>0</v>
      </c>
      <c r="X196" s="1">
        <v>0</v>
      </c>
      <c r="Y196" s="1">
        <v>0</v>
      </c>
      <c r="Z196" s="1">
        <v>0</v>
      </c>
      <c r="AA196" s="1">
        <v>0</v>
      </c>
      <c r="AB196" s="1">
        <v>0</v>
      </c>
      <c r="AC196" s="1">
        <v>0</v>
      </c>
      <c r="AD196" s="1">
        <v>0</v>
      </c>
      <c r="AE196" s="1">
        <v>0</v>
      </c>
      <c r="AF196" s="1">
        <v>0</v>
      </c>
      <c r="AH196" s="7">
        <f t="shared" si="9"/>
        <v>0</v>
      </c>
    </row>
    <row r="197" spans="1:34" ht="12.75">
      <c r="A197" s="3">
        <v>193</v>
      </c>
      <c r="B197" s="1" t="s">
        <v>1000</v>
      </c>
      <c r="D197" s="1">
        <v>15.89</v>
      </c>
      <c r="E197" s="1">
        <v>5.56</v>
      </c>
      <c r="F197" s="1">
        <v>10.64</v>
      </c>
      <c r="G197" s="1">
        <v>12.23</v>
      </c>
      <c r="H197" s="1">
        <v>13.18</v>
      </c>
      <c r="I197" s="1">
        <v>2.38</v>
      </c>
      <c r="J197" s="1">
        <v>0</v>
      </c>
      <c r="K197" s="1">
        <v>10.01</v>
      </c>
      <c r="L197" s="1">
        <v>14.46</v>
      </c>
      <c r="M197" s="1">
        <v>17.05</v>
      </c>
      <c r="N197" s="1">
        <v>13.25</v>
      </c>
      <c r="O197" s="1">
        <v>16.28</v>
      </c>
      <c r="P197" s="1">
        <v>16.42</v>
      </c>
      <c r="Q197" s="1">
        <v>17.37</v>
      </c>
      <c r="S197" s="1">
        <v>6.57</v>
      </c>
      <c r="T197" s="1">
        <v>2.3</v>
      </c>
      <c r="U197" s="1">
        <v>4.4</v>
      </c>
      <c r="V197" s="1">
        <v>5.06</v>
      </c>
      <c r="W197" s="1">
        <v>5.45</v>
      </c>
      <c r="X197" s="1">
        <v>0.99</v>
      </c>
      <c r="Y197" s="1">
        <v>0</v>
      </c>
      <c r="Z197" s="1">
        <v>0.62</v>
      </c>
      <c r="AA197" s="1">
        <v>5.17</v>
      </c>
      <c r="AB197" s="1">
        <v>8.57</v>
      </c>
      <c r="AC197" s="1">
        <v>3.8</v>
      </c>
      <c r="AD197" s="1">
        <v>7.23</v>
      </c>
      <c r="AE197" s="1">
        <v>7.39</v>
      </c>
      <c r="AF197" s="1">
        <v>9.16</v>
      </c>
      <c r="AH197" s="7">
        <f t="shared" si="9"/>
        <v>1</v>
      </c>
    </row>
    <row r="198" spans="1:34" ht="12.75">
      <c r="A198" s="3">
        <v>194</v>
      </c>
      <c r="B198" s="195" t="s">
        <v>1684</v>
      </c>
      <c r="C198" s="195"/>
      <c r="D198" s="1">
        <v>0</v>
      </c>
      <c r="E198" s="1">
        <v>0</v>
      </c>
      <c r="F198" s="1">
        <v>0</v>
      </c>
      <c r="G198" s="1">
        <v>0</v>
      </c>
      <c r="H198" s="1">
        <v>0</v>
      </c>
      <c r="I198" s="1">
        <v>0</v>
      </c>
      <c r="J198" s="1">
        <v>0</v>
      </c>
      <c r="K198" s="1">
        <v>0</v>
      </c>
      <c r="L198" s="1">
        <v>0</v>
      </c>
      <c r="M198" s="1">
        <v>0</v>
      </c>
      <c r="N198" s="1">
        <v>0</v>
      </c>
      <c r="O198" s="1">
        <v>0</v>
      </c>
      <c r="P198" s="1">
        <v>0</v>
      </c>
      <c r="Q198" s="1">
        <v>0</v>
      </c>
      <c r="R198" s="5"/>
      <c r="S198" s="1">
        <v>0</v>
      </c>
      <c r="T198" s="1">
        <v>0</v>
      </c>
      <c r="U198" s="1">
        <v>0</v>
      </c>
      <c r="V198" s="1">
        <v>0</v>
      </c>
      <c r="W198" s="1">
        <v>0</v>
      </c>
      <c r="X198" s="1">
        <v>0</v>
      </c>
      <c r="Y198" s="1">
        <v>0</v>
      </c>
      <c r="Z198" s="1">
        <v>0</v>
      </c>
      <c r="AA198" s="1">
        <v>0</v>
      </c>
      <c r="AB198" s="1">
        <v>0</v>
      </c>
      <c r="AC198" s="1">
        <v>0</v>
      </c>
      <c r="AD198" s="1">
        <v>0</v>
      </c>
      <c r="AE198" s="1">
        <v>0</v>
      </c>
      <c r="AF198" s="1">
        <v>0</v>
      </c>
      <c r="AG198" s="21"/>
      <c r="AH198" s="196">
        <v>0</v>
      </c>
    </row>
    <row r="199" spans="1:34" ht="12.75">
      <c r="A199" s="3">
        <v>195</v>
      </c>
      <c r="B199" s="1" t="s">
        <v>1001</v>
      </c>
      <c r="D199" s="1">
        <v>20.44</v>
      </c>
      <c r="E199" s="1">
        <v>7.16</v>
      </c>
      <c r="F199" s="1">
        <v>13.7</v>
      </c>
      <c r="G199" s="1">
        <v>15.74</v>
      </c>
      <c r="H199" s="1">
        <v>16.97</v>
      </c>
      <c r="I199" s="1">
        <v>3.07</v>
      </c>
      <c r="J199" s="1">
        <v>0</v>
      </c>
      <c r="K199" s="1">
        <v>8.71</v>
      </c>
      <c r="L199" s="1">
        <v>16.77</v>
      </c>
      <c r="M199" s="1">
        <v>22.28</v>
      </c>
      <c r="N199" s="1">
        <v>14</v>
      </c>
      <c r="O199" s="1">
        <v>20.91</v>
      </c>
      <c r="P199" s="1">
        <v>23.14</v>
      </c>
      <c r="Q199" s="1">
        <v>21.85</v>
      </c>
      <c r="S199" s="1">
        <v>16.57</v>
      </c>
      <c r="T199" s="1">
        <v>5.8</v>
      </c>
      <c r="U199" s="1">
        <v>11.1</v>
      </c>
      <c r="V199" s="1">
        <v>12.76</v>
      </c>
      <c r="W199" s="1">
        <v>13.75</v>
      </c>
      <c r="X199" s="1">
        <v>2.48</v>
      </c>
      <c r="Y199" s="1">
        <v>0</v>
      </c>
      <c r="Z199" s="1">
        <v>3.36</v>
      </c>
      <c r="AA199" s="1">
        <v>12.28</v>
      </c>
      <c r="AB199" s="1">
        <v>18.97</v>
      </c>
      <c r="AC199" s="1">
        <v>9.03</v>
      </c>
      <c r="AD199" s="1">
        <v>17.15</v>
      </c>
      <c r="AE199" s="1">
        <v>20.02</v>
      </c>
      <c r="AF199" s="1">
        <v>18.44</v>
      </c>
      <c r="AH199" s="7">
        <f aca="true" t="shared" si="10" ref="AH199:AH207">IF(SUM(D199:AF199)=0,0,1)</f>
        <v>1</v>
      </c>
    </row>
    <row r="200" spans="1:34" ht="12.75">
      <c r="A200" s="3">
        <v>196</v>
      </c>
      <c r="B200" s="1" t="s">
        <v>1002</v>
      </c>
      <c r="D200" s="1">
        <v>18.27</v>
      </c>
      <c r="E200" s="1">
        <v>6.39</v>
      </c>
      <c r="F200" s="1">
        <v>12.24</v>
      </c>
      <c r="G200" s="1">
        <v>14.06</v>
      </c>
      <c r="H200" s="1">
        <v>15.16</v>
      </c>
      <c r="I200" s="1">
        <v>2.74</v>
      </c>
      <c r="J200" s="1">
        <v>0</v>
      </c>
      <c r="K200" s="1">
        <v>8.13</v>
      </c>
      <c r="L200" s="1">
        <v>15.37</v>
      </c>
      <c r="M200" s="1">
        <v>19.74</v>
      </c>
      <c r="N200" s="1">
        <v>13.19</v>
      </c>
      <c r="O200" s="1">
        <v>18.62</v>
      </c>
      <c r="P200" s="1">
        <v>20.31</v>
      </c>
      <c r="Q200" s="1">
        <v>19.46</v>
      </c>
      <c r="S200" s="1">
        <v>12.62</v>
      </c>
      <c r="T200" s="1">
        <v>4.42</v>
      </c>
      <c r="U200" s="1">
        <v>8.45</v>
      </c>
      <c r="V200" s="1">
        <v>9.71</v>
      </c>
      <c r="W200" s="1">
        <v>10.47</v>
      </c>
      <c r="X200" s="1">
        <v>1.89</v>
      </c>
      <c r="Y200" s="1">
        <v>0</v>
      </c>
      <c r="Z200" s="1">
        <v>2.14</v>
      </c>
      <c r="AA200" s="1">
        <v>9.8</v>
      </c>
      <c r="AB200" s="1">
        <v>14.32</v>
      </c>
      <c r="AC200" s="1">
        <v>7.68</v>
      </c>
      <c r="AD200" s="1">
        <v>12.99</v>
      </c>
      <c r="AE200" s="1">
        <v>14.8</v>
      </c>
      <c r="AF200" s="1">
        <v>14.08</v>
      </c>
      <c r="AH200" s="7">
        <f t="shared" si="10"/>
        <v>1</v>
      </c>
    </row>
    <row r="201" spans="1:34" ht="12.75">
      <c r="A201" s="3">
        <v>197</v>
      </c>
      <c r="B201" s="1" t="s">
        <v>1003</v>
      </c>
      <c r="D201" s="1">
        <v>14.6</v>
      </c>
      <c r="E201" s="1">
        <v>5.11</v>
      </c>
      <c r="F201" s="1">
        <v>9.78</v>
      </c>
      <c r="G201" s="1">
        <v>11.24</v>
      </c>
      <c r="H201" s="1">
        <v>12.12</v>
      </c>
      <c r="I201" s="1">
        <v>2.19</v>
      </c>
      <c r="J201" s="1">
        <v>0</v>
      </c>
      <c r="K201" s="1">
        <v>6.89</v>
      </c>
      <c r="L201" s="1">
        <v>12.43</v>
      </c>
      <c r="M201" s="1">
        <v>15.62</v>
      </c>
      <c r="N201" s="1">
        <v>10.81</v>
      </c>
      <c r="O201" s="1">
        <v>14.85</v>
      </c>
      <c r="P201" s="1">
        <v>15.98</v>
      </c>
      <c r="Q201" s="1">
        <v>15.44</v>
      </c>
      <c r="S201" s="1">
        <v>9.12</v>
      </c>
      <c r="T201" s="1">
        <v>3.19</v>
      </c>
      <c r="U201" s="1">
        <v>6.1</v>
      </c>
      <c r="V201" s="1">
        <v>7.02</v>
      </c>
      <c r="W201" s="1">
        <v>7.57</v>
      </c>
      <c r="X201" s="1">
        <v>1.37</v>
      </c>
      <c r="Y201" s="1">
        <v>0</v>
      </c>
      <c r="Z201" s="1">
        <v>1.22</v>
      </c>
      <c r="AA201" s="1">
        <v>7.07</v>
      </c>
      <c r="AB201" s="1">
        <v>10.23</v>
      </c>
      <c r="AC201" s="1">
        <v>5.54</v>
      </c>
      <c r="AD201" s="1">
        <v>9.36</v>
      </c>
      <c r="AE201" s="1">
        <v>10.46</v>
      </c>
      <c r="AF201" s="1">
        <v>10.11</v>
      </c>
      <c r="AH201" s="7">
        <f t="shared" si="10"/>
        <v>1</v>
      </c>
    </row>
    <row r="202" spans="1:34" ht="12.75">
      <c r="A202" s="3">
        <v>198</v>
      </c>
      <c r="B202" s="1" t="s">
        <v>1004</v>
      </c>
      <c r="D202" s="1">
        <v>0</v>
      </c>
      <c r="E202" s="1">
        <v>0</v>
      </c>
      <c r="F202" s="1">
        <v>0</v>
      </c>
      <c r="G202" s="1">
        <v>0</v>
      </c>
      <c r="H202" s="1">
        <v>0</v>
      </c>
      <c r="I202" s="1">
        <v>0</v>
      </c>
      <c r="J202" s="1">
        <v>0</v>
      </c>
      <c r="K202" s="1">
        <v>0</v>
      </c>
      <c r="L202" s="1">
        <v>0</v>
      </c>
      <c r="M202" s="1">
        <v>0</v>
      </c>
      <c r="N202" s="1">
        <v>0</v>
      </c>
      <c r="O202" s="1">
        <v>0</v>
      </c>
      <c r="P202" s="1">
        <v>0</v>
      </c>
      <c r="Q202" s="1">
        <v>0</v>
      </c>
      <c r="S202" s="1">
        <v>0</v>
      </c>
      <c r="T202" s="1">
        <v>0</v>
      </c>
      <c r="U202" s="1">
        <v>0</v>
      </c>
      <c r="V202" s="1">
        <v>0</v>
      </c>
      <c r="W202" s="1">
        <v>0</v>
      </c>
      <c r="X202" s="1">
        <v>0</v>
      </c>
      <c r="Y202" s="1">
        <v>0</v>
      </c>
      <c r="Z202" s="1">
        <v>0</v>
      </c>
      <c r="AA202" s="1">
        <v>0</v>
      </c>
      <c r="AB202" s="1">
        <v>0</v>
      </c>
      <c r="AC202" s="1">
        <v>0</v>
      </c>
      <c r="AD202" s="1">
        <v>0</v>
      </c>
      <c r="AE202" s="1">
        <v>0</v>
      </c>
      <c r="AF202" s="1">
        <v>0</v>
      </c>
      <c r="AH202" s="7">
        <f t="shared" si="10"/>
        <v>0</v>
      </c>
    </row>
    <row r="203" spans="1:34" ht="12.75">
      <c r="A203" s="3">
        <v>199</v>
      </c>
      <c r="B203" s="1" t="s">
        <v>1005</v>
      </c>
      <c r="D203" s="1">
        <v>0</v>
      </c>
      <c r="E203" s="1">
        <v>0</v>
      </c>
      <c r="F203" s="1">
        <v>0</v>
      </c>
      <c r="G203" s="1">
        <v>0</v>
      </c>
      <c r="H203" s="1">
        <v>0</v>
      </c>
      <c r="I203" s="1">
        <v>0</v>
      </c>
      <c r="J203" s="1">
        <v>0</v>
      </c>
      <c r="K203" s="1">
        <v>0</v>
      </c>
      <c r="L203" s="1">
        <v>0</v>
      </c>
      <c r="M203" s="1">
        <v>0</v>
      </c>
      <c r="N203" s="1">
        <v>0</v>
      </c>
      <c r="O203" s="1">
        <v>0</v>
      </c>
      <c r="P203" s="1">
        <v>0</v>
      </c>
      <c r="Q203" s="1">
        <v>0</v>
      </c>
      <c r="S203" s="1">
        <v>0</v>
      </c>
      <c r="T203" s="1">
        <v>0</v>
      </c>
      <c r="U203" s="1">
        <v>0</v>
      </c>
      <c r="V203" s="1">
        <v>0</v>
      </c>
      <c r="W203" s="1">
        <v>0</v>
      </c>
      <c r="X203" s="1">
        <v>0</v>
      </c>
      <c r="Y203" s="1">
        <v>0</v>
      </c>
      <c r="Z203" s="1">
        <v>0</v>
      </c>
      <c r="AA203" s="1">
        <v>0</v>
      </c>
      <c r="AB203" s="1">
        <v>0</v>
      </c>
      <c r="AC203" s="1">
        <v>0</v>
      </c>
      <c r="AD203" s="1">
        <v>0</v>
      </c>
      <c r="AE203" s="1">
        <v>0</v>
      </c>
      <c r="AF203" s="1">
        <v>0</v>
      </c>
      <c r="AH203" s="7">
        <f t="shared" si="10"/>
        <v>0</v>
      </c>
    </row>
    <row r="204" spans="1:34" ht="12.75">
      <c r="A204" s="3">
        <v>200</v>
      </c>
      <c r="B204" s="1" t="s">
        <v>1006</v>
      </c>
      <c r="D204" s="1">
        <v>13.7</v>
      </c>
      <c r="E204" s="1">
        <v>4.79</v>
      </c>
      <c r="F204" s="1">
        <v>9.18</v>
      </c>
      <c r="G204" s="1">
        <v>10.55</v>
      </c>
      <c r="H204" s="1">
        <v>11.37</v>
      </c>
      <c r="I204" s="1">
        <v>2.05</v>
      </c>
      <c r="J204" s="1">
        <v>0</v>
      </c>
      <c r="K204" s="1">
        <v>5.2</v>
      </c>
      <c r="L204" s="1">
        <v>11.27</v>
      </c>
      <c r="M204" s="1">
        <v>16.05</v>
      </c>
      <c r="N204" s="1">
        <v>9.37</v>
      </c>
      <c r="O204" s="1">
        <v>14.12</v>
      </c>
      <c r="P204" s="1">
        <v>16.35</v>
      </c>
      <c r="Q204" s="1">
        <v>15.9</v>
      </c>
      <c r="S204" s="1">
        <v>8.09</v>
      </c>
      <c r="T204" s="1">
        <v>2.83</v>
      </c>
      <c r="U204" s="1">
        <v>5.42</v>
      </c>
      <c r="V204" s="1">
        <v>6.23</v>
      </c>
      <c r="W204" s="1">
        <v>6.71</v>
      </c>
      <c r="X204" s="1">
        <v>1.21</v>
      </c>
      <c r="Y204" s="1">
        <v>0</v>
      </c>
      <c r="Z204" s="1">
        <v>1.52</v>
      </c>
      <c r="AA204" s="1">
        <v>6.68</v>
      </c>
      <c r="AB204" s="1">
        <v>10.94</v>
      </c>
      <c r="AC204" s="1">
        <v>5.53</v>
      </c>
      <c r="AD204" s="1">
        <v>8.4</v>
      </c>
      <c r="AE204" s="1">
        <v>10.21</v>
      </c>
      <c r="AF204" s="1">
        <v>11.31</v>
      </c>
      <c r="AH204" s="7">
        <f t="shared" si="10"/>
        <v>1</v>
      </c>
    </row>
    <row r="205" spans="1:34" ht="12.75">
      <c r="A205" s="3">
        <v>201</v>
      </c>
      <c r="B205" s="1" t="s">
        <v>1007</v>
      </c>
      <c r="D205" s="1">
        <v>0</v>
      </c>
      <c r="E205" s="1">
        <v>0</v>
      </c>
      <c r="F205" s="1">
        <v>0</v>
      </c>
      <c r="G205" s="1">
        <v>0</v>
      </c>
      <c r="H205" s="1">
        <v>0</v>
      </c>
      <c r="I205" s="1">
        <v>0</v>
      </c>
      <c r="J205" s="1">
        <v>0</v>
      </c>
      <c r="K205" s="1">
        <v>0</v>
      </c>
      <c r="L205" s="1">
        <v>0</v>
      </c>
      <c r="M205" s="1">
        <v>0</v>
      </c>
      <c r="N205" s="1">
        <v>0</v>
      </c>
      <c r="O205" s="1">
        <v>0</v>
      </c>
      <c r="P205" s="1">
        <v>0</v>
      </c>
      <c r="Q205" s="1">
        <v>0</v>
      </c>
      <c r="S205" s="1">
        <v>0</v>
      </c>
      <c r="T205" s="1">
        <v>0</v>
      </c>
      <c r="U205" s="1">
        <v>0</v>
      </c>
      <c r="V205" s="1">
        <v>0</v>
      </c>
      <c r="W205" s="1">
        <v>0</v>
      </c>
      <c r="X205" s="1">
        <v>0</v>
      </c>
      <c r="Y205" s="1">
        <v>0</v>
      </c>
      <c r="Z205" s="1">
        <v>0</v>
      </c>
      <c r="AA205" s="1">
        <v>0</v>
      </c>
      <c r="AB205" s="1">
        <v>0</v>
      </c>
      <c r="AC205" s="1">
        <v>0</v>
      </c>
      <c r="AD205" s="1">
        <v>0</v>
      </c>
      <c r="AE205" s="1">
        <v>0</v>
      </c>
      <c r="AF205" s="1">
        <v>0</v>
      </c>
      <c r="AH205" s="7">
        <f t="shared" si="10"/>
        <v>0</v>
      </c>
    </row>
    <row r="206" spans="1:34" ht="12.75">
      <c r="A206" s="3">
        <v>202</v>
      </c>
      <c r="B206" s="1" t="s">
        <v>1008</v>
      </c>
      <c r="D206" s="1">
        <v>0</v>
      </c>
      <c r="E206" s="1">
        <v>0</v>
      </c>
      <c r="F206" s="1">
        <v>0</v>
      </c>
      <c r="G206" s="1">
        <v>0</v>
      </c>
      <c r="H206" s="1">
        <v>0</v>
      </c>
      <c r="I206" s="1">
        <v>0</v>
      </c>
      <c r="J206" s="1">
        <v>0</v>
      </c>
      <c r="K206" s="1">
        <v>0</v>
      </c>
      <c r="L206" s="1">
        <v>0</v>
      </c>
      <c r="M206" s="1">
        <v>0</v>
      </c>
      <c r="N206" s="1">
        <v>0</v>
      </c>
      <c r="O206" s="1">
        <v>0</v>
      </c>
      <c r="P206" s="1">
        <v>0</v>
      </c>
      <c r="Q206" s="1">
        <v>0</v>
      </c>
      <c r="S206" s="1">
        <v>0</v>
      </c>
      <c r="T206" s="1">
        <v>0</v>
      </c>
      <c r="U206" s="1">
        <v>0</v>
      </c>
      <c r="V206" s="1">
        <v>0</v>
      </c>
      <c r="W206" s="1">
        <v>0</v>
      </c>
      <c r="X206" s="1">
        <v>0</v>
      </c>
      <c r="Y206" s="1">
        <v>0</v>
      </c>
      <c r="Z206" s="1">
        <v>0</v>
      </c>
      <c r="AA206" s="1">
        <v>0</v>
      </c>
      <c r="AB206" s="1">
        <v>0</v>
      </c>
      <c r="AC206" s="1">
        <v>0</v>
      </c>
      <c r="AD206" s="1">
        <v>0</v>
      </c>
      <c r="AE206" s="1">
        <v>0</v>
      </c>
      <c r="AF206" s="1">
        <v>0</v>
      </c>
      <c r="AH206" s="7">
        <f t="shared" si="10"/>
        <v>0</v>
      </c>
    </row>
    <row r="207" spans="1:34" ht="12.75">
      <c r="A207" s="3">
        <v>203</v>
      </c>
      <c r="B207" s="1" t="s">
        <v>1009</v>
      </c>
      <c r="D207" s="1">
        <v>19.21</v>
      </c>
      <c r="E207" s="1">
        <v>6.72</v>
      </c>
      <c r="F207" s="1">
        <v>12.87</v>
      </c>
      <c r="G207" s="1">
        <v>14.79</v>
      </c>
      <c r="H207" s="1">
        <v>15.95</v>
      </c>
      <c r="I207" s="1">
        <v>2.88</v>
      </c>
      <c r="J207" s="1">
        <v>0</v>
      </c>
      <c r="K207" s="1">
        <v>9.24</v>
      </c>
      <c r="L207" s="1">
        <v>16.71</v>
      </c>
      <c r="M207" s="1">
        <v>20.91</v>
      </c>
      <c r="N207" s="1">
        <v>14.59</v>
      </c>
      <c r="O207" s="1">
        <v>19.89</v>
      </c>
      <c r="P207" s="1">
        <v>21.42</v>
      </c>
      <c r="Q207" s="1">
        <v>20.66</v>
      </c>
      <c r="S207" s="1">
        <v>14.38</v>
      </c>
      <c r="T207" s="1">
        <v>5.03</v>
      </c>
      <c r="U207" s="1">
        <v>9.64</v>
      </c>
      <c r="V207" s="1">
        <v>11.07</v>
      </c>
      <c r="W207" s="1">
        <v>11.94</v>
      </c>
      <c r="X207" s="1">
        <v>2.16</v>
      </c>
      <c r="Y207" s="1">
        <v>0</v>
      </c>
      <c r="Z207" s="1">
        <v>5.07</v>
      </c>
      <c r="AA207" s="1">
        <v>12.41</v>
      </c>
      <c r="AB207" s="1">
        <v>16.48</v>
      </c>
      <c r="AC207" s="1">
        <v>10.45</v>
      </c>
      <c r="AD207" s="1">
        <v>15.34</v>
      </c>
      <c r="AE207" s="1">
        <v>16.84</v>
      </c>
      <c r="AF207" s="1">
        <v>16.29</v>
      </c>
      <c r="AH207" s="7">
        <f t="shared" si="10"/>
        <v>1</v>
      </c>
    </row>
    <row r="208" spans="1:34" ht="12.75">
      <c r="A208" s="3">
        <v>204</v>
      </c>
      <c r="B208" s="195" t="s">
        <v>1685</v>
      </c>
      <c r="C208" s="195"/>
      <c r="D208" s="1">
        <v>0</v>
      </c>
      <c r="E208" s="1">
        <v>0</v>
      </c>
      <c r="F208" s="1">
        <v>0</v>
      </c>
      <c r="G208" s="1">
        <v>0</v>
      </c>
      <c r="H208" s="1">
        <v>0</v>
      </c>
      <c r="I208" s="1">
        <v>0</v>
      </c>
      <c r="J208" s="1">
        <v>0</v>
      </c>
      <c r="K208" s="1">
        <v>0</v>
      </c>
      <c r="L208" s="1">
        <v>0</v>
      </c>
      <c r="M208" s="1">
        <v>0</v>
      </c>
      <c r="N208" s="1">
        <v>0</v>
      </c>
      <c r="O208" s="1">
        <v>0</v>
      </c>
      <c r="P208" s="1">
        <v>0</v>
      </c>
      <c r="Q208" s="1">
        <v>0</v>
      </c>
      <c r="R208" s="5"/>
      <c r="S208" s="1">
        <v>0</v>
      </c>
      <c r="T208" s="1">
        <v>0</v>
      </c>
      <c r="U208" s="1">
        <v>0</v>
      </c>
      <c r="V208" s="1">
        <v>0</v>
      </c>
      <c r="W208" s="1">
        <v>0</v>
      </c>
      <c r="X208" s="1">
        <v>0</v>
      </c>
      <c r="Y208" s="1">
        <v>0</v>
      </c>
      <c r="Z208" s="1">
        <v>0</v>
      </c>
      <c r="AA208" s="1">
        <v>0</v>
      </c>
      <c r="AB208" s="1">
        <v>0</v>
      </c>
      <c r="AC208" s="1">
        <v>0</v>
      </c>
      <c r="AD208" s="1">
        <v>0</v>
      </c>
      <c r="AE208" s="1">
        <v>0</v>
      </c>
      <c r="AF208" s="1">
        <v>0</v>
      </c>
      <c r="AG208" s="21"/>
      <c r="AH208" s="196">
        <v>0</v>
      </c>
    </row>
    <row r="209" spans="1:34" ht="12.75">
      <c r="A209" s="3">
        <v>205</v>
      </c>
      <c r="B209" s="195" t="s">
        <v>1686</v>
      </c>
      <c r="C209" s="195"/>
      <c r="D209" s="1">
        <v>11.94</v>
      </c>
      <c r="E209" s="1">
        <v>4.18</v>
      </c>
      <c r="F209" s="1">
        <v>8</v>
      </c>
      <c r="G209" s="1">
        <v>9.2</v>
      </c>
      <c r="H209" s="1">
        <v>9.91</v>
      </c>
      <c r="I209" s="1">
        <v>1.79</v>
      </c>
      <c r="J209" s="1">
        <v>0</v>
      </c>
      <c r="K209" s="1">
        <v>5.42</v>
      </c>
      <c r="L209" s="1">
        <v>9.87</v>
      </c>
      <c r="M209" s="1">
        <v>13.46</v>
      </c>
      <c r="N209" s="1">
        <v>8.2</v>
      </c>
      <c r="O209" s="1">
        <v>12.38</v>
      </c>
      <c r="P209" s="1">
        <v>14.74</v>
      </c>
      <c r="Q209" s="1">
        <v>12.82</v>
      </c>
      <c r="S209" s="1">
        <v>4.62</v>
      </c>
      <c r="T209" s="1">
        <v>1.62</v>
      </c>
      <c r="U209" s="1">
        <v>3.09</v>
      </c>
      <c r="V209" s="1">
        <v>3.55</v>
      </c>
      <c r="W209" s="1">
        <v>3.83</v>
      </c>
      <c r="X209" s="1">
        <v>0.69</v>
      </c>
      <c r="Y209" s="1">
        <v>0</v>
      </c>
      <c r="Z209" s="1">
        <v>1.28</v>
      </c>
      <c r="AA209" s="1">
        <v>3.42</v>
      </c>
      <c r="AB209" s="1">
        <v>6.04</v>
      </c>
      <c r="AC209" s="1">
        <v>2.36</v>
      </c>
      <c r="AD209" s="1">
        <v>5.01</v>
      </c>
      <c r="AE209" s="1">
        <v>7.29</v>
      </c>
      <c r="AF209" s="1">
        <v>5.41</v>
      </c>
      <c r="AG209" s="21"/>
      <c r="AH209" s="196">
        <v>1</v>
      </c>
    </row>
    <row r="210" spans="1:34" ht="12.75">
      <c r="A210" s="3">
        <v>206</v>
      </c>
      <c r="B210" s="1" t="s">
        <v>1010</v>
      </c>
      <c r="D210" s="1">
        <v>0</v>
      </c>
      <c r="E210" s="1">
        <v>0</v>
      </c>
      <c r="F210" s="1">
        <v>0</v>
      </c>
      <c r="G210" s="1">
        <v>0</v>
      </c>
      <c r="H210" s="1">
        <v>0</v>
      </c>
      <c r="I210" s="1">
        <v>0</v>
      </c>
      <c r="J210" s="1">
        <v>0</v>
      </c>
      <c r="K210" s="1">
        <v>0</v>
      </c>
      <c r="L210" s="1">
        <v>0</v>
      </c>
      <c r="M210" s="1">
        <v>0</v>
      </c>
      <c r="N210" s="1">
        <v>0</v>
      </c>
      <c r="O210" s="1">
        <v>0</v>
      </c>
      <c r="P210" s="1">
        <v>0</v>
      </c>
      <c r="Q210" s="1">
        <v>0</v>
      </c>
      <c r="S210" s="1">
        <v>0</v>
      </c>
      <c r="T210" s="1">
        <v>0</v>
      </c>
      <c r="U210" s="1">
        <v>0</v>
      </c>
      <c r="V210" s="1">
        <v>0</v>
      </c>
      <c r="W210" s="1">
        <v>0</v>
      </c>
      <c r="X210" s="1">
        <v>0</v>
      </c>
      <c r="Y210" s="1">
        <v>0</v>
      </c>
      <c r="Z210" s="1">
        <v>0</v>
      </c>
      <c r="AA210" s="1">
        <v>0</v>
      </c>
      <c r="AB210" s="1">
        <v>0</v>
      </c>
      <c r="AC210" s="1">
        <v>0</v>
      </c>
      <c r="AD210" s="1">
        <v>0</v>
      </c>
      <c r="AE210" s="1">
        <v>0</v>
      </c>
      <c r="AF210" s="1">
        <v>0</v>
      </c>
      <c r="AH210" s="7">
        <f>IF(SUM(D210:AF210)=0,0,1)</f>
        <v>0</v>
      </c>
    </row>
    <row r="211" spans="1:34" ht="12.75">
      <c r="A211" s="3">
        <v>207</v>
      </c>
      <c r="B211" s="195" t="s">
        <v>1687</v>
      </c>
      <c r="C211" s="195"/>
      <c r="D211" s="1">
        <v>13.43</v>
      </c>
      <c r="E211" s="1">
        <v>4.7</v>
      </c>
      <c r="F211" s="1">
        <v>9</v>
      </c>
      <c r="G211" s="1">
        <v>10.34</v>
      </c>
      <c r="H211" s="1">
        <v>11.15</v>
      </c>
      <c r="I211" s="1">
        <v>2.01</v>
      </c>
      <c r="J211" s="1">
        <v>0</v>
      </c>
      <c r="K211" s="1">
        <v>6.09</v>
      </c>
      <c r="L211" s="1">
        <v>11.17</v>
      </c>
      <c r="M211" s="1">
        <v>14.93</v>
      </c>
      <c r="N211" s="1">
        <v>9.37</v>
      </c>
      <c r="O211" s="1">
        <v>13.87</v>
      </c>
      <c r="P211" s="1">
        <v>16.18</v>
      </c>
      <c r="Q211" s="1">
        <v>14.31</v>
      </c>
      <c r="R211" s="5"/>
      <c r="S211" s="1">
        <v>7.48</v>
      </c>
      <c r="T211" s="1">
        <v>2.62</v>
      </c>
      <c r="U211" s="1">
        <v>5.01</v>
      </c>
      <c r="V211" s="1">
        <v>5.76</v>
      </c>
      <c r="W211" s="1">
        <v>6.21</v>
      </c>
      <c r="X211" s="1">
        <v>1.12</v>
      </c>
      <c r="Y211" s="1">
        <v>0</v>
      </c>
      <c r="Z211" s="1">
        <v>3.32</v>
      </c>
      <c r="AA211" s="1">
        <v>6.16</v>
      </c>
      <c r="AB211" s="1">
        <v>8.81</v>
      </c>
      <c r="AC211" s="1">
        <v>5.03</v>
      </c>
      <c r="AD211" s="1">
        <v>7.86</v>
      </c>
      <c r="AE211" s="1">
        <v>9.95</v>
      </c>
      <c r="AF211" s="1">
        <v>8.24</v>
      </c>
      <c r="AG211" s="21"/>
      <c r="AH211" s="196">
        <v>1</v>
      </c>
    </row>
    <row r="212" spans="1:34" ht="12.75">
      <c r="A212" s="3">
        <v>208</v>
      </c>
      <c r="B212" s="195" t="s">
        <v>1688</v>
      </c>
      <c r="C212" s="195"/>
      <c r="D212" s="1">
        <v>0</v>
      </c>
      <c r="E212" s="1">
        <v>0</v>
      </c>
      <c r="F212" s="1">
        <v>0</v>
      </c>
      <c r="G212" s="1">
        <v>0</v>
      </c>
      <c r="H212" s="1">
        <v>0</v>
      </c>
      <c r="I212" s="1">
        <v>0</v>
      </c>
      <c r="J212" s="1">
        <v>0</v>
      </c>
      <c r="K212" s="1">
        <v>0</v>
      </c>
      <c r="L212" s="1">
        <v>0</v>
      </c>
      <c r="M212" s="1">
        <v>0</v>
      </c>
      <c r="N212" s="1">
        <v>0</v>
      </c>
      <c r="O212" s="1">
        <v>0</v>
      </c>
      <c r="P212" s="1">
        <v>0</v>
      </c>
      <c r="Q212" s="1">
        <v>0</v>
      </c>
      <c r="R212" s="5"/>
      <c r="S212" s="1">
        <v>0</v>
      </c>
      <c r="T212" s="1">
        <v>0</v>
      </c>
      <c r="U212" s="1">
        <v>0</v>
      </c>
      <c r="V212" s="1">
        <v>0</v>
      </c>
      <c r="W212" s="1">
        <v>0</v>
      </c>
      <c r="X212" s="1">
        <v>0</v>
      </c>
      <c r="Y212" s="1">
        <v>0</v>
      </c>
      <c r="Z212" s="1">
        <v>0</v>
      </c>
      <c r="AA212" s="1">
        <v>0</v>
      </c>
      <c r="AB212" s="1">
        <v>0</v>
      </c>
      <c r="AC212" s="1">
        <v>0</v>
      </c>
      <c r="AD212" s="1">
        <v>0</v>
      </c>
      <c r="AE212" s="1">
        <v>0</v>
      </c>
      <c r="AF212" s="1">
        <v>0</v>
      </c>
      <c r="AG212" s="21"/>
      <c r="AH212" s="196">
        <v>0</v>
      </c>
    </row>
    <row r="213" spans="1:34" ht="25.5">
      <c r="A213" s="3">
        <v>209</v>
      </c>
      <c r="B213" s="195" t="s">
        <v>1689</v>
      </c>
      <c r="C213" s="195"/>
      <c r="D213" s="1">
        <v>0</v>
      </c>
      <c r="E213" s="1">
        <v>0</v>
      </c>
      <c r="F213" s="1">
        <v>0</v>
      </c>
      <c r="G213" s="1">
        <v>0</v>
      </c>
      <c r="H213" s="1">
        <v>0</v>
      </c>
      <c r="I213" s="1">
        <v>0</v>
      </c>
      <c r="J213" s="1">
        <v>0</v>
      </c>
      <c r="K213" s="1">
        <v>0</v>
      </c>
      <c r="L213" s="1">
        <v>0</v>
      </c>
      <c r="M213" s="1">
        <v>0</v>
      </c>
      <c r="N213" s="1">
        <v>0</v>
      </c>
      <c r="O213" s="1">
        <v>0</v>
      </c>
      <c r="P213" s="1">
        <v>0</v>
      </c>
      <c r="Q213" s="1">
        <v>0</v>
      </c>
      <c r="R213" s="5"/>
      <c r="S213" s="1">
        <v>0</v>
      </c>
      <c r="T213" s="1">
        <v>0</v>
      </c>
      <c r="U213" s="1">
        <v>0</v>
      </c>
      <c r="V213" s="1">
        <v>0</v>
      </c>
      <c r="W213" s="1">
        <v>0</v>
      </c>
      <c r="X213" s="1">
        <v>0</v>
      </c>
      <c r="Y213" s="1">
        <v>0</v>
      </c>
      <c r="Z213" s="1">
        <v>0</v>
      </c>
      <c r="AA213" s="1">
        <v>0</v>
      </c>
      <c r="AB213" s="1">
        <v>0</v>
      </c>
      <c r="AC213" s="1">
        <v>0</v>
      </c>
      <c r="AD213" s="1">
        <v>0</v>
      </c>
      <c r="AE213" s="1">
        <v>0</v>
      </c>
      <c r="AF213" s="1">
        <v>0</v>
      </c>
      <c r="AG213" s="21"/>
      <c r="AH213" s="196">
        <v>0</v>
      </c>
    </row>
    <row r="214" spans="1:34" ht="12.75">
      <c r="A214" s="3">
        <v>210</v>
      </c>
      <c r="B214" s="1" t="s">
        <v>1011</v>
      </c>
      <c r="D214" s="1">
        <v>18.64</v>
      </c>
      <c r="E214" s="1">
        <v>6.52</v>
      </c>
      <c r="F214" s="1">
        <v>12.49</v>
      </c>
      <c r="G214" s="1">
        <v>14.35</v>
      </c>
      <c r="H214" s="1">
        <v>15.47</v>
      </c>
      <c r="I214" s="1">
        <v>2.8</v>
      </c>
      <c r="J214" s="1">
        <v>0</v>
      </c>
      <c r="K214" s="1">
        <v>9.72</v>
      </c>
      <c r="L214" s="1">
        <v>16.36</v>
      </c>
      <c r="M214" s="1">
        <v>21.62</v>
      </c>
      <c r="N214" s="1">
        <v>14.62</v>
      </c>
      <c r="O214" s="1">
        <v>18.97</v>
      </c>
      <c r="P214" s="1">
        <v>20.48</v>
      </c>
      <c r="Q214" s="1">
        <v>22.18</v>
      </c>
      <c r="S214" s="1">
        <v>13.04</v>
      </c>
      <c r="T214" s="1">
        <v>4.56</v>
      </c>
      <c r="U214" s="1">
        <v>8.74</v>
      </c>
      <c r="V214" s="1">
        <v>10.04</v>
      </c>
      <c r="W214" s="1">
        <v>10.82</v>
      </c>
      <c r="X214" s="1">
        <v>1.96</v>
      </c>
      <c r="Y214" s="1">
        <v>0</v>
      </c>
      <c r="Z214" s="1">
        <v>3.92</v>
      </c>
      <c r="AA214" s="1">
        <v>11.24</v>
      </c>
      <c r="AB214" s="1">
        <v>17.21</v>
      </c>
      <c r="AC214" s="1">
        <v>9.83</v>
      </c>
      <c r="AD214" s="1">
        <v>13.36</v>
      </c>
      <c r="AE214" s="1">
        <v>14.86</v>
      </c>
      <c r="AF214" s="1">
        <v>18.38</v>
      </c>
      <c r="AH214" s="7">
        <f aca="true" t="shared" si="11" ref="AH214:AH232">IF(SUM(D214:AF214)=0,0,1)</f>
        <v>1</v>
      </c>
    </row>
    <row r="215" spans="1:34" ht="12.75">
      <c r="A215" s="3">
        <v>211</v>
      </c>
      <c r="B215" s="1" t="s">
        <v>1012</v>
      </c>
      <c r="D215" s="1">
        <v>13.62</v>
      </c>
      <c r="E215" s="1">
        <v>4.77</v>
      </c>
      <c r="F215" s="1">
        <v>9.13</v>
      </c>
      <c r="G215" s="1">
        <v>10.49</v>
      </c>
      <c r="H215" s="1">
        <v>11.31</v>
      </c>
      <c r="I215" s="1">
        <v>2.04</v>
      </c>
      <c r="J215" s="1">
        <v>0</v>
      </c>
      <c r="K215" s="1">
        <v>5.78</v>
      </c>
      <c r="L215" s="1">
        <v>11.16</v>
      </c>
      <c r="M215" s="1">
        <v>15.22</v>
      </c>
      <c r="N215" s="1">
        <v>9.21</v>
      </c>
      <c r="O215" s="1">
        <v>14.09</v>
      </c>
      <c r="P215" s="1">
        <v>16.56</v>
      </c>
      <c r="Q215" s="1">
        <v>14.56</v>
      </c>
      <c r="S215" s="1">
        <v>7.85</v>
      </c>
      <c r="T215" s="1">
        <v>2.75</v>
      </c>
      <c r="U215" s="1">
        <v>5.26</v>
      </c>
      <c r="V215" s="1">
        <v>6.04</v>
      </c>
      <c r="W215" s="1">
        <v>6.52</v>
      </c>
      <c r="X215" s="1">
        <v>1.18</v>
      </c>
      <c r="Y215" s="1">
        <v>0</v>
      </c>
      <c r="Z215" s="1">
        <v>3.12</v>
      </c>
      <c r="AA215" s="1">
        <v>6.27</v>
      </c>
      <c r="AB215" s="1">
        <v>9.33</v>
      </c>
      <c r="AC215" s="1">
        <v>4.94</v>
      </c>
      <c r="AD215" s="1">
        <v>8.27</v>
      </c>
      <c r="AE215" s="1">
        <v>10.6</v>
      </c>
      <c r="AF215" s="1">
        <v>8.69</v>
      </c>
      <c r="AH215" s="7">
        <f t="shared" si="11"/>
        <v>1</v>
      </c>
    </row>
    <row r="216" spans="1:34" ht="12.75">
      <c r="A216" s="3">
        <v>212</v>
      </c>
      <c r="B216" s="1" t="s">
        <v>1013</v>
      </c>
      <c r="D216" s="1">
        <v>17.24</v>
      </c>
      <c r="E216" s="1">
        <v>6.03</v>
      </c>
      <c r="F216" s="1">
        <v>11.55</v>
      </c>
      <c r="G216" s="1">
        <v>13.27</v>
      </c>
      <c r="H216" s="1">
        <v>14.31</v>
      </c>
      <c r="I216" s="1">
        <v>2.59</v>
      </c>
      <c r="J216" s="1">
        <v>0</v>
      </c>
      <c r="K216" s="1">
        <v>9.29</v>
      </c>
      <c r="L216" s="1">
        <v>15.08</v>
      </c>
      <c r="M216" s="1">
        <v>19.61</v>
      </c>
      <c r="N216" s="1">
        <v>13.43</v>
      </c>
      <c r="O216" s="1">
        <v>17.56</v>
      </c>
      <c r="P216" s="1">
        <v>19.02</v>
      </c>
      <c r="Q216" s="1">
        <v>19.91</v>
      </c>
      <c r="S216" s="1">
        <v>10.57</v>
      </c>
      <c r="T216" s="1">
        <v>3.7</v>
      </c>
      <c r="U216" s="1">
        <v>7.08</v>
      </c>
      <c r="V216" s="1">
        <v>8.14</v>
      </c>
      <c r="W216" s="1">
        <v>8.78</v>
      </c>
      <c r="X216" s="1">
        <v>1.59</v>
      </c>
      <c r="Y216" s="1">
        <v>0</v>
      </c>
      <c r="Z216" s="1">
        <v>3.18</v>
      </c>
      <c r="AA216" s="1">
        <v>8.85</v>
      </c>
      <c r="AB216" s="1">
        <v>13.84</v>
      </c>
      <c r="AC216" s="1">
        <v>7.48</v>
      </c>
      <c r="AD216" s="1">
        <v>10.89</v>
      </c>
      <c r="AE216" s="1">
        <v>12.38</v>
      </c>
      <c r="AF216" s="1">
        <v>14.57</v>
      </c>
      <c r="AH216" s="7">
        <f t="shared" si="11"/>
        <v>1</v>
      </c>
    </row>
    <row r="217" spans="1:34" ht="12.75">
      <c r="A217" s="3">
        <v>213</v>
      </c>
      <c r="B217" s="1" t="s">
        <v>1014</v>
      </c>
      <c r="D217" s="1">
        <v>0</v>
      </c>
      <c r="E217" s="1">
        <v>0</v>
      </c>
      <c r="F217" s="1">
        <v>0</v>
      </c>
      <c r="G217" s="1">
        <v>0</v>
      </c>
      <c r="H217" s="1">
        <v>0</v>
      </c>
      <c r="I217" s="1">
        <v>0</v>
      </c>
      <c r="J217" s="1">
        <v>0</v>
      </c>
      <c r="K217" s="1">
        <v>0</v>
      </c>
      <c r="L217" s="1">
        <v>0</v>
      </c>
      <c r="M217" s="1">
        <v>0</v>
      </c>
      <c r="N217" s="1">
        <v>0</v>
      </c>
      <c r="O217" s="1">
        <v>0</v>
      </c>
      <c r="P217" s="1">
        <v>0</v>
      </c>
      <c r="Q217" s="1">
        <v>0</v>
      </c>
      <c r="S217" s="1">
        <v>0</v>
      </c>
      <c r="T217" s="1">
        <v>0</v>
      </c>
      <c r="U217" s="1">
        <v>0</v>
      </c>
      <c r="V217" s="1">
        <v>0</v>
      </c>
      <c r="W217" s="1">
        <v>0</v>
      </c>
      <c r="X217" s="1">
        <v>0</v>
      </c>
      <c r="Y217" s="1">
        <v>0</v>
      </c>
      <c r="Z217" s="1">
        <v>0</v>
      </c>
      <c r="AA217" s="1">
        <v>0</v>
      </c>
      <c r="AB217" s="1">
        <v>0</v>
      </c>
      <c r="AC217" s="1">
        <v>0</v>
      </c>
      <c r="AD217" s="1">
        <v>0</v>
      </c>
      <c r="AE217" s="1">
        <v>0</v>
      </c>
      <c r="AF217" s="1">
        <v>0</v>
      </c>
      <c r="AH217" s="7">
        <f t="shared" si="11"/>
        <v>0</v>
      </c>
    </row>
    <row r="218" spans="1:34" ht="12.75">
      <c r="A218" s="3">
        <v>214</v>
      </c>
      <c r="B218" s="1" t="s">
        <v>1015</v>
      </c>
      <c r="D218" s="1">
        <v>0</v>
      </c>
      <c r="E218" s="1">
        <v>0</v>
      </c>
      <c r="F218" s="1">
        <v>0</v>
      </c>
      <c r="G218" s="1">
        <v>0</v>
      </c>
      <c r="H218" s="1">
        <v>0</v>
      </c>
      <c r="I218" s="1">
        <v>0</v>
      </c>
      <c r="J218" s="1">
        <v>0</v>
      </c>
      <c r="K218" s="1">
        <v>0</v>
      </c>
      <c r="L218" s="1">
        <v>0</v>
      </c>
      <c r="M218" s="1">
        <v>0</v>
      </c>
      <c r="N218" s="1">
        <v>0</v>
      </c>
      <c r="O218" s="1">
        <v>0</v>
      </c>
      <c r="P218" s="1">
        <v>0</v>
      </c>
      <c r="Q218" s="1">
        <v>0</v>
      </c>
      <c r="S218" s="1">
        <v>0</v>
      </c>
      <c r="T218" s="1">
        <v>0</v>
      </c>
      <c r="U218" s="1">
        <v>0</v>
      </c>
      <c r="V218" s="1">
        <v>0</v>
      </c>
      <c r="W218" s="1">
        <v>0</v>
      </c>
      <c r="X218" s="1">
        <v>0</v>
      </c>
      <c r="Y218" s="1">
        <v>0</v>
      </c>
      <c r="Z218" s="1">
        <v>0</v>
      </c>
      <c r="AA218" s="1">
        <v>0</v>
      </c>
      <c r="AB218" s="1">
        <v>0</v>
      </c>
      <c r="AC218" s="1">
        <v>0</v>
      </c>
      <c r="AD218" s="1">
        <v>0</v>
      </c>
      <c r="AE218" s="1">
        <v>0</v>
      </c>
      <c r="AF218" s="1">
        <v>0</v>
      </c>
      <c r="AH218" s="7">
        <f t="shared" si="11"/>
        <v>0</v>
      </c>
    </row>
    <row r="219" spans="1:34" ht="12.75">
      <c r="A219" s="3">
        <v>215</v>
      </c>
      <c r="B219" s="1" t="s">
        <v>1016</v>
      </c>
      <c r="D219" s="1">
        <v>0</v>
      </c>
      <c r="E219" s="1">
        <v>0</v>
      </c>
      <c r="F219" s="1">
        <v>0</v>
      </c>
      <c r="G219" s="1">
        <v>0</v>
      </c>
      <c r="H219" s="1">
        <v>0</v>
      </c>
      <c r="I219" s="1">
        <v>0</v>
      </c>
      <c r="J219" s="1">
        <v>0</v>
      </c>
      <c r="K219" s="1">
        <v>0</v>
      </c>
      <c r="L219" s="1">
        <v>0</v>
      </c>
      <c r="M219" s="1">
        <v>0</v>
      </c>
      <c r="N219" s="1">
        <v>0</v>
      </c>
      <c r="O219" s="1">
        <v>0</v>
      </c>
      <c r="P219" s="1">
        <v>0</v>
      </c>
      <c r="Q219" s="1">
        <v>0</v>
      </c>
      <c r="S219" s="1">
        <v>0</v>
      </c>
      <c r="T219" s="1">
        <v>0</v>
      </c>
      <c r="U219" s="1">
        <v>0</v>
      </c>
      <c r="V219" s="1">
        <v>0</v>
      </c>
      <c r="W219" s="1">
        <v>0</v>
      </c>
      <c r="X219" s="1">
        <v>0</v>
      </c>
      <c r="Y219" s="1">
        <v>0</v>
      </c>
      <c r="Z219" s="1">
        <v>0</v>
      </c>
      <c r="AA219" s="1">
        <v>0</v>
      </c>
      <c r="AB219" s="1">
        <v>0</v>
      </c>
      <c r="AC219" s="1">
        <v>0</v>
      </c>
      <c r="AD219" s="1">
        <v>0</v>
      </c>
      <c r="AE219" s="1">
        <v>0</v>
      </c>
      <c r="AF219" s="1">
        <v>0</v>
      </c>
      <c r="AH219" s="7">
        <f t="shared" si="11"/>
        <v>0</v>
      </c>
    </row>
    <row r="220" spans="1:34" ht="12.75">
      <c r="A220" s="3">
        <v>216</v>
      </c>
      <c r="B220" s="1" t="s">
        <v>1017</v>
      </c>
      <c r="D220" s="1">
        <v>19.39</v>
      </c>
      <c r="E220" s="1">
        <v>6.79</v>
      </c>
      <c r="F220" s="1">
        <v>12.99</v>
      </c>
      <c r="G220" s="1">
        <v>14.93</v>
      </c>
      <c r="H220" s="1">
        <v>16.1</v>
      </c>
      <c r="I220" s="1">
        <v>2.91</v>
      </c>
      <c r="J220" s="1">
        <v>0</v>
      </c>
      <c r="K220" s="1">
        <v>9.09</v>
      </c>
      <c r="L220" s="1">
        <v>16.69</v>
      </c>
      <c r="M220" s="1">
        <v>20.93</v>
      </c>
      <c r="N220" s="1">
        <v>14.69</v>
      </c>
      <c r="O220" s="1">
        <v>19.7</v>
      </c>
      <c r="P220" s="1">
        <v>21.09</v>
      </c>
      <c r="Q220" s="1">
        <v>20.85</v>
      </c>
      <c r="S220" s="1">
        <v>14.71</v>
      </c>
      <c r="T220" s="1">
        <v>5.15</v>
      </c>
      <c r="U220" s="1">
        <v>9.86</v>
      </c>
      <c r="V220" s="1">
        <v>11.33</v>
      </c>
      <c r="W220" s="1">
        <v>12.21</v>
      </c>
      <c r="X220" s="1">
        <v>2.21</v>
      </c>
      <c r="Y220" s="1">
        <v>0</v>
      </c>
      <c r="Z220" s="1">
        <v>4.26</v>
      </c>
      <c r="AA220" s="1">
        <v>12.31</v>
      </c>
      <c r="AB220" s="1">
        <v>16.56</v>
      </c>
      <c r="AC220" s="1">
        <v>10.52</v>
      </c>
      <c r="AD220" s="1">
        <v>15</v>
      </c>
      <c r="AE220" s="1">
        <v>16.31</v>
      </c>
      <c r="AF220" s="1">
        <v>16.68</v>
      </c>
      <c r="AH220" s="7">
        <f t="shared" si="11"/>
        <v>1</v>
      </c>
    </row>
    <row r="221" spans="1:34" ht="12.75">
      <c r="A221" s="3">
        <v>217</v>
      </c>
      <c r="B221" s="1" t="s">
        <v>1018</v>
      </c>
      <c r="D221" s="1">
        <v>19.06</v>
      </c>
      <c r="E221" s="1">
        <v>6.67</v>
      </c>
      <c r="F221" s="1">
        <v>12.77</v>
      </c>
      <c r="G221" s="1">
        <v>14.68</v>
      </c>
      <c r="H221" s="1">
        <v>15.82</v>
      </c>
      <c r="I221" s="1">
        <v>2.86</v>
      </c>
      <c r="J221" s="1">
        <v>0</v>
      </c>
      <c r="K221" s="1">
        <v>8.77</v>
      </c>
      <c r="L221" s="1">
        <v>16.5</v>
      </c>
      <c r="M221" s="1">
        <v>20.92</v>
      </c>
      <c r="N221" s="1">
        <v>14.59</v>
      </c>
      <c r="O221" s="1">
        <v>19.37</v>
      </c>
      <c r="P221" s="1">
        <v>20.78</v>
      </c>
      <c r="Q221" s="1">
        <v>20.99</v>
      </c>
      <c r="S221" s="1">
        <v>14.08</v>
      </c>
      <c r="T221" s="1">
        <v>4.93</v>
      </c>
      <c r="U221" s="1">
        <v>9.43</v>
      </c>
      <c r="V221" s="1">
        <v>10.84</v>
      </c>
      <c r="W221" s="1">
        <v>11.69</v>
      </c>
      <c r="X221" s="1">
        <v>2.11</v>
      </c>
      <c r="Y221" s="1">
        <v>0</v>
      </c>
      <c r="Z221" s="1">
        <v>3.08</v>
      </c>
      <c r="AA221" s="1">
        <v>11.75</v>
      </c>
      <c r="AB221" s="1">
        <v>16.57</v>
      </c>
      <c r="AC221" s="1">
        <v>10</v>
      </c>
      <c r="AD221" s="1">
        <v>14.39</v>
      </c>
      <c r="AE221" s="1">
        <v>15.86</v>
      </c>
      <c r="AF221" s="1">
        <v>16.92</v>
      </c>
      <c r="AH221" s="7">
        <f t="shared" si="11"/>
        <v>1</v>
      </c>
    </row>
    <row r="222" spans="1:34" ht="12.75">
      <c r="A222" s="3">
        <v>218</v>
      </c>
      <c r="B222" s="1" t="s">
        <v>1019</v>
      </c>
      <c r="D222" s="1">
        <v>0</v>
      </c>
      <c r="E222" s="1">
        <v>0</v>
      </c>
      <c r="F222" s="1">
        <v>0</v>
      </c>
      <c r="G222" s="1">
        <v>0</v>
      </c>
      <c r="H222" s="1">
        <v>0</v>
      </c>
      <c r="I222" s="1">
        <v>0</v>
      </c>
      <c r="J222" s="1">
        <v>0</v>
      </c>
      <c r="K222" s="1">
        <v>0</v>
      </c>
      <c r="L222" s="1">
        <v>0</v>
      </c>
      <c r="M222" s="1">
        <v>0</v>
      </c>
      <c r="N222" s="1">
        <v>0</v>
      </c>
      <c r="O222" s="1">
        <v>0</v>
      </c>
      <c r="P222" s="1">
        <v>0</v>
      </c>
      <c r="Q222" s="1">
        <v>0</v>
      </c>
      <c r="S222" s="1">
        <v>0</v>
      </c>
      <c r="T222" s="1">
        <v>0</v>
      </c>
      <c r="U222" s="1">
        <v>0</v>
      </c>
      <c r="V222" s="1">
        <v>0</v>
      </c>
      <c r="W222" s="1">
        <v>0</v>
      </c>
      <c r="X222" s="1">
        <v>0</v>
      </c>
      <c r="Y222" s="1">
        <v>0</v>
      </c>
      <c r="Z222" s="1">
        <v>0</v>
      </c>
      <c r="AA222" s="1">
        <v>0</v>
      </c>
      <c r="AB222" s="1">
        <v>0</v>
      </c>
      <c r="AC222" s="1">
        <v>0</v>
      </c>
      <c r="AD222" s="1">
        <v>0</v>
      </c>
      <c r="AE222" s="1">
        <v>0</v>
      </c>
      <c r="AF222" s="1">
        <v>0</v>
      </c>
      <c r="AH222" s="7">
        <f t="shared" si="11"/>
        <v>0</v>
      </c>
    </row>
    <row r="223" spans="1:34" ht="12.75">
      <c r="A223" s="3">
        <v>219</v>
      </c>
      <c r="B223" s="1" t="s">
        <v>1020</v>
      </c>
      <c r="D223" s="1">
        <v>0</v>
      </c>
      <c r="E223" s="1">
        <v>0</v>
      </c>
      <c r="F223" s="1">
        <v>0</v>
      </c>
      <c r="G223" s="1">
        <v>0</v>
      </c>
      <c r="H223" s="1">
        <v>0</v>
      </c>
      <c r="I223" s="1">
        <v>0</v>
      </c>
      <c r="J223" s="1">
        <v>0</v>
      </c>
      <c r="K223" s="1">
        <v>0</v>
      </c>
      <c r="L223" s="1">
        <v>0</v>
      </c>
      <c r="M223" s="1">
        <v>0</v>
      </c>
      <c r="N223" s="1">
        <v>0</v>
      </c>
      <c r="O223" s="1">
        <v>0</v>
      </c>
      <c r="P223" s="1">
        <v>0</v>
      </c>
      <c r="Q223" s="1">
        <v>0</v>
      </c>
      <c r="S223" s="1">
        <v>0</v>
      </c>
      <c r="T223" s="1">
        <v>0</v>
      </c>
      <c r="U223" s="1">
        <v>0</v>
      </c>
      <c r="V223" s="1">
        <v>0</v>
      </c>
      <c r="W223" s="1">
        <v>0</v>
      </c>
      <c r="X223" s="1">
        <v>0</v>
      </c>
      <c r="Y223" s="1">
        <v>0</v>
      </c>
      <c r="Z223" s="1">
        <v>0</v>
      </c>
      <c r="AA223" s="1">
        <v>0</v>
      </c>
      <c r="AB223" s="1">
        <v>0</v>
      </c>
      <c r="AC223" s="1">
        <v>0</v>
      </c>
      <c r="AD223" s="1">
        <v>0</v>
      </c>
      <c r="AE223" s="1">
        <v>0</v>
      </c>
      <c r="AF223" s="1">
        <v>0</v>
      </c>
      <c r="AH223" s="7">
        <f t="shared" si="11"/>
        <v>0</v>
      </c>
    </row>
    <row r="224" spans="1:34" ht="12.75">
      <c r="A224" s="3">
        <v>220</v>
      </c>
      <c r="B224" s="1" t="s">
        <v>1021</v>
      </c>
      <c r="D224" s="1">
        <v>0</v>
      </c>
      <c r="E224" s="1">
        <v>0</v>
      </c>
      <c r="F224" s="1">
        <v>0</v>
      </c>
      <c r="G224" s="1">
        <v>0</v>
      </c>
      <c r="H224" s="1">
        <v>0</v>
      </c>
      <c r="I224" s="1">
        <v>0</v>
      </c>
      <c r="J224" s="1">
        <v>0</v>
      </c>
      <c r="K224" s="1">
        <v>0</v>
      </c>
      <c r="L224" s="1">
        <v>0</v>
      </c>
      <c r="M224" s="1">
        <v>0</v>
      </c>
      <c r="N224" s="1">
        <v>0</v>
      </c>
      <c r="O224" s="1">
        <v>0</v>
      </c>
      <c r="P224" s="1">
        <v>0</v>
      </c>
      <c r="Q224" s="1">
        <v>0</v>
      </c>
      <c r="S224" s="1">
        <v>0</v>
      </c>
      <c r="T224" s="1">
        <v>0</v>
      </c>
      <c r="U224" s="1">
        <v>0</v>
      </c>
      <c r="V224" s="1">
        <v>0</v>
      </c>
      <c r="W224" s="1">
        <v>0</v>
      </c>
      <c r="X224" s="1">
        <v>0</v>
      </c>
      <c r="Y224" s="1">
        <v>0</v>
      </c>
      <c r="Z224" s="1">
        <v>0</v>
      </c>
      <c r="AA224" s="1">
        <v>0</v>
      </c>
      <c r="AB224" s="1">
        <v>0</v>
      </c>
      <c r="AC224" s="1">
        <v>0</v>
      </c>
      <c r="AD224" s="1">
        <v>0</v>
      </c>
      <c r="AE224" s="1">
        <v>0</v>
      </c>
      <c r="AF224" s="1">
        <v>0</v>
      </c>
      <c r="AH224" s="7">
        <f t="shared" si="11"/>
        <v>0</v>
      </c>
    </row>
    <row r="225" spans="1:34" ht="12.75">
      <c r="A225" s="3">
        <v>221</v>
      </c>
      <c r="B225" s="1" t="s">
        <v>1022</v>
      </c>
      <c r="D225" s="1">
        <v>16.65</v>
      </c>
      <c r="E225" s="1">
        <v>5.83</v>
      </c>
      <c r="F225" s="1">
        <v>11.15</v>
      </c>
      <c r="G225" s="1">
        <v>12.82</v>
      </c>
      <c r="H225" s="1">
        <v>13.82</v>
      </c>
      <c r="I225" s="1">
        <v>2.5</v>
      </c>
      <c r="J225" s="1">
        <v>0</v>
      </c>
      <c r="K225" s="1">
        <v>7.13</v>
      </c>
      <c r="L225" s="1">
        <v>14.39</v>
      </c>
      <c r="M225" s="1">
        <v>18.8</v>
      </c>
      <c r="N225" s="1">
        <v>12.22</v>
      </c>
      <c r="O225" s="1">
        <v>17.66</v>
      </c>
      <c r="P225" s="1">
        <v>19.82</v>
      </c>
      <c r="Q225" s="1">
        <v>18.29</v>
      </c>
      <c r="S225" s="1">
        <v>13.14</v>
      </c>
      <c r="T225" s="1">
        <v>4.6</v>
      </c>
      <c r="U225" s="1">
        <v>8.8</v>
      </c>
      <c r="V225" s="1">
        <v>10.11</v>
      </c>
      <c r="W225" s="1">
        <v>10.9</v>
      </c>
      <c r="X225" s="1">
        <v>1.97</v>
      </c>
      <c r="Y225" s="1">
        <v>0</v>
      </c>
      <c r="Z225" s="1">
        <v>5.93</v>
      </c>
      <c r="AA225" s="1">
        <v>12.34</v>
      </c>
      <c r="AB225" s="1">
        <v>15.58</v>
      </c>
      <c r="AC225" s="1">
        <v>10.87</v>
      </c>
      <c r="AD225" s="1">
        <v>14.55</v>
      </c>
      <c r="AE225" s="1">
        <v>16.21</v>
      </c>
      <c r="AF225" s="1">
        <v>15.26</v>
      </c>
      <c r="AH225" s="7">
        <f t="shared" si="11"/>
        <v>1</v>
      </c>
    </row>
    <row r="226" spans="1:34" ht="12.75">
      <c r="A226" s="3">
        <v>222</v>
      </c>
      <c r="B226" s="1" t="s">
        <v>1023</v>
      </c>
      <c r="D226" s="1">
        <v>0</v>
      </c>
      <c r="E226" s="1">
        <v>0</v>
      </c>
      <c r="F226" s="1">
        <v>0</v>
      </c>
      <c r="G226" s="1">
        <v>0</v>
      </c>
      <c r="H226" s="1">
        <v>0</v>
      </c>
      <c r="I226" s="1">
        <v>0</v>
      </c>
      <c r="J226" s="1">
        <v>0</v>
      </c>
      <c r="K226" s="1">
        <v>0</v>
      </c>
      <c r="L226" s="1">
        <v>0</v>
      </c>
      <c r="M226" s="1">
        <v>0</v>
      </c>
      <c r="N226" s="1">
        <v>0</v>
      </c>
      <c r="O226" s="1">
        <v>0</v>
      </c>
      <c r="P226" s="1">
        <v>0</v>
      </c>
      <c r="Q226" s="1">
        <v>0</v>
      </c>
      <c r="S226" s="1">
        <v>0</v>
      </c>
      <c r="T226" s="1">
        <v>0</v>
      </c>
      <c r="U226" s="1">
        <v>0</v>
      </c>
      <c r="V226" s="1">
        <v>0</v>
      </c>
      <c r="W226" s="1">
        <v>0</v>
      </c>
      <c r="X226" s="1">
        <v>0</v>
      </c>
      <c r="Y226" s="1">
        <v>0</v>
      </c>
      <c r="Z226" s="1">
        <v>0</v>
      </c>
      <c r="AA226" s="1">
        <v>0</v>
      </c>
      <c r="AB226" s="1">
        <v>0</v>
      </c>
      <c r="AC226" s="1">
        <v>0</v>
      </c>
      <c r="AD226" s="1">
        <v>0</v>
      </c>
      <c r="AE226" s="1">
        <v>0</v>
      </c>
      <c r="AF226" s="1">
        <v>0</v>
      </c>
      <c r="AH226" s="7">
        <f t="shared" si="11"/>
        <v>0</v>
      </c>
    </row>
    <row r="227" spans="1:34" ht="12.75">
      <c r="A227" s="3">
        <v>223</v>
      </c>
      <c r="B227" s="1" t="s">
        <v>1024</v>
      </c>
      <c r="D227" s="1">
        <v>14.38</v>
      </c>
      <c r="E227" s="1">
        <v>5.03</v>
      </c>
      <c r="F227" s="1">
        <v>9.63</v>
      </c>
      <c r="G227" s="1">
        <v>11.07</v>
      </c>
      <c r="H227" s="1">
        <v>11.93</v>
      </c>
      <c r="I227" s="1">
        <v>2.16</v>
      </c>
      <c r="J227" s="1">
        <v>0</v>
      </c>
      <c r="K227" s="1">
        <v>6.44</v>
      </c>
      <c r="L227" s="1">
        <v>11.86</v>
      </c>
      <c r="M227" s="1">
        <v>15.91</v>
      </c>
      <c r="N227" s="1">
        <v>9.87</v>
      </c>
      <c r="O227" s="1">
        <v>14.83</v>
      </c>
      <c r="P227" s="1">
        <v>17.18</v>
      </c>
      <c r="Q227" s="1">
        <v>15.28</v>
      </c>
      <c r="S227" s="1">
        <v>9.03</v>
      </c>
      <c r="T227" s="1">
        <v>3.16</v>
      </c>
      <c r="U227" s="1">
        <v>6.05</v>
      </c>
      <c r="V227" s="1">
        <v>6.95</v>
      </c>
      <c r="W227" s="1">
        <v>7.49</v>
      </c>
      <c r="X227" s="1">
        <v>1.35</v>
      </c>
      <c r="Y227" s="1">
        <v>0</v>
      </c>
      <c r="Z227" s="1">
        <v>4.55</v>
      </c>
      <c r="AA227" s="1">
        <v>7.4</v>
      </c>
      <c r="AB227" s="1">
        <v>10.39</v>
      </c>
      <c r="AC227" s="1">
        <v>6.06</v>
      </c>
      <c r="AD227" s="1">
        <v>9.42</v>
      </c>
      <c r="AE227" s="1">
        <v>11.56</v>
      </c>
      <c r="AF227" s="1">
        <v>9.81</v>
      </c>
      <c r="AH227" s="7">
        <f t="shared" si="11"/>
        <v>1</v>
      </c>
    </row>
    <row r="228" spans="1:34" ht="12.75">
      <c r="A228" s="3">
        <v>224</v>
      </c>
      <c r="B228" s="1" t="s">
        <v>1025</v>
      </c>
      <c r="D228" s="1">
        <v>0</v>
      </c>
      <c r="E228" s="1">
        <v>0</v>
      </c>
      <c r="F228" s="1">
        <v>0</v>
      </c>
      <c r="G228" s="1">
        <v>0</v>
      </c>
      <c r="H228" s="1">
        <v>0</v>
      </c>
      <c r="I228" s="1">
        <v>0</v>
      </c>
      <c r="J228" s="1">
        <v>0</v>
      </c>
      <c r="K228" s="1">
        <v>0</v>
      </c>
      <c r="L228" s="1">
        <v>0</v>
      </c>
      <c r="M228" s="1">
        <v>0</v>
      </c>
      <c r="N228" s="1">
        <v>0</v>
      </c>
      <c r="O228" s="1">
        <v>0</v>
      </c>
      <c r="P228" s="1">
        <v>0</v>
      </c>
      <c r="Q228" s="1">
        <v>0</v>
      </c>
      <c r="S228" s="1">
        <v>0</v>
      </c>
      <c r="T228" s="1">
        <v>0</v>
      </c>
      <c r="U228" s="1">
        <v>0</v>
      </c>
      <c r="V228" s="1">
        <v>0</v>
      </c>
      <c r="W228" s="1">
        <v>0</v>
      </c>
      <c r="X228" s="1">
        <v>0</v>
      </c>
      <c r="Y228" s="1">
        <v>0</v>
      </c>
      <c r="Z228" s="1">
        <v>0</v>
      </c>
      <c r="AA228" s="1">
        <v>0</v>
      </c>
      <c r="AB228" s="1">
        <v>0</v>
      </c>
      <c r="AC228" s="1">
        <v>0</v>
      </c>
      <c r="AD228" s="1">
        <v>0</v>
      </c>
      <c r="AE228" s="1">
        <v>0</v>
      </c>
      <c r="AF228" s="1">
        <v>0</v>
      </c>
      <c r="AH228" s="7">
        <f t="shared" si="11"/>
        <v>0</v>
      </c>
    </row>
    <row r="229" spans="1:34" ht="12.75">
      <c r="A229" s="3">
        <v>225</v>
      </c>
      <c r="B229" s="1" t="s">
        <v>1026</v>
      </c>
      <c r="D229" s="1">
        <v>15.63</v>
      </c>
      <c r="E229" s="1">
        <v>5.47</v>
      </c>
      <c r="F229" s="1">
        <v>10.47</v>
      </c>
      <c r="G229" s="1">
        <v>12.03</v>
      </c>
      <c r="H229" s="1">
        <v>12.97</v>
      </c>
      <c r="I229" s="1">
        <v>2.34</v>
      </c>
      <c r="J229" s="1">
        <v>0</v>
      </c>
      <c r="K229" s="1">
        <v>6.99</v>
      </c>
      <c r="L229" s="1">
        <v>13.01</v>
      </c>
      <c r="M229" s="1">
        <v>17.23</v>
      </c>
      <c r="N229" s="1">
        <v>10.95</v>
      </c>
      <c r="O229" s="1">
        <v>16.11</v>
      </c>
      <c r="P229" s="1">
        <v>18.54</v>
      </c>
      <c r="Q229" s="1">
        <v>16.58</v>
      </c>
      <c r="S229" s="1">
        <v>11.18</v>
      </c>
      <c r="T229" s="1">
        <v>3.91</v>
      </c>
      <c r="U229" s="1">
        <v>7.49</v>
      </c>
      <c r="V229" s="1">
        <v>8.61</v>
      </c>
      <c r="W229" s="1">
        <v>9.28</v>
      </c>
      <c r="X229" s="1">
        <v>1.68</v>
      </c>
      <c r="Y229" s="1">
        <v>0</v>
      </c>
      <c r="Z229" s="1">
        <v>5.51</v>
      </c>
      <c r="AA229" s="1">
        <v>9.49</v>
      </c>
      <c r="AB229" s="1">
        <v>12.63</v>
      </c>
      <c r="AC229" s="1">
        <v>8.08</v>
      </c>
      <c r="AD229" s="1">
        <v>11.61</v>
      </c>
      <c r="AE229" s="1">
        <v>13.85</v>
      </c>
      <c r="AF229" s="1">
        <v>12.03</v>
      </c>
      <c r="AH229" s="7">
        <f t="shared" si="11"/>
        <v>1</v>
      </c>
    </row>
    <row r="230" spans="1:34" ht="12.75">
      <c r="A230" s="3">
        <v>226</v>
      </c>
      <c r="B230" s="1" t="s">
        <v>1027</v>
      </c>
      <c r="D230" s="1">
        <v>13.61</v>
      </c>
      <c r="E230" s="1">
        <v>4.76</v>
      </c>
      <c r="F230" s="1">
        <v>9.12</v>
      </c>
      <c r="G230" s="1">
        <v>10.48</v>
      </c>
      <c r="H230" s="1">
        <v>11.3</v>
      </c>
      <c r="I230" s="1">
        <v>2.04</v>
      </c>
      <c r="J230" s="1">
        <v>0</v>
      </c>
      <c r="K230" s="1">
        <v>5.91</v>
      </c>
      <c r="L230" s="1">
        <v>11.16</v>
      </c>
      <c r="M230" s="1">
        <v>15.21</v>
      </c>
      <c r="N230" s="1">
        <v>9.2</v>
      </c>
      <c r="O230" s="1">
        <v>14.08</v>
      </c>
      <c r="P230" s="1">
        <v>16.55</v>
      </c>
      <c r="Q230" s="1">
        <v>14.55</v>
      </c>
      <c r="S230" s="1">
        <v>7.83</v>
      </c>
      <c r="T230" s="1">
        <v>2.74</v>
      </c>
      <c r="U230" s="1">
        <v>5.25</v>
      </c>
      <c r="V230" s="1">
        <v>6.03</v>
      </c>
      <c r="W230" s="1">
        <v>6.5</v>
      </c>
      <c r="X230" s="1">
        <v>1.17</v>
      </c>
      <c r="Y230" s="1">
        <v>0</v>
      </c>
      <c r="Z230" s="1">
        <v>3.54</v>
      </c>
      <c r="AA230" s="1">
        <v>6.25</v>
      </c>
      <c r="AB230" s="1">
        <v>9.31</v>
      </c>
      <c r="AC230" s="1">
        <v>4.92</v>
      </c>
      <c r="AD230" s="1">
        <v>8.25</v>
      </c>
      <c r="AE230" s="1">
        <v>10.58</v>
      </c>
      <c r="AF230" s="1">
        <v>8.67</v>
      </c>
      <c r="AH230" s="7">
        <f t="shared" si="11"/>
        <v>1</v>
      </c>
    </row>
    <row r="231" spans="1:34" ht="12.75">
      <c r="A231" s="3">
        <v>227</v>
      </c>
      <c r="B231" s="1" t="s">
        <v>1028</v>
      </c>
      <c r="D231" s="1">
        <v>0</v>
      </c>
      <c r="E231" s="1">
        <v>0</v>
      </c>
      <c r="F231" s="1">
        <v>0</v>
      </c>
      <c r="G231" s="1">
        <v>0</v>
      </c>
      <c r="H231" s="1">
        <v>0</v>
      </c>
      <c r="I231" s="1">
        <v>0</v>
      </c>
      <c r="J231" s="1">
        <v>0</v>
      </c>
      <c r="K231" s="1">
        <v>0</v>
      </c>
      <c r="L231" s="1">
        <v>0</v>
      </c>
      <c r="M231" s="1">
        <v>0</v>
      </c>
      <c r="N231" s="1">
        <v>0</v>
      </c>
      <c r="O231" s="1">
        <v>0</v>
      </c>
      <c r="P231" s="1">
        <v>0</v>
      </c>
      <c r="Q231" s="1">
        <v>0</v>
      </c>
      <c r="S231" s="1">
        <v>0</v>
      </c>
      <c r="T231" s="1">
        <v>0</v>
      </c>
      <c r="U231" s="1">
        <v>0</v>
      </c>
      <c r="V231" s="1">
        <v>0</v>
      </c>
      <c r="W231" s="1">
        <v>0</v>
      </c>
      <c r="X231" s="1">
        <v>0</v>
      </c>
      <c r="Y231" s="1">
        <v>0</v>
      </c>
      <c r="Z231" s="1">
        <v>0</v>
      </c>
      <c r="AA231" s="1">
        <v>0</v>
      </c>
      <c r="AB231" s="1">
        <v>0</v>
      </c>
      <c r="AC231" s="1">
        <v>0</v>
      </c>
      <c r="AD231" s="1">
        <v>0</v>
      </c>
      <c r="AE231" s="1">
        <v>0</v>
      </c>
      <c r="AF231" s="1">
        <v>0</v>
      </c>
      <c r="AH231" s="7">
        <f t="shared" si="11"/>
        <v>0</v>
      </c>
    </row>
    <row r="232" spans="1:34" ht="12.75">
      <c r="A232" s="3">
        <v>228</v>
      </c>
      <c r="B232" s="1" t="s">
        <v>1029</v>
      </c>
      <c r="D232" s="1">
        <v>0</v>
      </c>
      <c r="E232" s="1">
        <v>0</v>
      </c>
      <c r="F232" s="1">
        <v>0</v>
      </c>
      <c r="G232" s="1">
        <v>0</v>
      </c>
      <c r="H232" s="1">
        <v>0</v>
      </c>
      <c r="I232" s="1">
        <v>0</v>
      </c>
      <c r="J232" s="1">
        <v>0</v>
      </c>
      <c r="K232" s="1">
        <v>0</v>
      </c>
      <c r="L232" s="1">
        <v>0</v>
      </c>
      <c r="M232" s="1">
        <v>0</v>
      </c>
      <c r="N232" s="1">
        <v>0</v>
      </c>
      <c r="O232" s="1">
        <v>0</v>
      </c>
      <c r="P232" s="1">
        <v>0</v>
      </c>
      <c r="Q232" s="1">
        <v>0</v>
      </c>
      <c r="S232" s="1">
        <v>0</v>
      </c>
      <c r="T232" s="1">
        <v>0</v>
      </c>
      <c r="U232" s="1">
        <v>0</v>
      </c>
      <c r="V232" s="1">
        <v>0</v>
      </c>
      <c r="W232" s="1">
        <v>0</v>
      </c>
      <c r="X232" s="1">
        <v>0</v>
      </c>
      <c r="Y232" s="1">
        <v>0</v>
      </c>
      <c r="Z232" s="1">
        <v>0</v>
      </c>
      <c r="AA232" s="1">
        <v>0</v>
      </c>
      <c r="AB232" s="1">
        <v>0</v>
      </c>
      <c r="AC232" s="1">
        <v>0</v>
      </c>
      <c r="AD232" s="1">
        <v>0</v>
      </c>
      <c r="AE232" s="1">
        <v>0</v>
      </c>
      <c r="AF232" s="1">
        <v>0</v>
      </c>
      <c r="AH232" s="7">
        <f t="shared" si="11"/>
        <v>0</v>
      </c>
    </row>
    <row r="233" spans="1:34" ht="12.75">
      <c r="A233" s="3">
        <v>229</v>
      </c>
      <c r="B233" s="195" t="s">
        <v>1690</v>
      </c>
      <c r="C233" s="195"/>
      <c r="D233" s="1">
        <v>15.89</v>
      </c>
      <c r="E233" s="1">
        <v>5.56</v>
      </c>
      <c r="F233" s="1">
        <v>10.64</v>
      </c>
      <c r="G233" s="1">
        <v>12.23</v>
      </c>
      <c r="H233" s="1">
        <v>13.18</v>
      </c>
      <c r="I233" s="1">
        <v>2.38</v>
      </c>
      <c r="J233" s="1">
        <v>0</v>
      </c>
      <c r="K233" s="1">
        <v>10.01</v>
      </c>
      <c r="L233" s="1">
        <v>14.46</v>
      </c>
      <c r="M233" s="1">
        <v>17.05</v>
      </c>
      <c r="N233" s="1">
        <v>13.25</v>
      </c>
      <c r="O233" s="1">
        <v>16.28</v>
      </c>
      <c r="P233" s="1">
        <v>16.42</v>
      </c>
      <c r="Q233" s="1">
        <v>17.37</v>
      </c>
      <c r="S233" s="1">
        <v>6.57</v>
      </c>
      <c r="T233" s="1">
        <v>2.3</v>
      </c>
      <c r="U233" s="1">
        <v>4.4</v>
      </c>
      <c r="V233" s="1">
        <v>5.06</v>
      </c>
      <c r="W233" s="1">
        <v>5.45</v>
      </c>
      <c r="X233" s="1">
        <v>0.99</v>
      </c>
      <c r="Y233" s="1">
        <v>0</v>
      </c>
      <c r="Z233" s="1">
        <v>0.62</v>
      </c>
      <c r="AA233" s="1">
        <v>5.17</v>
      </c>
      <c r="AB233" s="1">
        <v>8.57</v>
      </c>
      <c r="AC233" s="1">
        <v>3.8</v>
      </c>
      <c r="AD233" s="1">
        <v>7.23</v>
      </c>
      <c r="AE233" s="1">
        <v>7.39</v>
      </c>
      <c r="AF233" s="1">
        <v>9.16</v>
      </c>
      <c r="AG233" s="21"/>
      <c r="AH233" s="196">
        <v>1</v>
      </c>
    </row>
    <row r="234" spans="1:34" ht="12.75">
      <c r="A234" s="3">
        <v>230</v>
      </c>
      <c r="B234" s="1" t="s">
        <v>1030</v>
      </c>
      <c r="D234" s="1">
        <v>17.67</v>
      </c>
      <c r="E234" s="1">
        <v>6.19</v>
      </c>
      <c r="F234" s="1">
        <v>11.84</v>
      </c>
      <c r="G234" s="1">
        <v>13.61</v>
      </c>
      <c r="H234" s="1">
        <v>14.67</v>
      </c>
      <c r="I234" s="1">
        <v>2.65</v>
      </c>
      <c r="J234" s="1">
        <v>0</v>
      </c>
      <c r="K234" s="1">
        <v>8.43</v>
      </c>
      <c r="L234" s="1">
        <v>15.21</v>
      </c>
      <c r="M234" s="1">
        <v>19.3</v>
      </c>
      <c r="N234" s="1">
        <v>13.37</v>
      </c>
      <c r="O234" s="1">
        <v>17.97</v>
      </c>
      <c r="P234" s="1">
        <v>19.36</v>
      </c>
      <c r="Q234" s="1">
        <v>19.27</v>
      </c>
      <c r="S234" s="1">
        <v>11.71</v>
      </c>
      <c r="T234" s="1">
        <v>4.1</v>
      </c>
      <c r="U234" s="1">
        <v>7.84</v>
      </c>
      <c r="V234" s="1">
        <v>9.02</v>
      </c>
      <c r="W234" s="1">
        <v>9.72</v>
      </c>
      <c r="X234" s="1">
        <v>1.76</v>
      </c>
      <c r="Y234" s="1">
        <v>0</v>
      </c>
      <c r="Z234" s="1">
        <v>2.8</v>
      </c>
      <c r="AA234" s="1">
        <v>9.59</v>
      </c>
      <c r="AB234" s="1">
        <v>13.73</v>
      </c>
      <c r="AC234" s="1">
        <v>7.99</v>
      </c>
      <c r="AD234" s="1">
        <v>11.99</v>
      </c>
      <c r="AE234" s="1">
        <v>13.37</v>
      </c>
      <c r="AF234" s="1">
        <v>13.92</v>
      </c>
      <c r="AH234" s="7">
        <f>IF(SUM(D234:AF234)=0,0,1)</f>
        <v>1</v>
      </c>
    </row>
    <row r="235" spans="1:34" ht="12.75">
      <c r="A235" s="3">
        <v>231</v>
      </c>
      <c r="B235" s="1" t="s">
        <v>1031</v>
      </c>
      <c r="D235" s="1">
        <v>18.45</v>
      </c>
      <c r="E235" s="1">
        <v>6.46</v>
      </c>
      <c r="F235" s="1">
        <v>12.36</v>
      </c>
      <c r="G235" s="1">
        <v>14.21</v>
      </c>
      <c r="H235" s="1">
        <v>15.32</v>
      </c>
      <c r="I235" s="1">
        <v>2.77</v>
      </c>
      <c r="J235" s="1">
        <v>0</v>
      </c>
      <c r="K235" s="1">
        <v>8.63</v>
      </c>
      <c r="L235" s="1">
        <v>15.6</v>
      </c>
      <c r="M235" s="1">
        <v>19.98</v>
      </c>
      <c r="N235" s="1">
        <v>13.48</v>
      </c>
      <c r="O235" s="1">
        <v>18.78</v>
      </c>
      <c r="P235" s="1">
        <v>20.27</v>
      </c>
      <c r="Q235" s="1">
        <v>19.84</v>
      </c>
      <c r="S235" s="1">
        <v>12.92</v>
      </c>
      <c r="T235" s="1">
        <v>4.52</v>
      </c>
      <c r="U235" s="1">
        <v>8.65</v>
      </c>
      <c r="V235" s="1">
        <v>9.95</v>
      </c>
      <c r="W235" s="1">
        <v>10.72</v>
      </c>
      <c r="X235" s="1">
        <v>1.94</v>
      </c>
      <c r="Y235" s="1">
        <v>0</v>
      </c>
      <c r="Z235" s="1">
        <v>3.03</v>
      </c>
      <c r="AA235" s="1">
        <v>10.18</v>
      </c>
      <c r="AB235" s="1">
        <v>14.74</v>
      </c>
      <c r="AC235" s="1">
        <v>8.14</v>
      </c>
      <c r="AD235" s="1">
        <v>13.24</v>
      </c>
      <c r="AE235" s="1">
        <v>14.72</v>
      </c>
      <c r="AF235" s="1">
        <v>14.75</v>
      </c>
      <c r="AH235" s="7">
        <f>IF(SUM(D235:AF235)=0,0,1)</f>
        <v>1</v>
      </c>
    </row>
    <row r="236" spans="1:34" ht="12.75">
      <c r="A236" s="3">
        <v>232</v>
      </c>
      <c r="B236" s="1" t="s">
        <v>1032</v>
      </c>
      <c r="D236" s="1">
        <v>8.06</v>
      </c>
      <c r="E236" s="1">
        <v>2.82</v>
      </c>
      <c r="F236" s="1">
        <v>5.42</v>
      </c>
      <c r="G236" s="1">
        <v>6.2</v>
      </c>
      <c r="H236" s="1">
        <v>6.69</v>
      </c>
      <c r="I236" s="1">
        <v>1.21</v>
      </c>
      <c r="J236" s="1">
        <v>0</v>
      </c>
      <c r="K236" s="1">
        <v>4.84</v>
      </c>
      <c r="L236" s="1">
        <v>7.28</v>
      </c>
      <c r="M236" s="1">
        <v>8.47</v>
      </c>
      <c r="N236" s="1">
        <v>6.69</v>
      </c>
      <c r="O236" s="1">
        <v>8.15</v>
      </c>
      <c r="P236" s="1">
        <v>8.58</v>
      </c>
      <c r="Q236" s="1">
        <v>8.41</v>
      </c>
      <c r="S236" s="1">
        <v>-0.78</v>
      </c>
      <c r="T236" s="1">
        <v>-0.27</v>
      </c>
      <c r="U236" s="1">
        <v>-0.58</v>
      </c>
      <c r="V236" s="1">
        <v>-0.6</v>
      </c>
      <c r="W236" s="1">
        <v>-0.65</v>
      </c>
      <c r="X236" s="1">
        <v>-0.12</v>
      </c>
      <c r="Y236" s="1">
        <v>0</v>
      </c>
      <c r="Z236" s="1">
        <v>-4.21</v>
      </c>
      <c r="AA236" s="1">
        <v>-1.47</v>
      </c>
      <c r="AB236" s="1">
        <v>-0.31</v>
      </c>
      <c r="AC236" s="1">
        <v>-2</v>
      </c>
      <c r="AD236" s="1">
        <v>-0.69</v>
      </c>
      <c r="AE236" s="1">
        <v>-0.25</v>
      </c>
      <c r="AF236" s="1">
        <v>-0.34</v>
      </c>
      <c r="AH236" s="7">
        <f>IF(SUM(D236:AF236)=0,0,1)</f>
        <v>1</v>
      </c>
    </row>
    <row r="237" spans="1:34" ht="12.75">
      <c r="A237" s="3">
        <v>233</v>
      </c>
      <c r="B237" s="195" t="s">
        <v>1691</v>
      </c>
      <c r="C237" s="195"/>
      <c r="D237" s="1">
        <v>9.93</v>
      </c>
      <c r="E237" s="1">
        <v>3.47</v>
      </c>
      <c r="F237" s="1">
        <v>6.67</v>
      </c>
      <c r="G237" s="1">
        <v>7.64</v>
      </c>
      <c r="H237" s="1">
        <v>8.24</v>
      </c>
      <c r="I237" s="1">
        <v>1.49</v>
      </c>
      <c r="J237" s="1">
        <v>0</v>
      </c>
      <c r="K237" s="1">
        <v>4.24</v>
      </c>
      <c r="L237" s="1">
        <v>7.99</v>
      </c>
      <c r="M237" s="1">
        <v>11.27</v>
      </c>
      <c r="N237" s="1">
        <v>6.44</v>
      </c>
      <c r="O237" s="1">
        <v>10.31</v>
      </c>
      <c r="P237" s="1">
        <v>12.42</v>
      </c>
      <c r="Q237" s="1">
        <v>10.69</v>
      </c>
      <c r="S237" s="1">
        <v>2.57</v>
      </c>
      <c r="T237" s="1">
        <v>0.9</v>
      </c>
      <c r="U237" s="1">
        <v>1.69</v>
      </c>
      <c r="V237" s="1">
        <v>1.98</v>
      </c>
      <c r="W237" s="1">
        <v>2.14</v>
      </c>
      <c r="X237" s="1">
        <v>0.39</v>
      </c>
      <c r="Y237" s="1">
        <v>0</v>
      </c>
      <c r="Z237" s="1">
        <v>-3.12</v>
      </c>
      <c r="AA237" s="1">
        <v>0.4</v>
      </c>
      <c r="AB237" s="1">
        <v>4.3</v>
      </c>
      <c r="AC237" s="1">
        <v>-1.38</v>
      </c>
      <c r="AD237" s="1">
        <v>3.06</v>
      </c>
      <c r="AE237" s="1">
        <v>5.82</v>
      </c>
      <c r="AF237" s="1">
        <v>3.54</v>
      </c>
      <c r="AG237" s="21"/>
      <c r="AH237" s="196">
        <v>1</v>
      </c>
    </row>
    <row r="238" spans="1:34" ht="12.75">
      <c r="A238" s="3">
        <v>234</v>
      </c>
      <c r="B238" s="1" t="s">
        <v>1033</v>
      </c>
      <c r="D238" s="1">
        <v>1.08</v>
      </c>
      <c r="E238" s="1">
        <v>0.38</v>
      </c>
      <c r="F238" s="1">
        <v>0.73</v>
      </c>
      <c r="G238" s="1">
        <v>0.83</v>
      </c>
      <c r="H238" s="1">
        <v>0.89</v>
      </c>
      <c r="I238" s="1">
        <v>0.16</v>
      </c>
      <c r="J238" s="1">
        <v>0</v>
      </c>
      <c r="K238" s="1">
        <v>1.08</v>
      </c>
      <c r="L238" s="1">
        <v>1.08</v>
      </c>
      <c r="M238" s="1">
        <v>1.08</v>
      </c>
      <c r="N238" s="1">
        <v>1.08</v>
      </c>
      <c r="O238" s="1">
        <v>1.08</v>
      </c>
      <c r="P238" s="1">
        <v>1.08</v>
      </c>
      <c r="Q238" s="1">
        <v>1.08</v>
      </c>
      <c r="S238" s="1">
        <v>-4.77</v>
      </c>
      <c r="T238" s="1">
        <v>-1.67</v>
      </c>
      <c r="U238" s="1">
        <v>-3.24</v>
      </c>
      <c r="V238" s="1">
        <v>-3.67</v>
      </c>
      <c r="W238" s="1">
        <v>-3.96</v>
      </c>
      <c r="X238" s="1">
        <v>-0.72</v>
      </c>
      <c r="Y238" s="1">
        <v>0</v>
      </c>
      <c r="Z238" s="1">
        <v>-4.77</v>
      </c>
      <c r="AA238" s="1">
        <v>-4.77</v>
      </c>
      <c r="AB238" s="1">
        <v>-4.77</v>
      </c>
      <c r="AC238" s="1">
        <v>-4.77</v>
      </c>
      <c r="AD238" s="1">
        <v>-4.77</v>
      </c>
      <c r="AE238" s="1">
        <v>-4.77</v>
      </c>
      <c r="AF238" s="1">
        <v>-4.77</v>
      </c>
      <c r="AH238" s="7">
        <f>IF(SUM(D238:AF238)=0,0,1)</f>
        <v>1</v>
      </c>
    </row>
    <row r="239" spans="1:34" ht="12.75">
      <c r="A239" s="3">
        <v>235</v>
      </c>
      <c r="B239" s="195" t="s">
        <v>1692</v>
      </c>
      <c r="C239" s="195"/>
      <c r="D239" s="1">
        <v>15.06</v>
      </c>
      <c r="E239" s="1">
        <v>5.27</v>
      </c>
      <c r="F239" s="1">
        <v>10.1</v>
      </c>
      <c r="G239" s="1">
        <v>11.6</v>
      </c>
      <c r="H239" s="1">
        <v>12.5</v>
      </c>
      <c r="I239" s="1">
        <v>2.26</v>
      </c>
      <c r="J239" s="1">
        <v>0</v>
      </c>
      <c r="K239" s="1">
        <v>7.45</v>
      </c>
      <c r="L239" s="1">
        <v>12.74</v>
      </c>
      <c r="M239" s="1">
        <v>16.07</v>
      </c>
      <c r="N239" s="1">
        <v>11.01</v>
      </c>
      <c r="O239" s="1">
        <v>15.35</v>
      </c>
      <c r="P239" s="1">
        <v>16.65</v>
      </c>
      <c r="Q239" s="1">
        <v>15.78</v>
      </c>
      <c r="S239" s="1">
        <v>10.82</v>
      </c>
      <c r="T239" s="1">
        <v>3.79</v>
      </c>
      <c r="U239" s="1">
        <v>7.24</v>
      </c>
      <c r="V239" s="1">
        <v>8.33</v>
      </c>
      <c r="W239" s="1">
        <v>8.98</v>
      </c>
      <c r="X239" s="1">
        <v>1.62</v>
      </c>
      <c r="Y239" s="1">
        <v>0</v>
      </c>
      <c r="Z239" s="1">
        <v>2.88</v>
      </c>
      <c r="AA239" s="1">
        <v>8.26</v>
      </c>
      <c r="AB239" s="1">
        <v>12.04</v>
      </c>
      <c r="AC239" s="1">
        <v>6.33</v>
      </c>
      <c r="AD239" s="1">
        <v>11.15</v>
      </c>
      <c r="AE239" s="1">
        <v>12.75</v>
      </c>
      <c r="AF239" s="1">
        <v>11.68</v>
      </c>
      <c r="AG239" s="21"/>
      <c r="AH239" s="196">
        <v>1</v>
      </c>
    </row>
    <row r="240" spans="1:34" ht="12.75">
      <c r="A240" s="3">
        <v>236</v>
      </c>
      <c r="B240" s="1" t="s">
        <v>1034</v>
      </c>
      <c r="D240" s="1">
        <v>7.62</v>
      </c>
      <c r="E240" s="1">
        <v>2.67</v>
      </c>
      <c r="F240" s="1">
        <v>5.11</v>
      </c>
      <c r="G240" s="1">
        <v>5.86</v>
      </c>
      <c r="H240" s="1">
        <v>6.32</v>
      </c>
      <c r="I240" s="1">
        <v>1.14</v>
      </c>
      <c r="J240" s="1">
        <v>0</v>
      </c>
      <c r="K240" s="1">
        <v>3.97</v>
      </c>
      <c r="L240" s="1">
        <v>6.33</v>
      </c>
      <c r="M240" s="1">
        <v>8.42</v>
      </c>
      <c r="N240" s="1">
        <v>5.32</v>
      </c>
      <c r="O240" s="1">
        <v>7.83</v>
      </c>
      <c r="P240" s="1">
        <v>9.14</v>
      </c>
      <c r="Q240" s="1">
        <v>8.06</v>
      </c>
      <c r="S240" s="1">
        <v>-0.49</v>
      </c>
      <c r="T240" s="1">
        <v>-0.17</v>
      </c>
      <c r="U240" s="1">
        <v>-0.36</v>
      </c>
      <c r="V240" s="1">
        <v>-0.38</v>
      </c>
      <c r="W240" s="1">
        <v>-0.41</v>
      </c>
      <c r="X240" s="1">
        <v>-0.07</v>
      </c>
      <c r="Y240" s="1">
        <v>0</v>
      </c>
      <c r="Z240" s="1">
        <v>-1.77</v>
      </c>
      <c r="AA240" s="1">
        <v>-1.25</v>
      </c>
      <c r="AB240" s="1">
        <v>0.16</v>
      </c>
      <c r="AC240" s="1">
        <v>-1.86</v>
      </c>
      <c r="AD240" s="1">
        <v>-0.34</v>
      </c>
      <c r="AE240" s="1">
        <v>0.82</v>
      </c>
      <c r="AF240" s="1">
        <v>-0.17</v>
      </c>
      <c r="AH240" s="7">
        <f aca="true" t="shared" si="12" ref="AH240:AH266">IF(SUM(D240:AF240)=0,0,1)</f>
        <v>1</v>
      </c>
    </row>
    <row r="241" spans="1:34" ht="12.75">
      <c r="A241" s="3">
        <v>237</v>
      </c>
      <c r="B241" s="1" t="s">
        <v>1035</v>
      </c>
      <c r="D241" s="1">
        <v>9.93</v>
      </c>
      <c r="E241" s="1">
        <v>3.47</v>
      </c>
      <c r="F241" s="1">
        <v>6.67</v>
      </c>
      <c r="G241" s="1">
        <v>7.64</v>
      </c>
      <c r="H241" s="1">
        <v>8.24</v>
      </c>
      <c r="I241" s="1">
        <v>1.49</v>
      </c>
      <c r="J241" s="1">
        <v>0</v>
      </c>
      <c r="K241" s="1">
        <v>4.24</v>
      </c>
      <c r="L241" s="1">
        <v>7.99</v>
      </c>
      <c r="M241" s="1">
        <v>11.27</v>
      </c>
      <c r="N241" s="1">
        <v>6.44</v>
      </c>
      <c r="O241" s="1">
        <v>10.31</v>
      </c>
      <c r="P241" s="1">
        <v>12.42</v>
      </c>
      <c r="Q241" s="1">
        <v>10.69</v>
      </c>
      <c r="S241" s="1">
        <v>2.57</v>
      </c>
      <c r="T241" s="1">
        <v>0.9</v>
      </c>
      <c r="U241" s="1">
        <v>1.69</v>
      </c>
      <c r="V241" s="1">
        <v>1.98</v>
      </c>
      <c r="W241" s="1">
        <v>2.14</v>
      </c>
      <c r="X241" s="1">
        <v>0.39</v>
      </c>
      <c r="Y241" s="1">
        <v>0</v>
      </c>
      <c r="Z241" s="1">
        <v>-3.12</v>
      </c>
      <c r="AA241" s="1">
        <v>0.4</v>
      </c>
      <c r="AB241" s="1">
        <v>4.3</v>
      </c>
      <c r="AC241" s="1">
        <v>-1.38</v>
      </c>
      <c r="AD241" s="1">
        <v>3.06</v>
      </c>
      <c r="AE241" s="1">
        <v>5.82</v>
      </c>
      <c r="AF241" s="1">
        <v>3.54</v>
      </c>
      <c r="AH241" s="7">
        <f t="shared" si="12"/>
        <v>1</v>
      </c>
    </row>
    <row r="242" spans="1:34" ht="12.75">
      <c r="A242" s="3">
        <v>238</v>
      </c>
      <c r="B242" s="1" t="s">
        <v>1036</v>
      </c>
      <c r="D242" s="1">
        <v>8.13</v>
      </c>
      <c r="E242" s="1">
        <v>2.85</v>
      </c>
      <c r="F242" s="1">
        <v>5.45</v>
      </c>
      <c r="G242" s="1">
        <v>6.26</v>
      </c>
      <c r="H242" s="1">
        <v>6.75</v>
      </c>
      <c r="I242" s="1">
        <v>1.22</v>
      </c>
      <c r="J242" s="1">
        <v>0</v>
      </c>
      <c r="K242" s="1">
        <v>2.74</v>
      </c>
      <c r="L242" s="1">
        <v>6.28</v>
      </c>
      <c r="M242" s="1">
        <v>9.35</v>
      </c>
      <c r="N242" s="1">
        <v>4.81</v>
      </c>
      <c r="O242" s="1">
        <v>8.48</v>
      </c>
      <c r="P242" s="1">
        <v>10.39</v>
      </c>
      <c r="Q242" s="1">
        <v>8.83</v>
      </c>
      <c r="S242" s="1">
        <v>2.67</v>
      </c>
      <c r="T242" s="1">
        <v>0.93</v>
      </c>
      <c r="U242" s="1">
        <v>1.76</v>
      </c>
      <c r="V242" s="1">
        <v>2.06</v>
      </c>
      <c r="W242" s="1">
        <v>2.22</v>
      </c>
      <c r="X242" s="1">
        <v>0.4</v>
      </c>
      <c r="Y242" s="1">
        <v>0</v>
      </c>
      <c r="Z242" s="1">
        <v>-2.86</v>
      </c>
      <c r="AA242" s="1">
        <v>0.62</v>
      </c>
      <c r="AB242" s="1">
        <v>4.21</v>
      </c>
      <c r="AC242" s="1">
        <v>-1.03</v>
      </c>
      <c r="AD242" s="1">
        <v>3.1</v>
      </c>
      <c r="AE242" s="1">
        <v>5.56</v>
      </c>
      <c r="AF242" s="1">
        <v>3.54</v>
      </c>
      <c r="AH242" s="7">
        <f t="shared" si="12"/>
        <v>1</v>
      </c>
    </row>
    <row r="243" spans="1:34" ht="12.75">
      <c r="A243" s="3">
        <v>239</v>
      </c>
      <c r="B243" s="1" t="s">
        <v>1037</v>
      </c>
      <c r="D243" s="1">
        <v>13.42</v>
      </c>
      <c r="E243" s="1">
        <v>4.7</v>
      </c>
      <c r="F243" s="1">
        <v>8.99</v>
      </c>
      <c r="G243" s="1">
        <v>10.33</v>
      </c>
      <c r="H243" s="1">
        <v>11.14</v>
      </c>
      <c r="I243" s="1">
        <v>2.01</v>
      </c>
      <c r="J243" s="1">
        <v>0</v>
      </c>
      <c r="K243" s="1">
        <v>5.85</v>
      </c>
      <c r="L243" s="1">
        <v>10.93</v>
      </c>
      <c r="M243" s="1">
        <v>15.27</v>
      </c>
      <c r="N243" s="1">
        <v>8.9</v>
      </c>
      <c r="O243" s="1">
        <v>13.97</v>
      </c>
      <c r="P243" s="1">
        <v>16.79</v>
      </c>
      <c r="Q243" s="1">
        <v>14.51</v>
      </c>
      <c r="S243" s="1">
        <v>7.36</v>
      </c>
      <c r="T243" s="1">
        <v>2.58</v>
      </c>
      <c r="U243" s="1">
        <v>4.92</v>
      </c>
      <c r="V243" s="1">
        <v>5.67</v>
      </c>
      <c r="W243" s="1">
        <v>6.11</v>
      </c>
      <c r="X243" s="1">
        <v>1.1</v>
      </c>
      <c r="Y243" s="1">
        <v>0</v>
      </c>
      <c r="Z243" s="1">
        <v>1.15</v>
      </c>
      <c r="AA243" s="1">
        <v>5.15</v>
      </c>
      <c r="AB243" s="1">
        <v>9.54</v>
      </c>
      <c r="AC243" s="1">
        <v>3.24</v>
      </c>
      <c r="AD243" s="1">
        <v>8</v>
      </c>
      <c r="AE243" s="1">
        <v>11.36</v>
      </c>
      <c r="AF243" s="1">
        <v>8.63</v>
      </c>
      <c r="AH243" s="7">
        <f t="shared" si="12"/>
        <v>1</v>
      </c>
    </row>
    <row r="244" spans="1:34" ht="12.75">
      <c r="A244" s="3">
        <v>240</v>
      </c>
      <c r="B244" s="1" t="s">
        <v>1038</v>
      </c>
      <c r="D244" s="1">
        <v>14.92</v>
      </c>
      <c r="E244" s="1">
        <v>5.22</v>
      </c>
      <c r="F244" s="1">
        <v>10</v>
      </c>
      <c r="G244" s="1">
        <v>11.49</v>
      </c>
      <c r="H244" s="1">
        <v>12.39</v>
      </c>
      <c r="I244" s="1">
        <v>2.24</v>
      </c>
      <c r="J244" s="1">
        <v>0</v>
      </c>
      <c r="K244" s="1">
        <v>6.87</v>
      </c>
      <c r="L244" s="1">
        <v>12.57</v>
      </c>
      <c r="M244" s="1">
        <v>16.05</v>
      </c>
      <c r="N244" s="1">
        <v>10.82</v>
      </c>
      <c r="O244" s="1">
        <v>15.21</v>
      </c>
      <c r="P244" s="1">
        <v>16.54</v>
      </c>
      <c r="Q244" s="1">
        <v>15.8</v>
      </c>
      <c r="S244" s="1">
        <v>10.56</v>
      </c>
      <c r="T244" s="1">
        <v>3.7</v>
      </c>
      <c r="U244" s="1">
        <v>7.06</v>
      </c>
      <c r="V244" s="1">
        <v>8.13</v>
      </c>
      <c r="W244" s="1">
        <v>8.77</v>
      </c>
      <c r="X244" s="1">
        <v>1.58</v>
      </c>
      <c r="Y244" s="1">
        <v>0</v>
      </c>
      <c r="Z244" s="1">
        <v>1.33</v>
      </c>
      <c r="AA244" s="1">
        <v>7.93</v>
      </c>
      <c r="AB244" s="1">
        <v>11.99</v>
      </c>
      <c r="AC244" s="1">
        <v>5.95</v>
      </c>
      <c r="AD244" s="1">
        <v>10.9</v>
      </c>
      <c r="AE244" s="1">
        <v>12.54</v>
      </c>
      <c r="AF244" s="1">
        <v>11.71</v>
      </c>
      <c r="AH244" s="7">
        <f t="shared" si="12"/>
        <v>1</v>
      </c>
    </row>
    <row r="245" spans="1:34" ht="12.75">
      <c r="A245" s="3">
        <v>241</v>
      </c>
      <c r="B245" s="1" t="s">
        <v>1039</v>
      </c>
      <c r="D245" s="1">
        <v>4.66</v>
      </c>
      <c r="E245" s="1">
        <v>1.63</v>
      </c>
      <c r="F245" s="1">
        <v>3.13</v>
      </c>
      <c r="G245" s="1">
        <v>3.59</v>
      </c>
      <c r="H245" s="1">
        <v>3.87</v>
      </c>
      <c r="I245" s="1">
        <v>0.7</v>
      </c>
      <c r="J245" s="1">
        <v>0</v>
      </c>
      <c r="K245" s="1">
        <v>2.54</v>
      </c>
      <c r="L245" s="1">
        <v>3.99</v>
      </c>
      <c r="M245" s="1">
        <v>5.19</v>
      </c>
      <c r="N245" s="1">
        <v>3.43</v>
      </c>
      <c r="O245" s="1">
        <v>4.81</v>
      </c>
      <c r="P245" s="1">
        <v>5.64</v>
      </c>
      <c r="Q245" s="1">
        <v>4.97</v>
      </c>
      <c r="S245" s="1">
        <v>-1.42</v>
      </c>
      <c r="T245" s="1">
        <v>-0.5</v>
      </c>
      <c r="U245" s="1">
        <v>-0.98</v>
      </c>
      <c r="V245" s="1">
        <v>-1.09</v>
      </c>
      <c r="W245" s="1">
        <v>-1.18</v>
      </c>
      <c r="X245" s="1">
        <v>-0.21</v>
      </c>
      <c r="Y245" s="1">
        <v>0</v>
      </c>
      <c r="Z245" s="1">
        <v>-2.66</v>
      </c>
      <c r="AA245" s="1">
        <v>-1.86</v>
      </c>
      <c r="AB245" s="1">
        <v>-0.86</v>
      </c>
      <c r="AC245" s="1">
        <v>-2.25</v>
      </c>
      <c r="AD245" s="1">
        <v>-1.26</v>
      </c>
      <c r="AE245" s="1">
        <v>-0.38</v>
      </c>
      <c r="AF245" s="1">
        <v>-1.11</v>
      </c>
      <c r="AH245" s="7">
        <f t="shared" si="12"/>
        <v>1</v>
      </c>
    </row>
    <row r="246" spans="1:34" ht="12.75">
      <c r="A246" s="3">
        <v>242</v>
      </c>
      <c r="B246" s="1" t="s">
        <v>1040</v>
      </c>
      <c r="D246" s="1">
        <v>7.15</v>
      </c>
      <c r="E246" s="1">
        <v>2.5</v>
      </c>
      <c r="F246" s="1">
        <v>4.79</v>
      </c>
      <c r="G246" s="1">
        <v>5.51</v>
      </c>
      <c r="H246" s="1">
        <v>5.94</v>
      </c>
      <c r="I246" s="1">
        <v>1.07</v>
      </c>
      <c r="J246" s="1">
        <v>0</v>
      </c>
      <c r="K246" s="1">
        <v>3.66</v>
      </c>
      <c r="L246" s="1">
        <v>5.93</v>
      </c>
      <c r="M246" s="1">
        <v>7.95</v>
      </c>
      <c r="N246" s="1">
        <v>4.97</v>
      </c>
      <c r="O246" s="1">
        <v>7.37</v>
      </c>
      <c r="P246" s="1">
        <v>8.68</v>
      </c>
      <c r="Q246" s="1">
        <v>7.59</v>
      </c>
      <c r="S246" s="1">
        <v>0.04</v>
      </c>
      <c r="T246" s="1">
        <v>0.02</v>
      </c>
      <c r="U246" s="1">
        <v>0.01</v>
      </c>
      <c r="V246" s="1">
        <v>0.03</v>
      </c>
      <c r="W246" s="1">
        <v>0.04</v>
      </c>
      <c r="X246" s="1">
        <v>0.01</v>
      </c>
      <c r="Y246" s="1">
        <v>0</v>
      </c>
      <c r="Z246" s="1">
        <v>-1.23</v>
      </c>
      <c r="AA246" s="1">
        <v>-0.66</v>
      </c>
      <c r="AB246" s="1">
        <v>0.71</v>
      </c>
      <c r="AC246" s="1">
        <v>-1.22</v>
      </c>
      <c r="AD246" s="1">
        <v>0.19</v>
      </c>
      <c r="AE246" s="1">
        <v>1.39</v>
      </c>
      <c r="AF246" s="1">
        <v>0.37</v>
      </c>
      <c r="AH246" s="7">
        <f t="shared" si="12"/>
        <v>1</v>
      </c>
    </row>
    <row r="247" spans="1:34" ht="12.75">
      <c r="A247" s="3">
        <v>243</v>
      </c>
      <c r="B247" s="1" t="s">
        <v>1041</v>
      </c>
      <c r="D247" s="1">
        <v>3.46</v>
      </c>
      <c r="E247" s="1">
        <v>1.21</v>
      </c>
      <c r="F247" s="1">
        <v>2.32</v>
      </c>
      <c r="G247" s="1">
        <v>2.66</v>
      </c>
      <c r="H247" s="1">
        <v>2.87</v>
      </c>
      <c r="I247" s="1">
        <v>0.52</v>
      </c>
      <c r="J247" s="1">
        <v>0</v>
      </c>
      <c r="K247" s="1">
        <v>1.31</v>
      </c>
      <c r="L247" s="1">
        <v>2.72</v>
      </c>
      <c r="M247" s="1">
        <v>3.95</v>
      </c>
      <c r="N247" s="1">
        <v>2.13</v>
      </c>
      <c r="O247" s="1">
        <v>3.6</v>
      </c>
      <c r="P247" s="1">
        <v>4.37</v>
      </c>
      <c r="Q247" s="1">
        <v>3.74</v>
      </c>
      <c r="S247" s="1">
        <v>-2.65</v>
      </c>
      <c r="T247" s="1">
        <v>-0.93</v>
      </c>
      <c r="U247" s="1">
        <v>-1.82</v>
      </c>
      <c r="V247" s="1">
        <v>-2.04</v>
      </c>
      <c r="W247" s="1">
        <v>-2.2</v>
      </c>
      <c r="X247" s="1">
        <v>-0.4</v>
      </c>
      <c r="Y247" s="1">
        <v>0</v>
      </c>
      <c r="Z247" s="1">
        <v>-4.83</v>
      </c>
      <c r="AA247" s="1">
        <v>-3.47</v>
      </c>
      <c r="AB247" s="1">
        <v>-2.03</v>
      </c>
      <c r="AC247" s="1">
        <v>-4.13</v>
      </c>
      <c r="AD247" s="1">
        <v>-2.48</v>
      </c>
      <c r="AE247" s="1">
        <v>-1.49</v>
      </c>
      <c r="AF247" s="1">
        <v>-2.3</v>
      </c>
      <c r="AH247" s="7">
        <f t="shared" si="12"/>
        <v>1</v>
      </c>
    </row>
    <row r="248" spans="1:34" ht="12.75">
      <c r="A248" s="3">
        <v>244</v>
      </c>
      <c r="B248" s="1" t="s">
        <v>1042</v>
      </c>
      <c r="D248" s="1">
        <v>11.9</v>
      </c>
      <c r="E248" s="1">
        <v>4.17</v>
      </c>
      <c r="F248" s="1">
        <v>7.98</v>
      </c>
      <c r="G248" s="1">
        <v>9.16</v>
      </c>
      <c r="H248" s="1">
        <v>9.88</v>
      </c>
      <c r="I248" s="1">
        <v>1.79</v>
      </c>
      <c r="J248" s="1">
        <v>0</v>
      </c>
      <c r="K248" s="1">
        <v>5.19</v>
      </c>
      <c r="L248" s="1">
        <v>9.69</v>
      </c>
      <c r="M248" s="1">
        <v>13.55</v>
      </c>
      <c r="N248" s="1">
        <v>7.89</v>
      </c>
      <c r="O248" s="1">
        <v>12.39</v>
      </c>
      <c r="P248" s="1">
        <v>14.9</v>
      </c>
      <c r="Q248" s="1">
        <v>12.87</v>
      </c>
      <c r="S248" s="1">
        <v>6.27</v>
      </c>
      <c r="T248" s="1">
        <v>2.19</v>
      </c>
      <c r="U248" s="1">
        <v>4.19</v>
      </c>
      <c r="V248" s="1">
        <v>4.83</v>
      </c>
      <c r="W248" s="1">
        <v>5.2</v>
      </c>
      <c r="X248" s="1">
        <v>0.94</v>
      </c>
      <c r="Y248" s="1">
        <v>0</v>
      </c>
      <c r="Z248" s="1">
        <v>0.9</v>
      </c>
      <c r="AA248" s="1">
        <v>4.3</v>
      </c>
      <c r="AB248" s="1">
        <v>8.2</v>
      </c>
      <c r="AC248" s="1">
        <v>2.61</v>
      </c>
      <c r="AD248" s="1">
        <v>6.84</v>
      </c>
      <c r="AE248" s="1">
        <v>9.82</v>
      </c>
      <c r="AF248" s="1">
        <v>7.39</v>
      </c>
      <c r="AH248" s="7">
        <f t="shared" si="12"/>
        <v>1</v>
      </c>
    </row>
    <row r="249" spans="1:34" ht="12.75">
      <c r="A249" s="3">
        <v>245</v>
      </c>
      <c r="B249" s="1" t="s">
        <v>1043</v>
      </c>
      <c r="D249" s="1">
        <v>7.62</v>
      </c>
      <c r="E249" s="1">
        <v>2.67</v>
      </c>
      <c r="F249" s="1">
        <v>5.11</v>
      </c>
      <c r="G249" s="1">
        <v>5.87</v>
      </c>
      <c r="H249" s="1">
        <v>6.33</v>
      </c>
      <c r="I249" s="1">
        <v>1.14</v>
      </c>
      <c r="J249" s="1">
        <v>0</v>
      </c>
      <c r="K249" s="1">
        <v>3.73</v>
      </c>
      <c r="L249" s="1">
        <v>6.3</v>
      </c>
      <c r="M249" s="1">
        <v>8.45</v>
      </c>
      <c r="N249" s="1">
        <v>5.27</v>
      </c>
      <c r="O249" s="1">
        <v>7.85</v>
      </c>
      <c r="P249" s="1">
        <v>9.2</v>
      </c>
      <c r="Q249" s="1">
        <v>8.08</v>
      </c>
      <c r="S249" s="1">
        <v>0.73</v>
      </c>
      <c r="T249" s="1">
        <v>0.26</v>
      </c>
      <c r="U249" s="1">
        <v>0.47</v>
      </c>
      <c r="V249" s="1">
        <v>0.57</v>
      </c>
      <c r="W249" s="1">
        <v>0.61</v>
      </c>
      <c r="X249" s="1">
        <v>0.11</v>
      </c>
      <c r="Y249" s="1">
        <v>0</v>
      </c>
      <c r="Z249" s="1">
        <v>-1.31</v>
      </c>
      <c r="AA249" s="1">
        <v>-0.04</v>
      </c>
      <c r="AB249" s="1">
        <v>1.41</v>
      </c>
      <c r="AC249" s="1">
        <v>-0.66</v>
      </c>
      <c r="AD249" s="1">
        <v>0.89</v>
      </c>
      <c r="AE249" s="1">
        <v>2.1</v>
      </c>
      <c r="AF249" s="1">
        <v>1.07</v>
      </c>
      <c r="AH249" s="7">
        <f t="shared" si="12"/>
        <v>1</v>
      </c>
    </row>
    <row r="250" spans="1:34" ht="12.75">
      <c r="A250" s="3">
        <v>246</v>
      </c>
      <c r="B250" s="1" t="s">
        <v>1044</v>
      </c>
      <c r="D250" s="1">
        <v>15.06</v>
      </c>
      <c r="E250" s="1">
        <v>5.27</v>
      </c>
      <c r="F250" s="1">
        <v>10.1</v>
      </c>
      <c r="G250" s="1">
        <v>11.6</v>
      </c>
      <c r="H250" s="1">
        <v>12.5</v>
      </c>
      <c r="I250" s="1">
        <v>2.26</v>
      </c>
      <c r="J250" s="1">
        <v>0</v>
      </c>
      <c r="K250" s="1">
        <v>7.45</v>
      </c>
      <c r="L250" s="1">
        <v>12.74</v>
      </c>
      <c r="M250" s="1">
        <v>16.07</v>
      </c>
      <c r="N250" s="1">
        <v>11.01</v>
      </c>
      <c r="O250" s="1">
        <v>15.35</v>
      </c>
      <c r="P250" s="1">
        <v>16.65</v>
      </c>
      <c r="Q250" s="1">
        <v>15.78</v>
      </c>
      <c r="S250" s="1">
        <v>10.82</v>
      </c>
      <c r="T250" s="1">
        <v>3.79</v>
      </c>
      <c r="U250" s="1">
        <v>7.24</v>
      </c>
      <c r="V250" s="1">
        <v>8.33</v>
      </c>
      <c r="W250" s="1">
        <v>8.98</v>
      </c>
      <c r="X250" s="1">
        <v>1.62</v>
      </c>
      <c r="Y250" s="1">
        <v>0</v>
      </c>
      <c r="Z250" s="1">
        <v>2.88</v>
      </c>
      <c r="AA250" s="1">
        <v>8.26</v>
      </c>
      <c r="AB250" s="1">
        <v>12.04</v>
      </c>
      <c r="AC250" s="1">
        <v>6.33</v>
      </c>
      <c r="AD250" s="1">
        <v>11.15</v>
      </c>
      <c r="AE250" s="1">
        <v>12.75</v>
      </c>
      <c r="AF250" s="1">
        <v>11.68</v>
      </c>
      <c r="AH250" s="7">
        <f t="shared" si="12"/>
        <v>1</v>
      </c>
    </row>
    <row r="251" spans="1:34" ht="12.75">
      <c r="A251" s="3">
        <v>247</v>
      </c>
      <c r="B251" s="1" t="s">
        <v>1045</v>
      </c>
      <c r="D251" s="1">
        <v>11.94</v>
      </c>
      <c r="E251" s="1">
        <v>4.18</v>
      </c>
      <c r="F251" s="1">
        <v>8</v>
      </c>
      <c r="G251" s="1">
        <v>9.2</v>
      </c>
      <c r="H251" s="1">
        <v>9.91</v>
      </c>
      <c r="I251" s="1">
        <v>1.79</v>
      </c>
      <c r="J251" s="1">
        <v>0</v>
      </c>
      <c r="K251" s="1">
        <v>5.42</v>
      </c>
      <c r="L251" s="1">
        <v>9.87</v>
      </c>
      <c r="M251" s="1">
        <v>13.46</v>
      </c>
      <c r="N251" s="1">
        <v>8.2</v>
      </c>
      <c r="O251" s="1">
        <v>12.38</v>
      </c>
      <c r="P251" s="1">
        <v>14.74</v>
      </c>
      <c r="Q251" s="1">
        <v>12.82</v>
      </c>
      <c r="S251" s="1">
        <v>4.62</v>
      </c>
      <c r="T251" s="1">
        <v>1.62</v>
      </c>
      <c r="U251" s="1">
        <v>3.09</v>
      </c>
      <c r="V251" s="1">
        <v>3.55</v>
      </c>
      <c r="W251" s="1">
        <v>3.83</v>
      </c>
      <c r="X251" s="1">
        <v>0.69</v>
      </c>
      <c r="Y251" s="1">
        <v>0</v>
      </c>
      <c r="Z251" s="1">
        <v>1.28</v>
      </c>
      <c r="AA251" s="1">
        <v>3.42</v>
      </c>
      <c r="AB251" s="1">
        <v>6.04</v>
      </c>
      <c r="AC251" s="1">
        <v>2.36</v>
      </c>
      <c r="AD251" s="1">
        <v>5.01</v>
      </c>
      <c r="AE251" s="1">
        <v>7.29</v>
      </c>
      <c r="AF251" s="1">
        <v>5.41</v>
      </c>
      <c r="AH251" s="7">
        <f t="shared" si="12"/>
        <v>1</v>
      </c>
    </row>
    <row r="252" spans="1:34" ht="12.75">
      <c r="A252" s="3">
        <v>248</v>
      </c>
      <c r="B252" s="1" t="s">
        <v>1046</v>
      </c>
      <c r="D252" s="1">
        <v>9</v>
      </c>
      <c r="E252" s="1">
        <v>3.15</v>
      </c>
      <c r="F252" s="1">
        <v>6.03</v>
      </c>
      <c r="G252" s="1">
        <v>6.93</v>
      </c>
      <c r="H252" s="1">
        <v>7.47</v>
      </c>
      <c r="I252" s="1">
        <v>1.35</v>
      </c>
      <c r="J252" s="1">
        <v>0</v>
      </c>
      <c r="K252" s="1">
        <v>4.11</v>
      </c>
      <c r="L252" s="1">
        <v>7.44</v>
      </c>
      <c r="M252" s="1">
        <v>10.07</v>
      </c>
      <c r="N252" s="1">
        <v>6.21</v>
      </c>
      <c r="O252" s="1">
        <v>9.3</v>
      </c>
      <c r="P252" s="1">
        <v>10.98</v>
      </c>
      <c r="Q252" s="1">
        <v>9.61</v>
      </c>
      <c r="S252" s="1">
        <v>1.8</v>
      </c>
      <c r="T252" s="1">
        <v>0.63</v>
      </c>
      <c r="U252" s="1">
        <v>1.19</v>
      </c>
      <c r="V252" s="1">
        <v>1.38</v>
      </c>
      <c r="W252" s="1">
        <v>1.49</v>
      </c>
      <c r="X252" s="1">
        <v>0.27</v>
      </c>
      <c r="Y252" s="1">
        <v>0</v>
      </c>
      <c r="Z252" s="1">
        <v>-0.48</v>
      </c>
      <c r="AA252" s="1">
        <v>0.96</v>
      </c>
      <c r="AB252" s="1">
        <v>2.69</v>
      </c>
      <c r="AC252" s="1">
        <v>0.25</v>
      </c>
      <c r="AD252" s="1">
        <v>2.04</v>
      </c>
      <c r="AE252" s="1">
        <v>3.51</v>
      </c>
      <c r="AF252" s="1">
        <v>2.29</v>
      </c>
      <c r="AH252" s="7">
        <f t="shared" si="12"/>
        <v>1</v>
      </c>
    </row>
    <row r="253" spans="1:34" ht="12.75">
      <c r="A253" s="3">
        <v>249</v>
      </c>
      <c r="B253" s="1" t="s">
        <v>1047</v>
      </c>
      <c r="D253" s="1">
        <v>8.5</v>
      </c>
      <c r="E253" s="1">
        <v>2.98</v>
      </c>
      <c r="F253" s="1">
        <v>5.7</v>
      </c>
      <c r="G253" s="1">
        <v>6.55</v>
      </c>
      <c r="H253" s="1">
        <v>7.06</v>
      </c>
      <c r="I253" s="1">
        <v>1.28</v>
      </c>
      <c r="J253" s="1">
        <v>0</v>
      </c>
      <c r="K253" s="1">
        <v>3.9</v>
      </c>
      <c r="L253" s="1">
        <v>7.02</v>
      </c>
      <c r="M253" s="1">
        <v>9.56</v>
      </c>
      <c r="N253" s="1">
        <v>5.83</v>
      </c>
      <c r="O253" s="1">
        <v>8.81</v>
      </c>
      <c r="P253" s="1">
        <v>10.45</v>
      </c>
      <c r="Q253" s="1">
        <v>9.11</v>
      </c>
      <c r="S253" s="1">
        <v>1.47</v>
      </c>
      <c r="T253" s="1">
        <v>0.51</v>
      </c>
      <c r="U253" s="1">
        <v>0.97</v>
      </c>
      <c r="V253" s="1">
        <v>1.13</v>
      </c>
      <c r="W253" s="1">
        <v>1.22</v>
      </c>
      <c r="X253" s="1">
        <v>0.22</v>
      </c>
      <c r="Y253" s="1">
        <v>0</v>
      </c>
      <c r="Z253" s="1">
        <v>-0.87</v>
      </c>
      <c r="AA253" s="1">
        <v>0.6</v>
      </c>
      <c r="AB253" s="1">
        <v>2.44</v>
      </c>
      <c r="AC253" s="1">
        <v>-0.16</v>
      </c>
      <c r="AD253" s="1">
        <v>1.74</v>
      </c>
      <c r="AE253" s="1">
        <v>3.3</v>
      </c>
      <c r="AF253" s="1">
        <v>2.01</v>
      </c>
      <c r="AH253" s="7">
        <f t="shared" si="12"/>
        <v>1</v>
      </c>
    </row>
    <row r="254" spans="1:34" ht="12.75">
      <c r="A254" s="3">
        <v>250</v>
      </c>
      <c r="B254" s="1" t="s">
        <v>1048</v>
      </c>
      <c r="D254" s="1">
        <v>9.04</v>
      </c>
      <c r="E254" s="1">
        <v>3.16</v>
      </c>
      <c r="F254" s="1">
        <v>6.06</v>
      </c>
      <c r="G254" s="1">
        <v>6.96</v>
      </c>
      <c r="H254" s="1">
        <v>7.5</v>
      </c>
      <c r="I254" s="1">
        <v>1.36</v>
      </c>
      <c r="J254" s="1">
        <v>0</v>
      </c>
      <c r="K254" s="1">
        <v>4.56</v>
      </c>
      <c r="L254" s="1">
        <v>7.46</v>
      </c>
      <c r="M254" s="1">
        <v>10.07</v>
      </c>
      <c r="N254" s="1">
        <v>6.23</v>
      </c>
      <c r="O254" s="1">
        <v>9.31</v>
      </c>
      <c r="P254" s="1">
        <v>11</v>
      </c>
      <c r="Q254" s="1">
        <v>9.6</v>
      </c>
      <c r="S254" s="1">
        <v>1.72</v>
      </c>
      <c r="T254" s="1">
        <v>0.6</v>
      </c>
      <c r="U254" s="1">
        <v>1.14</v>
      </c>
      <c r="V254" s="1">
        <v>1.33</v>
      </c>
      <c r="W254" s="1">
        <v>1.43</v>
      </c>
      <c r="X254" s="1">
        <v>0.26</v>
      </c>
      <c r="Y254" s="1">
        <v>0</v>
      </c>
      <c r="Z254" s="1">
        <v>0.09</v>
      </c>
      <c r="AA254" s="1">
        <v>0.83</v>
      </c>
      <c r="AB254" s="1">
        <v>2.58</v>
      </c>
      <c r="AC254" s="1">
        <v>0.1</v>
      </c>
      <c r="AD254" s="1">
        <v>1.92</v>
      </c>
      <c r="AE254" s="1">
        <v>3.45</v>
      </c>
      <c r="AF254" s="1">
        <v>2.15</v>
      </c>
      <c r="AH254" s="7">
        <f t="shared" si="12"/>
        <v>1</v>
      </c>
    </row>
    <row r="255" spans="1:34" ht="12.75">
      <c r="A255" s="3">
        <v>251</v>
      </c>
      <c r="B255" s="1" t="s">
        <v>1049</v>
      </c>
      <c r="D255" s="1">
        <v>10.77</v>
      </c>
      <c r="E255" s="1">
        <v>3.77</v>
      </c>
      <c r="F255" s="1">
        <v>7.22</v>
      </c>
      <c r="G255" s="1">
        <v>8.3</v>
      </c>
      <c r="H255" s="1">
        <v>8.94</v>
      </c>
      <c r="I255" s="1">
        <v>1.62</v>
      </c>
      <c r="J255" s="1">
        <v>0</v>
      </c>
      <c r="K255" s="1">
        <v>3.55</v>
      </c>
      <c r="L255" s="1">
        <v>8.3</v>
      </c>
      <c r="M255" s="1">
        <v>12.41</v>
      </c>
      <c r="N255" s="1">
        <v>6.33</v>
      </c>
      <c r="O255" s="1">
        <v>11.24</v>
      </c>
      <c r="P255" s="1">
        <v>13.81</v>
      </c>
      <c r="Q255" s="1">
        <v>11.71</v>
      </c>
      <c r="S255" s="1">
        <v>5.68</v>
      </c>
      <c r="T255" s="1">
        <v>1.99</v>
      </c>
      <c r="U255" s="1">
        <v>3.79</v>
      </c>
      <c r="V255" s="1">
        <v>4.38</v>
      </c>
      <c r="W255" s="1">
        <v>4.72</v>
      </c>
      <c r="X255" s="1">
        <v>0.85</v>
      </c>
      <c r="Y255" s="1">
        <v>0</v>
      </c>
      <c r="Z255" s="1">
        <v>-1.63</v>
      </c>
      <c r="AA255" s="1">
        <v>2.94</v>
      </c>
      <c r="AB255" s="1">
        <v>7.75</v>
      </c>
      <c r="AC255" s="1">
        <v>0.72</v>
      </c>
      <c r="AD255" s="1">
        <v>6.26</v>
      </c>
      <c r="AE255" s="1">
        <v>9.55</v>
      </c>
      <c r="AF255" s="1">
        <v>6.85</v>
      </c>
      <c r="AH255" s="7">
        <f t="shared" si="12"/>
        <v>1</v>
      </c>
    </row>
    <row r="256" spans="1:34" ht="12.75">
      <c r="A256" s="3">
        <v>252</v>
      </c>
      <c r="B256" s="1" t="s">
        <v>1050</v>
      </c>
      <c r="D256" s="1">
        <v>9.82</v>
      </c>
      <c r="E256" s="1">
        <v>3.44</v>
      </c>
      <c r="F256" s="1">
        <v>6.58</v>
      </c>
      <c r="G256" s="1">
        <v>7.56</v>
      </c>
      <c r="H256" s="1">
        <v>8.15</v>
      </c>
      <c r="I256" s="1">
        <v>1.47</v>
      </c>
      <c r="J256" s="1">
        <v>0</v>
      </c>
      <c r="K256" s="1">
        <v>5.39</v>
      </c>
      <c r="L256" s="1">
        <v>8.47</v>
      </c>
      <c r="M256" s="1">
        <v>11.01</v>
      </c>
      <c r="N256" s="1">
        <v>7.33</v>
      </c>
      <c r="O256" s="1">
        <v>10.17</v>
      </c>
      <c r="P256" s="1">
        <v>12.01</v>
      </c>
      <c r="Q256" s="1">
        <v>10.51</v>
      </c>
      <c r="S256" s="1">
        <v>0.7</v>
      </c>
      <c r="T256" s="1">
        <v>0.25</v>
      </c>
      <c r="U256" s="1">
        <v>0.46</v>
      </c>
      <c r="V256" s="1">
        <v>0.54</v>
      </c>
      <c r="W256" s="1">
        <v>0.58</v>
      </c>
      <c r="X256" s="1">
        <v>0.11</v>
      </c>
      <c r="Y256" s="1">
        <v>0</v>
      </c>
      <c r="Z256" s="1">
        <v>-0.92</v>
      </c>
      <c r="AA256" s="1">
        <v>0.08</v>
      </c>
      <c r="AB256" s="1">
        <v>1.94</v>
      </c>
      <c r="AC256" s="1">
        <v>-0.57</v>
      </c>
      <c r="AD256" s="1">
        <v>1.06</v>
      </c>
      <c r="AE256" s="1">
        <v>3.02</v>
      </c>
      <c r="AF256" s="1">
        <v>1.41</v>
      </c>
      <c r="AH256" s="7">
        <f t="shared" si="12"/>
        <v>1</v>
      </c>
    </row>
    <row r="257" spans="1:34" ht="12.75">
      <c r="A257" s="3">
        <v>253</v>
      </c>
      <c r="B257" s="1" t="s">
        <v>1051</v>
      </c>
      <c r="D257" s="1">
        <v>15.99</v>
      </c>
      <c r="E257" s="1">
        <v>5.6</v>
      </c>
      <c r="F257" s="1">
        <v>10.71</v>
      </c>
      <c r="G257" s="1">
        <v>12.31</v>
      </c>
      <c r="H257" s="1">
        <v>13.27</v>
      </c>
      <c r="I257" s="1">
        <v>2.4</v>
      </c>
      <c r="J257" s="1">
        <v>0</v>
      </c>
      <c r="K257" s="1">
        <v>6.51</v>
      </c>
      <c r="L257" s="1">
        <v>13.75</v>
      </c>
      <c r="M257" s="1">
        <v>18.36</v>
      </c>
      <c r="N257" s="1">
        <v>11.59</v>
      </c>
      <c r="O257" s="1">
        <v>17.01</v>
      </c>
      <c r="P257" s="1">
        <v>19.11</v>
      </c>
      <c r="Q257" s="1">
        <v>17.99</v>
      </c>
      <c r="S257" s="1">
        <v>11.99</v>
      </c>
      <c r="T257" s="1">
        <v>4.19</v>
      </c>
      <c r="U257" s="1">
        <v>8.03</v>
      </c>
      <c r="V257" s="1">
        <v>9.23</v>
      </c>
      <c r="W257" s="1">
        <v>9.95</v>
      </c>
      <c r="X257" s="1">
        <v>1.8</v>
      </c>
      <c r="Y257" s="1">
        <v>0</v>
      </c>
      <c r="Z257" s="1">
        <v>4.39</v>
      </c>
      <c r="AA257" s="1">
        <v>11.15</v>
      </c>
      <c r="AB257" s="1">
        <v>14.83</v>
      </c>
      <c r="AC257" s="1">
        <v>9.64</v>
      </c>
      <c r="AD257" s="1">
        <v>13.4</v>
      </c>
      <c r="AE257" s="1">
        <v>15.01</v>
      </c>
      <c r="AF257" s="1">
        <v>14.74</v>
      </c>
      <c r="AH257" s="7">
        <f t="shared" si="12"/>
        <v>1</v>
      </c>
    </row>
    <row r="258" spans="1:34" ht="12.75">
      <c r="A258" s="3">
        <v>254</v>
      </c>
      <c r="B258" s="1" t="s">
        <v>1052</v>
      </c>
      <c r="D258" s="1">
        <v>15.65</v>
      </c>
      <c r="E258" s="1">
        <v>5.48</v>
      </c>
      <c r="F258" s="1">
        <v>10.49</v>
      </c>
      <c r="G258" s="1">
        <v>12.05</v>
      </c>
      <c r="H258" s="1">
        <v>12.99</v>
      </c>
      <c r="I258" s="1">
        <v>2.35</v>
      </c>
      <c r="J258" s="1">
        <v>0</v>
      </c>
      <c r="K258" s="1">
        <v>6.49</v>
      </c>
      <c r="L258" s="1">
        <v>13.51</v>
      </c>
      <c r="M258" s="1">
        <v>18.03</v>
      </c>
      <c r="N258" s="1">
        <v>11.37</v>
      </c>
      <c r="O258" s="1">
        <v>16.72</v>
      </c>
      <c r="P258" s="1">
        <v>19.05</v>
      </c>
      <c r="Q258" s="1">
        <v>17.52</v>
      </c>
      <c r="S258" s="1">
        <v>11.17</v>
      </c>
      <c r="T258" s="1">
        <v>3.91</v>
      </c>
      <c r="U258" s="1">
        <v>7.48</v>
      </c>
      <c r="V258" s="1">
        <v>8.6</v>
      </c>
      <c r="W258" s="1">
        <v>9.27</v>
      </c>
      <c r="X258" s="1">
        <v>1.67</v>
      </c>
      <c r="Y258" s="1">
        <v>0</v>
      </c>
      <c r="Z258" s="1">
        <v>3.23</v>
      </c>
      <c r="AA258" s="1">
        <v>10.37</v>
      </c>
      <c r="AB258" s="1">
        <v>14.09</v>
      </c>
      <c r="AC258" s="1">
        <v>8.8</v>
      </c>
      <c r="AD258" s="1">
        <v>12.73</v>
      </c>
      <c r="AE258" s="1">
        <v>14.74</v>
      </c>
      <c r="AF258" s="1">
        <v>13.76</v>
      </c>
      <c r="AH258" s="7">
        <f t="shared" si="12"/>
        <v>1</v>
      </c>
    </row>
    <row r="259" spans="1:34" ht="12.75">
      <c r="A259" s="3">
        <v>255</v>
      </c>
      <c r="B259" s="1" t="s">
        <v>1053</v>
      </c>
      <c r="D259" s="1">
        <v>18.29</v>
      </c>
      <c r="E259" s="1">
        <v>6.4</v>
      </c>
      <c r="F259" s="1">
        <v>12.26</v>
      </c>
      <c r="G259" s="1">
        <v>14.08</v>
      </c>
      <c r="H259" s="1">
        <v>15.18</v>
      </c>
      <c r="I259" s="1">
        <v>2.74</v>
      </c>
      <c r="J259" s="1">
        <v>0</v>
      </c>
      <c r="K259" s="1">
        <v>13.96</v>
      </c>
      <c r="L259" s="1">
        <v>17.39</v>
      </c>
      <c r="M259" s="1">
        <v>19.8</v>
      </c>
      <c r="N259" s="1">
        <v>16.6</v>
      </c>
      <c r="O259" s="1">
        <v>18.59</v>
      </c>
      <c r="P259" s="1">
        <v>18.68</v>
      </c>
      <c r="Q259" s="1">
        <v>20.36</v>
      </c>
      <c r="S259" s="1">
        <v>9.97</v>
      </c>
      <c r="T259" s="1">
        <v>3.49</v>
      </c>
      <c r="U259" s="1">
        <v>6.68</v>
      </c>
      <c r="V259" s="1">
        <v>7.68</v>
      </c>
      <c r="W259" s="1">
        <v>8.28</v>
      </c>
      <c r="X259" s="1">
        <v>1.5</v>
      </c>
      <c r="Y259" s="1">
        <v>0</v>
      </c>
      <c r="Z259" s="1">
        <v>6.03</v>
      </c>
      <c r="AA259" s="1">
        <v>9.39</v>
      </c>
      <c r="AB259" s="1">
        <v>12.85</v>
      </c>
      <c r="AC259" s="1">
        <v>8.53</v>
      </c>
      <c r="AD259" s="1">
        <v>10.67</v>
      </c>
      <c r="AE259" s="1">
        <v>10.77</v>
      </c>
      <c r="AF259" s="1">
        <v>13.89</v>
      </c>
      <c r="AH259" s="7">
        <f t="shared" si="12"/>
        <v>1</v>
      </c>
    </row>
    <row r="260" spans="1:34" ht="12.75">
      <c r="A260" s="3">
        <v>256</v>
      </c>
      <c r="B260" s="1" t="s">
        <v>1069</v>
      </c>
      <c r="D260" s="1">
        <v>0</v>
      </c>
      <c r="E260" s="1">
        <v>0</v>
      </c>
      <c r="F260" s="1">
        <v>0</v>
      </c>
      <c r="G260" s="1">
        <v>0</v>
      </c>
      <c r="H260" s="1">
        <v>0</v>
      </c>
      <c r="I260" s="1">
        <v>0</v>
      </c>
      <c r="J260" s="1">
        <v>0</v>
      </c>
      <c r="K260" s="1">
        <v>0</v>
      </c>
      <c r="L260" s="1">
        <v>0</v>
      </c>
      <c r="M260" s="1">
        <v>0</v>
      </c>
      <c r="N260" s="1">
        <v>0</v>
      </c>
      <c r="O260" s="1">
        <v>0</v>
      </c>
      <c r="P260" s="1">
        <v>0</v>
      </c>
      <c r="Q260" s="1">
        <v>0</v>
      </c>
      <c r="S260" s="1">
        <v>0</v>
      </c>
      <c r="T260" s="1">
        <v>0</v>
      </c>
      <c r="U260" s="1">
        <v>0</v>
      </c>
      <c r="V260" s="1">
        <v>0</v>
      </c>
      <c r="W260" s="1">
        <v>0</v>
      </c>
      <c r="X260" s="1">
        <v>0</v>
      </c>
      <c r="Y260" s="1">
        <v>0</v>
      </c>
      <c r="Z260" s="1">
        <v>0</v>
      </c>
      <c r="AA260" s="1">
        <v>0</v>
      </c>
      <c r="AB260" s="1">
        <v>0</v>
      </c>
      <c r="AC260" s="1">
        <v>0</v>
      </c>
      <c r="AD260" s="1">
        <v>0</v>
      </c>
      <c r="AE260" s="1">
        <v>0</v>
      </c>
      <c r="AF260" s="1">
        <v>0</v>
      </c>
      <c r="AH260" s="7">
        <f t="shared" si="12"/>
        <v>0</v>
      </c>
    </row>
    <row r="261" spans="1:34" ht="12.75">
      <c r="A261" s="3">
        <v>257</v>
      </c>
      <c r="B261" s="1" t="s">
        <v>1070</v>
      </c>
      <c r="D261" s="1">
        <v>18.29</v>
      </c>
      <c r="E261" s="1">
        <v>6.4</v>
      </c>
      <c r="F261" s="1">
        <v>12.25</v>
      </c>
      <c r="G261" s="1">
        <v>14.08</v>
      </c>
      <c r="H261" s="1">
        <v>15.18</v>
      </c>
      <c r="I261" s="1">
        <v>2.74</v>
      </c>
      <c r="J261" s="1">
        <v>0</v>
      </c>
      <c r="K261" s="1">
        <v>10.77</v>
      </c>
      <c r="L261" s="1">
        <v>16.03</v>
      </c>
      <c r="M261" s="1">
        <v>20.44</v>
      </c>
      <c r="N261" s="1">
        <v>14.34</v>
      </c>
      <c r="O261" s="1">
        <v>18.56</v>
      </c>
      <c r="P261" s="1">
        <v>19.81</v>
      </c>
      <c r="Q261" s="1">
        <v>20.75</v>
      </c>
      <c r="S261" s="1">
        <v>12.01</v>
      </c>
      <c r="T261" s="1">
        <v>4.2</v>
      </c>
      <c r="U261" s="1">
        <v>8.05</v>
      </c>
      <c r="V261" s="1">
        <v>9.25</v>
      </c>
      <c r="W261" s="1">
        <v>9.97</v>
      </c>
      <c r="X261" s="1">
        <v>1.8</v>
      </c>
      <c r="Y261" s="1">
        <v>0</v>
      </c>
      <c r="Z261" s="1">
        <v>5.28</v>
      </c>
      <c r="AA261" s="1">
        <v>10.18</v>
      </c>
      <c r="AB261" s="1">
        <v>14.97</v>
      </c>
      <c r="AC261" s="1">
        <v>8.79</v>
      </c>
      <c r="AD261" s="1">
        <v>12.27</v>
      </c>
      <c r="AE261" s="1">
        <v>13.48</v>
      </c>
      <c r="AF261" s="1">
        <v>15.72</v>
      </c>
      <c r="AH261" s="7">
        <f t="shared" si="12"/>
        <v>1</v>
      </c>
    </row>
    <row r="262" spans="1:34" ht="12.75">
      <c r="A262" s="3">
        <v>258</v>
      </c>
      <c r="B262" s="1" t="s">
        <v>1071</v>
      </c>
      <c r="D262" s="1">
        <v>19.99</v>
      </c>
      <c r="E262" s="1">
        <v>7</v>
      </c>
      <c r="F262" s="1">
        <v>13.4</v>
      </c>
      <c r="G262" s="1">
        <v>15.39</v>
      </c>
      <c r="H262" s="1">
        <v>16.59</v>
      </c>
      <c r="I262" s="1">
        <v>3</v>
      </c>
      <c r="J262" s="1">
        <v>0</v>
      </c>
      <c r="K262" s="1">
        <v>12.78</v>
      </c>
      <c r="L262" s="1">
        <v>18.49</v>
      </c>
      <c r="M262" s="1">
        <v>21.79</v>
      </c>
      <c r="N262" s="1">
        <v>17.3</v>
      </c>
      <c r="O262" s="1">
        <v>20.28</v>
      </c>
      <c r="P262" s="1">
        <v>21.71</v>
      </c>
      <c r="Q262" s="1">
        <v>21.83</v>
      </c>
      <c r="S262" s="1">
        <v>14.58</v>
      </c>
      <c r="T262" s="1">
        <v>5.1</v>
      </c>
      <c r="U262" s="1">
        <v>9.77</v>
      </c>
      <c r="V262" s="1">
        <v>11.23</v>
      </c>
      <c r="W262" s="1">
        <v>12.1</v>
      </c>
      <c r="X262" s="1">
        <v>2.19</v>
      </c>
      <c r="Y262" s="1">
        <v>0</v>
      </c>
      <c r="Z262" s="1">
        <v>7.89</v>
      </c>
      <c r="AA262" s="1">
        <v>13.69</v>
      </c>
      <c r="AB262" s="1">
        <v>17.05</v>
      </c>
      <c r="AC262" s="1">
        <v>12.91</v>
      </c>
      <c r="AD262" s="1">
        <v>14.86</v>
      </c>
      <c r="AE262" s="1">
        <v>16.38</v>
      </c>
      <c r="AF262" s="1">
        <v>17.38</v>
      </c>
      <c r="AH262" s="7">
        <f t="shared" si="12"/>
        <v>1</v>
      </c>
    </row>
    <row r="263" spans="1:34" ht="12.75">
      <c r="A263" s="3">
        <v>259</v>
      </c>
      <c r="B263" s="1" t="s">
        <v>1072</v>
      </c>
      <c r="D263" s="1">
        <v>17.05</v>
      </c>
      <c r="E263" s="1">
        <v>5.97</v>
      </c>
      <c r="F263" s="1">
        <v>11.42</v>
      </c>
      <c r="G263" s="1">
        <v>13.13</v>
      </c>
      <c r="H263" s="1">
        <v>14.15</v>
      </c>
      <c r="I263" s="1">
        <v>2.56</v>
      </c>
      <c r="J263" s="1">
        <v>0</v>
      </c>
      <c r="K263" s="1">
        <v>9.44</v>
      </c>
      <c r="L263" s="1">
        <v>14.85</v>
      </c>
      <c r="M263" s="1">
        <v>18.23</v>
      </c>
      <c r="N263" s="1">
        <v>13.16</v>
      </c>
      <c r="O263" s="1">
        <v>17.38</v>
      </c>
      <c r="P263" s="1">
        <v>18.88</v>
      </c>
      <c r="Q263" s="1">
        <v>17.9</v>
      </c>
      <c r="S263" s="1">
        <v>10.11</v>
      </c>
      <c r="T263" s="1">
        <v>3.54</v>
      </c>
      <c r="U263" s="1">
        <v>6.77</v>
      </c>
      <c r="V263" s="1">
        <v>7.78</v>
      </c>
      <c r="W263" s="1">
        <v>8.39</v>
      </c>
      <c r="X263" s="1">
        <v>1.52</v>
      </c>
      <c r="Y263" s="1">
        <v>0</v>
      </c>
      <c r="Z263" s="1">
        <v>4.06</v>
      </c>
      <c r="AA263" s="1">
        <v>8.27</v>
      </c>
      <c r="AB263" s="1">
        <v>11.33</v>
      </c>
      <c r="AC263" s="1">
        <v>6.81</v>
      </c>
      <c r="AD263" s="1">
        <v>10.45</v>
      </c>
      <c r="AE263" s="1">
        <v>12.03</v>
      </c>
      <c r="AF263" s="1">
        <v>10.98</v>
      </c>
      <c r="AH263" s="7">
        <f t="shared" si="12"/>
        <v>1</v>
      </c>
    </row>
    <row r="264" spans="1:34" ht="12.75">
      <c r="A264" s="3">
        <v>260</v>
      </c>
      <c r="B264" s="1" t="s">
        <v>1073</v>
      </c>
      <c r="D264" s="1">
        <v>18.01</v>
      </c>
      <c r="E264" s="1">
        <v>6.3</v>
      </c>
      <c r="F264" s="1">
        <v>12.07</v>
      </c>
      <c r="G264" s="1">
        <v>13.87</v>
      </c>
      <c r="H264" s="1">
        <v>14.95</v>
      </c>
      <c r="I264" s="1">
        <v>2.7</v>
      </c>
      <c r="J264" s="1">
        <v>0</v>
      </c>
      <c r="K264" s="1">
        <v>10.81</v>
      </c>
      <c r="L264" s="1">
        <v>16.12</v>
      </c>
      <c r="M264" s="1">
        <v>21.07</v>
      </c>
      <c r="N264" s="1">
        <v>14.3</v>
      </c>
      <c r="O264" s="1">
        <v>18.85</v>
      </c>
      <c r="P264" s="1">
        <v>20.13</v>
      </c>
      <c r="Q264" s="1">
        <v>21.54</v>
      </c>
      <c r="S264" s="1">
        <v>11.48</v>
      </c>
      <c r="T264" s="1">
        <v>4.02</v>
      </c>
      <c r="U264" s="1">
        <v>7.69</v>
      </c>
      <c r="V264" s="1">
        <v>8.84</v>
      </c>
      <c r="W264" s="1">
        <v>9.53</v>
      </c>
      <c r="X264" s="1">
        <v>1.72</v>
      </c>
      <c r="Y264" s="1">
        <v>0</v>
      </c>
      <c r="Z264" s="1">
        <v>5.87</v>
      </c>
      <c r="AA264" s="1">
        <v>10.31</v>
      </c>
      <c r="AB264" s="1">
        <v>16.02</v>
      </c>
      <c r="AC264" s="1">
        <v>8.66</v>
      </c>
      <c r="AD264" s="1">
        <v>12.79</v>
      </c>
      <c r="AE264" s="1">
        <v>14.03</v>
      </c>
      <c r="AF264" s="1">
        <v>17.01</v>
      </c>
      <c r="AH264" s="7">
        <f t="shared" si="12"/>
        <v>1</v>
      </c>
    </row>
    <row r="265" spans="1:34" ht="12.75">
      <c r="A265" s="3">
        <v>261</v>
      </c>
      <c r="B265" s="1" t="s">
        <v>1074</v>
      </c>
      <c r="D265" s="1">
        <v>16.62</v>
      </c>
      <c r="E265" s="1">
        <v>5.82</v>
      </c>
      <c r="F265" s="1">
        <v>11.14</v>
      </c>
      <c r="G265" s="1">
        <v>12.8</v>
      </c>
      <c r="H265" s="1">
        <v>13.8</v>
      </c>
      <c r="I265" s="1">
        <v>2.49</v>
      </c>
      <c r="J265" s="1">
        <v>0</v>
      </c>
      <c r="K265" s="1">
        <v>11.22</v>
      </c>
      <c r="L265" s="1">
        <v>15.43</v>
      </c>
      <c r="M265" s="1">
        <v>18.57</v>
      </c>
      <c r="N265" s="1">
        <v>14.21</v>
      </c>
      <c r="O265" s="1">
        <v>17.27</v>
      </c>
      <c r="P265" s="1">
        <v>17.39</v>
      </c>
      <c r="Q265" s="1">
        <v>19.15</v>
      </c>
      <c r="S265" s="1">
        <v>7.77</v>
      </c>
      <c r="T265" s="1">
        <v>2.72</v>
      </c>
      <c r="U265" s="1">
        <v>5.21</v>
      </c>
      <c r="V265" s="1">
        <v>5.99</v>
      </c>
      <c r="W265" s="1">
        <v>6.45</v>
      </c>
      <c r="X265" s="1">
        <v>1.17</v>
      </c>
      <c r="Y265" s="1">
        <v>0</v>
      </c>
      <c r="Z265" s="1">
        <v>2.28</v>
      </c>
      <c r="AA265" s="1">
        <v>6.78</v>
      </c>
      <c r="AB265" s="1">
        <v>11.23</v>
      </c>
      <c r="AC265" s="1">
        <v>5.34</v>
      </c>
      <c r="AD265" s="1">
        <v>8.93</v>
      </c>
      <c r="AE265" s="1">
        <v>9.09</v>
      </c>
      <c r="AF265" s="1">
        <v>12.3</v>
      </c>
      <c r="AH265" s="7">
        <f t="shared" si="12"/>
        <v>1</v>
      </c>
    </row>
    <row r="266" spans="1:34" ht="12.75">
      <c r="A266" s="3">
        <v>262</v>
      </c>
      <c r="B266" s="1" t="s">
        <v>1075</v>
      </c>
      <c r="D266" s="1">
        <v>20.01</v>
      </c>
      <c r="E266" s="1">
        <v>7</v>
      </c>
      <c r="F266" s="1">
        <v>13.41</v>
      </c>
      <c r="G266" s="1">
        <v>15.41</v>
      </c>
      <c r="H266" s="1">
        <v>16.61</v>
      </c>
      <c r="I266" s="1">
        <v>3</v>
      </c>
      <c r="J266" s="1">
        <v>0</v>
      </c>
      <c r="K266" s="1">
        <v>10.47</v>
      </c>
      <c r="L266" s="1">
        <v>17.78</v>
      </c>
      <c r="M266" s="1">
        <v>22.21</v>
      </c>
      <c r="N266" s="1">
        <v>16.09</v>
      </c>
      <c r="O266" s="1">
        <v>20.32</v>
      </c>
      <c r="P266" s="1">
        <v>21.72</v>
      </c>
      <c r="Q266" s="1">
        <v>22.45</v>
      </c>
      <c r="S266" s="1">
        <v>15.4</v>
      </c>
      <c r="T266" s="1">
        <v>5.39</v>
      </c>
      <c r="U266" s="1">
        <v>10.31</v>
      </c>
      <c r="V266" s="1">
        <v>11.85</v>
      </c>
      <c r="W266" s="1">
        <v>12.78</v>
      </c>
      <c r="X266" s="1">
        <v>2.31</v>
      </c>
      <c r="Y266" s="1">
        <v>0</v>
      </c>
      <c r="Z266" s="1">
        <v>6.22</v>
      </c>
      <c r="AA266" s="1">
        <v>13.81</v>
      </c>
      <c r="AB266" s="1">
        <v>18.2</v>
      </c>
      <c r="AC266" s="1">
        <v>12.57</v>
      </c>
      <c r="AD266" s="1">
        <v>15.67</v>
      </c>
      <c r="AE266" s="1">
        <v>16.96</v>
      </c>
      <c r="AF266" s="1">
        <v>18.83</v>
      </c>
      <c r="AH266" s="7">
        <f t="shared" si="12"/>
        <v>1</v>
      </c>
    </row>
    <row r="267" spans="1:34" ht="12.75">
      <c r="A267" s="3">
        <v>263</v>
      </c>
      <c r="B267" s="195" t="s">
        <v>1693</v>
      </c>
      <c r="C267" s="195"/>
      <c r="D267" s="1">
        <v>23.33</v>
      </c>
      <c r="E267" s="1">
        <v>8.17</v>
      </c>
      <c r="F267" s="1">
        <v>15.63</v>
      </c>
      <c r="G267" s="1">
        <v>17.97</v>
      </c>
      <c r="H267" s="1">
        <v>19.37</v>
      </c>
      <c r="I267" s="1">
        <v>3.5</v>
      </c>
      <c r="J267" s="1">
        <v>0</v>
      </c>
      <c r="K267" s="1">
        <v>9.61</v>
      </c>
      <c r="L267" s="1">
        <v>19.28</v>
      </c>
      <c r="M267" s="1">
        <v>25.41</v>
      </c>
      <c r="N267" s="1">
        <v>16.17</v>
      </c>
      <c r="O267" s="1">
        <v>23.93</v>
      </c>
      <c r="P267" s="1">
        <v>26.52</v>
      </c>
      <c r="Q267" s="1">
        <v>24.86</v>
      </c>
      <c r="S267" s="1">
        <v>21.78</v>
      </c>
      <c r="T267" s="1">
        <v>7.62</v>
      </c>
      <c r="U267" s="1">
        <v>14.59</v>
      </c>
      <c r="V267" s="1">
        <v>16.77</v>
      </c>
      <c r="W267" s="1">
        <v>18.08</v>
      </c>
      <c r="X267" s="1">
        <v>3.27</v>
      </c>
      <c r="Y267" s="1">
        <v>0</v>
      </c>
      <c r="Z267" s="1">
        <v>5.82</v>
      </c>
      <c r="AA267" s="1">
        <v>16.98</v>
      </c>
      <c r="AB267" s="1">
        <v>24.58</v>
      </c>
      <c r="AC267" s="1">
        <v>13.25</v>
      </c>
      <c r="AD267" s="1">
        <v>22.58</v>
      </c>
      <c r="AE267" s="1">
        <v>26.06</v>
      </c>
      <c r="AF267" s="1">
        <v>23.84</v>
      </c>
      <c r="AG267" s="21"/>
      <c r="AH267" s="196">
        <v>1</v>
      </c>
    </row>
    <row r="268" spans="1:34" ht="12.75">
      <c r="A268" s="3">
        <v>264</v>
      </c>
      <c r="B268" s="195" t="s">
        <v>1694</v>
      </c>
      <c r="C268" s="195"/>
      <c r="D268" s="1">
        <v>17.61</v>
      </c>
      <c r="E268" s="1">
        <v>6.16</v>
      </c>
      <c r="F268" s="1">
        <v>11.8</v>
      </c>
      <c r="G268" s="1">
        <v>13.56</v>
      </c>
      <c r="H268" s="1">
        <v>14.62</v>
      </c>
      <c r="I268" s="1">
        <v>2.64</v>
      </c>
      <c r="J268" s="1">
        <v>0</v>
      </c>
      <c r="K268" s="1">
        <v>8.36</v>
      </c>
      <c r="L268" s="1">
        <v>15.67</v>
      </c>
      <c r="M268" s="1">
        <v>20.12</v>
      </c>
      <c r="N268" s="1">
        <v>13.64</v>
      </c>
      <c r="O268" s="1">
        <v>18.72</v>
      </c>
      <c r="P268" s="1">
        <v>20.34</v>
      </c>
      <c r="Q268" s="1">
        <v>20.02</v>
      </c>
      <c r="S268" s="1">
        <v>14.74</v>
      </c>
      <c r="T268" s="1">
        <v>5.16</v>
      </c>
      <c r="U268" s="1">
        <v>9.88</v>
      </c>
      <c r="V268" s="1">
        <v>11.35</v>
      </c>
      <c r="W268" s="1">
        <v>12.24</v>
      </c>
      <c r="X268" s="1">
        <v>2.21</v>
      </c>
      <c r="Y268" s="1">
        <v>0</v>
      </c>
      <c r="Z268" s="1">
        <v>8.13</v>
      </c>
      <c r="AA268" s="1">
        <v>14.5</v>
      </c>
      <c r="AB268" s="1">
        <v>17.72</v>
      </c>
      <c r="AC268" s="1">
        <v>13.34</v>
      </c>
      <c r="AD268" s="1">
        <v>16.25</v>
      </c>
      <c r="AE268" s="1">
        <v>17.04</v>
      </c>
      <c r="AF268" s="1">
        <v>18.06</v>
      </c>
      <c r="AG268" s="21"/>
      <c r="AH268" s="196">
        <v>1</v>
      </c>
    </row>
    <row r="269" spans="1:34" ht="12.75">
      <c r="A269" s="3">
        <v>265</v>
      </c>
      <c r="B269" s="1" t="s">
        <v>1076</v>
      </c>
      <c r="D269" s="1">
        <v>0</v>
      </c>
      <c r="E269" s="1">
        <v>0</v>
      </c>
      <c r="F269" s="1">
        <v>0</v>
      </c>
      <c r="G269" s="1">
        <v>0</v>
      </c>
      <c r="H269" s="1">
        <v>0</v>
      </c>
      <c r="I269" s="1">
        <v>0</v>
      </c>
      <c r="J269" s="1">
        <v>0</v>
      </c>
      <c r="K269" s="1">
        <v>0</v>
      </c>
      <c r="L269" s="1">
        <v>0</v>
      </c>
      <c r="M269" s="1">
        <v>0</v>
      </c>
      <c r="N269" s="1">
        <v>0</v>
      </c>
      <c r="O269" s="1">
        <v>0</v>
      </c>
      <c r="P269" s="1">
        <v>0</v>
      </c>
      <c r="Q269" s="1">
        <v>0</v>
      </c>
      <c r="S269" s="1">
        <v>0</v>
      </c>
      <c r="T269" s="1">
        <v>0</v>
      </c>
      <c r="U269" s="1">
        <v>0</v>
      </c>
      <c r="V269" s="1">
        <v>0</v>
      </c>
      <c r="W269" s="1">
        <v>0</v>
      </c>
      <c r="X269" s="1">
        <v>0</v>
      </c>
      <c r="Y269" s="1">
        <v>0</v>
      </c>
      <c r="Z269" s="1">
        <v>0</v>
      </c>
      <c r="AA269" s="1">
        <v>0</v>
      </c>
      <c r="AB269" s="1">
        <v>0</v>
      </c>
      <c r="AC269" s="1">
        <v>0</v>
      </c>
      <c r="AD269" s="1">
        <v>0</v>
      </c>
      <c r="AE269" s="1">
        <v>0</v>
      </c>
      <c r="AF269" s="1">
        <v>0</v>
      </c>
      <c r="AH269" s="7">
        <f aca="true" t="shared" si="13" ref="AH269:AH279">IF(SUM(D269:AF269)=0,0,1)</f>
        <v>0</v>
      </c>
    </row>
    <row r="270" spans="1:34" ht="12.75">
      <c r="A270" s="3">
        <v>266</v>
      </c>
      <c r="B270" s="1" t="s">
        <v>1077</v>
      </c>
      <c r="D270" s="1">
        <v>0</v>
      </c>
      <c r="E270" s="1">
        <v>0</v>
      </c>
      <c r="F270" s="1">
        <v>0</v>
      </c>
      <c r="G270" s="1">
        <v>0</v>
      </c>
      <c r="H270" s="1">
        <v>0</v>
      </c>
      <c r="I270" s="1">
        <v>0</v>
      </c>
      <c r="J270" s="1">
        <v>0</v>
      </c>
      <c r="K270" s="1">
        <v>0</v>
      </c>
      <c r="L270" s="1">
        <v>0</v>
      </c>
      <c r="M270" s="1">
        <v>0</v>
      </c>
      <c r="N270" s="1">
        <v>0</v>
      </c>
      <c r="O270" s="1">
        <v>0</v>
      </c>
      <c r="P270" s="1">
        <v>0</v>
      </c>
      <c r="Q270" s="1">
        <v>0</v>
      </c>
      <c r="S270" s="1">
        <v>0</v>
      </c>
      <c r="T270" s="1">
        <v>0</v>
      </c>
      <c r="U270" s="1">
        <v>0</v>
      </c>
      <c r="V270" s="1">
        <v>0</v>
      </c>
      <c r="W270" s="1">
        <v>0</v>
      </c>
      <c r="X270" s="1">
        <v>0</v>
      </c>
      <c r="Y270" s="1">
        <v>0</v>
      </c>
      <c r="Z270" s="1">
        <v>0</v>
      </c>
      <c r="AA270" s="1">
        <v>0</v>
      </c>
      <c r="AB270" s="1">
        <v>0</v>
      </c>
      <c r="AC270" s="1">
        <v>0</v>
      </c>
      <c r="AD270" s="1">
        <v>0</v>
      </c>
      <c r="AE270" s="1">
        <v>0</v>
      </c>
      <c r="AF270" s="1">
        <v>0</v>
      </c>
      <c r="AH270" s="7">
        <f t="shared" si="13"/>
        <v>0</v>
      </c>
    </row>
    <row r="271" spans="1:34" ht="12.75">
      <c r="A271" s="3">
        <v>267</v>
      </c>
      <c r="B271" s="1" t="s">
        <v>1078</v>
      </c>
      <c r="D271" s="1">
        <v>0</v>
      </c>
      <c r="E271" s="1">
        <v>0</v>
      </c>
      <c r="F271" s="1">
        <v>0</v>
      </c>
      <c r="G271" s="1">
        <v>0</v>
      </c>
      <c r="H271" s="1">
        <v>0</v>
      </c>
      <c r="I271" s="1">
        <v>0</v>
      </c>
      <c r="J271" s="1">
        <v>0</v>
      </c>
      <c r="K271" s="1">
        <v>0</v>
      </c>
      <c r="L271" s="1">
        <v>0</v>
      </c>
      <c r="M271" s="1">
        <v>0</v>
      </c>
      <c r="N271" s="1">
        <v>0</v>
      </c>
      <c r="O271" s="1">
        <v>0</v>
      </c>
      <c r="P271" s="1">
        <v>0</v>
      </c>
      <c r="Q271" s="1">
        <v>0</v>
      </c>
      <c r="S271" s="1">
        <v>0</v>
      </c>
      <c r="T271" s="1">
        <v>0</v>
      </c>
      <c r="U271" s="1">
        <v>0</v>
      </c>
      <c r="V271" s="1">
        <v>0</v>
      </c>
      <c r="W271" s="1">
        <v>0</v>
      </c>
      <c r="X271" s="1">
        <v>0</v>
      </c>
      <c r="Y271" s="1">
        <v>0</v>
      </c>
      <c r="Z271" s="1">
        <v>0</v>
      </c>
      <c r="AA271" s="1">
        <v>0</v>
      </c>
      <c r="AB271" s="1">
        <v>0</v>
      </c>
      <c r="AC271" s="1">
        <v>0</v>
      </c>
      <c r="AD271" s="1">
        <v>0</v>
      </c>
      <c r="AE271" s="1">
        <v>0</v>
      </c>
      <c r="AF271" s="1">
        <v>0</v>
      </c>
      <c r="AH271" s="7">
        <f t="shared" si="13"/>
        <v>0</v>
      </c>
    </row>
    <row r="272" spans="1:34" ht="12.75">
      <c r="A272" s="3">
        <v>268</v>
      </c>
      <c r="B272" s="1" t="s">
        <v>1108</v>
      </c>
      <c r="D272" s="1">
        <v>0</v>
      </c>
      <c r="E272" s="1">
        <v>0</v>
      </c>
      <c r="F272" s="1">
        <v>0</v>
      </c>
      <c r="G272" s="1">
        <v>0</v>
      </c>
      <c r="H272" s="1">
        <v>0</v>
      </c>
      <c r="I272" s="1">
        <v>0</v>
      </c>
      <c r="J272" s="1">
        <v>0</v>
      </c>
      <c r="K272" s="1">
        <v>0</v>
      </c>
      <c r="L272" s="1">
        <v>0</v>
      </c>
      <c r="M272" s="1">
        <v>0</v>
      </c>
      <c r="N272" s="1">
        <v>0</v>
      </c>
      <c r="O272" s="1">
        <v>0</v>
      </c>
      <c r="P272" s="1">
        <v>0</v>
      </c>
      <c r="Q272" s="1">
        <v>0</v>
      </c>
      <c r="S272" s="1">
        <v>0</v>
      </c>
      <c r="T272" s="1">
        <v>0</v>
      </c>
      <c r="U272" s="1">
        <v>0</v>
      </c>
      <c r="V272" s="1">
        <v>0</v>
      </c>
      <c r="W272" s="1">
        <v>0</v>
      </c>
      <c r="X272" s="1">
        <v>0</v>
      </c>
      <c r="Y272" s="1">
        <v>0</v>
      </c>
      <c r="Z272" s="1">
        <v>0</v>
      </c>
      <c r="AA272" s="1">
        <v>0</v>
      </c>
      <c r="AB272" s="1">
        <v>0</v>
      </c>
      <c r="AC272" s="1">
        <v>0</v>
      </c>
      <c r="AD272" s="1">
        <v>0</v>
      </c>
      <c r="AE272" s="1">
        <v>0</v>
      </c>
      <c r="AF272" s="1">
        <v>0</v>
      </c>
      <c r="AH272" s="7">
        <f t="shared" si="13"/>
        <v>0</v>
      </c>
    </row>
    <row r="273" spans="1:34" ht="12.75">
      <c r="A273" s="3">
        <v>269</v>
      </c>
      <c r="B273" s="1" t="s">
        <v>1109</v>
      </c>
      <c r="D273" s="1">
        <v>18.31</v>
      </c>
      <c r="E273" s="1">
        <v>6.41</v>
      </c>
      <c r="F273" s="1">
        <v>12.27</v>
      </c>
      <c r="G273" s="1">
        <v>14.1</v>
      </c>
      <c r="H273" s="1">
        <v>15.2</v>
      </c>
      <c r="I273" s="1">
        <v>2.75</v>
      </c>
      <c r="J273" s="1">
        <v>0</v>
      </c>
      <c r="K273" s="1">
        <v>8.64</v>
      </c>
      <c r="L273" s="1">
        <v>15.52</v>
      </c>
      <c r="M273" s="1">
        <v>19.83</v>
      </c>
      <c r="N273" s="1">
        <v>13.43</v>
      </c>
      <c r="O273" s="1">
        <v>18.66</v>
      </c>
      <c r="P273" s="1">
        <v>20.29</v>
      </c>
      <c r="Q273" s="1">
        <v>19.6</v>
      </c>
      <c r="S273" s="1">
        <v>12.4</v>
      </c>
      <c r="T273" s="1">
        <v>4.34</v>
      </c>
      <c r="U273" s="1">
        <v>8.31</v>
      </c>
      <c r="V273" s="1">
        <v>9.55</v>
      </c>
      <c r="W273" s="1">
        <v>10.29</v>
      </c>
      <c r="X273" s="1">
        <v>1.86</v>
      </c>
      <c r="Y273" s="1">
        <v>0</v>
      </c>
      <c r="Z273" s="1">
        <v>2.42</v>
      </c>
      <c r="AA273" s="1">
        <v>9.62</v>
      </c>
      <c r="AB273" s="1">
        <v>14.26</v>
      </c>
      <c r="AC273" s="1">
        <v>7.51</v>
      </c>
      <c r="AD273" s="1">
        <v>12.78</v>
      </c>
      <c r="AE273" s="1">
        <v>14.6</v>
      </c>
      <c r="AF273" s="1">
        <v>14.09</v>
      </c>
      <c r="AH273" s="7">
        <f t="shared" si="13"/>
        <v>1</v>
      </c>
    </row>
    <row r="274" spans="1:34" ht="12.75">
      <c r="A274" s="3">
        <v>270</v>
      </c>
      <c r="B274" s="1" t="s">
        <v>1110</v>
      </c>
      <c r="D274" s="1">
        <v>15.39</v>
      </c>
      <c r="E274" s="1">
        <v>5.39</v>
      </c>
      <c r="F274" s="1">
        <v>10.31</v>
      </c>
      <c r="G274" s="1">
        <v>11.85</v>
      </c>
      <c r="H274" s="1">
        <v>12.77</v>
      </c>
      <c r="I274" s="1">
        <v>2.31</v>
      </c>
      <c r="J274" s="1">
        <v>0</v>
      </c>
      <c r="K274" s="1">
        <v>6.21</v>
      </c>
      <c r="L274" s="1">
        <v>12.44</v>
      </c>
      <c r="M274" s="1">
        <v>17.4</v>
      </c>
      <c r="N274" s="1">
        <v>10.08</v>
      </c>
      <c r="O274" s="1">
        <v>15.99</v>
      </c>
      <c r="P274" s="1">
        <v>19.04</v>
      </c>
      <c r="Q274" s="1">
        <v>16.58</v>
      </c>
      <c r="S274" s="1">
        <v>10.61</v>
      </c>
      <c r="T274" s="1">
        <v>3.71</v>
      </c>
      <c r="U274" s="1">
        <v>7.11</v>
      </c>
      <c r="V274" s="1">
        <v>8.17</v>
      </c>
      <c r="W274" s="1">
        <v>8.81</v>
      </c>
      <c r="X274" s="1">
        <v>1.59</v>
      </c>
      <c r="Y274" s="1">
        <v>0</v>
      </c>
      <c r="Z274" s="1">
        <v>2.48</v>
      </c>
      <c r="AA274" s="1">
        <v>8.01</v>
      </c>
      <c r="AB274" s="1">
        <v>12.9</v>
      </c>
      <c r="AC274" s="1">
        <v>5.82</v>
      </c>
      <c r="AD274" s="1">
        <v>11.29</v>
      </c>
      <c r="AE274" s="1">
        <v>14.81</v>
      </c>
      <c r="AF274" s="1">
        <v>11.95</v>
      </c>
      <c r="AH274" s="7">
        <f t="shared" si="13"/>
        <v>1</v>
      </c>
    </row>
    <row r="275" spans="1:34" ht="12.75">
      <c r="A275" s="3">
        <v>271</v>
      </c>
      <c r="B275" s="1" t="s">
        <v>1111</v>
      </c>
      <c r="D275" s="1">
        <v>0</v>
      </c>
      <c r="E275" s="1">
        <v>0</v>
      </c>
      <c r="F275" s="1">
        <v>0</v>
      </c>
      <c r="G275" s="1">
        <v>0</v>
      </c>
      <c r="H275" s="1">
        <v>0</v>
      </c>
      <c r="I275" s="1">
        <v>0</v>
      </c>
      <c r="J275" s="1">
        <v>0</v>
      </c>
      <c r="K275" s="1">
        <v>0</v>
      </c>
      <c r="L275" s="1">
        <v>0</v>
      </c>
      <c r="M275" s="1">
        <v>0</v>
      </c>
      <c r="N275" s="1">
        <v>0</v>
      </c>
      <c r="O275" s="1">
        <v>0</v>
      </c>
      <c r="P275" s="1">
        <v>0</v>
      </c>
      <c r="Q275" s="1">
        <v>0</v>
      </c>
      <c r="S275" s="1">
        <v>0</v>
      </c>
      <c r="T275" s="1">
        <v>0</v>
      </c>
      <c r="U275" s="1">
        <v>0</v>
      </c>
      <c r="V275" s="1">
        <v>0</v>
      </c>
      <c r="W275" s="1">
        <v>0</v>
      </c>
      <c r="X275" s="1">
        <v>0</v>
      </c>
      <c r="Y275" s="1">
        <v>0</v>
      </c>
      <c r="Z275" s="1">
        <v>0</v>
      </c>
      <c r="AA275" s="1">
        <v>0</v>
      </c>
      <c r="AB275" s="1">
        <v>0</v>
      </c>
      <c r="AC275" s="1">
        <v>0</v>
      </c>
      <c r="AD275" s="1">
        <v>0</v>
      </c>
      <c r="AE275" s="1">
        <v>0</v>
      </c>
      <c r="AF275" s="1">
        <v>0</v>
      </c>
      <c r="AH275" s="7">
        <f t="shared" si="13"/>
        <v>0</v>
      </c>
    </row>
    <row r="276" spans="1:34" ht="12.75">
      <c r="A276" s="3">
        <v>272</v>
      </c>
      <c r="B276" s="1" t="s">
        <v>1112</v>
      </c>
      <c r="D276" s="1">
        <v>0</v>
      </c>
      <c r="E276" s="1">
        <v>0</v>
      </c>
      <c r="F276" s="1">
        <v>0</v>
      </c>
      <c r="G276" s="1">
        <v>0</v>
      </c>
      <c r="H276" s="1">
        <v>0</v>
      </c>
      <c r="I276" s="1">
        <v>0</v>
      </c>
      <c r="J276" s="1">
        <v>0</v>
      </c>
      <c r="K276" s="1">
        <v>0</v>
      </c>
      <c r="L276" s="1">
        <v>0</v>
      </c>
      <c r="M276" s="1">
        <v>0</v>
      </c>
      <c r="N276" s="1">
        <v>0</v>
      </c>
      <c r="O276" s="1">
        <v>0</v>
      </c>
      <c r="P276" s="1">
        <v>0</v>
      </c>
      <c r="Q276" s="1">
        <v>0</v>
      </c>
      <c r="S276" s="1">
        <v>0</v>
      </c>
      <c r="T276" s="1">
        <v>0</v>
      </c>
      <c r="U276" s="1">
        <v>0</v>
      </c>
      <c r="V276" s="1">
        <v>0</v>
      </c>
      <c r="W276" s="1">
        <v>0</v>
      </c>
      <c r="X276" s="1">
        <v>0</v>
      </c>
      <c r="Y276" s="1">
        <v>0</v>
      </c>
      <c r="Z276" s="1">
        <v>0</v>
      </c>
      <c r="AA276" s="1">
        <v>0</v>
      </c>
      <c r="AB276" s="1">
        <v>0</v>
      </c>
      <c r="AC276" s="1">
        <v>0</v>
      </c>
      <c r="AD276" s="1">
        <v>0</v>
      </c>
      <c r="AE276" s="1">
        <v>0</v>
      </c>
      <c r="AF276" s="1">
        <v>0</v>
      </c>
      <c r="AH276" s="7">
        <f t="shared" si="13"/>
        <v>0</v>
      </c>
    </row>
    <row r="277" spans="1:34" ht="12.75">
      <c r="A277" s="3">
        <v>273</v>
      </c>
      <c r="B277" s="1" t="s">
        <v>1113</v>
      </c>
      <c r="D277" s="1">
        <v>0</v>
      </c>
      <c r="E277" s="1">
        <v>0</v>
      </c>
      <c r="F277" s="1">
        <v>0</v>
      </c>
      <c r="G277" s="1">
        <v>0</v>
      </c>
      <c r="H277" s="1">
        <v>0</v>
      </c>
      <c r="I277" s="1">
        <v>0</v>
      </c>
      <c r="J277" s="1">
        <v>0</v>
      </c>
      <c r="K277" s="1">
        <v>0</v>
      </c>
      <c r="L277" s="1">
        <v>0</v>
      </c>
      <c r="M277" s="1">
        <v>0</v>
      </c>
      <c r="N277" s="1">
        <v>0</v>
      </c>
      <c r="O277" s="1">
        <v>0</v>
      </c>
      <c r="P277" s="1">
        <v>0</v>
      </c>
      <c r="Q277" s="1">
        <v>0</v>
      </c>
      <c r="S277" s="1">
        <v>0</v>
      </c>
      <c r="T277" s="1">
        <v>0</v>
      </c>
      <c r="U277" s="1">
        <v>0</v>
      </c>
      <c r="V277" s="1">
        <v>0</v>
      </c>
      <c r="W277" s="1">
        <v>0</v>
      </c>
      <c r="X277" s="1">
        <v>0</v>
      </c>
      <c r="Y277" s="1">
        <v>0</v>
      </c>
      <c r="Z277" s="1">
        <v>0</v>
      </c>
      <c r="AA277" s="1">
        <v>0</v>
      </c>
      <c r="AB277" s="1">
        <v>0</v>
      </c>
      <c r="AC277" s="1">
        <v>0</v>
      </c>
      <c r="AD277" s="1">
        <v>0</v>
      </c>
      <c r="AE277" s="1">
        <v>0</v>
      </c>
      <c r="AF277" s="1">
        <v>0</v>
      </c>
      <c r="AH277" s="7">
        <f t="shared" si="13"/>
        <v>0</v>
      </c>
    </row>
    <row r="278" spans="1:34" ht="12.75">
      <c r="A278" s="3">
        <v>274</v>
      </c>
      <c r="B278" s="1" t="s">
        <v>1114</v>
      </c>
      <c r="D278" s="1">
        <v>13.87</v>
      </c>
      <c r="E278" s="1">
        <v>4.86</v>
      </c>
      <c r="F278" s="1">
        <v>9.3</v>
      </c>
      <c r="G278" s="1">
        <v>10.68</v>
      </c>
      <c r="H278" s="1">
        <v>11.52</v>
      </c>
      <c r="I278" s="1">
        <v>2.08</v>
      </c>
      <c r="J278" s="1">
        <v>0</v>
      </c>
      <c r="K278" s="1">
        <v>5.64</v>
      </c>
      <c r="L278" s="1">
        <v>11.17</v>
      </c>
      <c r="M278" s="1">
        <v>15.8</v>
      </c>
      <c r="N278" s="1">
        <v>9</v>
      </c>
      <c r="O278" s="1">
        <v>14.43</v>
      </c>
      <c r="P278" s="1">
        <v>17.43</v>
      </c>
      <c r="Q278" s="1">
        <v>14.99</v>
      </c>
      <c r="S278" s="1">
        <v>7.99</v>
      </c>
      <c r="T278" s="1">
        <v>2.8</v>
      </c>
      <c r="U278" s="1">
        <v>5.35</v>
      </c>
      <c r="V278" s="1">
        <v>6.15</v>
      </c>
      <c r="W278" s="1">
        <v>6.63</v>
      </c>
      <c r="X278" s="1">
        <v>1.2</v>
      </c>
      <c r="Y278" s="1">
        <v>0</v>
      </c>
      <c r="Z278" s="1">
        <v>1.28</v>
      </c>
      <c r="AA278" s="1">
        <v>5.74</v>
      </c>
      <c r="AB278" s="1">
        <v>10.12</v>
      </c>
      <c r="AC278" s="1">
        <v>3.85</v>
      </c>
      <c r="AD278" s="1">
        <v>8.58</v>
      </c>
      <c r="AE278" s="1">
        <v>11.98</v>
      </c>
      <c r="AF278" s="1">
        <v>9.19</v>
      </c>
      <c r="AH278" s="7">
        <f t="shared" si="13"/>
        <v>1</v>
      </c>
    </row>
    <row r="279" spans="1:34" ht="12.75">
      <c r="A279" s="3">
        <v>275</v>
      </c>
      <c r="B279" s="1" t="s">
        <v>1115</v>
      </c>
      <c r="D279" s="1">
        <v>9.35</v>
      </c>
      <c r="E279" s="1">
        <v>3.27</v>
      </c>
      <c r="F279" s="1">
        <v>6.26</v>
      </c>
      <c r="G279" s="1">
        <v>7.2</v>
      </c>
      <c r="H279" s="1">
        <v>7.76</v>
      </c>
      <c r="I279" s="1">
        <v>1.4</v>
      </c>
      <c r="J279" s="1">
        <v>0</v>
      </c>
      <c r="K279" s="1">
        <v>4.51</v>
      </c>
      <c r="L279" s="1">
        <v>7.71</v>
      </c>
      <c r="M279" s="1">
        <v>10.38</v>
      </c>
      <c r="N279" s="1">
        <v>6.43</v>
      </c>
      <c r="O279" s="1">
        <v>9.63</v>
      </c>
      <c r="P279" s="1">
        <v>11.3</v>
      </c>
      <c r="Q279" s="1">
        <v>9.92</v>
      </c>
      <c r="S279" s="1">
        <v>2.34</v>
      </c>
      <c r="T279" s="1">
        <v>0.82</v>
      </c>
      <c r="U279" s="1">
        <v>1.55</v>
      </c>
      <c r="V279" s="1">
        <v>1.8</v>
      </c>
      <c r="W279" s="1">
        <v>1.94</v>
      </c>
      <c r="X279" s="1">
        <v>0.35</v>
      </c>
      <c r="Y279" s="1">
        <v>0</v>
      </c>
      <c r="Z279" s="1">
        <v>-0.2</v>
      </c>
      <c r="AA279" s="1">
        <v>1.37</v>
      </c>
      <c r="AB279" s="1">
        <v>3.18</v>
      </c>
      <c r="AC279" s="1">
        <v>0.6</v>
      </c>
      <c r="AD279" s="1">
        <v>2.53</v>
      </c>
      <c r="AE279" s="1">
        <v>4.03</v>
      </c>
      <c r="AF279" s="1">
        <v>2.76</v>
      </c>
      <c r="AH279" s="7">
        <f t="shared" si="13"/>
        <v>1</v>
      </c>
    </row>
    <row r="280" spans="1:34" ht="12.75">
      <c r="A280" s="3">
        <v>276</v>
      </c>
      <c r="B280" s="197" t="s">
        <v>1695</v>
      </c>
      <c r="D280" s="1">
        <v>16.97</v>
      </c>
      <c r="E280" s="1">
        <v>5.94</v>
      </c>
      <c r="F280" s="1">
        <v>11.37</v>
      </c>
      <c r="G280" s="1">
        <v>13.07</v>
      </c>
      <c r="H280" s="1">
        <v>14.08</v>
      </c>
      <c r="I280" s="1">
        <v>2.55</v>
      </c>
      <c r="J280" s="1">
        <v>0</v>
      </c>
      <c r="K280" s="1">
        <v>10.16</v>
      </c>
      <c r="L280" s="1">
        <v>15.46</v>
      </c>
      <c r="M280" s="1">
        <v>20.15</v>
      </c>
      <c r="N280" s="1">
        <v>13.84</v>
      </c>
      <c r="O280" s="1">
        <v>17.9</v>
      </c>
      <c r="P280" s="1">
        <v>19.29</v>
      </c>
      <c r="Q280" s="1">
        <v>20.58</v>
      </c>
      <c r="S280" s="1">
        <v>10.08</v>
      </c>
      <c r="T280" s="1">
        <v>3.53</v>
      </c>
      <c r="U280" s="1">
        <v>6.76</v>
      </c>
      <c r="V280" s="1">
        <v>7.76</v>
      </c>
      <c r="W280" s="1">
        <v>8.37</v>
      </c>
      <c r="X280" s="1">
        <v>1.51</v>
      </c>
      <c r="Y280" s="1">
        <v>0</v>
      </c>
      <c r="Z280" s="1">
        <v>4.96</v>
      </c>
      <c r="AA280" s="1">
        <v>9.41</v>
      </c>
      <c r="AB280" s="1">
        <v>14.78</v>
      </c>
      <c r="AC280" s="1">
        <v>8.01</v>
      </c>
      <c r="AD280" s="1">
        <v>11.51</v>
      </c>
      <c r="AE280" s="1">
        <v>12.89</v>
      </c>
      <c r="AF280" s="1">
        <v>15.73</v>
      </c>
      <c r="AG280" s="21"/>
      <c r="AH280" s="196">
        <v>1</v>
      </c>
    </row>
    <row r="281" spans="1:34" ht="12.75">
      <c r="A281" s="3">
        <v>277</v>
      </c>
      <c r="B281" s="1" t="s">
        <v>1116</v>
      </c>
      <c r="D281" s="1">
        <v>0</v>
      </c>
      <c r="E281" s="1">
        <v>0</v>
      </c>
      <c r="F281" s="1">
        <v>0</v>
      </c>
      <c r="G281" s="1">
        <v>0</v>
      </c>
      <c r="H281" s="1">
        <v>0</v>
      </c>
      <c r="I281" s="1">
        <v>0</v>
      </c>
      <c r="J281" s="1">
        <v>0</v>
      </c>
      <c r="K281" s="1">
        <v>0</v>
      </c>
      <c r="L281" s="1">
        <v>0</v>
      </c>
      <c r="M281" s="1">
        <v>0</v>
      </c>
      <c r="N281" s="1">
        <v>0</v>
      </c>
      <c r="O281" s="1">
        <v>0</v>
      </c>
      <c r="P281" s="1">
        <v>0</v>
      </c>
      <c r="Q281" s="1">
        <v>0</v>
      </c>
      <c r="S281" s="1">
        <v>0</v>
      </c>
      <c r="T281" s="1">
        <v>0</v>
      </c>
      <c r="U281" s="1">
        <v>0</v>
      </c>
      <c r="V281" s="1">
        <v>0</v>
      </c>
      <c r="W281" s="1">
        <v>0</v>
      </c>
      <c r="X281" s="1">
        <v>0</v>
      </c>
      <c r="Y281" s="1">
        <v>0</v>
      </c>
      <c r="Z281" s="1">
        <v>0</v>
      </c>
      <c r="AA281" s="1">
        <v>0</v>
      </c>
      <c r="AB281" s="1">
        <v>0</v>
      </c>
      <c r="AC281" s="1">
        <v>0</v>
      </c>
      <c r="AD281" s="1">
        <v>0</v>
      </c>
      <c r="AE281" s="1">
        <v>0</v>
      </c>
      <c r="AF281" s="1">
        <v>0</v>
      </c>
      <c r="AH281" s="7">
        <f>IF(SUM(D281:AF281)=0,0,1)</f>
        <v>0</v>
      </c>
    </row>
    <row r="282" spans="1:34" ht="12.75">
      <c r="A282" s="3">
        <v>278</v>
      </c>
      <c r="B282" s="195" t="s">
        <v>1696</v>
      </c>
      <c r="C282" s="195"/>
      <c r="D282" s="1">
        <v>0</v>
      </c>
      <c r="E282" s="1">
        <v>0</v>
      </c>
      <c r="F282" s="1">
        <v>0</v>
      </c>
      <c r="G282" s="1">
        <v>0</v>
      </c>
      <c r="H282" s="1">
        <v>0</v>
      </c>
      <c r="I282" s="1">
        <v>0</v>
      </c>
      <c r="J282" s="1">
        <v>0</v>
      </c>
      <c r="K282" s="1">
        <v>0</v>
      </c>
      <c r="L282" s="1">
        <v>0</v>
      </c>
      <c r="M282" s="1">
        <v>0</v>
      </c>
      <c r="N282" s="1">
        <v>0</v>
      </c>
      <c r="O282" s="1">
        <v>0</v>
      </c>
      <c r="P282" s="1">
        <v>0</v>
      </c>
      <c r="Q282" s="1">
        <v>0</v>
      </c>
      <c r="R282" s="5"/>
      <c r="S282" s="1">
        <v>0</v>
      </c>
      <c r="T282" s="1">
        <v>0</v>
      </c>
      <c r="U282" s="1">
        <v>0</v>
      </c>
      <c r="V282" s="1">
        <v>0</v>
      </c>
      <c r="W282" s="1">
        <v>0</v>
      </c>
      <c r="X282" s="1">
        <v>0</v>
      </c>
      <c r="Y282" s="1">
        <v>0</v>
      </c>
      <c r="Z282" s="1">
        <v>0</v>
      </c>
      <c r="AA282" s="1">
        <v>0</v>
      </c>
      <c r="AB282" s="1">
        <v>0</v>
      </c>
      <c r="AC282" s="1">
        <v>0</v>
      </c>
      <c r="AD282" s="1">
        <v>0</v>
      </c>
      <c r="AE282" s="1">
        <v>0</v>
      </c>
      <c r="AF282" s="1">
        <v>0</v>
      </c>
      <c r="AG282" s="196"/>
      <c r="AH282" s="196">
        <v>0</v>
      </c>
    </row>
    <row r="283" spans="1:34" ht="12.75">
      <c r="A283" s="3">
        <v>279</v>
      </c>
      <c r="B283" s="1" t="s">
        <v>1117</v>
      </c>
      <c r="D283" s="1">
        <v>19.12</v>
      </c>
      <c r="E283" s="1">
        <v>6.69</v>
      </c>
      <c r="F283" s="1">
        <v>12.81</v>
      </c>
      <c r="G283" s="1">
        <v>14.72</v>
      </c>
      <c r="H283" s="1">
        <v>15.87</v>
      </c>
      <c r="I283" s="1">
        <v>2.87</v>
      </c>
      <c r="J283" s="1">
        <v>0</v>
      </c>
      <c r="K283" s="1">
        <v>13.44</v>
      </c>
      <c r="L283" s="1">
        <v>18.72</v>
      </c>
      <c r="M283" s="1">
        <v>22.99</v>
      </c>
      <c r="N283" s="1">
        <v>17.17</v>
      </c>
      <c r="O283" s="1">
        <v>21.04</v>
      </c>
      <c r="P283" s="1">
        <v>21.16</v>
      </c>
      <c r="Q283" s="1">
        <v>23.9</v>
      </c>
      <c r="S283" s="1">
        <v>12.13</v>
      </c>
      <c r="T283" s="1">
        <v>4.25</v>
      </c>
      <c r="U283" s="1">
        <v>8.13</v>
      </c>
      <c r="V283" s="1">
        <v>9.34</v>
      </c>
      <c r="W283" s="1">
        <v>10.07</v>
      </c>
      <c r="X283" s="1">
        <v>1.82</v>
      </c>
      <c r="Y283" s="1">
        <v>0</v>
      </c>
      <c r="Z283" s="1">
        <v>6.09</v>
      </c>
      <c r="AA283" s="1">
        <v>12.5</v>
      </c>
      <c r="AB283" s="1">
        <v>18.46</v>
      </c>
      <c r="AC283" s="1">
        <v>10.61</v>
      </c>
      <c r="AD283" s="1">
        <v>15.34</v>
      </c>
      <c r="AE283" s="1">
        <v>15.46</v>
      </c>
      <c r="AF283" s="1">
        <v>19.96</v>
      </c>
      <c r="AH283" s="7">
        <f>IF(SUM(D283:AF283)=0,0,1)</f>
        <v>1</v>
      </c>
    </row>
    <row r="284" spans="1:34" ht="12.75">
      <c r="A284" s="3">
        <v>280</v>
      </c>
      <c r="B284" s="1" t="s">
        <v>1118</v>
      </c>
      <c r="D284" s="1">
        <v>21.52</v>
      </c>
      <c r="E284" s="1">
        <v>7.53</v>
      </c>
      <c r="F284" s="1">
        <v>14.42</v>
      </c>
      <c r="G284" s="1">
        <v>16.57</v>
      </c>
      <c r="H284" s="1">
        <v>17.86</v>
      </c>
      <c r="I284" s="1">
        <v>3.23</v>
      </c>
      <c r="J284" s="1">
        <v>0</v>
      </c>
      <c r="K284" s="1">
        <v>13.14</v>
      </c>
      <c r="L284" s="1">
        <v>19.77</v>
      </c>
      <c r="M284" s="1">
        <v>23.32</v>
      </c>
      <c r="N284" s="1">
        <v>18.41</v>
      </c>
      <c r="O284" s="1">
        <v>21.81</v>
      </c>
      <c r="P284" s="1">
        <v>23.24</v>
      </c>
      <c r="Q284" s="1">
        <v>23.36</v>
      </c>
      <c r="S284" s="1">
        <v>17.5</v>
      </c>
      <c r="T284" s="1">
        <v>6.13</v>
      </c>
      <c r="U284" s="1">
        <v>11.73</v>
      </c>
      <c r="V284" s="1">
        <v>13.48</v>
      </c>
      <c r="W284" s="1">
        <v>14.53</v>
      </c>
      <c r="X284" s="1">
        <v>2.63</v>
      </c>
      <c r="Y284" s="1">
        <v>0</v>
      </c>
      <c r="Z284" s="1">
        <v>9.97</v>
      </c>
      <c r="AA284" s="1">
        <v>16.5</v>
      </c>
      <c r="AB284" s="1">
        <v>19.85</v>
      </c>
      <c r="AC284" s="1">
        <v>15.65</v>
      </c>
      <c r="AD284" s="1">
        <v>17.77</v>
      </c>
      <c r="AE284" s="1">
        <v>19.18</v>
      </c>
      <c r="AF284" s="1">
        <v>20.18</v>
      </c>
      <c r="AH284" s="7">
        <f>IF(SUM(D284:AF284)=0,0,1)</f>
        <v>1</v>
      </c>
    </row>
    <row r="285" spans="1:34" ht="12.75">
      <c r="A285" s="3">
        <v>281</v>
      </c>
      <c r="B285" s="195" t="s">
        <v>1697</v>
      </c>
      <c r="C285" s="195"/>
      <c r="D285" s="1">
        <v>0</v>
      </c>
      <c r="E285" s="1">
        <v>0</v>
      </c>
      <c r="F285" s="1">
        <v>0</v>
      </c>
      <c r="G285" s="1">
        <v>0</v>
      </c>
      <c r="H285" s="1">
        <v>0</v>
      </c>
      <c r="I285" s="1">
        <v>0</v>
      </c>
      <c r="J285" s="1">
        <v>0</v>
      </c>
      <c r="K285" s="1">
        <v>0</v>
      </c>
      <c r="L285" s="1">
        <v>0</v>
      </c>
      <c r="M285" s="1">
        <v>0</v>
      </c>
      <c r="N285" s="1">
        <v>0</v>
      </c>
      <c r="O285" s="1">
        <v>0</v>
      </c>
      <c r="P285" s="1">
        <v>0</v>
      </c>
      <c r="Q285" s="1">
        <v>0</v>
      </c>
      <c r="R285" s="5"/>
      <c r="S285" s="1">
        <v>0</v>
      </c>
      <c r="T285" s="1">
        <v>0</v>
      </c>
      <c r="U285" s="1">
        <v>0</v>
      </c>
      <c r="V285" s="1">
        <v>0</v>
      </c>
      <c r="W285" s="1">
        <v>0</v>
      </c>
      <c r="X285" s="1">
        <v>0</v>
      </c>
      <c r="Y285" s="1">
        <v>0</v>
      </c>
      <c r="Z285" s="1">
        <v>0</v>
      </c>
      <c r="AA285" s="1">
        <v>0</v>
      </c>
      <c r="AB285" s="1">
        <v>0</v>
      </c>
      <c r="AC285" s="1">
        <v>0</v>
      </c>
      <c r="AD285" s="1">
        <v>0</v>
      </c>
      <c r="AE285" s="1">
        <v>0</v>
      </c>
      <c r="AF285" s="1">
        <v>0</v>
      </c>
      <c r="AG285" s="196"/>
      <c r="AH285" s="196">
        <v>0</v>
      </c>
    </row>
    <row r="286" spans="1:34" ht="12.75">
      <c r="A286" s="3">
        <v>282</v>
      </c>
      <c r="B286" s="1" t="s">
        <v>1119</v>
      </c>
      <c r="D286" s="1">
        <v>17.98</v>
      </c>
      <c r="E286" s="1">
        <v>6.29</v>
      </c>
      <c r="F286" s="1">
        <v>12.04</v>
      </c>
      <c r="G286" s="1">
        <v>13.84</v>
      </c>
      <c r="H286" s="1">
        <v>14.92</v>
      </c>
      <c r="I286" s="1">
        <v>2.7</v>
      </c>
      <c r="J286" s="1">
        <v>0</v>
      </c>
      <c r="K286" s="1">
        <v>10.44</v>
      </c>
      <c r="L286" s="1">
        <v>16.26</v>
      </c>
      <c r="M286" s="1">
        <v>19.34</v>
      </c>
      <c r="N286" s="1">
        <v>15</v>
      </c>
      <c r="O286" s="1">
        <v>18.14</v>
      </c>
      <c r="P286" s="1">
        <v>18.31</v>
      </c>
      <c r="Q286" s="1">
        <v>19.85</v>
      </c>
      <c r="S286" s="1">
        <v>10.25</v>
      </c>
      <c r="T286" s="1">
        <v>3.59</v>
      </c>
      <c r="U286" s="1">
        <v>6.87</v>
      </c>
      <c r="V286" s="1">
        <v>7.89</v>
      </c>
      <c r="W286" s="1">
        <v>8.51</v>
      </c>
      <c r="X286" s="1">
        <v>1.54</v>
      </c>
      <c r="Y286" s="1">
        <v>0</v>
      </c>
      <c r="Z286" s="1">
        <v>1.85</v>
      </c>
      <c r="AA286" s="1">
        <v>8.55</v>
      </c>
      <c r="AB286" s="1">
        <v>12.41</v>
      </c>
      <c r="AC286" s="1">
        <v>7.29</v>
      </c>
      <c r="AD286" s="1">
        <v>10.43</v>
      </c>
      <c r="AE286" s="1">
        <v>10.62</v>
      </c>
      <c r="AF286" s="1">
        <v>13.31</v>
      </c>
      <c r="AH286" s="7">
        <f>IF(SUM(D286:AF286)=0,0,1)</f>
        <v>1</v>
      </c>
    </row>
    <row r="287" spans="1:34" ht="12.75">
      <c r="A287" s="3">
        <v>283</v>
      </c>
      <c r="B287" s="1" t="s">
        <v>1120</v>
      </c>
      <c r="D287" s="1">
        <v>14.36</v>
      </c>
      <c r="E287" s="1">
        <v>5.03</v>
      </c>
      <c r="F287" s="1">
        <v>9.62</v>
      </c>
      <c r="G287" s="1">
        <v>11.06</v>
      </c>
      <c r="H287" s="1">
        <v>11.92</v>
      </c>
      <c r="I287" s="1">
        <v>2.15</v>
      </c>
      <c r="J287" s="1">
        <v>0</v>
      </c>
      <c r="K287" s="1">
        <v>5.89</v>
      </c>
      <c r="L287" s="1">
        <v>11.71</v>
      </c>
      <c r="M287" s="1">
        <v>16.07</v>
      </c>
      <c r="N287" s="1">
        <v>9.6</v>
      </c>
      <c r="O287" s="1">
        <v>14.86</v>
      </c>
      <c r="P287" s="1">
        <v>17.49</v>
      </c>
      <c r="Q287" s="1">
        <v>15.36</v>
      </c>
      <c r="S287" s="1">
        <v>9.23</v>
      </c>
      <c r="T287" s="1">
        <v>3.23</v>
      </c>
      <c r="U287" s="1">
        <v>6.19</v>
      </c>
      <c r="V287" s="1">
        <v>7.11</v>
      </c>
      <c r="W287" s="1">
        <v>7.66</v>
      </c>
      <c r="X287" s="1">
        <v>1.38</v>
      </c>
      <c r="Y287" s="1">
        <v>0</v>
      </c>
      <c r="Z287" s="1">
        <v>3.79</v>
      </c>
      <c r="AA287" s="1">
        <v>7.44</v>
      </c>
      <c r="AB287" s="1">
        <v>10.86</v>
      </c>
      <c r="AC287" s="1">
        <v>5.93</v>
      </c>
      <c r="AD287" s="1">
        <v>9.7</v>
      </c>
      <c r="AE287" s="1">
        <v>12.25</v>
      </c>
      <c r="AF287" s="1">
        <v>10.16</v>
      </c>
      <c r="AH287" s="7">
        <f>IF(SUM(D287:AF287)=0,0,1)</f>
        <v>1</v>
      </c>
    </row>
    <row r="288" spans="1:34" ht="12.75">
      <c r="A288" s="3">
        <v>284</v>
      </c>
      <c r="B288" s="1" t="s">
        <v>1121</v>
      </c>
      <c r="D288" s="1">
        <v>15.72</v>
      </c>
      <c r="E288" s="1">
        <v>5.5</v>
      </c>
      <c r="F288" s="1">
        <v>10.54</v>
      </c>
      <c r="G288" s="1">
        <v>12.11</v>
      </c>
      <c r="H288" s="1">
        <v>13.05</v>
      </c>
      <c r="I288" s="1">
        <v>2.36</v>
      </c>
      <c r="J288" s="1">
        <v>0</v>
      </c>
      <c r="K288" s="1">
        <v>6.37</v>
      </c>
      <c r="L288" s="1">
        <v>13.55</v>
      </c>
      <c r="M288" s="1">
        <v>18.1</v>
      </c>
      <c r="N288" s="1">
        <v>11.43</v>
      </c>
      <c r="O288" s="1">
        <v>16.74</v>
      </c>
      <c r="P288" s="1">
        <v>18.85</v>
      </c>
      <c r="Q288" s="1">
        <v>17.72</v>
      </c>
      <c r="S288" s="1">
        <v>11.58</v>
      </c>
      <c r="T288" s="1">
        <v>4.05</v>
      </c>
      <c r="U288" s="1">
        <v>7.76</v>
      </c>
      <c r="V288" s="1">
        <v>8.92</v>
      </c>
      <c r="W288" s="1">
        <v>9.61</v>
      </c>
      <c r="X288" s="1">
        <v>1.74</v>
      </c>
      <c r="Y288" s="1">
        <v>0</v>
      </c>
      <c r="Z288" s="1">
        <v>4.19</v>
      </c>
      <c r="AA288" s="1">
        <v>10.85</v>
      </c>
      <c r="AB288" s="1">
        <v>14.42</v>
      </c>
      <c r="AC288" s="1">
        <v>9.42</v>
      </c>
      <c r="AD288" s="1">
        <v>13</v>
      </c>
      <c r="AE288" s="1">
        <v>14.58</v>
      </c>
      <c r="AF288" s="1">
        <v>14.34</v>
      </c>
      <c r="AH288" s="7">
        <f>IF(SUM(D288:AF288)=0,0,1)</f>
        <v>1</v>
      </c>
    </row>
    <row r="289" spans="1:34" ht="12.75">
      <c r="A289" s="3">
        <v>285</v>
      </c>
      <c r="B289" s="195" t="s">
        <v>1698</v>
      </c>
      <c r="C289" s="195"/>
      <c r="D289" s="1">
        <v>0</v>
      </c>
      <c r="E289" s="1">
        <v>0</v>
      </c>
      <c r="F289" s="1">
        <v>0</v>
      </c>
      <c r="G289" s="1">
        <v>0</v>
      </c>
      <c r="H289" s="1">
        <v>0</v>
      </c>
      <c r="I289" s="1">
        <v>0</v>
      </c>
      <c r="J289" s="1">
        <v>0</v>
      </c>
      <c r="K289" s="1">
        <v>0</v>
      </c>
      <c r="L289" s="1">
        <v>0</v>
      </c>
      <c r="M289" s="1">
        <v>0</v>
      </c>
      <c r="N289" s="1">
        <v>0</v>
      </c>
      <c r="O289" s="1">
        <v>0</v>
      </c>
      <c r="P289" s="1">
        <v>0</v>
      </c>
      <c r="Q289" s="1">
        <v>0</v>
      </c>
      <c r="R289" s="5"/>
      <c r="S289" s="1">
        <v>0</v>
      </c>
      <c r="T289" s="1">
        <v>0</v>
      </c>
      <c r="U289" s="1">
        <v>0</v>
      </c>
      <c r="V289" s="1">
        <v>0</v>
      </c>
      <c r="W289" s="1">
        <v>0</v>
      </c>
      <c r="X289" s="1">
        <v>0</v>
      </c>
      <c r="Y289" s="1">
        <v>0</v>
      </c>
      <c r="Z289" s="1">
        <v>0</v>
      </c>
      <c r="AA289" s="1">
        <v>0</v>
      </c>
      <c r="AB289" s="1">
        <v>0</v>
      </c>
      <c r="AC289" s="1">
        <v>0</v>
      </c>
      <c r="AD289" s="1">
        <v>0</v>
      </c>
      <c r="AE289" s="1">
        <v>0</v>
      </c>
      <c r="AF289" s="1">
        <v>0</v>
      </c>
      <c r="AG289" s="196"/>
      <c r="AH289" s="196">
        <v>0</v>
      </c>
    </row>
    <row r="290" spans="1:34" ht="12.75">
      <c r="A290" s="3">
        <v>286</v>
      </c>
      <c r="B290" s="1" t="s">
        <v>1122</v>
      </c>
      <c r="D290" s="1">
        <v>0</v>
      </c>
      <c r="E290" s="1">
        <v>0</v>
      </c>
      <c r="F290" s="1">
        <v>0</v>
      </c>
      <c r="G290" s="1">
        <v>0</v>
      </c>
      <c r="H290" s="1">
        <v>0</v>
      </c>
      <c r="I290" s="1">
        <v>0</v>
      </c>
      <c r="J290" s="1">
        <v>0</v>
      </c>
      <c r="K290" s="1">
        <v>0</v>
      </c>
      <c r="L290" s="1">
        <v>0</v>
      </c>
      <c r="M290" s="1">
        <v>0</v>
      </c>
      <c r="N290" s="1">
        <v>0</v>
      </c>
      <c r="O290" s="1">
        <v>0</v>
      </c>
      <c r="P290" s="1">
        <v>0</v>
      </c>
      <c r="Q290" s="1">
        <v>0</v>
      </c>
      <c r="S290" s="1">
        <v>0</v>
      </c>
      <c r="T290" s="1">
        <v>0</v>
      </c>
      <c r="U290" s="1">
        <v>0</v>
      </c>
      <c r="V290" s="1">
        <v>0</v>
      </c>
      <c r="W290" s="1">
        <v>0</v>
      </c>
      <c r="X290" s="1">
        <v>0</v>
      </c>
      <c r="Y290" s="1">
        <v>0</v>
      </c>
      <c r="Z290" s="1">
        <v>0</v>
      </c>
      <c r="AA290" s="1">
        <v>0</v>
      </c>
      <c r="AB290" s="1">
        <v>0</v>
      </c>
      <c r="AC290" s="1">
        <v>0</v>
      </c>
      <c r="AD290" s="1">
        <v>0</v>
      </c>
      <c r="AE290" s="1">
        <v>0</v>
      </c>
      <c r="AF290" s="1">
        <v>0</v>
      </c>
      <c r="AH290" s="7">
        <f>IF(SUM(D290:AF290)=0,0,1)</f>
        <v>0</v>
      </c>
    </row>
    <row r="291" spans="1:34" ht="12.75">
      <c r="A291" s="3">
        <v>287</v>
      </c>
      <c r="B291" s="195" t="s">
        <v>1699</v>
      </c>
      <c r="C291" s="195"/>
      <c r="D291" s="1">
        <v>0</v>
      </c>
      <c r="E291" s="1">
        <v>0</v>
      </c>
      <c r="F291" s="1">
        <v>0</v>
      </c>
      <c r="G291" s="1">
        <v>0</v>
      </c>
      <c r="H291" s="1">
        <v>0</v>
      </c>
      <c r="I291" s="1">
        <v>0</v>
      </c>
      <c r="J291" s="1">
        <v>0</v>
      </c>
      <c r="K291" s="1">
        <v>0</v>
      </c>
      <c r="L291" s="1">
        <v>0</v>
      </c>
      <c r="M291" s="1">
        <v>0</v>
      </c>
      <c r="N291" s="1">
        <v>0</v>
      </c>
      <c r="O291" s="1">
        <v>0</v>
      </c>
      <c r="P291" s="1">
        <v>0</v>
      </c>
      <c r="Q291" s="1">
        <v>0</v>
      </c>
      <c r="R291" s="5"/>
      <c r="S291" s="1">
        <v>0</v>
      </c>
      <c r="T291" s="1">
        <v>0</v>
      </c>
      <c r="U291" s="1">
        <v>0</v>
      </c>
      <c r="V291" s="1">
        <v>0</v>
      </c>
      <c r="W291" s="1">
        <v>0</v>
      </c>
      <c r="X291" s="1">
        <v>0</v>
      </c>
      <c r="Y291" s="1">
        <v>0</v>
      </c>
      <c r="Z291" s="1">
        <v>0</v>
      </c>
      <c r="AA291" s="1">
        <v>0</v>
      </c>
      <c r="AB291" s="1">
        <v>0</v>
      </c>
      <c r="AC291" s="1">
        <v>0</v>
      </c>
      <c r="AD291" s="1">
        <v>0</v>
      </c>
      <c r="AE291" s="1">
        <v>0</v>
      </c>
      <c r="AF291" s="1">
        <v>0</v>
      </c>
      <c r="AG291" s="196"/>
      <c r="AH291" s="196">
        <v>0</v>
      </c>
    </row>
    <row r="292" spans="1:34" ht="12.75">
      <c r="A292" s="3">
        <v>288</v>
      </c>
      <c r="B292" s="195" t="s">
        <v>1700</v>
      </c>
      <c r="C292" s="195"/>
      <c r="D292" s="1">
        <v>0</v>
      </c>
      <c r="E292" s="1">
        <v>0</v>
      </c>
      <c r="F292" s="1">
        <v>0</v>
      </c>
      <c r="G292" s="1">
        <v>0</v>
      </c>
      <c r="H292" s="1">
        <v>0</v>
      </c>
      <c r="I292" s="1">
        <v>0</v>
      </c>
      <c r="J292" s="1">
        <v>0</v>
      </c>
      <c r="K292" s="1">
        <v>0</v>
      </c>
      <c r="L292" s="1">
        <v>0</v>
      </c>
      <c r="M292" s="1">
        <v>0</v>
      </c>
      <c r="N292" s="1">
        <v>0</v>
      </c>
      <c r="O292" s="1">
        <v>0</v>
      </c>
      <c r="P292" s="1">
        <v>0</v>
      </c>
      <c r="Q292" s="1">
        <v>0</v>
      </c>
      <c r="R292" s="5"/>
      <c r="S292" s="1">
        <v>0</v>
      </c>
      <c r="T292" s="1">
        <v>0</v>
      </c>
      <c r="U292" s="1">
        <v>0</v>
      </c>
      <c r="V292" s="1">
        <v>0</v>
      </c>
      <c r="W292" s="1">
        <v>0</v>
      </c>
      <c r="X292" s="1">
        <v>0</v>
      </c>
      <c r="Y292" s="1">
        <v>0</v>
      </c>
      <c r="Z292" s="1">
        <v>0</v>
      </c>
      <c r="AA292" s="1">
        <v>0</v>
      </c>
      <c r="AB292" s="1">
        <v>0</v>
      </c>
      <c r="AC292" s="1">
        <v>0</v>
      </c>
      <c r="AD292" s="1">
        <v>0</v>
      </c>
      <c r="AE292" s="1">
        <v>0</v>
      </c>
      <c r="AF292" s="1">
        <v>0</v>
      </c>
      <c r="AG292" s="21"/>
      <c r="AH292" s="196">
        <v>0</v>
      </c>
    </row>
    <row r="293" spans="1:34" ht="12.75">
      <c r="A293" s="3">
        <v>289</v>
      </c>
      <c r="B293" s="1" t="s">
        <v>1123</v>
      </c>
      <c r="D293" s="1">
        <v>23.33</v>
      </c>
      <c r="E293" s="1">
        <v>8.17</v>
      </c>
      <c r="F293" s="1">
        <v>15.63</v>
      </c>
      <c r="G293" s="1">
        <v>17.97</v>
      </c>
      <c r="H293" s="1">
        <v>19.37</v>
      </c>
      <c r="I293" s="1">
        <v>3.5</v>
      </c>
      <c r="J293" s="1">
        <v>0</v>
      </c>
      <c r="K293" s="1">
        <v>9.61</v>
      </c>
      <c r="L293" s="1">
        <v>19.28</v>
      </c>
      <c r="M293" s="1">
        <v>25.41</v>
      </c>
      <c r="N293" s="1">
        <v>16.17</v>
      </c>
      <c r="O293" s="1">
        <v>23.93</v>
      </c>
      <c r="P293" s="1">
        <v>26.52</v>
      </c>
      <c r="Q293" s="1">
        <v>24.86</v>
      </c>
      <c r="S293" s="1">
        <v>21.78</v>
      </c>
      <c r="T293" s="1">
        <v>7.62</v>
      </c>
      <c r="U293" s="1">
        <v>14.59</v>
      </c>
      <c r="V293" s="1">
        <v>16.77</v>
      </c>
      <c r="W293" s="1">
        <v>18.08</v>
      </c>
      <c r="X293" s="1">
        <v>3.27</v>
      </c>
      <c r="Y293" s="1">
        <v>0</v>
      </c>
      <c r="Z293" s="1">
        <v>5.82</v>
      </c>
      <c r="AA293" s="1">
        <v>16.98</v>
      </c>
      <c r="AB293" s="1">
        <v>24.58</v>
      </c>
      <c r="AC293" s="1">
        <v>13.25</v>
      </c>
      <c r="AD293" s="1">
        <v>22.58</v>
      </c>
      <c r="AE293" s="1">
        <v>26.06</v>
      </c>
      <c r="AF293" s="1">
        <v>23.84</v>
      </c>
      <c r="AH293" s="7">
        <f>IF(SUM(D293:AF293)=0,0,1)</f>
        <v>1</v>
      </c>
    </row>
    <row r="294" spans="1:34" ht="12.75">
      <c r="A294" s="3">
        <v>290</v>
      </c>
      <c r="B294" s="1" t="s">
        <v>1125</v>
      </c>
      <c r="D294" s="1">
        <v>0</v>
      </c>
      <c r="E294" s="1">
        <v>0</v>
      </c>
      <c r="F294" s="1">
        <v>0</v>
      </c>
      <c r="G294" s="1">
        <v>0</v>
      </c>
      <c r="H294" s="1">
        <v>0</v>
      </c>
      <c r="I294" s="1">
        <v>0</v>
      </c>
      <c r="J294" s="1">
        <v>0</v>
      </c>
      <c r="K294" s="1">
        <v>0</v>
      </c>
      <c r="L294" s="1">
        <v>0</v>
      </c>
      <c r="M294" s="1">
        <v>0</v>
      </c>
      <c r="N294" s="1">
        <v>0</v>
      </c>
      <c r="O294" s="1">
        <v>0</v>
      </c>
      <c r="P294" s="1">
        <v>0</v>
      </c>
      <c r="Q294" s="1">
        <v>0</v>
      </c>
      <c r="S294" s="1">
        <v>0</v>
      </c>
      <c r="T294" s="1">
        <v>0</v>
      </c>
      <c r="U294" s="1">
        <v>0</v>
      </c>
      <c r="V294" s="1">
        <v>0</v>
      </c>
      <c r="W294" s="1">
        <v>0</v>
      </c>
      <c r="X294" s="1">
        <v>0</v>
      </c>
      <c r="Y294" s="1">
        <v>0</v>
      </c>
      <c r="Z294" s="1">
        <v>0</v>
      </c>
      <c r="AA294" s="1">
        <v>0</v>
      </c>
      <c r="AB294" s="1">
        <v>0</v>
      </c>
      <c r="AC294" s="1">
        <v>0</v>
      </c>
      <c r="AD294" s="1">
        <v>0</v>
      </c>
      <c r="AE294" s="1">
        <v>0</v>
      </c>
      <c r="AF294" s="1">
        <v>0</v>
      </c>
      <c r="AH294" s="7">
        <f>IF(SUM(D294:AF294)=0,0,1)</f>
        <v>0</v>
      </c>
    </row>
    <row r="295" spans="1:34" ht="12.75">
      <c r="A295" s="3">
        <v>291</v>
      </c>
      <c r="B295" s="1" t="s">
        <v>1124</v>
      </c>
      <c r="D295" s="1">
        <v>0</v>
      </c>
      <c r="E295" s="1">
        <v>0</v>
      </c>
      <c r="F295" s="1">
        <v>0</v>
      </c>
      <c r="G295" s="1">
        <v>0</v>
      </c>
      <c r="H295" s="1">
        <v>0</v>
      </c>
      <c r="I295" s="1">
        <v>0</v>
      </c>
      <c r="J295" s="1">
        <v>0</v>
      </c>
      <c r="K295" s="1">
        <v>0</v>
      </c>
      <c r="L295" s="1">
        <v>0</v>
      </c>
      <c r="M295" s="1">
        <v>0</v>
      </c>
      <c r="N295" s="1">
        <v>0</v>
      </c>
      <c r="O295" s="1">
        <v>0</v>
      </c>
      <c r="P295" s="1">
        <v>0</v>
      </c>
      <c r="Q295" s="1">
        <v>0</v>
      </c>
      <c r="S295" s="1">
        <v>0</v>
      </c>
      <c r="T295" s="1">
        <v>0</v>
      </c>
      <c r="U295" s="1">
        <v>0</v>
      </c>
      <c r="V295" s="1">
        <v>0</v>
      </c>
      <c r="W295" s="1">
        <v>0</v>
      </c>
      <c r="X295" s="1">
        <v>0</v>
      </c>
      <c r="Y295" s="1">
        <v>0</v>
      </c>
      <c r="Z295" s="1">
        <v>0</v>
      </c>
      <c r="AA295" s="1">
        <v>0</v>
      </c>
      <c r="AB295" s="1">
        <v>0</v>
      </c>
      <c r="AC295" s="1">
        <v>0</v>
      </c>
      <c r="AD295" s="1">
        <v>0</v>
      </c>
      <c r="AE295" s="1">
        <v>0</v>
      </c>
      <c r="AF295" s="1">
        <v>0</v>
      </c>
      <c r="AH295" s="7">
        <f>IF(SUM(D295:AF295)=0,0,1)</f>
        <v>0</v>
      </c>
    </row>
    <row r="296" spans="1:34" ht="12.75">
      <c r="A296" s="3">
        <v>292</v>
      </c>
      <c r="B296" s="195" t="s">
        <v>1701</v>
      </c>
      <c r="C296" s="195"/>
      <c r="D296" s="1">
        <v>0</v>
      </c>
      <c r="E296" s="1">
        <v>0</v>
      </c>
      <c r="F296" s="1">
        <v>0</v>
      </c>
      <c r="G296" s="1">
        <v>0</v>
      </c>
      <c r="H296" s="1">
        <v>0</v>
      </c>
      <c r="I296" s="1">
        <v>0</v>
      </c>
      <c r="J296" s="1">
        <v>0</v>
      </c>
      <c r="K296" s="1">
        <v>0</v>
      </c>
      <c r="L296" s="1">
        <v>0</v>
      </c>
      <c r="M296" s="1">
        <v>0</v>
      </c>
      <c r="N296" s="1">
        <v>0</v>
      </c>
      <c r="O296" s="1">
        <v>0</v>
      </c>
      <c r="P296" s="1">
        <v>0</v>
      </c>
      <c r="Q296" s="1">
        <v>0</v>
      </c>
      <c r="R296" s="5"/>
      <c r="S296" s="1">
        <v>0</v>
      </c>
      <c r="T296" s="1">
        <v>0</v>
      </c>
      <c r="U296" s="1">
        <v>0</v>
      </c>
      <c r="V296" s="1">
        <v>0</v>
      </c>
      <c r="W296" s="1">
        <v>0</v>
      </c>
      <c r="X296" s="1">
        <v>0</v>
      </c>
      <c r="Y296" s="1">
        <v>0</v>
      </c>
      <c r="Z296" s="1">
        <v>0</v>
      </c>
      <c r="AA296" s="1">
        <v>0</v>
      </c>
      <c r="AB296" s="1">
        <v>0</v>
      </c>
      <c r="AC296" s="1">
        <v>0</v>
      </c>
      <c r="AD296" s="1">
        <v>0</v>
      </c>
      <c r="AE296" s="1">
        <v>0</v>
      </c>
      <c r="AF296" s="1">
        <v>0</v>
      </c>
      <c r="AG296" s="21"/>
      <c r="AH296" s="196">
        <v>0</v>
      </c>
    </row>
    <row r="297" spans="1:34" ht="12.75">
      <c r="A297" s="3">
        <v>293</v>
      </c>
      <c r="B297" s="195" t="s">
        <v>1702</v>
      </c>
      <c r="C297" s="195"/>
      <c r="D297" s="1">
        <v>0</v>
      </c>
      <c r="E297" s="1">
        <v>0</v>
      </c>
      <c r="F297" s="1">
        <v>0</v>
      </c>
      <c r="G297" s="1">
        <v>0</v>
      </c>
      <c r="H297" s="1">
        <v>0</v>
      </c>
      <c r="I297" s="1">
        <v>0</v>
      </c>
      <c r="J297" s="1">
        <v>0</v>
      </c>
      <c r="K297" s="1">
        <v>0</v>
      </c>
      <c r="L297" s="1">
        <v>0</v>
      </c>
      <c r="M297" s="1">
        <v>0</v>
      </c>
      <c r="N297" s="1">
        <v>0</v>
      </c>
      <c r="O297" s="1">
        <v>0</v>
      </c>
      <c r="P297" s="1">
        <v>0</v>
      </c>
      <c r="Q297" s="1">
        <v>0</v>
      </c>
      <c r="R297" s="5"/>
      <c r="S297" s="1">
        <v>0</v>
      </c>
      <c r="T297" s="1">
        <v>0</v>
      </c>
      <c r="U297" s="1">
        <v>0</v>
      </c>
      <c r="V297" s="1">
        <v>0</v>
      </c>
      <c r="W297" s="1">
        <v>0</v>
      </c>
      <c r="X297" s="1">
        <v>0</v>
      </c>
      <c r="Y297" s="1">
        <v>0</v>
      </c>
      <c r="Z297" s="1">
        <v>0</v>
      </c>
      <c r="AA297" s="1">
        <v>0</v>
      </c>
      <c r="AB297" s="1">
        <v>0</v>
      </c>
      <c r="AC297" s="1">
        <v>0</v>
      </c>
      <c r="AD297" s="1">
        <v>0</v>
      </c>
      <c r="AE297" s="1">
        <v>0</v>
      </c>
      <c r="AF297" s="1">
        <v>0</v>
      </c>
      <c r="AG297" s="196"/>
      <c r="AH297" s="196">
        <v>0</v>
      </c>
    </row>
    <row r="298" spans="1:34" ht="12.75">
      <c r="A298" s="3">
        <v>294</v>
      </c>
      <c r="B298" s="195" t="s">
        <v>1703</v>
      </c>
      <c r="C298" s="195"/>
      <c r="D298" s="1">
        <v>0</v>
      </c>
      <c r="E298" s="1">
        <v>0</v>
      </c>
      <c r="F298" s="1">
        <v>0</v>
      </c>
      <c r="G298" s="1">
        <v>0</v>
      </c>
      <c r="H298" s="1">
        <v>0</v>
      </c>
      <c r="I298" s="1">
        <v>0</v>
      </c>
      <c r="J298" s="1">
        <v>0</v>
      </c>
      <c r="K298" s="1">
        <v>0</v>
      </c>
      <c r="L298" s="1">
        <v>0</v>
      </c>
      <c r="M298" s="1">
        <v>0</v>
      </c>
      <c r="N298" s="1">
        <v>0</v>
      </c>
      <c r="O298" s="1">
        <v>0</v>
      </c>
      <c r="P298" s="1">
        <v>0</v>
      </c>
      <c r="Q298" s="1">
        <v>0</v>
      </c>
      <c r="R298" s="5"/>
      <c r="S298" s="1">
        <v>0</v>
      </c>
      <c r="T298" s="1">
        <v>0</v>
      </c>
      <c r="U298" s="1">
        <v>0</v>
      </c>
      <c r="V298" s="1">
        <v>0</v>
      </c>
      <c r="W298" s="1">
        <v>0</v>
      </c>
      <c r="X298" s="1">
        <v>0</v>
      </c>
      <c r="Y298" s="1">
        <v>0</v>
      </c>
      <c r="Z298" s="1">
        <v>0</v>
      </c>
      <c r="AA298" s="1">
        <v>0</v>
      </c>
      <c r="AB298" s="1">
        <v>0</v>
      </c>
      <c r="AC298" s="1">
        <v>0</v>
      </c>
      <c r="AD298" s="1">
        <v>0</v>
      </c>
      <c r="AE298" s="1">
        <v>0</v>
      </c>
      <c r="AF298" s="1">
        <v>0</v>
      </c>
      <c r="AG298" s="196"/>
      <c r="AH298" s="196">
        <v>0</v>
      </c>
    </row>
    <row r="299" spans="1:34" ht="12.75">
      <c r="A299" s="3">
        <v>295</v>
      </c>
      <c r="B299" s="195" t="s">
        <v>1704</v>
      </c>
      <c r="C299" s="195"/>
      <c r="D299" s="1">
        <v>0</v>
      </c>
      <c r="E299" s="1">
        <v>0</v>
      </c>
      <c r="F299" s="1">
        <v>0</v>
      </c>
      <c r="G299" s="1">
        <v>0</v>
      </c>
      <c r="H299" s="1">
        <v>0</v>
      </c>
      <c r="I299" s="1">
        <v>0</v>
      </c>
      <c r="J299" s="1">
        <v>0</v>
      </c>
      <c r="K299" s="1">
        <v>0</v>
      </c>
      <c r="L299" s="1">
        <v>0</v>
      </c>
      <c r="M299" s="1">
        <v>0</v>
      </c>
      <c r="N299" s="1">
        <v>0</v>
      </c>
      <c r="O299" s="1">
        <v>0</v>
      </c>
      <c r="P299" s="1">
        <v>0</v>
      </c>
      <c r="Q299" s="1">
        <v>0</v>
      </c>
      <c r="R299" s="5"/>
      <c r="S299" s="1">
        <v>0</v>
      </c>
      <c r="T299" s="1">
        <v>0</v>
      </c>
      <c r="U299" s="1">
        <v>0</v>
      </c>
      <c r="V299" s="1">
        <v>0</v>
      </c>
      <c r="W299" s="1">
        <v>0</v>
      </c>
      <c r="X299" s="1">
        <v>0</v>
      </c>
      <c r="Y299" s="1">
        <v>0</v>
      </c>
      <c r="Z299" s="1">
        <v>0</v>
      </c>
      <c r="AA299" s="1">
        <v>0</v>
      </c>
      <c r="AB299" s="1">
        <v>0</v>
      </c>
      <c r="AC299" s="1">
        <v>0</v>
      </c>
      <c r="AD299" s="1">
        <v>0</v>
      </c>
      <c r="AE299" s="1">
        <v>0</v>
      </c>
      <c r="AF299" s="1">
        <v>0</v>
      </c>
      <c r="AG299" s="196"/>
      <c r="AH299" s="196">
        <v>0</v>
      </c>
    </row>
    <row r="300" spans="1:34" ht="12.75">
      <c r="A300" s="3">
        <v>296</v>
      </c>
      <c r="B300" s="195" t="s">
        <v>1705</v>
      </c>
      <c r="C300" s="195"/>
      <c r="D300" s="1">
        <v>0</v>
      </c>
      <c r="E300" s="1">
        <v>0</v>
      </c>
      <c r="F300" s="1">
        <v>0</v>
      </c>
      <c r="G300" s="1">
        <v>0</v>
      </c>
      <c r="H300" s="1">
        <v>0</v>
      </c>
      <c r="I300" s="1">
        <v>0</v>
      </c>
      <c r="J300" s="1">
        <v>0</v>
      </c>
      <c r="K300" s="1">
        <v>0</v>
      </c>
      <c r="L300" s="1">
        <v>0</v>
      </c>
      <c r="M300" s="1">
        <v>0</v>
      </c>
      <c r="N300" s="1">
        <v>0</v>
      </c>
      <c r="O300" s="1">
        <v>0</v>
      </c>
      <c r="P300" s="1">
        <v>0</v>
      </c>
      <c r="Q300" s="1">
        <v>0</v>
      </c>
      <c r="R300" s="5"/>
      <c r="S300" s="1">
        <v>0</v>
      </c>
      <c r="T300" s="1">
        <v>0</v>
      </c>
      <c r="U300" s="1">
        <v>0</v>
      </c>
      <c r="V300" s="1">
        <v>0</v>
      </c>
      <c r="W300" s="1">
        <v>0</v>
      </c>
      <c r="X300" s="1">
        <v>0</v>
      </c>
      <c r="Y300" s="1">
        <v>0</v>
      </c>
      <c r="Z300" s="1">
        <v>0</v>
      </c>
      <c r="AA300" s="1">
        <v>0</v>
      </c>
      <c r="AB300" s="1">
        <v>0</v>
      </c>
      <c r="AC300" s="1">
        <v>0</v>
      </c>
      <c r="AD300" s="1">
        <v>0</v>
      </c>
      <c r="AE300" s="1">
        <v>0</v>
      </c>
      <c r="AF300" s="1">
        <v>0</v>
      </c>
      <c r="AG300" s="21"/>
      <c r="AH300" s="196">
        <v>0</v>
      </c>
    </row>
    <row r="301" spans="1:34" ht="12.75">
      <c r="A301" s="3">
        <v>297</v>
      </c>
      <c r="B301" s="195" t="s">
        <v>1706</v>
      </c>
      <c r="C301" s="195"/>
      <c r="D301" s="1">
        <v>0</v>
      </c>
      <c r="E301" s="1">
        <v>0</v>
      </c>
      <c r="F301" s="1">
        <v>0</v>
      </c>
      <c r="G301" s="1">
        <v>0</v>
      </c>
      <c r="H301" s="1">
        <v>0</v>
      </c>
      <c r="I301" s="1">
        <v>0</v>
      </c>
      <c r="J301" s="1">
        <v>0</v>
      </c>
      <c r="K301" s="1">
        <v>0</v>
      </c>
      <c r="L301" s="1">
        <v>0</v>
      </c>
      <c r="M301" s="1">
        <v>0</v>
      </c>
      <c r="N301" s="1">
        <v>0</v>
      </c>
      <c r="O301" s="1">
        <v>0</v>
      </c>
      <c r="P301" s="1">
        <v>0</v>
      </c>
      <c r="Q301" s="1">
        <v>0</v>
      </c>
      <c r="R301" s="5"/>
      <c r="S301" s="1">
        <v>0</v>
      </c>
      <c r="T301" s="1">
        <v>0</v>
      </c>
      <c r="U301" s="1">
        <v>0</v>
      </c>
      <c r="V301" s="1">
        <v>0</v>
      </c>
      <c r="W301" s="1">
        <v>0</v>
      </c>
      <c r="X301" s="1">
        <v>0</v>
      </c>
      <c r="Y301" s="1">
        <v>0</v>
      </c>
      <c r="Z301" s="1">
        <v>0</v>
      </c>
      <c r="AA301" s="1">
        <v>0</v>
      </c>
      <c r="AB301" s="1">
        <v>0</v>
      </c>
      <c r="AC301" s="1">
        <v>0</v>
      </c>
      <c r="AD301" s="1">
        <v>0</v>
      </c>
      <c r="AE301" s="1">
        <v>0</v>
      </c>
      <c r="AF301" s="1">
        <v>0</v>
      </c>
      <c r="AG301" s="196"/>
      <c r="AH301" s="196">
        <v>0</v>
      </c>
    </row>
    <row r="302" spans="1:34" ht="12.75">
      <c r="A302" s="3">
        <v>298</v>
      </c>
      <c r="B302" s="195" t="s">
        <v>1707</v>
      </c>
      <c r="C302" s="195"/>
      <c r="D302" s="1">
        <v>0</v>
      </c>
      <c r="E302" s="1">
        <v>0</v>
      </c>
      <c r="F302" s="1">
        <v>0</v>
      </c>
      <c r="G302" s="1">
        <v>0</v>
      </c>
      <c r="H302" s="1">
        <v>0</v>
      </c>
      <c r="I302" s="1">
        <v>0</v>
      </c>
      <c r="J302" s="1">
        <v>0</v>
      </c>
      <c r="K302" s="1">
        <v>0</v>
      </c>
      <c r="L302" s="1">
        <v>0</v>
      </c>
      <c r="M302" s="1">
        <v>0</v>
      </c>
      <c r="N302" s="1">
        <v>0</v>
      </c>
      <c r="O302" s="1">
        <v>0</v>
      </c>
      <c r="P302" s="1">
        <v>0</v>
      </c>
      <c r="Q302" s="1">
        <v>0</v>
      </c>
      <c r="R302" s="5"/>
      <c r="S302" s="1">
        <v>0</v>
      </c>
      <c r="T302" s="1">
        <v>0</v>
      </c>
      <c r="U302" s="1">
        <v>0</v>
      </c>
      <c r="V302" s="1">
        <v>0</v>
      </c>
      <c r="W302" s="1">
        <v>0</v>
      </c>
      <c r="X302" s="1">
        <v>0</v>
      </c>
      <c r="Y302" s="1">
        <v>0</v>
      </c>
      <c r="Z302" s="1">
        <v>0</v>
      </c>
      <c r="AA302" s="1">
        <v>0</v>
      </c>
      <c r="AB302" s="1">
        <v>0</v>
      </c>
      <c r="AC302" s="1">
        <v>0</v>
      </c>
      <c r="AD302" s="1">
        <v>0</v>
      </c>
      <c r="AE302" s="1">
        <v>0</v>
      </c>
      <c r="AF302" s="1">
        <v>0</v>
      </c>
      <c r="AG302" s="21"/>
      <c r="AH302" s="196">
        <v>0</v>
      </c>
    </row>
    <row r="303" spans="1:34" ht="12.75">
      <c r="A303" s="3">
        <v>299</v>
      </c>
      <c r="B303" s="195" t="s">
        <v>1708</v>
      </c>
      <c r="C303" s="195"/>
      <c r="D303" s="1">
        <v>0</v>
      </c>
      <c r="E303" s="1">
        <v>0</v>
      </c>
      <c r="F303" s="1">
        <v>0</v>
      </c>
      <c r="G303" s="1">
        <v>0</v>
      </c>
      <c r="H303" s="1">
        <v>0</v>
      </c>
      <c r="I303" s="1">
        <v>0</v>
      </c>
      <c r="J303" s="1">
        <v>0</v>
      </c>
      <c r="K303" s="1">
        <v>0</v>
      </c>
      <c r="L303" s="1">
        <v>0</v>
      </c>
      <c r="M303" s="1">
        <v>0</v>
      </c>
      <c r="N303" s="1">
        <v>0</v>
      </c>
      <c r="O303" s="1">
        <v>0</v>
      </c>
      <c r="P303" s="1">
        <v>0</v>
      </c>
      <c r="Q303" s="1">
        <v>0</v>
      </c>
      <c r="R303" s="5"/>
      <c r="S303" s="1">
        <v>0</v>
      </c>
      <c r="T303" s="1">
        <v>0</v>
      </c>
      <c r="U303" s="1">
        <v>0</v>
      </c>
      <c r="V303" s="1">
        <v>0</v>
      </c>
      <c r="W303" s="1">
        <v>0</v>
      </c>
      <c r="X303" s="1">
        <v>0</v>
      </c>
      <c r="Y303" s="1">
        <v>0</v>
      </c>
      <c r="Z303" s="1">
        <v>0</v>
      </c>
      <c r="AA303" s="1">
        <v>0</v>
      </c>
      <c r="AB303" s="1">
        <v>0</v>
      </c>
      <c r="AC303" s="1">
        <v>0</v>
      </c>
      <c r="AD303" s="1">
        <v>0</v>
      </c>
      <c r="AE303" s="1">
        <v>0</v>
      </c>
      <c r="AF303" s="1">
        <v>0</v>
      </c>
      <c r="AG303" s="21"/>
      <c r="AH303" s="196">
        <v>0</v>
      </c>
    </row>
    <row r="304" spans="1:34" ht="12.75">
      <c r="A304" s="3">
        <v>300</v>
      </c>
      <c r="B304" s="1" t="s">
        <v>1126</v>
      </c>
      <c r="D304" s="1">
        <v>22.92</v>
      </c>
      <c r="E304" s="1">
        <v>8.02</v>
      </c>
      <c r="F304" s="1">
        <v>15.35</v>
      </c>
      <c r="G304" s="1">
        <v>17.65</v>
      </c>
      <c r="H304" s="1">
        <v>19.02</v>
      </c>
      <c r="I304" s="1">
        <v>3.44</v>
      </c>
      <c r="J304" s="1">
        <v>0</v>
      </c>
      <c r="K304" s="1">
        <v>9.17</v>
      </c>
      <c r="L304" s="1">
        <v>18.8</v>
      </c>
      <c r="M304" s="1">
        <v>25.2</v>
      </c>
      <c r="N304" s="1">
        <v>15.58</v>
      </c>
      <c r="O304" s="1">
        <v>23.64</v>
      </c>
      <c r="P304" s="1">
        <v>26.29</v>
      </c>
      <c r="Q304" s="1">
        <v>24.66</v>
      </c>
      <c r="S304" s="1">
        <v>20.96</v>
      </c>
      <c r="T304" s="1">
        <v>7.34</v>
      </c>
      <c r="U304" s="1">
        <v>14.04</v>
      </c>
      <c r="V304" s="1">
        <v>16.14</v>
      </c>
      <c r="W304" s="1">
        <v>17.4</v>
      </c>
      <c r="X304" s="1">
        <v>3.14</v>
      </c>
      <c r="Y304" s="1">
        <v>0</v>
      </c>
      <c r="Z304" s="1">
        <v>4.19</v>
      </c>
      <c r="AA304" s="1">
        <v>15.96</v>
      </c>
      <c r="AB304" s="1">
        <v>24.17</v>
      </c>
      <c r="AC304" s="1">
        <v>11.93</v>
      </c>
      <c r="AD304" s="1">
        <v>22.01</v>
      </c>
      <c r="AE304" s="1">
        <v>25.62</v>
      </c>
      <c r="AF304" s="1">
        <v>23.45</v>
      </c>
      <c r="AH304" s="7">
        <f aca="true" t="shared" si="14" ref="AH304:AH309">IF(SUM(D304:AF304)=0,0,1)</f>
        <v>1</v>
      </c>
    </row>
    <row r="305" spans="1:34" ht="12.75">
      <c r="A305" s="3">
        <v>301</v>
      </c>
      <c r="B305" s="1" t="s">
        <v>1127</v>
      </c>
      <c r="D305" s="1">
        <v>15.39</v>
      </c>
      <c r="E305" s="1">
        <v>5.39</v>
      </c>
      <c r="F305" s="1">
        <v>10.31</v>
      </c>
      <c r="G305" s="1">
        <v>11.85</v>
      </c>
      <c r="H305" s="1">
        <v>12.78</v>
      </c>
      <c r="I305" s="1">
        <v>2.31</v>
      </c>
      <c r="J305" s="1">
        <v>0</v>
      </c>
      <c r="K305" s="1">
        <v>6.48</v>
      </c>
      <c r="L305" s="1">
        <v>12.45</v>
      </c>
      <c r="M305" s="1">
        <v>17.4</v>
      </c>
      <c r="N305" s="1">
        <v>10.08</v>
      </c>
      <c r="O305" s="1">
        <v>16</v>
      </c>
      <c r="P305" s="1">
        <v>19.04</v>
      </c>
      <c r="Q305" s="1">
        <v>16.58</v>
      </c>
      <c r="S305" s="1">
        <v>10.62</v>
      </c>
      <c r="T305" s="1">
        <v>3.72</v>
      </c>
      <c r="U305" s="1">
        <v>7.12</v>
      </c>
      <c r="V305" s="1">
        <v>8.18</v>
      </c>
      <c r="W305" s="1">
        <v>8.81</v>
      </c>
      <c r="X305" s="1">
        <v>1.59</v>
      </c>
      <c r="Y305" s="1">
        <v>0</v>
      </c>
      <c r="Z305" s="1">
        <v>3.71</v>
      </c>
      <c r="AA305" s="1">
        <v>8.02</v>
      </c>
      <c r="AB305" s="1">
        <v>12.91</v>
      </c>
      <c r="AC305" s="1">
        <v>5.83</v>
      </c>
      <c r="AD305" s="1">
        <v>11.3</v>
      </c>
      <c r="AE305" s="1">
        <v>14.81</v>
      </c>
      <c r="AF305" s="1">
        <v>11.96</v>
      </c>
      <c r="AH305" s="7">
        <f t="shared" si="14"/>
        <v>1</v>
      </c>
    </row>
    <row r="306" spans="1:34" ht="12.75">
      <c r="A306" s="3">
        <v>302</v>
      </c>
      <c r="B306" s="1" t="s">
        <v>1128</v>
      </c>
      <c r="D306" s="1">
        <v>7.37</v>
      </c>
      <c r="E306" s="1">
        <v>2.58</v>
      </c>
      <c r="F306" s="1">
        <v>4.95</v>
      </c>
      <c r="G306" s="1">
        <v>5.67</v>
      </c>
      <c r="H306" s="1">
        <v>6.12</v>
      </c>
      <c r="I306" s="1">
        <v>1.11</v>
      </c>
      <c r="J306" s="1">
        <v>0</v>
      </c>
      <c r="K306" s="1">
        <v>4.67</v>
      </c>
      <c r="L306" s="1">
        <v>6.61</v>
      </c>
      <c r="M306" s="1">
        <v>7.83</v>
      </c>
      <c r="N306" s="1">
        <v>5.98</v>
      </c>
      <c r="O306" s="1">
        <v>7.55</v>
      </c>
      <c r="P306" s="1">
        <v>8.03</v>
      </c>
      <c r="Q306" s="1">
        <v>7.73</v>
      </c>
      <c r="S306" s="1">
        <v>0.39</v>
      </c>
      <c r="T306" s="1">
        <v>0.14</v>
      </c>
      <c r="U306" s="1">
        <v>0.22</v>
      </c>
      <c r="V306" s="1">
        <v>0.3</v>
      </c>
      <c r="W306" s="1">
        <v>0.32</v>
      </c>
      <c r="X306" s="1">
        <v>0.06</v>
      </c>
      <c r="Y306" s="1">
        <v>0</v>
      </c>
      <c r="Z306" s="1">
        <v>-1.67</v>
      </c>
      <c r="AA306" s="1">
        <v>-0.01</v>
      </c>
      <c r="AB306" s="1">
        <v>0.87</v>
      </c>
      <c r="AC306" s="1">
        <v>-0.44</v>
      </c>
      <c r="AD306" s="1">
        <v>0.63</v>
      </c>
      <c r="AE306" s="1">
        <v>0.9</v>
      </c>
      <c r="AF306" s="1">
        <v>0.86</v>
      </c>
      <c r="AH306" s="7">
        <f t="shared" si="14"/>
        <v>1</v>
      </c>
    </row>
    <row r="307" spans="1:34" ht="12.75">
      <c r="A307" s="3">
        <v>303</v>
      </c>
      <c r="B307" s="1" t="s">
        <v>1129</v>
      </c>
      <c r="D307" s="1">
        <v>7.88</v>
      </c>
      <c r="E307" s="1">
        <v>2.76</v>
      </c>
      <c r="F307" s="1">
        <v>5.3</v>
      </c>
      <c r="G307" s="1">
        <v>6.07</v>
      </c>
      <c r="H307" s="1">
        <v>6.54</v>
      </c>
      <c r="I307" s="1">
        <v>1.18</v>
      </c>
      <c r="J307" s="1">
        <v>0</v>
      </c>
      <c r="K307" s="1">
        <v>5.48</v>
      </c>
      <c r="L307" s="1">
        <v>7.49</v>
      </c>
      <c r="M307" s="1">
        <v>8.49</v>
      </c>
      <c r="N307" s="1">
        <v>7.04</v>
      </c>
      <c r="O307" s="1">
        <v>8.17</v>
      </c>
      <c r="P307" s="1">
        <v>8.59</v>
      </c>
      <c r="Q307" s="1">
        <v>8.44</v>
      </c>
      <c r="S307" s="1">
        <v>0.35</v>
      </c>
      <c r="T307" s="1">
        <v>0.12</v>
      </c>
      <c r="U307" s="1">
        <v>0.19</v>
      </c>
      <c r="V307" s="1">
        <v>0.27</v>
      </c>
      <c r="W307" s="1">
        <v>0.29</v>
      </c>
      <c r="X307" s="1">
        <v>0.05</v>
      </c>
      <c r="Y307" s="1">
        <v>0</v>
      </c>
      <c r="Z307" s="1">
        <v>-1.88</v>
      </c>
      <c r="AA307" s="1">
        <v>0.27</v>
      </c>
      <c r="AB307" s="1">
        <v>1.18</v>
      </c>
      <c r="AC307" s="1">
        <v>-0.08</v>
      </c>
      <c r="AD307" s="1">
        <v>0.8</v>
      </c>
      <c r="AE307" s="1">
        <v>1.22</v>
      </c>
      <c r="AF307" s="1">
        <v>1.16</v>
      </c>
      <c r="AH307" s="7">
        <f t="shared" si="14"/>
        <v>1</v>
      </c>
    </row>
    <row r="308" spans="1:34" ht="12.75">
      <c r="A308" s="3">
        <v>304</v>
      </c>
      <c r="B308" s="1" t="s">
        <v>1130</v>
      </c>
      <c r="D308" s="1">
        <v>0</v>
      </c>
      <c r="E308" s="1">
        <v>0</v>
      </c>
      <c r="F308" s="1">
        <v>0</v>
      </c>
      <c r="G308" s="1">
        <v>0</v>
      </c>
      <c r="H308" s="1">
        <v>0</v>
      </c>
      <c r="I308" s="1">
        <v>0</v>
      </c>
      <c r="J308" s="1">
        <v>0</v>
      </c>
      <c r="K308" s="1">
        <v>0</v>
      </c>
      <c r="L308" s="1">
        <v>0</v>
      </c>
      <c r="M308" s="1">
        <v>0</v>
      </c>
      <c r="N308" s="1">
        <v>0</v>
      </c>
      <c r="O308" s="1">
        <v>0</v>
      </c>
      <c r="P308" s="1">
        <v>0</v>
      </c>
      <c r="Q308" s="1">
        <v>0</v>
      </c>
      <c r="S308" s="1">
        <v>0</v>
      </c>
      <c r="T308" s="1">
        <v>0</v>
      </c>
      <c r="U308" s="1">
        <v>0</v>
      </c>
      <c r="V308" s="1">
        <v>0</v>
      </c>
      <c r="W308" s="1">
        <v>0</v>
      </c>
      <c r="X308" s="1">
        <v>0</v>
      </c>
      <c r="Y308" s="1">
        <v>0</v>
      </c>
      <c r="Z308" s="1">
        <v>0</v>
      </c>
      <c r="AA308" s="1">
        <v>0</v>
      </c>
      <c r="AB308" s="1">
        <v>0</v>
      </c>
      <c r="AC308" s="1">
        <v>0</v>
      </c>
      <c r="AD308" s="1">
        <v>0</v>
      </c>
      <c r="AE308" s="1">
        <v>0</v>
      </c>
      <c r="AF308" s="1">
        <v>0</v>
      </c>
      <c r="AH308" s="7">
        <f t="shared" si="14"/>
        <v>0</v>
      </c>
    </row>
    <row r="309" spans="1:34" ht="12.75">
      <c r="A309" s="3">
        <v>305</v>
      </c>
      <c r="B309" s="1" t="s">
        <v>1131</v>
      </c>
      <c r="D309" s="1">
        <v>0</v>
      </c>
      <c r="E309" s="1">
        <v>0</v>
      </c>
      <c r="F309" s="1">
        <v>0</v>
      </c>
      <c r="G309" s="1">
        <v>0</v>
      </c>
      <c r="H309" s="1">
        <v>0</v>
      </c>
      <c r="I309" s="1">
        <v>0</v>
      </c>
      <c r="J309" s="1">
        <v>0</v>
      </c>
      <c r="K309" s="1">
        <v>0</v>
      </c>
      <c r="L309" s="1">
        <v>0</v>
      </c>
      <c r="M309" s="1">
        <v>0</v>
      </c>
      <c r="N309" s="1">
        <v>0</v>
      </c>
      <c r="O309" s="1">
        <v>0</v>
      </c>
      <c r="P309" s="1">
        <v>0</v>
      </c>
      <c r="Q309" s="1">
        <v>0</v>
      </c>
      <c r="S309" s="1">
        <v>0</v>
      </c>
      <c r="T309" s="1">
        <v>0</v>
      </c>
      <c r="U309" s="1">
        <v>0</v>
      </c>
      <c r="V309" s="1">
        <v>0</v>
      </c>
      <c r="W309" s="1">
        <v>0</v>
      </c>
      <c r="X309" s="1">
        <v>0</v>
      </c>
      <c r="Y309" s="1">
        <v>0</v>
      </c>
      <c r="Z309" s="1">
        <v>0</v>
      </c>
      <c r="AA309" s="1">
        <v>0</v>
      </c>
      <c r="AB309" s="1">
        <v>0</v>
      </c>
      <c r="AC309" s="1">
        <v>0</v>
      </c>
      <c r="AD309" s="1">
        <v>0</v>
      </c>
      <c r="AE309" s="1">
        <v>0</v>
      </c>
      <c r="AF309" s="1">
        <v>0</v>
      </c>
      <c r="AH309" s="7">
        <f t="shared" si="14"/>
        <v>0</v>
      </c>
    </row>
    <row r="310" spans="1:34" ht="12.75">
      <c r="A310" s="3">
        <v>306</v>
      </c>
      <c r="B310" s="195" t="s">
        <v>1709</v>
      </c>
      <c r="C310" s="195"/>
      <c r="D310" s="1">
        <v>15.77</v>
      </c>
      <c r="E310" s="1">
        <v>5.52</v>
      </c>
      <c r="F310" s="1">
        <v>10.57</v>
      </c>
      <c r="G310" s="1">
        <v>12.14</v>
      </c>
      <c r="H310" s="1">
        <v>13.09</v>
      </c>
      <c r="I310" s="1">
        <v>2.37</v>
      </c>
      <c r="J310" s="1">
        <v>0</v>
      </c>
      <c r="K310" s="1">
        <v>5.74</v>
      </c>
      <c r="L310" s="1">
        <v>12.59</v>
      </c>
      <c r="M310" s="1">
        <v>17.82</v>
      </c>
      <c r="N310" s="1">
        <v>10.06</v>
      </c>
      <c r="O310" s="1">
        <v>16.37</v>
      </c>
      <c r="P310" s="1">
        <v>19.52</v>
      </c>
      <c r="Q310" s="1">
        <v>16.96</v>
      </c>
      <c r="S310" s="1">
        <v>11.69</v>
      </c>
      <c r="T310" s="1">
        <v>4.09</v>
      </c>
      <c r="U310" s="1">
        <v>7.84</v>
      </c>
      <c r="V310" s="1">
        <v>9</v>
      </c>
      <c r="W310" s="1">
        <v>9.71</v>
      </c>
      <c r="X310" s="1">
        <v>1.75</v>
      </c>
      <c r="Y310" s="1">
        <v>0</v>
      </c>
      <c r="Z310" s="1">
        <v>3.19</v>
      </c>
      <c r="AA310" s="1">
        <v>8.94</v>
      </c>
      <c r="AB310" s="1">
        <v>13.95</v>
      </c>
      <c r="AC310" s="1">
        <v>6.68</v>
      </c>
      <c r="AD310" s="1">
        <v>12.34</v>
      </c>
      <c r="AE310" s="1">
        <v>15.89</v>
      </c>
      <c r="AF310" s="1">
        <v>12.98</v>
      </c>
      <c r="AG310" s="196"/>
      <c r="AH310" s="196">
        <v>1</v>
      </c>
    </row>
    <row r="311" spans="1:34" s="218" customFormat="1" ht="12.75">
      <c r="A311" s="216">
        <v>307</v>
      </c>
      <c r="B311" s="217" t="s">
        <v>174</v>
      </c>
      <c r="D311" s="217">
        <v>18.93</v>
      </c>
      <c r="E311" s="217">
        <v>6.62</v>
      </c>
      <c r="F311" s="217">
        <v>12.68</v>
      </c>
      <c r="G311" s="217">
        <v>14.57</v>
      </c>
      <c r="H311" s="217">
        <v>15.71</v>
      </c>
      <c r="I311" s="217">
        <v>2.84</v>
      </c>
      <c r="J311" s="217">
        <v>0</v>
      </c>
      <c r="K311" s="217">
        <v>8.15</v>
      </c>
      <c r="L311" s="217">
        <v>16.54</v>
      </c>
      <c r="M311" s="217">
        <v>20.95</v>
      </c>
      <c r="N311" s="217">
        <v>14.32</v>
      </c>
      <c r="O311" s="217">
        <v>19.86</v>
      </c>
      <c r="P311" s="217">
        <v>21.4</v>
      </c>
      <c r="Q311" s="217">
        <v>20.72</v>
      </c>
      <c r="S311" s="217">
        <v>13.93</v>
      </c>
      <c r="T311" s="217">
        <v>4.87</v>
      </c>
      <c r="U311" s="217">
        <v>9.33</v>
      </c>
      <c r="V311" s="217">
        <v>10.72</v>
      </c>
      <c r="W311" s="217">
        <v>11.56</v>
      </c>
      <c r="X311" s="217">
        <v>2.09</v>
      </c>
      <c r="Y311" s="217">
        <v>0</v>
      </c>
      <c r="Z311" s="217">
        <v>2.57</v>
      </c>
      <c r="AA311" s="217">
        <v>12.12</v>
      </c>
      <c r="AB311" s="217">
        <v>16.62</v>
      </c>
      <c r="AC311" s="217">
        <v>9.96</v>
      </c>
      <c r="AD311" s="217">
        <v>15.35</v>
      </c>
      <c r="AE311" s="217">
        <v>16.9</v>
      </c>
      <c r="AF311" s="217">
        <v>16.48</v>
      </c>
      <c r="AH311" s="219">
        <f aca="true" t="shared" si="15" ref="AH311:AH317">IF(SUM(D311:AF311)=0,0,1)</f>
        <v>1</v>
      </c>
    </row>
    <row r="312" spans="1:34" ht="12.75">
      <c r="A312" s="3">
        <v>308</v>
      </c>
      <c r="B312" s="1" t="s">
        <v>175</v>
      </c>
      <c r="D312" s="1">
        <v>20.71</v>
      </c>
      <c r="E312" s="1">
        <v>7.25</v>
      </c>
      <c r="F312" s="1">
        <v>13.88</v>
      </c>
      <c r="G312" s="1">
        <v>15.95</v>
      </c>
      <c r="H312" s="1">
        <v>17.19</v>
      </c>
      <c r="I312" s="1">
        <v>3.11</v>
      </c>
      <c r="J312" s="1">
        <v>0</v>
      </c>
      <c r="K312" s="1">
        <v>9.16</v>
      </c>
      <c r="L312" s="1">
        <v>17.09</v>
      </c>
      <c r="M312" s="1">
        <v>22.39</v>
      </c>
      <c r="N312" s="1">
        <v>14.37</v>
      </c>
      <c r="O312" s="1">
        <v>21.18</v>
      </c>
      <c r="P312" s="1">
        <v>23.37</v>
      </c>
      <c r="Q312" s="1">
        <v>21.91</v>
      </c>
      <c r="S312" s="1">
        <v>17.07</v>
      </c>
      <c r="T312" s="1">
        <v>5.98</v>
      </c>
      <c r="U312" s="1">
        <v>11.44</v>
      </c>
      <c r="V312" s="1">
        <v>13.15</v>
      </c>
      <c r="W312" s="1">
        <v>14.17</v>
      </c>
      <c r="X312" s="1">
        <v>2.56</v>
      </c>
      <c r="Y312" s="1">
        <v>0</v>
      </c>
      <c r="Z312" s="1">
        <v>4.64</v>
      </c>
      <c r="AA312" s="1">
        <v>12.93</v>
      </c>
      <c r="AB312" s="1">
        <v>19.18</v>
      </c>
      <c r="AC312" s="1">
        <v>9.78</v>
      </c>
      <c r="AD312" s="1">
        <v>17.65</v>
      </c>
      <c r="AE312" s="1">
        <v>20.44</v>
      </c>
      <c r="AF312" s="1">
        <v>18.55</v>
      </c>
      <c r="AH312" s="7">
        <f t="shared" si="15"/>
        <v>1</v>
      </c>
    </row>
    <row r="313" spans="1:34" ht="12.75">
      <c r="A313" s="3">
        <v>309</v>
      </c>
      <c r="B313" s="1" t="s">
        <v>176</v>
      </c>
      <c r="D313" s="1">
        <v>17.81</v>
      </c>
      <c r="E313" s="1">
        <v>6.23</v>
      </c>
      <c r="F313" s="1">
        <v>11.95</v>
      </c>
      <c r="G313" s="1">
        <v>13.71</v>
      </c>
      <c r="H313" s="1">
        <v>14.78</v>
      </c>
      <c r="I313" s="1">
        <v>2.67</v>
      </c>
      <c r="J313" s="1">
        <v>0</v>
      </c>
      <c r="K313" s="1">
        <v>8.05</v>
      </c>
      <c r="L313" s="1">
        <v>14.78</v>
      </c>
      <c r="M313" s="1">
        <v>19.29</v>
      </c>
      <c r="N313" s="1">
        <v>12.48</v>
      </c>
      <c r="O313" s="1">
        <v>18.22</v>
      </c>
      <c r="P313" s="1">
        <v>20.15</v>
      </c>
      <c r="Q313" s="1">
        <v>18.86</v>
      </c>
      <c r="S313" s="1">
        <v>13.4</v>
      </c>
      <c r="T313" s="1">
        <v>4.69</v>
      </c>
      <c r="U313" s="1">
        <v>8.96</v>
      </c>
      <c r="V313" s="1">
        <v>10.32</v>
      </c>
      <c r="W313" s="1">
        <v>11.12</v>
      </c>
      <c r="X313" s="1">
        <v>2.01</v>
      </c>
      <c r="Y313" s="1">
        <v>0</v>
      </c>
      <c r="Z313" s="1">
        <v>1.89</v>
      </c>
      <c r="AA313" s="1">
        <v>9.66</v>
      </c>
      <c r="AB313" s="1">
        <v>15.4</v>
      </c>
      <c r="AC313" s="1">
        <v>6.8</v>
      </c>
      <c r="AD313" s="1">
        <v>13.95</v>
      </c>
      <c r="AE313" s="1">
        <v>16.58</v>
      </c>
      <c r="AF313" s="1">
        <v>14.81</v>
      </c>
      <c r="AH313" s="7">
        <f t="shared" si="15"/>
        <v>1</v>
      </c>
    </row>
    <row r="314" spans="1:34" ht="12.75">
      <c r="A314" s="3">
        <v>310</v>
      </c>
      <c r="B314" s="1" t="s">
        <v>177</v>
      </c>
      <c r="D314" s="1">
        <v>16.21</v>
      </c>
      <c r="E314" s="1">
        <v>5.67</v>
      </c>
      <c r="F314" s="1">
        <v>10.87</v>
      </c>
      <c r="G314" s="1">
        <v>12.48</v>
      </c>
      <c r="H314" s="1">
        <v>13.45</v>
      </c>
      <c r="I314" s="1">
        <v>2.43</v>
      </c>
      <c r="J314" s="1">
        <v>0</v>
      </c>
      <c r="K314" s="1">
        <v>8.38</v>
      </c>
      <c r="L314" s="1">
        <v>13.82</v>
      </c>
      <c r="M314" s="1">
        <v>17.25</v>
      </c>
      <c r="N314" s="1">
        <v>12.04</v>
      </c>
      <c r="O314" s="1">
        <v>16.5</v>
      </c>
      <c r="P314" s="1">
        <v>17.84</v>
      </c>
      <c r="Q314" s="1">
        <v>16.95</v>
      </c>
      <c r="S314" s="1">
        <v>10.45</v>
      </c>
      <c r="T314" s="1">
        <v>3.66</v>
      </c>
      <c r="U314" s="1">
        <v>6.98</v>
      </c>
      <c r="V314" s="1">
        <v>8.05</v>
      </c>
      <c r="W314" s="1">
        <v>8.68</v>
      </c>
      <c r="X314" s="1">
        <v>1.57</v>
      </c>
      <c r="Y314" s="1">
        <v>0</v>
      </c>
      <c r="Z314" s="1">
        <v>2.29</v>
      </c>
      <c r="AA314" s="1">
        <v>7.82</v>
      </c>
      <c r="AB314" s="1">
        <v>11.7</v>
      </c>
      <c r="AC314" s="1">
        <v>5.84</v>
      </c>
      <c r="AD314" s="1">
        <v>10.79</v>
      </c>
      <c r="AE314" s="1">
        <v>12.44</v>
      </c>
      <c r="AF314" s="1">
        <v>11.33</v>
      </c>
      <c r="AH314" s="7">
        <f t="shared" si="15"/>
        <v>1</v>
      </c>
    </row>
    <row r="315" spans="1:34" ht="12.75">
      <c r="A315" s="3">
        <v>311</v>
      </c>
      <c r="B315" s="1" t="s">
        <v>178</v>
      </c>
      <c r="D315" s="1">
        <v>0</v>
      </c>
      <c r="E315" s="1">
        <v>0</v>
      </c>
      <c r="F315" s="1">
        <v>0</v>
      </c>
      <c r="G315" s="1">
        <v>0</v>
      </c>
      <c r="H315" s="1">
        <v>0</v>
      </c>
      <c r="I315" s="1">
        <v>0</v>
      </c>
      <c r="J315" s="1">
        <v>0</v>
      </c>
      <c r="K315" s="1">
        <v>0</v>
      </c>
      <c r="L315" s="1">
        <v>0</v>
      </c>
      <c r="M315" s="1">
        <v>0</v>
      </c>
      <c r="N315" s="1">
        <v>0</v>
      </c>
      <c r="O315" s="1">
        <v>0</v>
      </c>
      <c r="P315" s="1">
        <v>0</v>
      </c>
      <c r="Q315" s="1">
        <v>0</v>
      </c>
      <c r="S315" s="1">
        <v>0</v>
      </c>
      <c r="T315" s="1">
        <v>0</v>
      </c>
      <c r="U315" s="1">
        <v>0</v>
      </c>
      <c r="V315" s="1">
        <v>0</v>
      </c>
      <c r="W315" s="1">
        <v>0</v>
      </c>
      <c r="X315" s="1">
        <v>0</v>
      </c>
      <c r="Y315" s="1">
        <v>0</v>
      </c>
      <c r="Z315" s="1">
        <v>0</v>
      </c>
      <c r="AA315" s="1">
        <v>0</v>
      </c>
      <c r="AB315" s="1">
        <v>0</v>
      </c>
      <c r="AC315" s="1">
        <v>0</v>
      </c>
      <c r="AD315" s="1">
        <v>0</v>
      </c>
      <c r="AE315" s="1">
        <v>0</v>
      </c>
      <c r="AF315" s="1">
        <v>0</v>
      </c>
      <c r="AH315" s="7">
        <f t="shared" si="15"/>
        <v>0</v>
      </c>
    </row>
    <row r="316" spans="1:34" ht="12.75">
      <c r="A316" s="3">
        <v>312</v>
      </c>
      <c r="B316" s="1" t="s">
        <v>179</v>
      </c>
      <c r="D316" s="1">
        <v>0</v>
      </c>
      <c r="E316" s="1">
        <v>0</v>
      </c>
      <c r="F316" s="1">
        <v>0</v>
      </c>
      <c r="G316" s="1">
        <v>0</v>
      </c>
      <c r="H316" s="1">
        <v>0</v>
      </c>
      <c r="I316" s="1">
        <v>0</v>
      </c>
      <c r="J316" s="1">
        <v>0</v>
      </c>
      <c r="K316" s="1">
        <v>0</v>
      </c>
      <c r="L316" s="1">
        <v>0</v>
      </c>
      <c r="M316" s="1">
        <v>0</v>
      </c>
      <c r="N316" s="1">
        <v>0</v>
      </c>
      <c r="O316" s="1">
        <v>0</v>
      </c>
      <c r="P316" s="1">
        <v>0</v>
      </c>
      <c r="Q316" s="1">
        <v>0</v>
      </c>
      <c r="S316" s="1">
        <v>0</v>
      </c>
      <c r="T316" s="1">
        <v>0</v>
      </c>
      <c r="U316" s="1">
        <v>0</v>
      </c>
      <c r="V316" s="1">
        <v>0</v>
      </c>
      <c r="W316" s="1">
        <v>0</v>
      </c>
      <c r="X316" s="1">
        <v>0</v>
      </c>
      <c r="Y316" s="1">
        <v>0</v>
      </c>
      <c r="Z316" s="1">
        <v>0</v>
      </c>
      <c r="AA316" s="1">
        <v>0</v>
      </c>
      <c r="AB316" s="1">
        <v>0</v>
      </c>
      <c r="AC316" s="1">
        <v>0</v>
      </c>
      <c r="AD316" s="1">
        <v>0</v>
      </c>
      <c r="AE316" s="1">
        <v>0</v>
      </c>
      <c r="AF316" s="1">
        <v>0</v>
      </c>
      <c r="AH316" s="7">
        <f t="shared" si="15"/>
        <v>0</v>
      </c>
    </row>
    <row r="317" spans="1:34" ht="12.75">
      <c r="A317" s="3">
        <v>313</v>
      </c>
      <c r="B317" s="1" t="s">
        <v>180</v>
      </c>
      <c r="D317" s="1">
        <v>0</v>
      </c>
      <c r="E317" s="1">
        <v>0</v>
      </c>
      <c r="F317" s="1">
        <v>0</v>
      </c>
      <c r="G317" s="1">
        <v>0</v>
      </c>
      <c r="H317" s="1">
        <v>0</v>
      </c>
      <c r="I317" s="1">
        <v>0</v>
      </c>
      <c r="J317" s="1">
        <v>0</v>
      </c>
      <c r="K317" s="1">
        <v>0</v>
      </c>
      <c r="L317" s="1">
        <v>0</v>
      </c>
      <c r="M317" s="1">
        <v>0</v>
      </c>
      <c r="N317" s="1">
        <v>0</v>
      </c>
      <c r="O317" s="1">
        <v>0</v>
      </c>
      <c r="P317" s="1">
        <v>0</v>
      </c>
      <c r="Q317" s="1">
        <v>0</v>
      </c>
      <c r="S317" s="1">
        <v>0</v>
      </c>
      <c r="T317" s="1">
        <v>0</v>
      </c>
      <c r="U317" s="1">
        <v>0</v>
      </c>
      <c r="V317" s="1">
        <v>0</v>
      </c>
      <c r="W317" s="1">
        <v>0</v>
      </c>
      <c r="X317" s="1">
        <v>0</v>
      </c>
      <c r="Y317" s="1">
        <v>0</v>
      </c>
      <c r="Z317" s="1">
        <v>0</v>
      </c>
      <c r="AA317" s="1">
        <v>0</v>
      </c>
      <c r="AB317" s="1">
        <v>0</v>
      </c>
      <c r="AC317" s="1">
        <v>0</v>
      </c>
      <c r="AD317" s="1">
        <v>0</v>
      </c>
      <c r="AE317" s="1">
        <v>0</v>
      </c>
      <c r="AF317" s="1">
        <v>0</v>
      </c>
      <c r="AH317" s="7">
        <f t="shared" si="15"/>
        <v>0</v>
      </c>
    </row>
    <row r="318" spans="1:34" ht="12.75">
      <c r="A318" s="3">
        <v>314</v>
      </c>
      <c r="B318" s="195" t="s">
        <v>1710</v>
      </c>
      <c r="C318" s="195"/>
      <c r="D318" s="1">
        <v>13.55</v>
      </c>
      <c r="E318" s="1">
        <v>4.74</v>
      </c>
      <c r="F318" s="1">
        <v>9.08</v>
      </c>
      <c r="G318" s="1">
        <v>10.44</v>
      </c>
      <c r="H318" s="1">
        <v>11.25</v>
      </c>
      <c r="I318" s="1">
        <v>2.03</v>
      </c>
      <c r="J318" s="1">
        <v>0</v>
      </c>
      <c r="K318" s="1">
        <v>5.72</v>
      </c>
      <c r="L318" s="1">
        <v>10.93</v>
      </c>
      <c r="M318" s="1">
        <v>15.49</v>
      </c>
      <c r="N318" s="1">
        <v>8.81</v>
      </c>
      <c r="O318" s="1">
        <v>14.11</v>
      </c>
      <c r="P318" s="1">
        <v>17.14</v>
      </c>
      <c r="Q318" s="1">
        <v>14.67</v>
      </c>
      <c r="S318" s="1">
        <v>7.34</v>
      </c>
      <c r="T318" s="1">
        <v>2.57</v>
      </c>
      <c r="U318" s="1">
        <v>4.92</v>
      </c>
      <c r="V318" s="1">
        <v>5.65</v>
      </c>
      <c r="W318" s="1">
        <v>6.09</v>
      </c>
      <c r="X318" s="1">
        <v>1.1</v>
      </c>
      <c r="Y318" s="1">
        <v>0</v>
      </c>
      <c r="Z318" s="1">
        <v>1.85</v>
      </c>
      <c r="AA318" s="1">
        <v>5.17</v>
      </c>
      <c r="AB318" s="1">
        <v>9.51</v>
      </c>
      <c r="AC318" s="1">
        <v>3.32</v>
      </c>
      <c r="AD318" s="1">
        <v>7.94</v>
      </c>
      <c r="AE318" s="1">
        <v>11.41</v>
      </c>
      <c r="AF318" s="1">
        <v>8.56</v>
      </c>
      <c r="AG318" s="21"/>
      <c r="AH318" s="196">
        <v>1</v>
      </c>
    </row>
    <row r="319" spans="1:34" ht="12.75">
      <c r="A319" s="3">
        <v>315</v>
      </c>
      <c r="B319" s="1" t="s">
        <v>181</v>
      </c>
      <c r="D319" s="1">
        <v>20.44</v>
      </c>
      <c r="E319" s="1">
        <v>7.16</v>
      </c>
      <c r="F319" s="1">
        <v>13.7</v>
      </c>
      <c r="G319" s="1">
        <v>15.74</v>
      </c>
      <c r="H319" s="1">
        <v>16.97</v>
      </c>
      <c r="I319" s="1">
        <v>3.07</v>
      </c>
      <c r="J319" s="1">
        <v>0</v>
      </c>
      <c r="K319" s="1">
        <v>9.35</v>
      </c>
      <c r="L319" s="1">
        <v>17.68</v>
      </c>
      <c r="M319" s="1">
        <v>23.17</v>
      </c>
      <c r="N319" s="1">
        <v>15.59</v>
      </c>
      <c r="O319" s="1">
        <v>20.82</v>
      </c>
      <c r="P319" s="1">
        <v>22.5</v>
      </c>
      <c r="Q319" s="1">
        <v>23.5</v>
      </c>
      <c r="S319" s="1">
        <v>16.17</v>
      </c>
      <c r="T319" s="1">
        <v>5.66</v>
      </c>
      <c r="U319" s="1">
        <v>10.84</v>
      </c>
      <c r="V319" s="1">
        <v>12.45</v>
      </c>
      <c r="W319" s="1">
        <v>13.42</v>
      </c>
      <c r="X319" s="1">
        <v>2.43</v>
      </c>
      <c r="Y319" s="1">
        <v>0</v>
      </c>
      <c r="Z319" s="1">
        <v>5.37</v>
      </c>
      <c r="AA319" s="1">
        <v>13.92</v>
      </c>
      <c r="AB319" s="1">
        <v>19.71</v>
      </c>
      <c r="AC319" s="1">
        <v>12.18</v>
      </c>
      <c r="AD319" s="1">
        <v>16.54</v>
      </c>
      <c r="AE319" s="1">
        <v>18.18</v>
      </c>
      <c r="AF319" s="1">
        <v>20.48</v>
      </c>
      <c r="AH319" s="7">
        <f>IF(SUM(D319:AF319)=0,0,1)</f>
        <v>1</v>
      </c>
    </row>
    <row r="320" spans="1:34" ht="12.75">
      <c r="A320" s="3">
        <v>316</v>
      </c>
      <c r="B320" s="1" t="s">
        <v>182</v>
      </c>
      <c r="D320" s="1">
        <v>14.05</v>
      </c>
      <c r="E320" s="1">
        <v>4.92</v>
      </c>
      <c r="F320" s="1">
        <v>9.41</v>
      </c>
      <c r="G320" s="1">
        <v>10.82</v>
      </c>
      <c r="H320" s="1">
        <v>11.66</v>
      </c>
      <c r="I320" s="1">
        <v>2.11</v>
      </c>
      <c r="J320" s="1">
        <v>0</v>
      </c>
      <c r="K320" s="1">
        <v>5.63</v>
      </c>
      <c r="L320" s="1">
        <v>11.94</v>
      </c>
      <c r="M320" s="1">
        <v>16.62</v>
      </c>
      <c r="N320" s="1">
        <v>9.86</v>
      </c>
      <c r="O320" s="1">
        <v>15.05</v>
      </c>
      <c r="P320" s="1">
        <v>17.21</v>
      </c>
      <c r="Q320" s="1">
        <v>16.32</v>
      </c>
      <c r="S320" s="1">
        <v>8.77</v>
      </c>
      <c r="T320" s="1">
        <v>3.07</v>
      </c>
      <c r="U320" s="1">
        <v>5.88</v>
      </c>
      <c r="V320" s="1">
        <v>6.75</v>
      </c>
      <c r="W320" s="1">
        <v>7.28</v>
      </c>
      <c r="X320" s="1">
        <v>1.32</v>
      </c>
      <c r="Y320" s="1">
        <v>0</v>
      </c>
      <c r="Z320" s="1">
        <v>3.08</v>
      </c>
      <c r="AA320" s="1">
        <v>8.05</v>
      </c>
      <c r="AB320" s="1">
        <v>12</v>
      </c>
      <c r="AC320" s="1">
        <v>6.63</v>
      </c>
      <c r="AD320" s="1">
        <v>10.18</v>
      </c>
      <c r="AE320" s="1">
        <v>11.82</v>
      </c>
      <c r="AF320" s="1">
        <v>12.09</v>
      </c>
      <c r="AH320" s="7">
        <f>IF(SUM(D320:AF320)=0,0,1)</f>
        <v>1</v>
      </c>
    </row>
    <row r="321" spans="1:34" ht="12.75">
      <c r="A321" s="3">
        <v>317</v>
      </c>
      <c r="B321" s="1" t="s">
        <v>183</v>
      </c>
      <c r="D321" s="1">
        <v>11.06</v>
      </c>
      <c r="E321" s="1">
        <v>3.87</v>
      </c>
      <c r="F321" s="1">
        <v>7.42</v>
      </c>
      <c r="G321" s="1">
        <v>8.52</v>
      </c>
      <c r="H321" s="1">
        <v>9.18</v>
      </c>
      <c r="I321" s="1">
        <v>1.66</v>
      </c>
      <c r="J321" s="1">
        <v>0</v>
      </c>
      <c r="K321" s="1">
        <v>4.75</v>
      </c>
      <c r="L321" s="1">
        <v>9.48</v>
      </c>
      <c r="M321" s="1">
        <v>12.99</v>
      </c>
      <c r="N321" s="1">
        <v>7.92</v>
      </c>
      <c r="O321" s="1">
        <v>11.81</v>
      </c>
      <c r="P321" s="1">
        <v>13.44</v>
      </c>
      <c r="Q321" s="1">
        <v>12.76</v>
      </c>
      <c r="S321" s="1">
        <v>4.95</v>
      </c>
      <c r="T321" s="1">
        <v>1.73</v>
      </c>
      <c r="U321" s="1">
        <v>3.3</v>
      </c>
      <c r="V321" s="1">
        <v>3.81</v>
      </c>
      <c r="W321" s="1">
        <v>4.11</v>
      </c>
      <c r="X321" s="1">
        <v>0.74</v>
      </c>
      <c r="Y321" s="1">
        <v>0</v>
      </c>
      <c r="Z321" s="1">
        <v>0.69</v>
      </c>
      <c r="AA321" s="1">
        <v>4.41</v>
      </c>
      <c r="AB321" s="1">
        <v>7.38</v>
      </c>
      <c r="AC321" s="1">
        <v>3.35</v>
      </c>
      <c r="AD321" s="1">
        <v>6.01</v>
      </c>
      <c r="AE321" s="1">
        <v>7.24</v>
      </c>
      <c r="AF321" s="1">
        <v>7.44</v>
      </c>
      <c r="AH321" s="7">
        <f>IF(SUM(D321:AF321)=0,0,1)</f>
        <v>1</v>
      </c>
    </row>
    <row r="322" spans="1:34" ht="12.75">
      <c r="A322" s="3">
        <v>318</v>
      </c>
      <c r="B322" s="1" t="s">
        <v>184</v>
      </c>
      <c r="D322" s="1">
        <v>13.07</v>
      </c>
      <c r="E322" s="1">
        <v>4.57</v>
      </c>
      <c r="F322" s="1">
        <v>8.76</v>
      </c>
      <c r="G322" s="1">
        <v>10.06</v>
      </c>
      <c r="H322" s="1">
        <v>10.85</v>
      </c>
      <c r="I322" s="1">
        <v>1.96</v>
      </c>
      <c r="J322" s="1">
        <v>0</v>
      </c>
      <c r="K322" s="1">
        <v>5.29</v>
      </c>
      <c r="L322" s="1">
        <v>11.18</v>
      </c>
      <c r="M322" s="1">
        <v>15.98</v>
      </c>
      <c r="N322" s="1">
        <v>9.13</v>
      </c>
      <c r="O322" s="1">
        <v>14.26</v>
      </c>
      <c r="P322" s="1">
        <v>16.59</v>
      </c>
      <c r="Q322" s="1">
        <v>15.67</v>
      </c>
      <c r="S322" s="1">
        <v>6.82</v>
      </c>
      <c r="T322" s="1">
        <v>2.39</v>
      </c>
      <c r="U322" s="1">
        <v>4.57</v>
      </c>
      <c r="V322" s="1">
        <v>5.25</v>
      </c>
      <c r="W322" s="1">
        <v>5.66</v>
      </c>
      <c r="X322" s="1">
        <v>1.02</v>
      </c>
      <c r="Y322" s="1">
        <v>0</v>
      </c>
      <c r="Z322" s="1">
        <v>0.76</v>
      </c>
      <c r="AA322" s="1">
        <v>6.24</v>
      </c>
      <c r="AB322" s="1">
        <v>10.77</v>
      </c>
      <c r="AC322" s="1">
        <v>4.65</v>
      </c>
      <c r="AD322" s="1">
        <v>8.62</v>
      </c>
      <c r="AE322" s="1">
        <v>10.72</v>
      </c>
      <c r="AF322" s="1">
        <v>10.8</v>
      </c>
      <c r="AH322" s="7">
        <f>IF(SUM(D322:AF322)=0,0,1)</f>
        <v>1</v>
      </c>
    </row>
    <row r="323" spans="1:34" ht="12.75">
      <c r="A323" s="3">
        <v>319</v>
      </c>
      <c r="B323" s="1" t="s">
        <v>187</v>
      </c>
      <c r="D323" s="1">
        <v>0</v>
      </c>
      <c r="E323" s="1">
        <v>0</v>
      </c>
      <c r="F323" s="1">
        <v>0</v>
      </c>
      <c r="G323" s="1">
        <v>0</v>
      </c>
      <c r="H323" s="1">
        <v>0</v>
      </c>
      <c r="I323" s="1">
        <v>0</v>
      </c>
      <c r="J323" s="1">
        <v>0</v>
      </c>
      <c r="K323" s="1">
        <v>0</v>
      </c>
      <c r="L323" s="1">
        <v>0</v>
      </c>
      <c r="M323" s="1">
        <v>0</v>
      </c>
      <c r="N323" s="1">
        <v>0</v>
      </c>
      <c r="O323" s="1">
        <v>0</v>
      </c>
      <c r="P323" s="1">
        <v>0</v>
      </c>
      <c r="Q323" s="1">
        <v>0</v>
      </c>
      <c r="S323" s="1">
        <v>0</v>
      </c>
      <c r="T323" s="1">
        <v>0</v>
      </c>
      <c r="U323" s="1">
        <v>0</v>
      </c>
      <c r="V323" s="1">
        <v>0</v>
      </c>
      <c r="W323" s="1">
        <v>0</v>
      </c>
      <c r="X323" s="1">
        <v>0</v>
      </c>
      <c r="Y323" s="1">
        <v>0</v>
      </c>
      <c r="Z323" s="1">
        <v>0</v>
      </c>
      <c r="AA323" s="1">
        <v>0</v>
      </c>
      <c r="AB323" s="1">
        <v>0</v>
      </c>
      <c r="AC323" s="1">
        <v>0</v>
      </c>
      <c r="AD323" s="1">
        <v>0</v>
      </c>
      <c r="AE323" s="1">
        <v>0</v>
      </c>
      <c r="AF323" s="1">
        <v>0</v>
      </c>
      <c r="AH323" s="7">
        <f>IF(SUM(D323:AF323)=0,0,1)</f>
        <v>0</v>
      </c>
    </row>
    <row r="324" spans="1:34" ht="12.75">
      <c r="A324" s="3">
        <v>320</v>
      </c>
      <c r="B324" s="195" t="s">
        <v>1711</v>
      </c>
      <c r="C324" s="195"/>
      <c r="D324" s="1">
        <v>0</v>
      </c>
      <c r="E324" s="1">
        <v>0</v>
      </c>
      <c r="F324" s="1">
        <v>0</v>
      </c>
      <c r="G324" s="1">
        <v>0</v>
      </c>
      <c r="H324" s="1">
        <v>0</v>
      </c>
      <c r="I324" s="1">
        <v>0</v>
      </c>
      <c r="J324" s="1">
        <v>0</v>
      </c>
      <c r="K324" s="1">
        <v>0</v>
      </c>
      <c r="L324" s="1">
        <v>0</v>
      </c>
      <c r="M324" s="1">
        <v>0</v>
      </c>
      <c r="N324" s="1">
        <v>0</v>
      </c>
      <c r="O324" s="1">
        <v>0</v>
      </c>
      <c r="P324" s="1">
        <v>0</v>
      </c>
      <c r="Q324" s="1">
        <v>0</v>
      </c>
      <c r="R324" s="5"/>
      <c r="S324" s="1">
        <v>0</v>
      </c>
      <c r="T324" s="1">
        <v>0</v>
      </c>
      <c r="U324" s="1">
        <v>0</v>
      </c>
      <c r="V324" s="1">
        <v>0</v>
      </c>
      <c r="W324" s="1">
        <v>0</v>
      </c>
      <c r="X324" s="1">
        <v>0</v>
      </c>
      <c r="Y324" s="1">
        <v>0</v>
      </c>
      <c r="Z324" s="1">
        <v>0</v>
      </c>
      <c r="AA324" s="1">
        <v>0</v>
      </c>
      <c r="AB324" s="1">
        <v>0</v>
      </c>
      <c r="AC324" s="1">
        <v>0</v>
      </c>
      <c r="AD324" s="1">
        <v>0</v>
      </c>
      <c r="AE324" s="1">
        <v>0</v>
      </c>
      <c r="AF324" s="1">
        <v>0</v>
      </c>
      <c r="AG324" s="21"/>
      <c r="AH324" s="196">
        <v>0</v>
      </c>
    </row>
    <row r="325" spans="1:34" ht="12.75">
      <c r="A325" s="3">
        <v>321</v>
      </c>
      <c r="B325" s="1" t="s">
        <v>188</v>
      </c>
      <c r="D325" s="1">
        <v>18.35</v>
      </c>
      <c r="E325" s="1">
        <v>6.42</v>
      </c>
      <c r="F325" s="1">
        <v>12.29</v>
      </c>
      <c r="G325" s="1">
        <v>14.13</v>
      </c>
      <c r="H325" s="1">
        <v>15.23</v>
      </c>
      <c r="I325" s="1">
        <v>2.75</v>
      </c>
      <c r="J325" s="1">
        <v>0</v>
      </c>
      <c r="K325" s="1">
        <v>10.34</v>
      </c>
      <c r="L325" s="1">
        <v>16.7</v>
      </c>
      <c r="M325" s="1">
        <v>22.37</v>
      </c>
      <c r="N325" s="1">
        <v>14.69</v>
      </c>
      <c r="O325" s="1">
        <v>19.73</v>
      </c>
      <c r="P325" s="1">
        <v>21.21</v>
      </c>
      <c r="Q325" s="1">
        <v>22.94</v>
      </c>
      <c r="S325" s="1">
        <v>12.23</v>
      </c>
      <c r="T325" s="1">
        <v>4.28</v>
      </c>
      <c r="U325" s="1">
        <v>8.19</v>
      </c>
      <c r="V325" s="1">
        <v>9.41</v>
      </c>
      <c r="W325" s="1">
        <v>10.15</v>
      </c>
      <c r="X325" s="1">
        <v>1.83</v>
      </c>
      <c r="Y325" s="1">
        <v>0</v>
      </c>
      <c r="Z325" s="1">
        <v>5.14</v>
      </c>
      <c r="AA325" s="1">
        <v>11.5</v>
      </c>
      <c r="AB325" s="1">
        <v>18.31</v>
      </c>
      <c r="AC325" s="1">
        <v>9.52</v>
      </c>
      <c r="AD325" s="1">
        <v>14.46</v>
      </c>
      <c r="AE325" s="1">
        <v>15.94</v>
      </c>
      <c r="AF325" s="1">
        <v>19.5</v>
      </c>
      <c r="AH325" s="7">
        <f>IF(SUM(D325:AF325)=0,0,1)</f>
        <v>1</v>
      </c>
    </row>
    <row r="326" spans="1:34" ht="12.75">
      <c r="A326" s="3">
        <v>322</v>
      </c>
      <c r="B326" s="1" t="s">
        <v>189</v>
      </c>
      <c r="D326" s="1">
        <v>15.94</v>
      </c>
      <c r="E326" s="1">
        <v>5.58</v>
      </c>
      <c r="F326" s="1">
        <v>10.68</v>
      </c>
      <c r="G326" s="1">
        <v>12.27</v>
      </c>
      <c r="H326" s="1">
        <v>13.23</v>
      </c>
      <c r="I326" s="1">
        <v>2.39</v>
      </c>
      <c r="J326" s="1">
        <v>0</v>
      </c>
      <c r="K326" s="1">
        <v>7.83</v>
      </c>
      <c r="L326" s="1">
        <v>13.46</v>
      </c>
      <c r="M326" s="1">
        <v>18.81</v>
      </c>
      <c r="N326" s="1">
        <v>11.56</v>
      </c>
      <c r="O326" s="1">
        <v>16.3</v>
      </c>
      <c r="P326" s="1">
        <v>18.2</v>
      </c>
      <c r="Q326" s="1">
        <v>19.12</v>
      </c>
      <c r="S326" s="1">
        <v>11.5</v>
      </c>
      <c r="T326" s="1">
        <v>4.02</v>
      </c>
      <c r="U326" s="1">
        <v>7.7</v>
      </c>
      <c r="V326" s="1">
        <v>8.85</v>
      </c>
      <c r="W326" s="1">
        <v>9.54</v>
      </c>
      <c r="X326" s="1">
        <v>1.72</v>
      </c>
      <c r="Y326" s="1">
        <v>0</v>
      </c>
      <c r="Z326" s="1">
        <v>5.06</v>
      </c>
      <c r="AA326" s="1">
        <v>10.04</v>
      </c>
      <c r="AB326" s="1">
        <v>15.3</v>
      </c>
      <c r="AC326" s="1">
        <v>8.9</v>
      </c>
      <c r="AD326" s="1">
        <v>11.75</v>
      </c>
      <c r="AE326" s="1">
        <v>13.15</v>
      </c>
      <c r="AF326" s="1">
        <v>16.37</v>
      </c>
      <c r="AH326" s="7">
        <f>IF(SUM(D326:AF326)=0,0,1)</f>
        <v>1</v>
      </c>
    </row>
    <row r="327" spans="1:34" ht="12.75">
      <c r="A327" s="3">
        <v>323</v>
      </c>
      <c r="B327" s="1" t="s">
        <v>190</v>
      </c>
      <c r="D327" s="1">
        <v>15.77</v>
      </c>
      <c r="E327" s="1">
        <v>5.52</v>
      </c>
      <c r="F327" s="1">
        <v>10.57</v>
      </c>
      <c r="G327" s="1">
        <v>12.14</v>
      </c>
      <c r="H327" s="1">
        <v>13.09</v>
      </c>
      <c r="I327" s="1">
        <v>2.37</v>
      </c>
      <c r="J327" s="1">
        <v>0</v>
      </c>
      <c r="K327" s="1">
        <v>5.74</v>
      </c>
      <c r="L327" s="1">
        <v>12.59</v>
      </c>
      <c r="M327" s="1">
        <v>17.82</v>
      </c>
      <c r="N327" s="1">
        <v>10.06</v>
      </c>
      <c r="O327" s="1">
        <v>16.37</v>
      </c>
      <c r="P327" s="1">
        <v>19.52</v>
      </c>
      <c r="Q327" s="1">
        <v>16.96</v>
      </c>
      <c r="S327" s="1">
        <v>11.69</v>
      </c>
      <c r="T327" s="1">
        <v>4.09</v>
      </c>
      <c r="U327" s="1">
        <v>7.84</v>
      </c>
      <c r="V327" s="1">
        <v>9</v>
      </c>
      <c r="W327" s="1">
        <v>9.71</v>
      </c>
      <c r="X327" s="1">
        <v>1.75</v>
      </c>
      <c r="Y327" s="1">
        <v>0</v>
      </c>
      <c r="Z327" s="1">
        <v>3.19</v>
      </c>
      <c r="AA327" s="1">
        <v>8.94</v>
      </c>
      <c r="AB327" s="1">
        <v>13.95</v>
      </c>
      <c r="AC327" s="1">
        <v>6.68</v>
      </c>
      <c r="AD327" s="1">
        <v>12.34</v>
      </c>
      <c r="AE327" s="1">
        <v>15.89</v>
      </c>
      <c r="AF327" s="1">
        <v>12.98</v>
      </c>
      <c r="AH327" s="7">
        <f>IF(SUM(D327:AF327)=0,0,1)</f>
        <v>1</v>
      </c>
    </row>
    <row r="328" spans="1:34" ht="12.75">
      <c r="A328" s="3">
        <v>324</v>
      </c>
      <c r="B328" s="1" t="s">
        <v>191</v>
      </c>
      <c r="D328" s="1">
        <v>13.55</v>
      </c>
      <c r="E328" s="1">
        <v>4.74</v>
      </c>
      <c r="F328" s="1">
        <v>9.08</v>
      </c>
      <c r="G328" s="1">
        <v>10.44</v>
      </c>
      <c r="H328" s="1">
        <v>11.25</v>
      </c>
      <c r="I328" s="1">
        <v>2.03</v>
      </c>
      <c r="J328" s="1">
        <v>0</v>
      </c>
      <c r="K328" s="1">
        <v>5.72</v>
      </c>
      <c r="L328" s="1">
        <v>10.93</v>
      </c>
      <c r="M328" s="1">
        <v>15.49</v>
      </c>
      <c r="N328" s="1">
        <v>8.81</v>
      </c>
      <c r="O328" s="1">
        <v>14.11</v>
      </c>
      <c r="P328" s="1">
        <v>17.14</v>
      </c>
      <c r="Q328" s="1">
        <v>14.67</v>
      </c>
      <c r="S328" s="1">
        <v>7.34</v>
      </c>
      <c r="T328" s="1">
        <v>2.57</v>
      </c>
      <c r="U328" s="1">
        <v>4.92</v>
      </c>
      <c r="V328" s="1">
        <v>5.65</v>
      </c>
      <c r="W328" s="1">
        <v>6.09</v>
      </c>
      <c r="X328" s="1">
        <v>1.1</v>
      </c>
      <c r="Y328" s="1">
        <v>0</v>
      </c>
      <c r="Z328" s="1">
        <v>1.85</v>
      </c>
      <c r="AA328" s="1">
        <v>5.17</v>
      </c>
      <c r="AB328" s="1">
        <v>9.51</v>
      </c>
      <c r="AC328" s="1">
        <v>3.32</v>
      </c>
      <c r="AD328" s="1">
        <v>7.94</v>
      </c>
      <c r="AE328" s="1">
        <v>11.41</v>
      </c>
      <c r="AF328" s="1">
        <v>8.56</v>
      </c>
      <c r="AH328" s="7">
        <f>IF(SUM(D328:AF328)=0,0,1)</f>
        <v>1</v>
      </c>
    </row>
    <row r="329" spans="1:34" ht="12.75">
      <c r="A329" s="3">
        <v>325</v>
      </c>
      <c r="B329" s="195" t="s">
        <v>1712</v>
      </c>
      <c r="C329" s="195"/>
      <c r="D329" s="1">
        <v>15.39</v>
      </c>
      <c r="E329" s="1">
        <v>5.39</v>
      </c>
      <c r="F329" s="1">
        <v>10.31</v>
      </c>
      <c r="G329" s="1">
        <v>11.85</v>
      </c>
      <c r="H329" s="1">
        <v>12.77</v>
      </c>
      <c r="I329" s="1">
        <v>2.31</v>
      </c>
      <c r="J329" s="1">
        <v>0</v>
      </c>
      <c r="K329" s="1">
        <v>6.21</v>
      </c>
      <c r="L329" s="1">
        <v>12.44</v>
      </c>
      <c r="M329" s="1">
        <v>17.4</v>
      </c>
      <c r="N329" s="1">
        <v>10.08</v>
      </c>
      <c r="O329" s="1">
        <v>15.99</v>
      </c>
      <c r="P329" s="1">
        <v>19.04</v>
      </c>
      <c r="Q329" s="1">
        <v>16.58</v>
      </c>
      <c r="S329" s="1">
        <v>10.61</v>
      </c>
      <c r="T329" s="1">
        <v>3.71</v>
      </c>
      <c r="U329" s="1">
        <v>7.11</v>
      </c>
      <c r="V329" s="1">
        <v>8.17</v>
      </c>
      <c r="W329" s="1">
        <v>8.81</v>
      </c>
      <c r="X329" s="1">
        <v>1.59</v>
      </c>
      <c r="Y329" s="1">
        <v>0</v>
      </c>
      <c r="Z329" s="1">
        <v>2.48</v>
      </c>
      <c r="AA329" s="1">
        <v>8.01</v>
      </c>
      <c r="AB329" s="1">
        <v>12.9</v>
      </c>
      <c r="AC329" s="1">
        <v>5.82</v>
      </c>
      <c r="AD329" s="1">
        <v>11.29</v>
      </c>
      <c r="AE329" s="1">
        <v>14.81</v>
      </c>
      <c r="AF329" s="1">
        <v>11.95</v>
      </c>
      <c r="AG329" s="21"/>
      <c r="AH329" s="196">
        <v>1</v>
      </c>
    </row>
    <row r="330" spans="1:34" ht="12.75">
      <c r="A330" s="3">
        <v>326</v>
      </c>
      <c r="B330" s="195" t="s">
        <v>1713</v>
      </c>
      <c r="C330" s="195"/>
      <c r="D330" s="1">
        <v>15.39</v>
      </c>
      <c r="E330" s="1">
        <v>5.39</v>
      </c>
      <c r="F330" s="1">
        <v>10.31</v>
      </c>
      <c r="G330" s="1">
        <v>11.85</v>
      </c>
      <c r="H330" s="1">
        <v>12.77</v>
      </c>
      <c r="I330" s="1">
        <v>2.31</v>
      </c>
      <c r="J330" s="1">
        <v>0</v>
      </c>
      <c r="K330" s="1">
        <v>6.21</v>
      </c>
      <c r="L330" s="1">
        <v>12.44</v>
      </c>
      <c r="M330" s="1">
        <v>17.4</v>
      </c>
      <c r="N330" s="1">
        <v>10.08</v>
      </c>
      <c r="O330" s="1">
        <v>15.99</v>
      </c>
      <c r="P330" s="1">
        <v>19.04</v>
      </c>
      <c r="Q330" s="1">
        <v>16.58</v>
      </c>
      <c r="S330" s="1">
        <v>10.61</v>
      </c>
      <c r="T330" s="1">
        <v>3.71</v>
      </c>
      <c r="U330" s="1">
        <v>7.11</v>
      </c>
      <c r="V330" s="1">
        <v>8.17</v>
      </c>
      <c r="W330" s="1">
        <v>8.81</v>
      </c>
      <c r="X330" s="1">
        <v>1.59</v>
      </c>
      <c r="Y330" s="1">
        <v>0</v>
      </c>
      <c r="Z330" s="1">
        <v>2.48</v>
      </c>
      <c r="AA330" s="1">
        <v>8.01</v>
      </c>
      <c r="AB330" s="1">
        <v>12.9</v>
      </c>
      <c r="AC330" s="1">
        <v>5.82</v>
      </c>
      <c r="AD330" s="1">
        <v>11.29</v>
      </c>
      <c r="AE330" s="1">
        <v>14.81</v>
      </c>
      <c r="AF330" s="1">
        <v>11.95</v>
      </c>
      <c r="AG330" s="21"/>
      <c r="AH330" s="196">
        <v>1</v>
      </c>
    </row>
    <row r="331" spans="1:34" ht="12.75">
      <c r="A331" s="3">
        <v>327</v>
      </c>
      <c r="B331" s="195" t="s">
        <v>1714</v>
      </c>
      <c r="C331" s="195"/>
      <c r="D331" s="1">
        <v>15.39</v>
      </c>
      <c r="E331" s="1">
        <v>5.39</v>
      </c>
      <c r="F331" s="1">
        <v>10.31</v>
      </c>
      <c r="G331" s="1">
        <v>11.85</v>
      </c>
      <c r="H331" s="1">
        <v>12.77</v>
      </c>
      <c r="I331" s="1">
        <v>2.31</v>
      </c>
      <c r="J331" s="1">
        <v>0</v>
      </c>
      <c r="K331" s="1">
        <v>6.21</v>
      </c>
      <c r="L331" s="1">
        <v>12.44</v>
      </c>
      <c r="M331" s="1">
        <v>17.4</v>
      </c>
      <c r="N331" s="1">
        <v>10.08</v>
      </c>
      <c r="O331" s="1">
        <v>15.99</v>
      </c>
      <c r="P331" s="1">
        <v>19.04</v>
      </c>
      <c r="Q331" s="1">
        <v>16.58</v>
      </c>
      <c r="S331" s="1">
        <v>10.61</v>
      </c>
      <c r="T331" s="1">
        <v>3.71</v>
      </c>
      <c r="U331" s="1">
        <v>7.11</v>
      </c>
      <c r="V331" s="1">
        <v>8.17</v>
      </c>
      <c r="W331" s="1">
        <v>8.81</v>
      </c>
      <c r="X331" s="1">
        <v>1.59</v>
      </c>
      <c r="Y331" s="1">
        <v>0</v>
      </c>
      <c r="Z331" s="1">
        <v>2.48</v>
      </c>
      <c r="AA331" s="1">
        <v>8.01</v>
      </c>
      <c r="AB331" s="1">
        <v>12.9</v>
      </c>
      <c r="AC331" s="1">
        <v>5.82</v>
      </c>
      <c r="AD331" s="1">
        <v>11.29</v>
      </c>
      <c r="AE331" s="1">
        <v>14.81</v>
      </c>
      <c r="AF331" s="1">
        <v>11.95</v>
      </c>
      <c r="AG331" s="21"/>
      <c r="AH331" s="196">
        <v>1</v>
      </c>
    </row>
    <row r="332" spans="1:34" ht="12.75">
      <c r="A332" s="3">
        <v>328</v>
      </c>
      <c r="B332" s="195" t="s">
        <v>1715</v>
      </c>
      <c r="C332" s="195"/>
      <c r="D332" s="1">
        <v>15.39</v>
      </c>
      <c r="E332" s="1">
        <v>5.39</v>
      </c>
      <c r="F332" s="1">
        <v>10.31</v>
      </c>
      <c r="G332" s="1">
        <v>11.85</v>
      </c>
      <c r="H332" s="1">
        <v>12.77</v>
      </c>
      <c r="I332" s="1">
        <v>2.31</v>
      </c>
      <c r="J332" s="1">
        <v>0</v>
      </c>
      <c r="K332" s="1">
        <v>6.21</v>
      </c>
      <c r="L332" s="1">
        <v>12.44</v>
      </c>
      <c r="M332" s="1">
        <v>17.4</v>
      </c>
      <c r="N332" s="1">
        <v>10.08</v>
      </c>
      <c r="O332" s="1">
        <v>15.99</v>
      </c>
      <c r="P332" s="1">
        <v>19.04</v>
      </c>
      <c r="Q332" s="1">
        <v>16.58</v>
      </c>
      <c r="S332" s="1">
        <v>10.61</v>
      </c>
      <c r="T332" s="1">
        <v>3.71</v>
      </c>
      <c r="U332" s="1">
        <v>7.11</v>
      </c>
      <c r="V332" s="1">
        <v>8.17</v>
      </c>
      <c r="W332" s="1">
        <v>8.81</v>
      </c>
      <c r="X332" s="1">
        <v>1.59</v>
      </c>
      <c r="Y332" s="1">
        <v>0</v>
      </c>
      <c r="Z332" s="1">
        <v>2.48</v>
      </c>
      <c r="AA332" s="1">
        <v>8.01</v>
      </c>
      <c r="AB332" s="1">
        <v>12.9</v>
      </c>
      <c r="AC332" s="1">
        <v>5.82</v>
      </c>
      <c r="AD332" s="1">
        <v>11.29</v>
      </c>
      <c r="AE332" s="1">
        <v>14.81</v>
      </c>
      <c r="AF332" s="1">
        <v>11.95</v>
      </c>
      <c r="AG332" s="196"/>
      <c r="AH332" s="196">
        <v>1</v>
      </c>
    </row>
    <row r="333" spans="1:34" ht="12.75">
      <c r="A333" s="3">
        <v>329</v>
      </c>
      <c r="B333" s="195" t="s">
        <v>1716</v>
      </c>
      <c r="C333" s="195"/>
      <c r="D333" s="1">
        <v>0</v>
      </c>
      <c r="E333" s="1">
        <v>0</v>
      </c>
      <c r="F333" s="1">
        <v>0</v>
      </c>
      <c r="G333" s="1">
        <v>0</v>
      </c>
      <c r="H333" s="1">
        <v>0</v>
      </c>
      <c r="I333" s="1">
        <v>0</v>
      </c>
      <c r="J333" s="1">
        <v>0</v>
      </c>
      <c r="K333" s="1">
        <v>0</v>
      </c>
      <c r="L333" s="1">
        <v>0</v>
      </c>
      <c r="M333" s="1">
        <v>0</v>
      </c>
      <c r="N333" s="1">
        <v>0</v>
      </c>
      <c r="O333" s="1">
        <v>0</v>
      </c>
      <c r="P333" s="1">
        <v>0</v>
      </c>
      <c r="Q333" s="1">
        <v>0</v>
      </c>
      <c r="S333" s="1">
        <v>0</v>
      </c>
      <c r="T333" s="1">
        <v>0</v>
      </c>
      <c r="U333" s="1">
        <v>0</v>
      </c>
      <c r="V333" s="1">
        <v>0</v>
      </c>
      <c r="W333" s="1">
        <v>0</v>
      </c>
      <c r="X333" s="1">
        <v>0</v>
      </c>
      <c r="Y333" s="1">
        <v>0</v>
      </c>
      <c r="Z333" s="1">
        <v>0</v>
      </c>
      <c r="AA333" s="1">
        <v>0</v>
      </c>
      <c r="AB333" s="1">
        <v>0</v>
      </c>
      <c r="AC333" s="1">
        <v>0</v>
      </c>
      <c r="AD333" s="1">
        <v>0</v>
      </c>
      <c r="AE333" s="1">
        <v>0</v>
      </c>
      <c r="AF333" s="1">
        <v>0</v>
      </c>
      <c r="AG333" s="21"/>
      <c r="AH333" s="196">
        <v>0</v>
      </c>
    </row>
  </sheetData>
  <mergeCells count="3">
    <mergeCell ref="S3:AF3"/>
    <mergeCell ref="A3:B3"/>
    <mergeCell ref="D3:Q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
  <dimension ref="A1:D141"/>
  <sheetViews>
    <sheetView workbookViewId="0" topLeftCell="A1">
      <selection activeCell="B10" sqref="B10"/>
    </sheetView>
  </sheetViews>
  <sheetFormatPr defaultColWidth="9.140625" defaultRowHeight="12.75"/>
  <cols>
    <col min="1" max="1" width="35.57421875" style="0" bestFit="1" customWidth="1"/>
    <col min="2" max="3" width="44.57421875" style="0" customWidth="1"/>
    <col min="4" max="4" width="9.140625" style="7" customWidth="1"/>
  </cols>
  <sheetData>
    <row r="1" spans="1:4" ht="13.5" thickBot="1">
      <c r="A1" s="198" t="s">
        <v>1717</v>
      </c>
      <c r="B1" s="198" t="s">
        <v>1718</v>
      </c>
      <c r="C1" s="199" t="s">
        <v>1719</v>
      </c>
      <c r="D1" s="200"/>
    </row>
    <row r="2" spans="1:4" ht="12.75">
      <c r="A2" s="195" t="s">
        <v>1640</v>
      </c>
      <c r="B2" s="195" t="s">
        <v>1720</v>
      </c>
      <c r="C2" s="195" t="s">
        <v>187</v>
      </c>
      <c r="D2" s="201"/>
    </row>
    <row r="3" spans="1:4" ht="12.75">
      <c r="A3" s="195" t="s">
        <v>1641</v>
      </c>
      <c r="B3" s="195" t="s">
        <v>1721</v>
      </c>
      <c r="C3" s="195" t="s">
        <v>946</v>
      </c>
      <c r="D3" s="192"/>
    </row>
    <row r="4" spans="1:4" ht="12.75">
      <c r="A4" s="195" t="s">
        <v>1642</v>
      </c>
      <c r="B4" s="195" t="s">
        <v>1721</v>
      </c>
      <c r="C4" s="195" t="s">
        <v>1722</v>
      </c>
      <c r="D4" s="201"/>
    </row>
    <row r="5" spans="1:4" ht="25.5">
      <c r="A5" s="195" t="s">
        <v>1643</v>
      </c>
      <c r="B5" s="195" t="s">
        <v>1723</v>
      </c>
      <c r="C5" s="195" t="s">
        <v>1724</v>
      </c>
      <c r="D5" s="201"/>
    </row>
    <row r="6" spans="1:4" ht="12.75">
      <c r="A6" s="195" t="s">
        <v>1644</v>
      </c>
      <c r="B6" s="195" t="s">
        <v>1725</v>
      </c>
      <c r="C6" s="195" t="s">
        <v>1726</v>
      </c>
      <c r="D6" s="192"/>
    </row>
    <row r="7" spans="1:4" ht="12.75">
      <c r="A7" s="195" t="s">
        <v>1645</v>
      </c>
      <c r="B7" s="195" t="s">
        <v>1727</v>
      </c>
      <c r="C7" s="195" t="s">
        <v>1728</v>
      </c>
      <c r="D7" s="192"/>
    </row>
    <row r="8" spans="1:4" ht="12.75">
      <c r="A8" s="195" t="s">
        <v>1646</v>
      </c>
      <c r="B8" s="195" t="s">
        <v>1729</v>
      </c>
      <c r="C8" s="202" t="s">
        <v>1730</v>
      </c>
      <c r="D8" s="192"/>
    </row>
    <row r="9" spans="1:4" ht="12.75">
      <c r="A9" s="195" t="s">
        <v>1647</v>
      </c>
      <c r="B9" s="195" t="s">
        <v>1729</v>
      </c>
      <c r="C9" s="202" t="s">
        <v>1731</v>
      </c>
      <c r="D9" s="192"/>
    </row>
    <row r="10" spans="1:4" ht="12.75">
      <c r="A10" s="195" t="s">
        <v>1648</v>
      </c>
      <c r="B10" s="195" t="s">
        <v>1732</v>
      </c>
      <c r="C10" s="195" t="s">
        <v>1722</v>
      </c>
      <c r="D10" s="201"/>
    </row>
    <row r="11" spans="1:4" ht="12.75">
      <c r="A11" s="195" t="s">
        <v>1649</v>
      </c>
      <c r="B11" s="195" t="s">
        <v>1733</v>
      </c>
      <c r="C11" s="195" t="s">
        <v>992</v>
      </c>
      <c r="D11" s="192"/>
    </row>
    <row r="12" spans="1:4" ht="12.75">
      <c r="A12" s="195" t="s">
        <v>1650</v>
      </c>
      <c r="B12" s="195" t="s">
        <v>1734</v>
      </c>
      <c r="C12" s="195" t="s">
        <v>1735</v>
      </c>
      <c r="D12" s="192"/>
    </row>
    <row r="13" spans="1:4" ht="12.75">
      <c r="A13" s="195" t="s">
        <v>1651</v>
      </c>
      <c r="B13" s="195" t="s">
        <v>1736</v>
      </c>
      <c r="C13" s="202" t="s">
        <v>1731</v>
      </c>
      <c r="D13" s="192"/>
    </row>
    <row r="14" spans="1:4" ht="12.75">
      <c r="A14" s="195" t="s">
        <v>1652</v>
      </c>
      <c r="B14" s="195" t="s">
        <v>1737</v>
      </c>
      <c r="C14" s="195" t="s">
        <v>885</v>
      </c>
      <c r="D14" s="201"/>
    </row>
    <row r="15" spans="1:4" ht="12.75">
      <c r="A15" s="195" t="s">
        <v>1653</v>
      </c>
      <c r="B15" s="195" t="s">
        <v>1729</v>
      </c>
      <c r="C15" s="195" t="s">
        <v>1738</v>
      </c>
      <c r="D15" s="201"/>
    </row>
    <row r="16" spans="1:4" ht="12.75">
      <c r="A16" s="195" t="s">
        <v>1654</v>
      </c>
      <c r="B16" s="195" t="s">
        <v>1008</v>
      </c>
      <c r="C16" s="195" t="s">
        <v>1739</v>
      </c>
      <c r="D16" s="192"/>
    </row>
    <row r="17" spans="1:4" ht="12.75">
      <c r="A17" s="195" t="s">
        <v>1655</v>
      </c>
      <c r="B17" s="195" t="s">
        <v>1720</v>
      </c>
      <c r="C17" s="195" t="s">
        <v>1739</v>
      </c>
      <c r="D17" s="192"/>
    </row>
    <row r="18" spans="1:4" ht="12.75">
      <c r="A18" s="195" t="s">
        <v>1656</v>
      </c>
      <c r="B18" s="195" t="s">
        <v>1740</v>
      </c>
      <c r="C18" s="195" t="s">
        <v>1741</v>
      </c>
      <c r="D18" s="201"/>
    </row>
    <row r="19" spans="1:4" ht="12.75">
      <c r="A19" s="195" t="s">
        <v>1657</v>
      </c>
      <c r="B19" s="195" t="s">
        <v>1725</v>
      </c>
      <c r="C19" s="195" t="s">
        <v>1030</v>
      </c>
      <c r="D19" s="192"/>
    </row>
    <row r="20" spans="1:4" ht="12.75">
      <c r="A20" s="195" t="s">
        <v>1658</v>
      </c>
      <c r="B20" s="195" t="s">
        <v>1742</v>
      </c>
      <c r="C20" s="195" t="s">
        <v>901</v>
      </c>
      <c r="D20" s="192"/>
    </row>
    <row r="21" spans="1:4" ht="12.75">
      <c r="A21" s="195" t="s">
        <v>1659</v>
      </c>
      <c r="B21" s="195" t="s">
        <v>1725</v>
      </c>
      <c r="C21" s="195" t="s">
        <v>1743</v>
      </c>
      <c r="D21" s="192"/>
    </row>
    <row r="22" spans="1:4" ht="12.75">
      <c r="A22" s="195" t="s">
        <v>1660</v>
      </c>
      <c r="B22" s="195" t="s">
        <v>1725</v>
      </c>
      <c r="C22" s="195" t="s">
        <v>1743</v>
      </c>
      <c r="D22" s="192"/>
    </row>
    <row r="23" spans="1:4" ht="25.5">
      <c r="A23" s="195" t="s">
        <v>1661</v>
      </c>
      <c r="B23" s="195" t="s">
        <v>1744</v>
      </c>
      <c r="C23" s="195" t="s">
        <v>948</v>
      </c>
      <c r="D23" s="192"/>
    </row>
    <row r="24" spans="1:4" ht="12.75">
      <c r="A24" s="195" t="s">
        <v>1662</v>
      </c>
      <c r="B24" s="195" t="s">
        <v>1745</v>
      </c>
      <c r="C24" s="195" t="s">
        <v>948</v>
      </c>
      <c r="D24" s="192"/>
    </row>
    <row r="25" spans="1:4" ht="12.75">
      <c r="A25" s="195" t="s">
        <v>1663</v>
      </c>
      <c r="B25" s="195" t="s">
        <v>1746</v>
      </c>
      <c r="C25" s="195" t="s">
        <v>175</v>
      </c>
      <c r="D25" s="192"/>
    </row>
    <row r="26" spans="1:4" ht="12.75">
      <c r="A26" s="195" t="s">
        <v>1664</v>
      </c>
      <c r="B26" s="195" t="s">
        <v>1745</v>
      </c>
      <c r="C26" s="195" t="s">
        <v>1747</v>
      </c>
      <c r="D26" s="192"/>
    </row>
    <row r="27" spans="1:4" ht="12.75">
      <c r="A27" s="195" t="s">
        <v>1665</v>
      </c>
      <c r="B27" s="195" t="s">
        <v>1729</v>
      </c>
      <c r="C27" s="195" t="s">
        <v>1008</v>
      </c>
      <c r="D27" s="201"/>
    </row>
    <row r="28" spans="1:4" ht="12.75">
      <c r="A28" s="195" t="s">
        <v>1666</v>
      </c>
      <c r="B28" s="195" t="s">
        <v>1748</v>
      </c>
      <c r="C28" s="195" t="s">
        <v>1000</v>
      </c>
      <c r="D28" s="192"/>
    </row>
    <row r="29" spans="1:4" ht="12.75">
      <c r="A29" s="195" t="s">
        <v>1667</v>
      </c>
      <c r="B29" s="195" t="s">
        <v>1729</v>
      </c>
      <c r="C29" s="202" t="s">
        <v>1731</v>
      </c>
      <c r="D29" s="192"/>
    </row>
    <row r="30" spans="1:4" ht="12.75">
      <c r="A30" s="195" t="s">
        <v>1668</v>
      </c>
      <c r="B30" s="195" t="s">
        <v>1720</v>
      </c>
      <c r="C30" s="195" t="s">
        <v>1739</v>
      </c>
      <c r="D30" s="192"/>
    </row>
    <row r="31" spans="1:4" ht="12.75">
      <c r="A31" s="195" t="s">
        <v>1669</v>
      </c>
      <c r="B31" s="195" t="s">
        <v>1729</v>
      </c>
      <c r="C31" s="195" t="s">
        <v>1030</v>
      </c>
      <c r="D31" s="192"/>
    </row>
    <row r="32" spans="1:4" ht="12.75">
      <c r="A32" s="195" t="s">
        <v>1670</v>
      </c>
      <c r="B32" s="195" t="s">
        <v>1729</v>
      </c>
      <c r="C32" s="202" t="s">
        <v>1731</v>
      </c>
      <c r="D32" s="192"/>
    </row>
    <row r="33" spans="1:4" ht="12.75">
      <c r="A33" s="195" t="s">
        <v>1671</v>
      </c>
      <c r="B33" s="195" t="s">
        <v>1742</v>
      </c>
      <c r="C33" s="195" t="s">
        <v>1075</v>
      </c>
      <c r="D33" s="192"/>
    </row>
    <row r="34" spans="1:4" ht="12.75">
      <c r="A34" s="195" t="s">
        <v>1672</v>
      </c>
      <c r="B34" s="195" t="s">
        <v>1734</v>
      </c>
      <c r="C34" s="195" t="s">
        <v>1007</v>
      </c>
      <c r="D34" s="201"/>
    </row>
    <row r="35" spans="1:4" ht="12.75">
      <c r="A35" s="195" t="s">
        <v>1673</v>
      </c>
      <c r="B35" s="195" t="s">
        <v>1736</v>
      </c>
      <c r="C35" s="202" t="s">
        <v>1731</v>
      </c>
      <c r="D35" s="201"/>
    </row>
    <row r="36" spans="1:4" ht="12.75">
      <c r="A36" s="195" t="s">
        <v>1674</v>
      </c>
      <c r="B36" s="195" t="s">
        <v>1749</v>
      </c>
      <c r="C36" s="202" t="s">
        <v>1731</v>
      </c>
      <c r="D36" s="201"/>
    </row>
    <row r="37" spans="1:4" ht="12.75">
      <c r="A37" s="195" t="s">
        <v>1675</v>
      </c>
      <c r="B37" s="195" t="s">
        <v>1729</v>
      </c>
      <c r="C37" s="195" t="s">
        <v>1030</v>
      </c>
      <c r="D37" s="192"/>
    </row>
    <row r="38" spans="1:4" ht="12.75">
      <c r="A38" s="195" t="s">
        <v>1676</v>
      </c>
      <c r="B38" s="195" t="s">
        <v>1736</v>
      </c>
      <c r="C38" s="195" t="s">
        <v>1750</v>
      </c>
      <c r="D38" s="201"/>
    </row>
    <row r="39" spans="1:4" ht="12.75">
      <c r="A39" s="195" t="s">
        <v>1677</v>
      </c>
      <c r="B39" s="195" t="s">
        <v>1746</v>
      </c>
      <c r="C39" s="195" t="s">
        <v>1751</v>
      </c>
      <c r="D39" s="192"/>
    </row>
    <row r="40" spans="1:4" ht="12.75">
      <c r="A40" s="195" t="s">
        <v>1678</v>
      </c>
      <c r="B40" s="195" t="s">
        <v>1746</v>
      </c>
      <c r="C40" s="195" t="s">
        <v>1726</v>
      </c>
      <c r="D40" s="192"/>
    </row>
    <row r="41" spans="1:4" ht="12.75">
      <c r="A41" s="195" t="s">
        <v>1679</v>
      </c>
      <c r="B41" s="195" t="s">
        <v>1752</v>
      </c>
      <c r="C41" s="195" t="s">
        <v>1753</v>
      </c>
      <c r="D41" s="201"/>
    </row>
    <row r="42" spans="1:4" ht="12.75">
      <c r="A42" s="195" t="s">
        <v>1680</v>
      </c>
      <c r="B42" s="195" t="s">
        <v>1734</v>
      </c>
      <c r="C42" s="195" t="s">
        <v>1753</v>
      </c>
      <c r="D42" s="201"/>
    </row>
    <row r="43" spans="1:4" ht="12.75">
      <c r="A43" s="195" t="s">
        <v>1681</v>
      </c>
      <c r="B43" s="195" t="s">
        <v>1754</v>
      </c>
      <c r="C43" s="195" t="s">
        <v>1722</v>
      </c>
      <c r="D43" s="201"/>
    </row>
    <row r="44" spans="1:4" ht="12.75">
      <c r="A44" s="195" t="s">
        <v>1682</v>
      </c>
      <c r="B44" s="195" t="s">
        <v>1721</v>
      </c>
      <c r="C44" s="195" t="s">
        <v>189</v>
      </c>
      <c r="D44" s="192"/>
    </row>
    <row r="45" spans="1:4" ht="12.75">
      <c r="A45" s="195" t="s">
        <v>1683</v>
      </c>
      <c r="B45" s="195" t="s">
        <v>1729</v>
      </c>
      <c r="C45" s="195" t="s">
        <v>1684</v>
      </c>
      <c r="D45" s="201"/>
    </row>
    <row r="46" spans="1:4" ht="12.75">
      <c r="A46" s="195" t="s">
        <v>1684</v>
      </c>
      <c r="B46" s="195" t="s">
        <v>1755</v>
      </c>
      <c r="C46" s="195" t="s">
        <v>1756</v>
      </c>
      <c r="D46" s="201"/>
    </row>
    <row r="47" spans="1:4" ht="12.75">
      <c r="A47" s="195" t="s">
        <v>1685</v>
      </c>
      <c r="B47" s="195" t="s">
        <v>1757</v>
      </c>
      <c r="C47" s="195" t="s">
        <v>1722</v>
      </c>
      <c r="D47" s="201"/>
    </row>
    <row r="48" spans="1:4" ht="12.75">
      <c r="A48" s="195" t="s">
        <v>1686</v>
      </c>
      <c r="B48" s="195" t="s">
        <v>1008</v>
      </c>
      <c r="C48" s="195" t="s">
        <v>1045</v>
      </c>
      <c r="D48" s="192"/>
    </row>
    <row r="49" spans="1:4" ht="12.75">
      <c r="A49" s="195" t="s">
        <v>1687</v>
      </c>
      <c r="B49" s="195" t="s">
        <v>1729</v>
      </c>
      <c r="C49" s="195" t="s">
        <v>879</v>
      </c>
      <c r="D49" s="192"/>
    </row>
    <row r="50" spans="1:4" ht="12.75">
      <c r="A50" s="195" t="s">
        <v>1688</v>
      </c>
      <c r="B50" s="195" t="s">
        <v>1729</v>
      </c>
      <c r="C50" s="195" t="s">
        <v>1758</v>
      </c>
      <c r="D50" s="192"/>
    </row>
    <row r="51" spans="1:4" ht="12.75">
      <c r="A51" s="195" t="s">
        <v>1689</v>
      </c>
      <c r="B51" s="195" t="s">
        <v>1759</v>
      </c>
      <c r="C51" s="195" t="s">
        <v>1760</v>
      </c>
      <c r="D51" s="201"/>
    </row>
    <row r="52" spans="1:4" ht="12.75">
      <c r="A52" s="195" t="s">
        <v>1690</v>
      </c>
      <c r="B52" s="195" t="s">
        <v>1729</v>
      </c>
      <c r="C52" s="195" t="s">
        <v>1000</v>
      </c>
      <c r="D52" s="192"/>
    </row>
    <row r="53" spans="1:4" ht="12.75">
      <c r="A53" s="195" t="s">
        <v>1691</v>
      </c>
      <c r="B53" s="195" t="s">
        <v>1725</v>
      </c>
      <c r="C53" s="195" t="s">
        <v>1761</v>
      </c>
      <c r="D53" s="192"/>
    </row>
    <row r="54" spans="1:4" ht="12.75">
      <c r="A54" s="195" t="s">
        <v>1692</v>
      </c>
      <c r="B54" s="195" t="s">
        <v>1725</v>
      </c>
      <c r="C54" s="195" t="s">
        <v>1762</v>
      </c>
      <c r="D54" s="192"/>
    </row>
    <row r="55" spans="1:4" ht="12.75">
      <c r="A55" s="195" t="s">
        <v>1693</v>
      </c>
      <c r="B55" s="195" t="s">
        <v>1725</v>
      </c>
      <c r="C55" s="195" t="s">
        <v>1123</v>
      </c>
      <c r="D55" s="192"/>
    </row>
    <row r="56" spans="1:4" ht="12.75">
      <c r="A56" s="195" t="s">
        <v>1694</v>
      </c>
      <c r="B56" s="195" t="s">
        <v>1721</v>
      </c>
      <c r="C56" s="195" t="s">
        <v>974</v>
      </c>
      <c r="D56" s="192"/>
    </row>
    <row r="57" spans="1:4" ht="12.75">
      <c r="A57" s="195" t="s">
        <v>1696</v>
      </c>
      <c r="B57" s="195" t="s">
        <v>1763</v>
      </c>
      <c r="C57" s="195" t="s">
        <v>855</v>
      </c>
      <c r="D57" s="201"/>
    </row>
    <row r="58" spans="1:4" ht="25.5">
      <c r="A58" s="195" t="s">
        <v>1697</v>
      </c>
      <c r="B58" s="195" t="s">
        <v>1764</v>
      </c>
      <c r="C58" s="195" t="s">
        <v>1724</v>
      </c>
      <c r="D58" s="201"/>
    </row>
    <row r="59" spans="1:4" ht="12.75">
      <c r="A59" s="195" t="s">
        <v>1698</v>
      </c>
      <c r="B59" s="195" t="s">
        <v>1729</v>
      </c>
      <c r="C59" s="1" t="s">
        <v>1122</v>
      </c>
      <c r="D59" s="192"/>
    </row>
    <row r="60" spans="1:4" ht="12.75">
      <c r="A60" s="195" t="s">
        <v>1699</v>
      </c>
      <c r="B60" s="195" t="s">
        <v>1729</v>
      </c>
      <c r="C60" s="1" t="s">
        <v>1122</v>
      </c>
      <c r="D60" s="192"/>
    </row>
    <row r="61" spans="1:4" ht="12.75">
      <c r="A61" s="195" t="s">
        <v>1700</v>
      </c>
      <c r="B61" s="195" t="s">
        <v>1765</v>
      </c>
      <c r="C61" s="1" t="s">
        <v>1122</v>
      </c>
      <c r="D61" s="192"/>
    </row>
    <row r="62" spans="1:4" ht="12.75">
      <c r="A62" s="195" t="s">
        <v>1701</v>
      </c>
      <c r="B62" s="195" t="s">
        <v>1766</v>
      </c>
      <c r="C62" s="202" t="s">
        <v>1731</v>
      </c>
      <c r="D62" s="192"/>
    </row>
    <row r="63" spans="1:4" ht="12.75">
      <c r="A63" s="195" t="s">
        <v>1702</v>
      </c>
      <c r="B63" s="195" t="s">
        <v>1725</v>
      </c>
      <c r="C63" s="202" t="s">
        <v>1731</v>
      </c>
      <c r="D63" s="192"/>
    </row>
    <row r="64" spans="1:4" ht="12.75">
      <c r="A64" s="195" t="s">
        <v>1703</v>
      </c>
      <c r="B64" s="195" t="s">
        <v>1725</v>
      </c>
      <c r="C64" s="202" t="s">
        <v>1731</v>
      </c>
      <c r="D64" s="192"/>
    </row>
    <row r="65" spans="1:4" ht="12.75">
      <c r="A65" s="195" t="s">
        <v>1704</v>
      </c>
      <c r="B65" s="195" t="s">
        <v>1746</v>
      </c>
      <c r="C65" s="202" t="s">
        <v>1731</v>
      </c>
      <c r="D65" s="192"/>
    </row>
    <row r="66" spans="1:4" ht="12.75">
      <c r="A66" s="195" t="s">
        <v>1705</v>
      </c>
      <c r="B66" s="195" t="s">
        <v>1729</v>
      </c>
      <c r="C66" s="202" t="s">
        <v>1731</v>
      </c>
      <c r="D66" s="192"/>
    </row>
    <row r="67" spans="1:4" ht="12.75">
      <c r="A67" s="195" t="s">
        <v>1706</v>
      </c>
      <c r="B67" s="195" t="s">
        <v>1729</v>
      </c>
      <c r="C67" s="202" t="s">
        <v>1731</v>
      </c>
      <c r="D67" s="192"/>
    </row>
    <row r="68" spans="1:4" ht="12.75">
      <c r="A68" s="195" t="s">
        <v>1707</v>
      </c>
      <c r="B68" s="195" t="s">
        <v>1729</v>
      </c>
      <c r="C68" s="202" t="s">
        <v>1731</v>
      </c>
      <c r="D68" s="192"/>
    </row>
    <row r="69" spans="1:4" ht="12.75">
      <c r="A69" s="195" t="s">
        <v>1708</v>
      </c>
      <c r="B69" s="195" t="s">
        <v>1729</v>
      </c>
      <c r="C69" s="202" t="s">
        <v>1731</v>
      </c>
      <c r="D69" s="192"/>
    </row>
    <row r="70" spans="1:4" ht="12.75">
      <c r="A70" s="195" t="s">
        <v>1709</v>
      </c>
      <c r="B70" s="195" t="s">
        <v>1746</v>
      </c>
      <c r="C70" s="195" t="s">
        <v>190</v>
      </c>
      <c r="D70" s="192"/>
    </row>
    <row r="71" spans="1:4" ht="12.75">
      <c r="A71" s="195" t="s">
        <v>1710</v>
      </c>
      <c r="B71" s="195" t="s">
        <v>1725</v>
      </c>
      <c r="C71" s="195" t="s">
        <v>191</v>
      </c>
      <c r="D71" s="192"/>
    </row>
    <row r="72" spans="1:4" ht="12.75">
      <c r="A72" s="195" t="s">
        <v>1711</v>
      </c>
      <c r="B72" s="195" t="s">
        <v>1767</v>
      </c>
      <c r="C72" s="195" t="s">
        <v>1756</v>
      </c>
      <c r="D72" s="201"/>
    </row>
    <row r="73" spans="1:4" ht="12.75">
      <c r="A73" s="195" t="s">
        <v>1712</v>
      </c>
      <c r="B73" s="195" t="s">
        <v>1729</v>
      </c>
      <c r="C73" s="195" t="s">
        <v>1110</v>
      </c>
      <c r="D73" s="192"/>
    </row>
    <row r="74" spans="1:4" ht="12.75">
      <c r="A74" s="195" t="s">
        <v>1713</v>
      </c>
      <c r="B74" s="195" t="s">
        <v>1729</v>
      </c>
      <c r="C74" s="195" t="s">
        <v>1768</v>
      </c>
      <c r="D74" s="192"/>
    </row>
    <row r="75" spans="1:4" ht="12.75">
      <c r="A75" s="195" t="s">
        <v>1714</v>
      </c>
      <c r="B75" s="195" t="s">
        <v>1729</v>
      </c>
      <c r="C75" s="195" t="s">
        <v>1769</v>
      </c>
      <c r="D75" s="192"/>
    </row>
    <row r="76" spans="1:4" ht="12.75">
      <c r="A76" s="195" t="s">
        <v>1715</v>
      </c>
      <c r="B76" s="195" t="s">
        <v>1729</v>
      </c>
      <c r="C76" s="195" t="s">
        <v>1770</v>
      </c>
      <c r="D76" s="192"/>
    </row>
    <row r="77" spans="1:4" ht="12.75">
      <c r="A77" s="195" t="s">
        <v>1716</v>
      </c>
      <c r="B77" s="195" t="s">
        <v>1729</v>
      </c>
      <c r="C77" s="202" t="s">
        <v>1731</v>
      </c>
      <c r="D77" s="192"/>
    </row>
    <row r="78" spans="1:3" ht="12.75">
      <c r="A78" s="197" t="s">
        <v>1695</v>
      </c>
      <c r="C78" s="195" t="s">
        <v>901</v>
      </c>
    </row>
    <row r="79" ht="12.75">
      <c r="C79" s="195"/>
    </row>
    <row r="80" ht="12.75">
      <c r="C80" s="195"/>
    </row>
    <row r="81" ht="12.75">
      <c r="C81" s="195"/>
    </row>
    <row r="82" ht="12.75">
      <c r="C82" s="195"/>
    </row>
    <row r="83" ht="12.75">
      <c r="C83" s="195"/>
    </row>
    <row r="84" ht="12.75">
      <c r="C84" s="195"/>
    </row>
    <row r="85" ht="12.75">
      <c r="C85" s="195"/>
    </row>
    <row r="86" ht="12.75">
      <c r="C86" s="195"/>
    </row>
    <row r="87" ht="12.75">
      <c r="C87" s="195"/>
    </row>
    <row r="88" ht="12.75">
      <c r="C88" s="195"/>
    </row>
    <row r="89" ht="12.75">
      <c r="C89" s="195"/>
    </row>
    <row r="90" ht="12.75">
      <c r="C90" s="195"/>
    </row>
    <row r="91" ht="12.75">
      <c r="C91" s="195"/>
    </row>
    <row r="92" ht="12.75">
      <c r="C92" s="195"/>
    </row>
    <row r="93" ht="12.75">
      <c r="C93" s="195"/>
    </row>
    <row r="94" ht="12.75">
      <c r="C94" s="195"/>
    </row>
    <row r="95" ht="12.75">
      <c r="C95" s="195"/>
    </row>
    <row r="96" ht="12.75">
      <c r="C96" s="195"/>
    </row>
    <row r="97" ht="12.75">
      <c r="C97" s="195"/>
    </row>
    <row r="98" ht="12.75">
      <c r="C98" s="195"/>
    </row>
    <row r="99" ht="12.75">
      <c r="C99" s="195"/>
    </row>
    <row r="100" ht="12.75">
      <c r="C100" s="195"/>
    </row>
    <row r="101" ht="12.75">
      <c r="C101" s="195"/>
    </row>
    <row r="102" ht="12.75">
      <c r="C102" s="195"/>
    </row>
    <row r="103" ht="12.75">
      <c r="C103" s="195"/>
    </row>
    <row r="104" ht="12.75">
      <c r="C104" s="195"/>
    </row>
    <row r="105" ht="12.75">
      <c r="C105" s="195"/>
    </row>
    <row r="106" ht="12.75">
      <c r="C106" s="195"/>
    </row>
    <row r="107" ht="12.75">
      <c r="C107" s="195"/>
    </row>
    <row r="108" ht="12.75">
      <c r="C108" s="195"/>
    </row>
    <row r="109" ht="12.75">
      <c r="C109" s="195"/>
    </row>
    <row r="110" ht="12.75">
      <c r="C110" s="195"/>
    </row>
    <row r="111" ht="12.75">
      <c r="C111" s="195"/>
    </row>
    <row r="112" ht="12.75">
      <c r="C112" s="195"/>
    </row>
    <row r="113" ht="12.75">
      <c r="C113" s="195"/>
    </row>
    <row r="114" ht="12.75">
      <c r="C114" s="195"/>
    </row>
    <row r="115" ht="12.75">
      <c r="C115" s="195"/>
    </row>
    <row r="116" ht="12.75">
      <c r="C116" s="195"/>
    </row>
    <row r="117" ht="12.75">
      <c r="C117" s="195"/>
    </row>
    <row r="118" ht="12.75">
      <c r="C118" s="195"/>
    </row>
    <row r="119" ht="12.75">
      <c r="C119" s="195"/>
    </row>
    <row r="120" ht="12.75">
      <c r="C120" s="195"/>
    </row>
    <row r="121" ht="12.75">
      <c r="C121" s="195"/>
    </row>
    <row r="122" ht="12.75">
      <c r="C122" s="195"/>
    </row>
    <row r="123" ht="12.75">
      <c r="C123" s="195"/>
    </row>
    <row r="124" ht="12.75">
      <c r="C124" s="195"/>
    </row>
    <row r="125" ht="12.75">
      <c r="C125" s="195"/>
    </row>
    <row r="126" ht="12.75">
      <c r="C126" s="195"/>
    </row>
    <row r="127" ht="12.75">
      <c r="C127" s="195"/>
    </row>
    <row r="128" ht="12.75">
      <c r="C128" s="195"/>
    </row>
    <row r="129" ht="12.75">
      <c r="C129" s="195"/>
    </row>
    <row r="130" ht="12.75">
      <c r="C130" s="195"/>
    </row>
    <row r="131" ht="12.75">
      <c r="C131" s="195"/>
    </row>
    <row r="132" ht="12.75">
      <c r="C132" s="195"/>
    </row>
    <row r="133" ht="12.75">
      <c r="C133" s="195"/>
    </row>
    <row r="134" ht="12.75">
      <c r="C134" s="195"/>
    </row>
    <row r="135" ht="12.75">
      <c r="C135" s="195"/>
    </row>
    <row r="136" ht="12.75">
      <c r="C136" s="195"/>
    </row>
    <row r="137" ht="12.75">
      <c r="C137" s="195"/>
    </row>
    <row r="138" ht="12.75">
      <c r="C138" s="195"/>
    </row>
    <row r="139" ht="12.75">
      <c r="C139" s="195"/>
    </row>
    <row r="140" ht="12.75">
      <c r="C140" s="195"/>
    </row>
    <row r="141" ht="12.75">
      <c r="C141" s="19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Geological Survey, DSRT, NJDEP</Company>
  <HyperlinkBase>http://www.state.nj.us/dep/njgs/index.html</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Jersey Nitrate Carrying Capacity Model</dc:title>
  <dc:subject>MS Excel Workbook Implementing A Model of Residential Carrying  Capacity for New Jersey Based on Water Quality, version 3.1</dc:subject>
  <dc:creator>Jeffrey L. Hoffman and Robert J. Canace</dc:creator>
  <cp:keywords>nitrate, dilution, septic tanks, carrying capacity, ground-water recharge, land use, land cover, soils, New Jersey</cp:keywords>
  <dc:description>Contact the New Jersey Division of Watershed Management or the New Jersey Geological Survey for more information</dc:description>
  <cp:lastModifiedBy>JLH</cp:lastModifiedBy>
  <cp:lastPrinted>2007-04-19T14:51:32Z</cp:lastPrinted>
  <dcterms:created xsi:type="dcterms:W3CDTF">1998-11-13T12:52:55Z</dcterms:created>
  <dcterms:modified xsi:type="dcterms:W3CDTF">2011-01-18T18:03:51Z</dcterms:modified>
  <cp:category/>
  <cp:version/>
  <cp:contentType/>
  <cp:contentStatus/>
</cp:coreProperties>
</file>