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https://doe365-my.sharepoint.com/personal/eoconner_doe_nj_gov/Documents/Desktop/Website Project/3 Completed/Budget/"/>
    </mc:Choice>
  </mc:AlternateContent>
  <xr:revisionPtr revIDLastSave="219" documentId="8_{4BF40FD4-5AEE-41E0-BCFB-B922EC189596}" xr6:coauthVersionLast="46" xr6:coauthVersionMax="46" xr10:uidLastSave="{1741631D-7758-470E-AB61-713967FD2C13}"/>
  <bookViews>
    <workbookView xWindow="28680" yWindow="-120" windowWidth="29040" windowHeight="15840" tabRatio="847" activeTab="2" xr2:uid="{00000000-000D-0000-FFFF-FFFF00000000}"/>
  </bookViews>
  <sheets>
    <sheet name="CACFP Worksheet" sheetId="14" r:id="rId1"/>
    <sheet name="Director Salary Scale" sheetId="19" r:id="rId2"/>
    <sheet name="Schedule A Personnel" sheetId="13" r:id="rId3"/>
    <sheet name="Provider Planning Budget" sheetId="29" r:id="rId4"/>
    <sheet name="Provider Statement of Assurance" sheetId="28" r:id="rId5"/>
  </sheets>
  <definedNames>
    <definedName name="_Toc525550260" localSheetId="4">'Provider Statement of Assurance'!#REF!</definedName>
    <definedName name="Preschool">'Provider Statement of Assurance'!#REF!</definedName>
    <definedName name="_xlnm.Print_Area" localSheetId="0">'CACFP Worksheet'!$A:$F</definedName>
    <definedName name="_xlnm.Print_Area" localSheetId="1">'Director Salary Scale'!$A:$F</definedName>
    <definedName name="_xlnm.Print_Area" localSheetId="3">'Provider Planning Budget'!$A$2:$G$112</definedName>
    <definedName name="_xlnm.Print_Area" localSheetId="4">'Provider Statement of Assurance'!$A$1:$B$15</definedName>
    <definedName name="_xlnm.Print_Area" localSheetId="2">'Schedule A Personnel'!$A$1:$I$155</definedName>
    <definedName name="test_Data_Enrollment_Summarizes_Data" localSheetId="1">#REF!</definedName>
    <definedName name="test_Data_Enrollment_Summarizes_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 i="29" l="1"/>
  <c r="E84" i="29"/>
  <c r="E83" i="29"/>
  <c r="E82" i="29"/>
  <c r="E81" i="29"/>
  <c r="E80" i="29"/>
  <c r="E79" i="29"/>
  <c r="E78" i="29"/>
  <c r="E77" i="29"/>
  <c r="E76" i="29"/>
  <c r="E75" i="29"/>
  <c r="E74" i="29"/>
  <c r="E73" i="29"/>
  <c r="E72" i="29"/>
  <c r="E68" i="29"/>
  <c r="E60" i="29"/>
  <c r="E59" i="29"/>
  <c r="E58" i="29"/>
  <c r="E57" i="29"/>
  <c r="E56" i="29"/>
  <c r="E55" i="29"/>
  <c r="E54" i="29"/>
  <c r="E53" i="29"/>
  <c r="E39" i="29"/>
  <c r="E38" i="29"/>
  <c r="E37" i="29"/>
  <c r="E36" i="29"/>
  <c r="D28" i="29"/>
  <c r="D27" i="29"/>
  <c r="D26" i="29"/>
  <c r="D25" i="29"/>
  <c r="D24" i="29"/>
  <c r="D23" i="29"/>
  <c r="D22" i="29"/>
  <c r="D21" i="29"/>
  <c r="B4" i="29" l="1"/>
  <c r="E3" i="13"/>
  <c r="B3" i="13"/>
  <c r="B30" i="29"/>
  <c r="B29" i="29"/>
  <c r="B28" i="29"/>
  <c r="B27" i="29"/>
  <c r="B22" i="29"/>
  <c r="B21" i="29"/>
  <c r="D96" i="29"/>
  <c r="B17" i="29"/>
  <c r="D81" i="29" l="1"/>
  <c r="D80" i="29"/>
  <c r="D85" i="29"/>
  <c r="D79" i="29"/>
  <c r="D73" i="29"/>
  <c r="D60" i="29"/>
  <c r="D54" i="29"/>
  <c r="D39" i="29"/>
  <c r="D84" i="29"/>
  <c r="D78" i="29"/>
  <c r="D72" i="29"/>
  <c r="D59" i="29"/>
  <c r="D53" i="29"/>
  <c r="D38" i="29"/>
  <c r="D76" i="29"/>
  <c r="D57" i="29"/>
  <c r="D75" i="29"/>
  <c r="D55" i="29"/>
  <c r="D83" i="29"/>
  <c r="D77" i="29"/>
  <c r="D58" i="29"/>
  <c r="D37" i="29"/>
  <c r="D82" i="29"/>
  <c r="D68" i="29"/>
  <c r="D36" i="29"/>
  <c r="D56" i="29"/>
  <c r="D74" i="29"/>
  <c r="B18" i="19"/>
  <c r="F58" i="19" l="1"/>
  <c r="E58" i="19"/>
  <c r="D58" i="19"/>
  <c r="F57" i="19"/>
  <c r="E57" i="19"/>
  <c r="D57" i="19"/>
  <c r="F56" i="19"/>
  <c r="E56" i="19"/>
  <c r="D56" i="19"/>
  <c r="F55" i="19"/>
  <c r="E55" i="19"/>
  <c r="D55" i="19"/>
  <c r="F54" i="19"/>
  <c r="E54" i="19"/>
  <c r="D54" i="19"/>
  <c r="F53" i="19"/>
  <c r="E53" i="19"/>
  <c r="D53" i="19"/>
  <c r="F52" i="19"/>
  <c r="E52" i="19"/>
  <c r="D52" i="19"/>
  <c r="F51" i="19"/>
  <c r="E51" i="19"/>
  <c r="D51" i="19"/>
  <c r="F50" i="19"/>
  <c r="E50" i="19"/>
  <c r="D50" i="19"/>
  <c r="F49" i="19"/>
  <c r="E49" i="19"/>
  <c r="D49" i="19"/>
  <c r="F48" i="19"/>
  <c r="E48" i="19"/>
  <c r="D48" i="19"/>
  <c r="F47" i="19"/>
  <c r="E47" i="19"/>
  <c r="D47" i="19"/>
  <c r="F46" i="19"/>
  <c r="E46" i="19"/>
  <c r="D46" i="19"/>
  <c r="F45" i="19"/>
  <c r="E45" i="19"/>
  <c r="D45" i="19"/>
  <c r="F44" i="19"/>
  <c r="E44" i="19"/>
  <c r="D44" i="19" l="1"/>
  <c r="F43" i="19"/>
  <c r="E43" i="19"/>
  <c r="D43" i="19" l="1"/>
  <c r="F42" i="19"/>
  <c r="E42" i="19"/>
  <c r="D42" i="19"/>
  <c r="F41" i="19"/>
  <c r="E41" i="19"/>
  <c r="D41" i="19"/>
  <c r="F40" i="19"/>
  <c r="E40" i="19"/>
  <c r="D40" i="19"/>
  <c r="F39" i="19"/>
  <c r="E39" i="19"/>
  <c r="D39" i="19"/>
  <c r="F38" i="19"/>
  <c r="E38" i="19"/>
  <c r="D38" i="19"/>
  <c r="F37" i="19"/>
  <c r="E37" i="19"/>
  <c r="D37" i="19"/>
  <c r="F36" i="19"/>
  <c r="E36" i="19"/>
  <c r="D36" i="19"/>
  <c r="F35" i="19"/>
  <c r="E35" i="19"/>
  <c r="D35" i="19"/>
  <c r="F34" i="19"/>
  <c r="E34" i="19"/>
  <c r="D34" i="19"/>
  <c r="C34" i="19"/>
  <c r="F33" i="19"/>
  <c r="E33" i="19"/>
  <c r="D33" i="19"/>
  <c r="F32" i="19"/>
  <c r="E32" i="19"/>
  <c r="D32" i="19"/>
  <c r="F31" i="19"/>
  <c r="E31" i="19"/>
  <c r="D31" i="19"/>
  <c r="F30" i="19"/>
  <c r="E30" i="19"/>
  <c r="D30" i="19"/>
  <c r="F29" i="19"/>
  <c r="E29" i="19"/>
  <c r="D29" i="19"/>
  <c r="F28" i="19"/>
  <c r="E28" i="19"/>
  <c r="D28" i="19"/>
  <c r="F27" i="19"/>
  <c r="E27" i="19"/>
  <c r="D27" i="19"/>
  <c r="F26" i="19"/>
  <c r="E26" i="19"/>
  <c r="D26" i="19"/>
  <c r="F25" i="19"/>
  <c r="E25" i="19"/>
  <c r="D25" i="19"/>
  <c r="D24" i="19"/>
  <c r="F24" i="19"/>
  <c r="E24" i="19"/>
  <c r="F23" i="19" l="1"/>
  <c r="E23" i="19"/>
  <c r="D23" i="19"/>
  <c r="C58" i="19"/>
  <c r="C57" i="19"/>
  <c r="C56" i="19"/>
  <c r="C46" i="19"/>
  <c r="C45" i="19"/>
  <c r="C44" i="19"/>
  <c r="C43" i="19"/>
  <c r="C55" i="19"/>
  <c r="C54" i="19"/>
  <c r="C53" i="19"/>
  <c r="C52" i="19"/>
  <c r="C51" i="19"/>
  <c r="C50" i="19"/>
  <c r="C49" i="19"/>
  <c r="C48" i="19"/>
  <c r="C47" i="19"/>
  <c r="C42" i="19"/>
  <c r="C41" i="19"/>
  <c r="C40" i="19"/>
  <c r="C39" i="19"/>
  <c r="C38" i="19"/>
  <c r="C37" i="19"/>
  <c r="C36" i="19"/>
  <c r="C35" i="19"/>
  <c r="C33" i="19"/>
  <c r="C32" i="19"/>
  <c r="C31" i="19"/>
  <c r="C30" i="19"/>
  <c r="C29" i="19"/>
  <c r="C28" i="19"/>
  <c r="C27" i="19"/>
  <c r="C26" i="19"/>
  <c r="C25" i="19"/>
  <c r="C23" i="19"/>
  <c r="C24" i="19" l="1"/>
  <c r="H11" i="13" l="1"/>
  <c r="H10" i="13"/>
  <c r="D31" i="29" l="1"/>
  <c r="D30" i="29" l="1"/>
  <c r="B25" i="29" l="1"/>
  <c r="F23" i="29"/>
  <c r="F24" i="29"/>
  <c r="F29" i="29"/>
  <c r="F30" i="29"/>
  <c r="F31" i="29"/>
  <c r="F86" i="29"/>
  <c r="G96" i="29"/>
  <c r="B3" i="19"/>
  <c r="E3" i="19"/>
  <c r="C21" i="14"/>
  <c r="D21" i="14"/>
  <c r="C22" i="14"/>
  <c r="D22" i="14"/>
  <c r="C23" i="14"/>
  <c r="D23" i="14"/>
  <c r="C29" i="14"/>
  <c r="D29" i="14"/>
  <c r="C30" i="14"/>
  <c r="D30" i="14"/>
  <c r="C31" i="14"/>
  <c r="D31" i="14"/>
  <c r="F28" i="29" l="1"/>
  <c r="F22" i="29"/>
  <c r="E21" i="14"/>
  <c r="E29" i="14"/>
  <c r="F73" i="29"/>
  <c r="F68" i="29"/>
  <c r="F84" i="29"/>
  <c r="E23" i="14"/>
  <c r="F80" i="29"/>
  <c r="E31" i="14"/>
  <c r="E30" i="14"/>
  <c r="E22" i="14"/>
  <c r="F76" i="29"/>
  <c r="F27" i="29"/>
  <c r="F78" i="29"/>
  <c r="F25" i="29"/>
  <c r="B26" i="29"/>
  <c r="F26" i="29" s="1"/>
  <c r="F74" i="29"/>
  <c r="F54" i="29"/>
  <c r="F57" i="29"/>
  <c r="F37" i="29"/>
  <c r="F58" i="29"/>
  <c r="F53" i="29"/>
  <c r="F36" i="29"/>
  <c r="F59" i="29"/>
  <c r="F55" i="29"/>
  <c r="F38" i="29"/>
  <c r="F60" i="29"/>
  <c r="F56" i="29"/>
  <c r="F39" i="29"/>
  <c r="F82" i="29"/>
  <c r="F21" i="29"/>
  <c r="F85" i="29"/>
  <c r="F81" i="29"/>
  <c r="F77" i="29"/>
  <c r="F72" i="29"/>
  <c r="F83" i="29"/>
  <c r="F79" i="29"/>
  <c r="F75" i="29"/>
  <c r="E24" i="14" l="1"/>
  <c r="E32" i="14"/>
  <c r="F64" i="29"/>
  <c r="F63" i="29"/>
  <c r="F61" i="29"/>
  <c r="F62" i="29"/>
  <c r="F46" i="29"/>
  <c r="F45" i="29"/>
  <c r="F44" i="29"/>
  <c r="F43" i="29"/>
  <c r="F88" i="29" l="1"/>
  <c r="E33" i="14"/>
  <c r="C35" i="29" s="1"/>
  <c r="F35" i="29" s="1"/>
  <c r="F48" i="29" s="1"/>
  <c r="D99" i="29" l="1"/>
  <c r="D100" i="29" s="1"/>
  <c r="G99" i="29"/>
  <c r="G109" i="29" s="1"/>
  <c r="G110" i="29" s="1"/>
  <c r="D109" i="29" l="1"/>
  <c r="D110" i="29" s="1"/>
  <c r="G10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tc={9307E71F-9355-4C26-8260-042F6D4CAA8E}</author>
  </authors>
  <commentList>
    <comment ref="A98" authorId="0" shapeId="0" xr:uid="{9307E71F-9355-4C26-8260-042F6D4CAA8E}">
      <text>
        <t>[Threaded comment]
Your version of Excel allows you to read this threaded comment; however, any edits to it will get removed if the file is opened in a newer version of Excel. Learn more: https://go.microsoft.com/fwlink/?linkid=870924
Comment:
    Are there supposed to be two tables for principals/assistant principals/program directors?</t>
      </text>
    </comment>
  </commentList>
</comments>
</file>

<file path=xl/sharedStrings.xml><?xml version="1.0" encoding="utf-8"?>
<sst xmlns="http://schemas.openxmlformats.org/spreadsheetml/2006/main" count="497" uniqueCount="213">
  <si>
    <t>District:</t>
  </si>
  <si>
    <t>Employee Name</t>
  </si>
  <si>
    <t>Job Title</t>
  </si>
  <si>
    <t>Teacher</t>
  </si>
  <si>
    <t>Provider:</t>
  </si>
  <si>
    <t>Full-Time Equivalent</t>
  </si>
  <si>
    <t xml:space="preserve">
</t>
  </si>
  <si>
    <t>Meal Type</t>
  </si>
  <si>
    <t>Breakfast</t>
  </si>
  <si>
    <t>Lunch</t>
  </si>
  <si>
    <t>Snack</t>
  </si>
  <si>
    <t>Number of Student Contact Days</t>
  </si>
  <si>
    <t>District Name:</t>
  </si>
  <si>
    <t>Provider Name:</t>
  </si>
  <si>
    <t>Program Type:</t>
  </si>
  <si>
    <t>Facility Ownership:</t>
  </si>
  <si>
    <t>District School Calendar Days:</t>
  </si>
  <si>
    <t>Expanded Head Start (Fully State-Funded)</t>
  </si>
  <si>
    <t>Other Private Provider</t>
  </si>
  <si>
    <t>Educational Attainment</t>
  </si>
  <si>
    <t>Tier Level</t>
  </si>
  <si>
    <t>Years of Preschool Experience</t>
  </si>
  <si>
    <t># Classrooms</t>
  </si>
  <si>
    <t>Educational Requirements</t>
  </si>
  <si>
    <t>Tier 1</t>
  </si>
  <si>
    <t>Tier 2</t>
  </si>
  <si>
    <t>Tier 3</t>
  </si>
  <si>
    <t>Tier 4</t>
  </si>
  <si>
    <t>Schedule for Director Salary Scale</t>
  </si>
  <si>
    <t>Classrooms</t>
  </si>
  <si>
    <t>8-9</t>
  </si>
  <si>
    <t>15 or more</t>
  </si>
  <si>
    <t>11 and Above</t>
  </si>
  <si>
    <t>Director's Academy and/or 15 Credit Hours Early Childhood Education, Business Administration/Accounting, or Education Administration.</t>
  </si>
  <si>
    <t>Bachelor's Degree in Early Childhood Education, Business Administration/Accounting, Education Administration, or Related Field.</t>
  </si>
  <si>
    <t>n/a</t>
  </si>
  <si>
    <t>Student Contact Days</t>
  </si>
  <si>
    <t>Preschool Experience</t>
  </si>
  <si>
    <t>Graduate Degree or higher with a specialization in Early Childhood Education (specialization may be completed in either a Graduate or Bachelor's program) supplemented by 15 Credit Hours of Business Administration/Accounting or Education Administration.</t>
  </si>
  <si>
    <t>Center/parent company is 501(c)(3) non-profit</t>
  </si>
  <si>
    <t>Center/parent company is for-profit</t>
  </si>
  <si>
    <t>Site facilities leased from related party</t>
  </si>
  <si>
    <t>Site facilities leased from unrelated party</t>
  </si>
  <si>
    <t>Site facilities owned by provider/parent company</t>
  </si>
  <si>
    <t xml:space="preserve">I certify that all the above items and any attached justification(s) are correct and complete. </t>
  </si>
  <si>
    <t>Enhanced Head Start (State and Federally Funded)</t>
  </si>
  <si>
    <t>Table 1:  Eligible DOE-Funded Students</t>
  </si>
  <si>
    <t>Number of Reduced Rate Children</t>
  </si>
  <si>
    <t>Number of Paid Rate Children</t>
  </si>
  <si>
    <t>Expense</t>
  </si>
  <si>
    <t>FTE/ Quantity</t>
  </si>
  <si>
    <t>Unit Cost / Average Unit Cost</t>
  </si>
  <si>
    <t>Total Cost</t>
  </si>
  <si>
    <t>Teacher Assistant Salary</t>
  </si>
  <si>
    <t>Floating Teacher Assistant Salary</t>
  </si>
  <si>
    <t>Classroom Materials and Supplies</t>
  </si>
  <si>
    <t>Classroom Technology</t>
  </si>
  <si>
    <t>Field Trips w/ Transportation</t>
  </si>
  <si>
    <t>Family Worker Salary</t>
  </si>
  <si>
    <t>Food-Related Costs (CACFP participant, non-reimbursable costs)</t>
  </si>
  <si>
    <t>Food Worker Salary (cook)</t>
  </si>
  <si>
    <t>Social Security (6.20%)</t>
  </si>
  <si>
    <t>Medicare (1.45%)</t>
  </si>
  <si>
    <t>Unemployment (2.80%)</t>
  </si>
  <si>
    <t>Disability (0.50%)</t>
  </si>
  <si>
    <t>Director Salary</t>
  </si>
  <si>
    <t>Director Benefits</t>
  </si>
  <si>
    <t>Family Worker Benefits</t>
  </si>
  <si>
    <t>Food Worker Benefits (cook)</t>
  </si>
  <si>
    <t>Rent, Mortgage, Other Space Costs</t>
  </si>
  <si>
    <t>Clerical Salary</t>
  </si>
  <si>
    <t>Clerical Benefits</t>
  </si>
  <si>
    <t>Office Equipment&gt;$2000 and Repair</t>
  </si>
  <si>
    <t>Office Materials and Supplies</t>
  </si>
  <si>
    <t>Food-Related Paper Supplies</t>
  </si>
  <si>
    <t>Cleaning Supplies</t>
  </si>
  <si>
    <t>Food for Meetings</t>
  </si>
  <si>
    <t>Building/Grounds Maintenance/Repair</t>
  </si>
  <si>
    <t>Utilities</t>
  </si>
  <si>
    <t>Telecommunications Services</t>
  </si>
  <si>
    <t>Insurance</t>
  </si>
  <si>
    <t>Accounting Fees</t>
  </si>
  <si>
    <t>Payroll Preparation Fees</t>
  </si>
  <si>
    <t>Advertising</t>
  </si>
  <si>
    <t>Staff Transportation</t>
  </si>
  <si>
    <t>Employer Payroll Taxes (For Educational Program Positions only)</t>
  </si>
  <si>
    <t>All Other Classrooms:</t>
  </si>
  <si>
    <t>All Other Children:</t>
  </si>
  <si>
    <t>Providers must maintain ongoing supporting documentation (family applications, tables reflecting actual costs submitted to the district on quarterly reports, etc.) for review by district, DOE, and CACFP representatives during each contract period.</t>
  </si>
  <si>
    <t>Teacher Salary</t>
  </si>
  <si>
    <t>DOE Share of Annual Costs:</t>
  </si>
  <si>
    <t>Teacher/Assistant Teacher Benefits</t>
  </si>
  <si>
    <t>Substitute Teacher Stipend</t>
  </si>
  <si>
    <t>Substitute Assistant Teacher Stipend</t>
  </si>
  <si>
    <t>DOE Share of Costs in Contracted Classrooms</t>
  </si>
  <si>
    <t>Food (for contracted preschool children only)</t>
  </si>
  <si>
    <t>DOE Share of Annual Costs</t>
  </si>
  <si>
    <t>Custodian Salary</t>
  </si>
  <si>
    <t>Custodian Benefits</t>
  </si>
  <si>
    <t>FTE</t>
  </si>
  <si>
    <t>Assistant Food Worker Salary (asst. cook)</t>
  </si>
  <si>
    <t>Assistant Food Worker Benefits (asst. cook)</t>
  </si>
  <si>
    <t xml:space="preserve">Other Approved Budgeted Costs </t>
  </si>
  <si>
    <t>(Insert item name or brief description on this line.)</t>
  </si>
  <si>
    <t>DOE Share of Center-Wide Costs</t>
  </si>
  <si>
    <t>Security</t>
  </si>
  <si>
    <t>Contracted Eligible Children:</t>
  </si>
  <si>
    <t>Classrooms Serving Contracted Eligible Children:</t>
  </si>
  <si>
    <t>Center/parent company is other non-profit</t>
  </si>
  <si>
    <t>DCF License Number:</t>
  </si>
  <si>
    <t>Worksheet for Estimating Food Costs Expensable to the Department of Education (DOE)</t>
  </si>
  <si>
    <t>Sum of Reduced Price Rate Expensable Totals</t>
  </si>
  <si>
    <t>Sum of Above Scale (Paid) Rate Totals</t>
  </si>
  <si>
    <t>Total Above Scale Rate Allowable Expenses</t>
  </si>
  <si>
    <t>Rate to Expense to DOE</t>
  </si>
  <si>
    <t>Total Reduced Price Rate Allowable Expenses</t>
  </si>
  <si>
    <t>Other Students in Classrooms with Contracted Eligible Children:</t>
  </si>
  <si>
    <t>Subtotal of Above Administrative Support and Indirect Costs</t>
  </si>
  <si>
    <t xml:space="preserve">Free Rate: Number of Contracted Eligible Students </t>
  </si>
  <si>
    <t>Reduced Rate: Number of Contracted Eligible Students</t>
  </si>
  <si>
    <t>Above Scale (Paid) Rate: Number of Contracted Eligible Students</t>
  </si>
  <si>
    <t>Total: Number of Contracted Eligible Students</t>
  </si>
  <si>
    <t>Estimated Total Allowable Expense (not covered by CACFP)</t>
  </si>
  <si>
    <t>Profit, if Applicable (Max of 2.5% of Ed Costs)</t>
  </si>
  <si>
    <t>3. Items on the attached provider budget are true and accurate, and the provider shall make expenditures in strict accordance with the approved budget.</t>
  </si>
  <si>
    <t xml:space="preserve">4. The provider’s activities and expenditures shall be subject to independent, external audit to ensure compliance with programmatic and fiscal requirements. </t>
  </si>
  <si>
    <t>Security Guard Salary</t>
  </si>
  <si>
    <t>Security Guard Benefits</t>
  </si>
  <si>
    <t>5. The provider shall use the private provider one-year budget planning worksheet as the basis for their quarterly expenditure report.</t>
  </si>
  <si>
    <t xml:space="preserve">School/Site Name </t>
  </si>
  <si>
    <t>M2</t>
  </si>
  <si>
    <t>Clerical Worker</t>
  </si>
  <si>
    <t>Teachers</t>
  </si>
  <si>
    <t>Relief Teachers</t>
  </si>
  <si>
    <t>Teacher Assistants</t>
  </si>
  <si>
    <t>Supervisors of Instruction</t>
  </si>
  <si>
    <t>Principals/Assistant Principals/Program Directors</t>
  </si>
  <si>
    <t>Other Professional Staff</t>
  </si>
  <si>
    <t xml:space="preserve">Secretarial and Clerical Assistants </t>
  </si>
  <si>
    <t>Fiscal Specialist</t>
  </si>
  <si>
    <t>Custodian</t>
  </si>
  <si>
    <t>Security Guard</t>
  </si>
  <si>
    <t>Family/Parent Liason</t>
  </si>
  <si>
    <t xml:space="preserve">Faciliator/Coach </t>
  </si>
  <si>
    <t xml:space="preserve">District: </t>
  </si>
  <si>
    <t xml:space="preserve">Provider: </t>
  </si>
  <si>
    <t>2021-22 Salary</t>
  </si>
  <si>
    <t>2021-22 Benefits</t>
  </si>
  <si>
    <t>2022-23 Table 5: Director Salary Scale and Worksheet</t>
  </si>
  <si>
    <t>2022-23 Child and Adult Care Food Program (CACFP) Worksheet</t>
  </si>
  <si>
    <t xml:space="preserve">The above meal rates are based on "Child and Adult Care Food Program: National Average Payment Rates, Day Care Home Food Service Payment Rates, and Administrative Reimbursement Rates for Sponsoring Organizations of Day Care Homes for the Period, July 1, 2022 Through June 30, 2023". Available at: https://federalregister.gov/a/2015-17597. </t>
  </si>
  <si>
    <t>2022-23 Salary</t>
  </si>
  <si>
    <t>2022-23 Benefits</t>
  </si>
  <si>
    <t>2022-23 Private Provider One-Year Budget Planning Worksheet</t>
  </si>
  <si>
    <t>Instructions:</t>
  </si>
  <si>
    <r>
      <t xml:space="preserve">Centers participating in CACFP are eligible to expense the actual costs of food for contracted eligible preschoolers up to the sum of actual costs for meals not already reimbursed by CACFP for contracted eligible students.    
</t>
    </r>
    <r>
      <rPr>
        <b/>
        <u/>
        <sz val="12"/>
        <rFont val="Times New Roman"/>
        <family val="1"/>
      </rPr>
      <t>Instructions:</t>
    </r>
    <r>
      <rPr>
        <b/>
        <sz val="12"/>
        <rFont val="Times New Roman"/>
        <family val="1"/>
      </rPr>
      <t xml:space="preserve">
</t>
    </r>
    <r>
      <rPr>
        <sz val="12"/>
        <rFont val="Times New Roman"/>
        <family val="1"/>
      </rPr>
      <t xml:space="preserve">                                                                                                                                             </t>
    </r>
  </si>
  <si>
    <t>Column1</t>
  </si>
  <si>
    <t>Column2</t>
  </si>
  <si>
    <t>end of worksheet</t>
  </si>
  <si>
    <r>
      <t xml:space="preserve">Table 2: Reduced Price Rate of Reimbursement
Note: </t>
    </r>
    <r>
      <rPr>
        <sz val="12"/>
        <rFont val="Times New Roman"/>
        <family val="1"/>
      </rPr>
      <t>all values in this table are autocalculated.</t>
    </r>
  </si>
  <si>
    <r>
      <t xml:space="preserve">Table 3:  Above Scale (Paid) Rate of Reimbursement
Note: </t>
    </r>
    <r>
      <rPr>
        <sz val="12"/>
        <rFont val="Times New Roman"/>
        <family val="1"/>
      </rPr>
      <t>all values in this table are autocalculated.</t>
    </r>
  </si>
  <si>
    <t>Tables 1–3</t>
  </si>
  <si>
    <t>1. In Table 1 below, enter the number of student contact days.  This number may not exceed the number of district school calendar days.  
2. In Table 1, enter the number of contracted eligible preschoolers eligible for free and reduced rate meals.  Centers in districts with universal programs may also enter the number of contracted eligible preschoolers eligible for paid rate meals.  Estimate counts based upon center history.
3. The line "Estimated Total Allowable Expense (not covered by CACFP)"  (E33) will calculate an estimation of the sum of costs for meals served that are not reimbursed by CACFP for contracted eligible children.</t>
  </si>
  <si>
    <t>2022-23 Schedule A: Provider Personnel Detail</t>
  </si>
  <si>
    <t>1. Private providers must use this form to itemize salaries, benefits, and salary step (if applicable) for all state-funded positions (both Educational Program positions and Administrative/Support positions) to be funded in 2022-23.
2. Both full-time and part-time employees must be included.
3. Full-time, school calendar year salary and benefit equivalent should be reported for all employees.
4. Do not include employees from 2021-22 who will not be employed in 2022-23.</t>
  </si>
  <si>
    <t>Schedule A</t>
  </si>
  <si>
    <t>Sample Table</t>
  </si>
  <si>
    <t>Salary Step (if applicable)</t>
  </si>
  <si>
    <t>Sample: John Doe</t>
  </si>
  <si>
    <t>Sample: Jane Doe</t>
  </si>
  <si>
    <t>*Salaries for certified teachers and teacher assistants in private provider or local Head Start settings must be comparable to teachers or teacher assistants employed by the district board of education based on equivalent certification and credentials.
* Please note: Schedule A is now broken into categories. Be sure to place staff under the appropriate category.</t>
  </si>
  <si>
    <t>Instructions</t>
  </si>
  <si>
    <t>All center directors must accurately complete the section below.  First, under Educational Attainment, detail the highest degree(s) held including area(s) of concentration, as well as any professional certificates held.  Second, select the appropriate Tier Level from the drop-down box based on the Educational Requirements listed below.  Third, enter Years of Preschool Experience (defined as the number of years served as a preschool director).  The total number of classrooms (including those without contracted preschoolers) will automatically enter based on information provided on the 2022-23 Private Provider One-Year Planning Budget Worksheet.  All of this information should then be used to determine the recommended full-time, full-year salary for the director as per the salary scale below.</t>
  </si>
  <si>
    <t>Education</t>
  </si>
  <si>
    <r>
      <rPr>
        <b/>
        <sz val="12"/>
        <rFont val="Times New Roman"/>
        <family val="1"/>
      </rPr>
      <t>Note</t>
    </r>
    <r>
      <rPr>
        <sz val="12"/>
        <rFont val="Times New Roman"/>
        <family val="1"/>
      </rPr>
      <t>: All credits/degrees must be obtained from an accredited college or university.</t>
    </r>
  </si>
  <si>
    <r>
      <t xml:space="preserve">Bachelor's Degree with a specialization in Early Childhood Education supplemented by 15 Credit Hours of Business Administration/Accounting, Education Administration or Related Field.  </t>
    </r>
    <r>
      <rPr>
        <b/>
        <sz val="12"/>
        <rFont val="Times New Roman"/>
        <family val="1"/>
      </rPr>
      <t>Or</t>
    </r>
    <r>
      <rPr>
        <sz val="12"/>
        <rFont val="Times New Roman"/>
        <family val="1"/>
      </rPr>
      <t xml:space="preserve"> Bachelor's Degree in Business Administration/Accounting, Education Administration or Related Field supplemented by 15 Credit Hours of Early Childhood Education.  </t>
    </r>
    <r>
      <rPr>
        <b/>
        <sz val="12"/>
        <rFont val="Times New Roman"/>
        <family val="1"/>
      </rPr>
      <t>Or</t>
    </r>
    <r>
      <rPr>
        <sz val="12"/>
        <rFont val="Times New Roman"/>
        <family val="1"/>
      </rPr>
      <t xml:space="preserve"> Graduate Degree or higher in Education supplemented by 15 Credit Hours of Business Administration/Accounting or Education Administration or Related Field.</t>
    </r>
  </si>
  <si>
    <t>10–11</t>
  </si>
  <si>
    <t>12–14</t>
  </si>
  <si>
    <t>0–5 Years</t>
  </si>
  <si>
    <t>8–9</t>
  </si>
  <si>
    <t>6–10 Years</t>
  </si>
  <si>
    <t>Note:  All figures below reflect full-time, full-year salaries for center directors.</t>
  </si>
  <si>
    <t>Preschool Private Provider
One-Year Program
School Year 2022-23</t>
  </si>
  <si>
    <t>Provider Statement of Assurance</t>
  </si>
  <si>
    <t>DCF-Licensed Provider:</t>
  </si>
  <si>
    <t>I, Director of the DCF-licensed provider named in cell B4, hereby assure that the following has occurred. If I cannot assure any of the activities below, justification will be included on a separate page.</t>
  </si>
  <si>
    <t>1. The provider agrees to meet the standards for educational programs set forth in New Jersey Administrative Code 6A:13A.</t>
  </si>
  <si>
    <t>Director name (person completing statement of assurance)</t>
  </si>
  <si>
    <t>2. The provider’s preschool program is aligned with the New Jersey Preschool Teaching and Learning Standards.</t>
  </si>
  <si>
    <t>Director's signature:</t>
  </si>
  <si>
    <t>Date:</t>
  </si>
  <si>
    <r>
      <t xml:space="preserve">(Describe expense to be adjusted and enter </t>
    </r>
    <r>
      <rPr>
        <b/>
        <sz val="12"/>
        <rFont val="Times New Roman"/>
        <family val="1"/>
      </rPr>
      <t>negative</t>
    </r>
    <r>
      <rPr>
        <sz val="12"/>
        <rFont val="Times New Roman"/>
        <family val="1"/>
      </rPr>
      <t xml:space="preserve"> amount.)</t>
    </r>
  </si>
  <si>
    <t>Educational Program Costs</t>
  </si>
  <si>
    <t>Subtotal, Educational Program Costs</t>
  </si>
  <si>
    <t>Administrative Support and Indirect Costs</t>
  </si>
  <si>
    <t>Support Costs</t>
  </si>
  <si>
    <t>Total Cost2</t>
  </si>
  <si>
    <t>Indirect Costs — Space Costs</t>
  </si>
  <si>
    <t>Indirect Costs —All Other Allowable Indirect</t>
  </si>
  <si>
    <t>Per-Pupil Cost</t>
  </si>
  <si>
    <t>Provider Program Totals</t>
  </si>
  <si>
    <t>District Adjustments (For District Use Only)</t>
  </si>
  <si>
    <t xml:space="preserve">(amounts withheld for items to be purchased by the district) </t>
  </si>
  <si>
    <t>Total Cost Less District Adjustments</t>
  </si>
  <si>
    <t>Per-Pupil Cost Less District Adjustments</t>
  </si>
  <si>
    <t>Subtotal, Other Approved Budgeted Costs</t>
  </si>
  <si>
    <t>N/A</t>
  </si>
  <si>
    <t>Non-profit Status (center/parent company):</t>
  </si>
  <si>
    <t>This worksheet contains six tables spanning columns A through F. Some tables have a column where no data should be entered. These columns and cells are marked as "n/a" for "not applicable." Many cells in the tables have formulas to autocalculate the data.</t>
  </si>
  <si>
    <t>This worksheet contains three tables. Table 1 does not have a header row; enter the information requested in column A in the corresponding cell in column E. Tables 2 and 3 span columns A through E; the values in these tables are autocalculated based on the information entered in E13:E17. Note that all cells are locked except cells for data entry (and cells A4 and A5).</t>
  </si>
  <si>
    <t>This worksheet contains one table,schedule for director salary scale, spanning columns A:F with row 22 as the header row. Instructions are found in cell A5. Enter information requested in cells B15:B17. A7 through A12 provide information on educational requirements for Tiers 1 through 4. Note: All cells are locked except cells for data entry (B15:B17)</t>
  </si>
  <si>
    <t>This worksheet has contains 14 tables. Each table spans columns A through I. The first table (A9:I11) is a sample table with sample data. Instructions are found in A5 and A6. Note: Cells in rows 1 through 14 are locked.</t>
  </si>
  <si>
    <t>This worksheet is the statement of assurance. Enter information requested in column A in the corresponding cell in column B (cells B3, B4, B13, and B14). Note: all cells are locked except B3, B4, B13, and B14.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</si>
</sst>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numFmt numFmtId="168" formatCode="&quot;$&quot;#,##0.00"/>
    <numFmt numFmtId="169" formatCode="[$-409]mmmm\ d\,\ yyyy;@"/>
    <numFmt numFmtId="170" formatCode="00000"/>
  </numFmts>
  <fonts count="31" x14ac:knownFonts="1">
    <font>
      <sz val="12"/>
      <name val="Times New Roman"/>
      <family val="1"/>
    </font>
    <font>
      <sz val="10"/>
      <name val="MS Sans Serif"/>
      <family val="2"/>
    </font>
    <font>
      <sz val="10"/>
      <name val="Arial"/>
      <family val="2"/>
    </font>
    <font>
      <b/>
      <sz val="10"/>
      <name val="Arial"/>
      <family val="2"/>
    </font>
    <font>
      <b/>
      <sz val="10"/>
      <name val="MS Sans Serif"/>
      <family val="2"/>
    </font>
    <font>
      <sz val="10"/>
      <name val="Arial"/>
      <family val="2"/>
    </font>
    <font>
      <sz val="12"/>
      <name val="Times New Roman"/>
      <family val="1"/>
    </font>
    <font>
      <b/>
      <sz val="12"/>
      <name val="Times New Roman"/>
      <family val="1"/>
    </font>
    <font>
      <sz val="10"/>
      <color indexed="9"/>
      <name val="Arial"/>
      <family val="2"/>
    </font>
    <font>
      <sz val="10"/>
      <name val="Times New Roman"/>
      <family val="1"/>
    </font>
    <font>
      <sz val="8"/>
      <name val="MS Sans Serif"/>
      <family val="2"/>
    </font>
    <font>
      <sz val="8"/>
      <name val="Arial"/>
      <family val="2"/>
    </font>
    <font>
      <b/>
      <sz val="16"/>
      <name val="Times New Roman"/>
      <family val="1"/>
    </font>
    <font>
      <b/>
      <sz val="11"/>
      <name val="Times New Roman"/>
      <family val="1"/>
    </font>
    <font>
      <b/>
      <sz val="10"/>
      <name val="Times New Roman"/>
      <family val="1"/>
    </font>
    <font>
      <b/>
      <u/>
      <sz val="10"/>
      <name val="Times New Roman"/>
      <family val="1"/>
    </font>
    <font>
      <i/>
      <sz val="10"/>
      <name val="Times New Roman"/>
      <family val="1"/>
    </font>
    <font>
      <i/>
      <sz val="12"/>
      <name val="Times New Roman"/>
      <family val="1"/>
    </font>
    <font>
      <b/>
      <u/>
      <sz val="12"/>
      <name val="Times New Roman"/>
      <family val="1"/>
    </font>
    <font>
      <b/>
      <sz val="11"/>
      <color theme="1"/>
      <name val="Times New Roman"/>
      <family val="1"/>
    </font>
    <font>
      <b/>
      <sz val="15"/>
      <color theme="1"/>
      <name val="Times New Roman"/>
      <family val="1"/>
    </font>
    <font>
      <b/>
      <sz val="13"/>
      <color theme="1"/>
      <name val="Times New Roman"/>
      <family val="1"/>
    </font>
    <font>
      <b/>
      <sz val="12"/>
      <color theme="1"/>
      <name val="Times New Roman"/>
      <family val="1"/>
    </font>
    <font>
      <sz val="12"/>
      <color theme="1"/>
      <name val="Times New Roman"/>
      <family val="1"/>
    </font>
    <font>
      <sz val="11"/>
      <name val="Times New Roman"/>
      <family val="1"/>
    </font>
    <font>
      <i/>
      <sz val="11"/>
      <name val="Arial"/>
      <family val="2"/>
    </font>
    <font>
      <b/>
      <sz val="14"/>
      <color theme="1"/>
      <name val="Times New Roman"/>
      <family val="1"/>
    </font>
    <font>
      <b/>
      <i/>
      <sz val="11"/>
      <name val="Times New Roman"/>
      <family val="1"/>
    </font>
    <font>
      <b/>
      <sz val="12"/>
      <color theme="1"/>
      <name val="Times"/>
    </font>
    <font>
      <i/>
      <sz val="11"/>
      <name val="Times New Roman"/>
      <family val="1"/>
    </font>
    <font>
      <b/>
      <sz val="15"/>
      <color theme="0"/>
      <name val="Times New Roman"/>
      <family val="1"/>
    </font>
  </fonts>
  <fills count="1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6"/>
        <bgColor indexed="64"/>
      </patternFill>
    </fill>
    <fill>
      <patternFill patternType="solid">
        <fgColor indexed="47"/>
        <bgColor indexed="64"/>
      </patternFill>
    </fill>
    <fill>
      <patternFill patternType="solid">
        <fgColor indexed="61"/>
        <bgColor indexed="64"/>
      </patternFill>
    </fill>
    <fill>
      <patternFill patternType="solid">
        <fgColor rgb="FF33CC33"/>
        <bgColor indexed="64"/>
      </patternFill>
    </fill>
    <fill>
      <patternFill patternType="solid">
        <fgColor theme="6" tint="0.39997558519241921"/>
        <bgColor indexed="64"/>
      </patternFill>
    </fill>
    <fill>
      <patternFill patternType="solid">
        <fgColor rgb="FFFFFF99"/>
        <bgColor rgb="FF000000"/>
      </patternFill>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1"/>
      </bottom>
      <diagonal/>
    </border>
    <border>
      <left/>
      <right style="thick">
        <color theme="1"/>
      </right>
      <top/>
      <bottom style="thick">
        <color theme="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indexed="64"/>
      </left>
      <right/>
      <top style="thick">
        <color theme="1"/>
      </top>
      <bottom style="thin">
        <color indexed="64"/>
      </bottom>
      <diagonal/>
    </border>
    <border>
      <left/>
      <right/>
      <top style="thick">
        <color theme="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theme="1"/>
      </left>
      <right/>
      <top style="medium">
        <color auto="1"/>
      </top>
      <bottom style="thick">
        <color theme="1"/>
      </bottom>
      <diagonal/>
    </border>
    <border>
      <left/>
      <right/>
      <top style="medium">
        <color auto="1"/>
      </top>
      <bottom style="thick">
        <color theme="1"/>
      </bottom>
      <diagonal/>
    </border>
    <border>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1"/>
      </top>
      <bottom/>
      <diagonal/>
    </border>
    <border>
      <left/>
      <right/>
      <top/>
      <bottom style="double">
        <color theme="1"/>
      </bottom>
      <diagonal/>
    </border>
    <border>
      <left/>
      <right/>
      <top style="thick">
        <color theme="4"/>
      </top>
      <bottom/>
      <diagonal/>
    </border>
    <border>
      <left/>
      <right/>
      <top/>
      <bottom style="medium">
        <color theme="1"/>
      </bottom>
      <diagonal/>
    </border>
    <border>
      <left/>
      <right style="thin">
        <color indexed="64"/>
      </right>
      <top style="thick">
        <color theme="1"/>
      </top>
      <bottom style="thin">
        <color indexed="64"/>
      </bottom>
      <diagonal/>
    </border>
    <border>
      <left/>
      <right/>
      <top style="medium">
        <color theme="1"/>
      </top>
      <bottom/>
      <diagonal/>
    </border>
    <border>
      <left/>
      <right style="thin">
        <color indexed="64"/>
      </right>
      <top style="medium">
        <color theme="1"/>
      </top>
      <bottom/>
      <diagonal/>
    </border>
    <border>
      <left style="thin">
        <color indexed="64"/>
      </left>
      <right/>
      <top style="medium">
        <color indexed="64"/>
      </top>
      <bottom style="thin">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top style="medium">
        <color theme="1"/>
      </top>
      <bottom style="thin">
        <color indexed="64"/>
      </bottom>
      <diagonal/>
    </border>
    <border>
      <left/>
      <right/>
      <top style="medium">
        <color theme="1"/>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0" fontId="20" fillId="0" borderId="34" applyNumberFormat="0" applyFill="0" applyProtection="0">
      <alignment horizontal="center"/>
    </xf>
    <xf numFmtId="0" fontId="26" fillId="0" borderId="51" applyNumberFormat="0" applyFill="0" applyAlignment="0" applyProtection="0"/>
    <xf numFmtId="0" fontId="28" fillId="0" borderId="49" applyNumberFormat="0" applyFill="0" applyAlignment="0" applyProtection="0"/>
  </cellStyleXfs>
  <cellXfs count="479">
    <xf numFmtId="0" fontId="0" fillId="0" borderId="0" xfId="0"/>
    <xf numFmtId="0" fontId="0" fillId="0" borderId="0" xfId="0" applyProtection="1">
      <protection locked="0"/>
    </xf>
    <xf numFmtId="0" fontId="5" fillId="0" borderId="0" xfId="3"/>
    <xf numFmtId="0" fontId="5" fillId="0" borderId="0" xfId="3" applyAlignment="1">
      <alignment wrapText="1"/>
    </xf>
    <xf numFmtId="0" fontId="7" fillId="0" borderId="0" xfId="3" applyFont="1" applyBorder="1" applyAlignment="1">
      <alignment horizontal="center" vertical="top" wrapText="1"/>
    </xf>
    <xf numFmtId="0" fontId="6" fillId="0" borderId="0" xfId="3" applyFont="1" applyBorder="1" applyAlignment="1">
      <alignment vertical="top" wrapText="1"/>
    </xf>
    <xf numFmtId="0" fontId="6" fillId="0" borderId="0" xfId="3" applyFont="1" applyAlignment="1">
      <alignment wrapText="1"/>
    </xf>
    <xf numFmtId="0" fontId="6" fillId="0" borderId="0" xfId="3" applyFont="1" applyBorder="1"/>
    <xf numFmtId="0" fontId="6" fillId="0" borderId="0" xfId="3" applyFont="1"/>
    <xf numFmtId="0" fontId="6" fillId="0" borderId="0" xfId="0" applyFont="1" applyAlignment="1">
      <alignment wrapText="1"/>
    </xf>
    <xf numFmtId="0" fontId="6" fillId="0" borderId="0" xfId="0" applyFont="1" applyAlignment="1">
      <alignment horizontal="left" wrapText="1"/>
    </xf>
    <xf numFmtId="43" fontId="8" fillId="0" borderId="0" xfId="1" applyFont="1" applyProtection="1"/>
    <xf numFmtId="0" fontId="2" fillId="0" borderId="0" xfId="5" applyFont="1" applyProtection="1"/>
    <xf numFmtId="166" fontId="2" fillId="0" borderId="0" xfId="2" applyNumberFormat="1" applyFont="1" applyProtection="1"/>
    <xf numFmtId="43" fontId="2" fillId="0" borderId="0" xfId="1" applyNumberFormat="1" applyFont="1" applyProtection="1"/>
    <xf numFmtId="0" fontId="2" fillId="0" borderId="0" xfId="5" applyNumberFormat="1" applyFont="1" applyProtection="1"/>
    <xf numFmtId="0" fontId="2" fillId="0" borderId="0" xfId="5" applyFont="1" applyBorder="1" applyProtection="1"/>
    <xf numFmtId="0" fontId="9" fillId="0" borderId="0" xfId="4" applyFont="1"/>
    <xf numFmtId="0" fontId="13" fillId="0" borderId="0" xfId="4" applyFont="1" applyAlignment="1">
      <alignment horizontal="left" vertical="center"/>
    </xf>
    <xf numFmtId="168" fontId="9" fillId="0" borderId="0" xfId="4" applyNumberFormat="1" applyFont="1"/>
    <xf numFmtId="167" fontId="9" fillId="0" borderId="0" xfId="4" applyNumberFormat="1" applyFont="1"/>
    <xf numFmtId="167" fontId="6" fillId="0" borderId="0" xfId="4" applyNumberFormat="1" applyFont="1" applyAlignment="1">
      <alignment horizontal="left" vertical="center"/>
    </xf>
    <xf numFmtId="167" fontId="9" fillId="0" borderId="0" xfId="4" applyNumberFormat="1" applyFont="1" applyFill="1"/>
    <xf numFmtId="0" fontId="9" fillId="0" borderId="0" xfId="4" applyFont="1" applyAlignment="1">
      <alignment horizontal="center"/>
    </xf>
    <xf numFmtId="0" fontId="14" fillId="0" borderId="0" xfId="4" applyNumberFormat="1" applyFont="1" applyBorder="1"/>
    <xf numFmtId="0" fontId="14" fillId="0" borderId="0" xfId="4" applyNumberFormat="1" applyFont="1" applyBorder="1" applyAlignment="1">
      <alignment horizontal="center"/>
    </xf>
    <xf numFmtId="167" fontId="9" fillId="0" borderId="0" xfId="4" applyNumberFormat="1" applyFont="1" applyBorder="1" applyAlignment="1">
      <alignment horizontal="center"/>
    </xf>
    <xf numFmtId="8" fontId="6" fillId="2" borderId="3" xfId="3" applyNumberFormat="1" applyFont="1" applyFill="1" applyBorder="1" applyAlignment="1">
      <alignment horizontal="right" vertical="top" wrapText="1"/>
    </xf>
    <xf numFmtId="0" fontId="6" fillId="3" borderId="3" xfId="3" applyFont="1" applyFill="1" applyBorder="1" applyAlignment="1">
      <alignment horizontal="right" vertical="top" wrapText="1"/>
    </xf>
    <xf numFmtId="0" fontId="6" fillId="2" borderId="3" xfId="3" applyFont="1" applyFill="1" applyBorder="1" applyAlignment="1">
      <alignment horizontal="right" vertical="top" wrapText="1"/>
    </xf>
    <xf numFmtId="3" fontId="7" fillId="8" borderId="3" xfId="0" applyNumberFormat="1" applyFont="1" applyFill="1" applyBorder="1" applyAlignment="1" applyProtection="1">
      <alignment horizontal="right" wrapText="1"/>
      <protection locked="0"/>
    </xf>
    <xf numFmtId="3" fontId="7" fillId="3" borderId="3" xfId="0" applyNumberFormat="1" applyFont="1" applyFill="1" applyBorder="1" applyAlignment="1" applyProtection="1">
      <alignment horizontal="right" wrapText="1"/>
      <protection locked="0"/>
    </xf>
    <xf numFmtId="3" fontId="7" fillId="4" borderId="3" xfId="0" applyNumberFormat="1" applyFont="1" applyFill="1" applyBorder="1" applyAlignment="1" applyProtection="1">
      <alignment horizontal="right" wrapText="1"/>
      <protection locked="0"/>
    </xf>
    <xf numFmtId="3" fontId="7" fillId="9" borderId="3" xfId="0" applyNumberFormat="1" applyFont="1" applyFill="1" applyBorder="1" applyAlignment="1">
      <alignment horizontal="right" wrapText="1"/>
    </xf>
    <xf numFmtId="3" fontId="7" fillId="10" borderId="8" xfId="0" applyNumberFormat="1" applyFont="1" applyFill="1" applyBorder="1" applyAlignment="1" applyProtection="1">
      <alignment horizontal="right"/>
      <protection locked="0"/>
    </xf>
    <xf numFmtId="169" fontId="14" fillId="0" borderId="1" xfId="4" applyNumberFormat="1" applyFont="1" applyBorder="1" applyAlignment="1">
      <alignment horizontal="left"/>
    </xf>
    <xf numFmtId="3" fontId="6" fillId="2" borderId="3" xfId="3" applyNumberFormat="1" applyFont="1" applyFill="1" applyBorder="1" applyAlignment="1">
      <alignment horizontal="right" vertical="top" wrapText="1"/>
    </xf>
    <xf numFmtId="167" fontId="16" fillId="0" borderId="0" xfId="4" applyNumberFormat="1" applyFont="1" applyFill="1"/>
    <xf numFmtId="0" fontId="2" fillId="0" borderId="0" xfId="1" applyNumberFormat="1" applyFont="1" applyProtection="1">
      <protection locked="0"/>
    </xf>
    <xf numFmtId="0" fontId="2" fillId="0" borderId="0" xfId="5" applyNumberFormat="1" applyFont="1" applyBorder="1" applyProtection="1">
      <protection locked="0"/>
    </xf>
    <xf numFmtId="0" fontId="3" fillId="0" borderId="0" xfId="1" applyNumberFormat="1" applyFont="1" applyProtection="1">
      <protection locked="0"/>
    </xf>
    <xf numFmtId="0" fontId="3" fillId="0" borderId="0" xfId="5" applyFont="1" applyProtection="1"/>
    <xf numFmtId="0" fontId="2" fillId="0" borderId="0" xfId="5" applyNumberFormat="1" applyFont="1" applyProtection="1">
      <protection locked="0"/>
    </xf>
    <xf numFmtId="0" fontId="2" fillId="5" borderId="0" xfId="5" applyNumberFormat="1" applyFont="1" applyFill="1" applyProtection="1">
      <protection locked="0"/>
    </xf>
    <xf numFmtId="0" fontId="2" fillId="5" borderId="0" xfId="5" applyFont="1" applyFill="1" applyProtection="1"/>
    <xf numFmtId="0" fontId="3" fillId="0" borderId="0" xfId="5" applyNumberFormat="1" applyFont="1" applyProtection="1">
      <protection locked="0"/>
    </xf>
    <xf numFmtId="0" fontId="14" fillId="0" borderId="0" xfId="4" applyNumberFormat="1" applyFont="1" applyBorder="1" applyAlignment="1">
      <alignment horizontal="left" vertical="center"/>
    </xf>
    <xf numFmtId="0" fontId="7" fillId="0" borderId="16" xfId="3" applyFont="1" applyBorder="1" applyAlignment="1" applyProtection="1">
      <alignment wrapText="1"/>
    </xf>
    <xf numFmtId="0" fontId="9" fillId="0" borderId="0" xfId="0" applyFont="1" applyProtection="1">
      <protection locked="0"/>
    </xf>
    <xf numFmtId="0" fontId="0" fillId="0" borderId="0" xfId="0" applyProtection="1"/>
    <xf numFmtId="0" fontId="6" fillId="0" borderId="0" xfId="0" applyFont="1" applyProtection="1"/>
    <xf numFmtId="0" fontId="6" fillId="0" borderId="0" xfId="0" applyFont="1" applyAlignment="1" applyProtection="1">
      <alignment horizontal="left" indent="2"/>
    </xf>
    <xf numFmtId="0" fontId="7" fillId="0" borderId="27" xfId="3" applyFont="1" applyBorder="1" applyAlignment="1" applyProtection="1">
      <alignment horizontal="center" wrapText="1"/>
    </xf>
    <xf numFmtId="0" fontId="7" fillId="0" borderId="17" xfId="3" applyFont="1" applyBorder="1" applyAlignment="1" applyProtection="1">
      <alignment horizontal="center" wrapText="1"/>
      <protection locked="0"/>
    </xf>
    <xf numFmtId="167" fontId="7" fillId="9" borderId="3" xfId="0" applyNumberFormat="1" applyFont="1" applyFill="1" applyBorder="1" applyAlignment="1">
      <alignment horizontal="right" vertical="top" wrapText="1"/>
    </xf>
    <xf numFmtId="0" fontId="6" fillId="2" borderId="25" xfId="0" applyFont="1" applyFill="1" applyBorder="1" applyAlignment="1">
      <alignment vertical="center" wrapText="1"/>
    </xf>
    <xf numFmtId="167" fontId="6" fillId="9" borderId="3" xfId="0" applyNumberFormat="1" applyFont="1" applyFill="1" applyBorder="1" applyAlignment="1">
      <alignment vertical="top" wrapText="1"/>
    </xf>
    <xf numFmtId="0" fontId="6" fillId="9" borderId="3" xfId="0" applyFont="1" applyFill="1" applyBorder="1" applyAlignment="1">
      <alignment horizontal="center" vertical="top" wrapText="1"/>
    </xf>
    <xf numFmtId="0" fontId="5" fillId="0" borderId="0" xfId="3" applyFont="1" applyAlignment="1">
      <alignment horizontal="left" wrapText="1"/>
    </xf>
    <xf numFmtId="167" fontId="7" fillId="9" borderId="8" xfId="3" applyNumberFormat="1" applyFont="1" applyFill="1" applyBorder="1" applyAlignment="1">
      <alignment horizontal="right"/>
    </xf>
    <xf numFmtId="49" fontId="6" fillId="0" borderId="21" xfId="0" applyNumberFormat="1" applyFont="1" applyBorder="1" applyAlignment="1">
      <alignment horizontal="left" wrapText="1"/>
    </xf>
    <xf numFmtId="49" fontId="6" fillId="0" borderId="22" xfId="0" applyNumberFormat="1" applyFont="1" applyBorder="1" applyAlignment="1">
      <alignment horizontal="left" wrapText="1"/>
    </xf>
    <xf numFmtId="0" fontId="7" fillId="0" borderId="1" xfId="4" applyFont="1" applyBorder="1" applyAlignment="1">
      <alignment horizontal="center"/>
    </xf>
    <xf numFmtId="0" fontId="12" fillId="6" borderId="1" xfId="4" applyFont="1" applyFill="1" applyBorder="1" applyAlignment="1">
      <alignment horizontal="center"/>
    </xf>
    <xf numFmtId="0" fontId="15" fillId="0" borderId="11" xfId="4" applyFont="1" applyBorder="1" applyAlignment="1">
      <alignment horizontal="left" vertical="center" wrapText="1"/>
    </xf>
    <xf numFmtId="0" fontId="15" fillId="0" borderId="12" xfId="4" applyFont="1" applyBorder="1" applyAlignment="1">
      <alignment horizontal="left" vertical="center" wrapText="1"/>
    </xf>
    <xf numFmtId="0" fontId="15" fillId="0" borderId="0" xfId="4" applyFont="1" applyBorder="1" applyAlignment="1">
      <alignment horizontal="left" vertical="center" wrapText="1"/>
    </xf>
    <xf numFmtId="0" fontId="15" fillId="0" borderId="31" xfId="4" applyFont="1" applyBorder="1" applyAlignment="1">
      <alignment horizontal="left" vertical="center" wrapText="1"/>
    </xf>
    <xf numFmtId="0" fontId="9" fillId="0" borderId="1" xfId="4" applyNumberFormat="1" applyFont="1" applyBorder="1" applyAlignment="1"/>
    <xf numFmtId="0" fontId="14" fillId="7" borderId="1" xfId="4" applyNumberFormat="1" applyFont="1" applyFill="1" applyBorder="1" applyAlignment="1">
      <alignment horizontal="center" vertical="center"/>
    </xf>
    <xf numFmtId="0" fontId="6" fillId="0" borderId="0" xfId="0" applyFont="1" applyAlignment="1" applyProtection="1">
      <alignment horizontal="left" wrapText="1"/>
      <protection locked="0"/>
    </xf>
    <xf numFmtId="0" fontId="6" fillId="0" borderId="0" xfId="0" applyFont="1" applyAlignment="1" applyProtection="1">
      <alignment horizontal="left" wrapText="1"/>
    </xf>
    <xf numFmtId="0" fontId="0" fillId="0" borderId="0" xfId="0" applyAlignment="1" applyProtection="1">
      <alignment wrapText="1"/>
    </xf>
    <xf numFmtId="0" fontId="7" fillId="0" borderId="0" xfId="0" applyFont="1" applyAlignment="1">
      <alignment horizontal="center"/>
    </xf>
    <xf numFmtId="0" fontId="7" fillId="0" borderId="0" xfId="0" applyFont="1" applyAlignment="1" applyProtection="1">
      <alignment horizontal="center"/>
      <protection locked="0"/>
    </xf>
    <xf numFmtId="0" fontId="4" fillId="0" borderId="0" xfId="0" applyFont="1" applyAlignment="1" applyProtection="1">
      <alignment horizontal="center"/>
      <protection locked="0"/>
    </xf>
    <xf numFmtId="0" fontId="6" fillId="0" borderId="0" xfId="0" applyFont="1" applyAlignment="1" applyProtection="1">
      <alignment horizontal="left"/>
    </xf>
    <xf numFmtId="170" fontId="6" fillId="0" borderId="24" xfId="3" applyNumberFormat="1" applyFont="1" applyBorder="1" applyAlignment="1" applyProtection="1">
      <alignment horizontal="left" vertical="top" wrapText="1"/>
    </xf>
    <xf numFmtId="170" fontId="6" fillId="0" borderId="25" xfId="3" applyNumberFormat="1" applyFont="1" applyBorder="1" applyAlignment="1" applyProtection="1">
      <alignment horizontal="left" vertical="top" wrapText="1"/>
    </xf>
    <xf numFmtId="170" fontId="6" fillId="0" borderId="0" xfId="3" applyNumberFormat="1" applyFont="1" applyBorder="1" applyAlignment="1" applyProtection="1">
      <alignment horizontal="left" vertical="top" wrapText="1"/>
    </xf>
    <xf numFmtId="170" fontId="6" fillId="0" borderId="29" xfId="3" applyNumberFormat="1" applyFont="1" applyBorder="1" applyAlignment="1" applyProtection="1">
      <alignment horizontal="left" vertical="top" wrapText="1"/>
    </xf>
    <xf numFmtId="0" fontId="3" fillId="8" borderId="33" xfId="3" applyFont="1" applyFill="1" applyBorder="1" applyAlignment="1">
      <alignment horizontal="center"/>
    </xf>
    <xf numFmtId="0" fontId="6" fillId="2" borderId="17" xfId="3" applyFont="1" applyFill="1" applyBorder="1" applyAlignment="1" applyProtection="1">
      <alignment horizontal="center" wrapText="1"/>
    </xf>
    <xf numFmtId="0" fontId="6" fillId="0" borderId="19" xfId="3" applyFont="1" applyBorder="1" applyAlignment="1">
      <alignment wrapText="1"/>
    </xf>
    <xf numFmtId="0" fontId="5" fillId="0" borderId="0" xfId="3" applyBorder="1"/>
    <xf numFmtId="0" fontId="20" fillId="8" borderId="38" xfId="7" applyFont="1" applyFill="1" applyBorder="1" applyAlignment="1">
      <alignment horizontal="center"/>
    </xf>
    <xf numFmtId="0" fontId="21" fillId="2" borderId="35" xfId="8" applyFont="1" applyFill="1" applyBorder="1" applyAlignment="1" applyProtection="1">
      <alignment horizontal="center" wrapText="1"/>
    </xf>
    <xf numFmtId="43" fontId="7" fillId="0" borderId="40" xfId="3" applyNumberFormat="1" applyFont="1" applyBorder="1" applyAlignment="1" applyProtection="1">
      <alignment horizontal="left" wrapText="1"/>
      <protection locked="0"/>
    </xf>
    <xf numFmtId="43" fontId="7" fillId="0" borderId="4" xfId="3" applyNumberFormat="1" applyFont="1" applyBorder="1" applyAlignment="1" applyProtection="1">
      <alignment horizontal="left" wrapText="1"/>
      <protection locked="0"/>
    </xf>
    <xf numFmtId="0" fontId="7" fillId="0" borderId="42" xfId="3" applyFont="1" applyBorder="1" applyAlignment="1" applyProtection="1">
      <alignment horizontal="center" wrapText="1"/>
    </xf>
    <xf numFmtId="170" fontId="19" fillId="0" borderId="0" xfId="9" applyNumberFormat="1" applyFont="1" applyBorder="1" applyAlignment="1" applyProtection="1">
      <alignment horizontal="left" vertical="top" wrapText="1"/>
    </xf>
    <xf numFmtId="0" fontId="7" fillId="2" borderId="8" xfId="3" applyFont="1" applyFill="1" applyBorder="1" applyAlignment="1">
      <alignment vertical="top" wrapText="1"/>
    </xf>
    <xf numFmtId="167" fontId="6" fillId="9" borderId="18" xfId="3" applyNumberFormat="1" applyFont="1" applyFill="1" applyBorder="1" applyAlignment="1">
      <alignment vertical="top" wrapText="1"/>
    </xf>
    <xf numFmtId="0" fontId="7" fillId="9" borderId="25" xfId="3" applyFont="1" applyFill="1" applyBorder="1" applyAlignment="1">
      <alignment horizontal="left" vertical="top" wrapText="1"/>
    </xf>
    <xf numFmtId="0" fontId="6" fillId="9" borderId="46" xfId="0" applyFont="1" applyFill="1" applyBorder="1" applyAlignment="1">
      <alignment horizontal="left" vertical="top" wrapText="1"/>
    </xf>
    <xf numFmtId="167" fontId="7" fillId="9" borderId="23" xfId="0" applyNumberFormat="1" applyFont="1" applyFill="1" applyBorder="1" applyAlignment="1">
      <alignment horizontal="right" vertical="top" wrapText="1"/>
    </xf>
    <xf numFmtId="0" fontId="22" fillId="2" borderId="22" xfId="3" applyFont="1" applyFill="1" applyBorder="1" applyAlignment="1">
      <alignment vertical="top" wrapText="1"/>
    </xf>
    <xf numFmtId="0" fontId="22" fillId="2" borderId="47" xfId="3" applyFont="1" applyFill="1" applyBorder="1" applyAlignment="1">
      <alignment horizontal="center" vertical="top" wrapText="1"/>
    </xf>
    <xf numFmtId="0" fontId="22" fillId="3" borderId="47" xfId="3" applyFont="1" applyFill="1" applyBorder="1" applyAlignment="1">
      <alignment horizontal="center" vertical="top" wrapText="1"/>
    </xf>
    <xf numFmtId="0" fontId="22" fillId="9" borderId="20" xfId="3" applyFont="1" applyFill="1" applyBorder="1" applyAlignment="1">
      <alignment horizontal="center" vertical="top" wrapText="1"/>
    </xf>
    <xf numFmtId="0" fontId="22" fillId="4" borderId="47" xfId="3" applyFont="1" applyFill="1" applyBorder="1" applyAlignment="1">
      <alignment horizontal="center" vertical="top" wrapText="1"/>
    </xf>
    <xf numFmtId="0" fontId="22" fillId="9" borderId="47" xfId="3" applyFont="1" applyFill="1" applyBorder="1" applyAlignment="1">
      <alignment horizontal="center" vertical="top" wrapText="1"/>
    </xf>
    <xf numFmtId="0" fontId="22" fillId="2" borderId="8" xfId="3" applyFont="1" applyFill="1" applyBorder="1" applyAlignment="1">
      <alignment vertical="top" wrapText="1"/>
    </xf>
    <xf numFmtId="8" fontId="23" fillId="2" borderId="3" xfId="3" applyNumberFormat="1" applyFont="1" applyFill="1" applyBorder="1" applyAlignment="1">
      <alignment horizontal="right" vertical="top" wrapText="1"/>
    </xf>
    <xf numFmtId="0" fontId="23" fillId="4" borderId="3" xfId="3" applyFont="1" applyFill="1" applyBorder="1" applyAlignment="1">
      <alignment horizontal="right" vertical="top" wrapText="1"/>
    </xf>
    <xf numFmtId="0" fontId="23" fillId="2" borderId="3" xfId="3" applyFont="1" applyFill="1" applyBorder="1" applyAlignment="1" applyProtection="1">
      <alignment horizontal="right" vertical="top" wrapText="1"/>
    </xf>
    <xf numFmtId="167" fontId="23" fillId="9" borderId="3" xfId="3" applyNumberFormat="1" applyFont="1" applyFill="1" applyBorder="1" applyAlignment="1">
      <alignment vertical="top" wrapText="1"/>
    </xf>
    <xf numFmtId="8" fontId="23" fillId="2" borderId="46" xfId="3" applyNumberFormat="1" applyFont="1" applyFill="1" applyBorder="1" applyAlignment="1">
      <alignment horizontal="right" vertical="top" wrapText="1"/>
    </xf>
    <xf numFmtId="0" fontId="23" fillId="4" borderId="46" xfId="3" applyFont="1" applyFill="1" applyBorder="1" applyAlignment="1">
      <alignment horizontal="right" vertical="top" wrapText="1"/>
    </xf>
    <xf numFmtId="0" fontId="23" fillId="2" borderId="46" xfId="3" applyFont="1" applyFill="1" applyBorder="1" applyAlignment="1" applyProtection="1">
      <alignment horizontal="right" vertical="top" wrapText="1"/>
    </xf>
    <xf numFmtId="0" fontId="22" fillId="9" borderId="19" xfId="3" applyFont="1" applyFill="1" applyBorder="1" applyAlignment="1">
      <alignment horizontal="left" vertical="top" wrapText="1"/>
    </xf>
    <xf numFmtId="0" fontId="23" fillId="9" borderId="1" xfId="0" applyFont="1" applyFill="1" applyBorder="1" applyAlignment="1">
      <alignment horizontal="left" vertical="top" wrapText="1"/>
    </xf>
    <xf numFmtId="167" fontId="22" fillId="9" borderId="8" xfId="0" applyNumberFormat="1" applyFont="1" applyFill="1" applyBorder="1" applyAlignment="1">
      <alignment horizontal="right" vertical="top" wrapText="1"/>
    </xf>
    <xf numFmtId="0" fontId="22" fillId="9" borderId="19" xfId="3" applyFont="1" applyFill="1" applyBorder="1" applyAlignment="1">
      <alignment wrapText="1"/>
    </xf>
    <xf numFmtId="0" fontId="23" fillId="9" borderId="1" xfId="3" applyFont="1" applyFill="1" applyBorder="1" applyAlignment="1">
      <alignment wrapText="1"/>
    </xf>
    <xf numFmtId="167" fontId="22" fillId="9" borderId="19" xfId="3" applyNumberFormat="1" applyFont="1" applyFill="1" applyBorder="1" applyAlignment="1">
      <alignment horizontal="right"/>
    </xf>
    <xf numFmtId="0" fontId="27" fillId="2" borderId="5" xfId="0" applyFont="1" applyFill="1" applyBorder="1"/>
    <xf numFmtId="0" fontId="27" fillId="2" borderId="1" xfId="0" applyFont="1" applyFill="1" applyBorder="1"/>
    <xf numFmtId="0" fontId="27" fillId="2" borderId="1" xfId="2" applyNumberFormat="1" applyFont="1" applyFill="1" applyBorder="1" applyAlignment="1">
      <alignment horizontal="right"/>
    </xf>
    <xf numFmtId="166" fontId="27" fillId="2" borderId="1" xfId="2" applyNumberFormat="1" applyFont="1" applyFill="1" applyBorder="1"/>
    <xf numFmtId="166" fontId="27" fillId="2" borderId="9" xfId="2" applyNumberFormat="1" applyFont="1" applyFill="1" applyBorder="1"/>
    <xf numFmtId="0" fontId="27" fillId="2" borderId="12" xfId="0" applyFont="1" applyFill="1" applyBorder="1"/>
    <xf numFmtId="0" fontId="27" fillId="2" borderId="13" xfId="0" applyFont="1" applyFill="1" applyBorder="1"/>
    <xf numFmtId="0" fontId="27" fillId="2" borderId="13" xfId="2" applyNumberFormat="1" applyFont="1" applyFill="1" applyBorder="1" applyAlignment="1">
      <alignment horizontal="right"/>
    </xf>
    <xf numFmtId="166" fontId="27" fillId="2" borderId="13" xfId="2" applyNumberFormat="1" applyFont="1" applyFill="1" applyBorder="1"/>
    <xf numFmtId="166" fontId="27" fillId="2" borderId="10" xfId="2" applyNumberFormat="1" applyFont="1" applyFill="1" applyBorder="1"/>
    <xf numFmtId="0" fontId="19" fillId="12" borderId="6" xfId="0" applyFont="1" applyFill="1" applyBorder="1" applyAlignment="1">
      <alignment horizontal="center" wrapText="1"/>
    </xf>
    <xf numFmtId="0" fontId="19" fillId="12" borderId="7" xfId="0" applyFont="1" applyFill="1" applyBorder="1" applyAlignment="1">
      <alignment horizontal="center" wrapText="1"/>
    </xf>
    <xf numFmtId="43" fontId="19" fillId="12" borderId="7" xfId="1" applyFont="1" applyFill="1" applyBorder="1" applyAlignment="1">
      <alignment horizontal="center" wrapText="1"/>
    </xf>
    <xf numFmtId="0" fontId="19" fillId="12" borderId="7" xfId="2" applyNumberFormat="1" applyFont="1" applyFill="1" applyBorder="1" applyAlignment="1">
      <alignment horizontal="center" wrapText="1"/>
    </xf>
    <xf numFmtId="166" fontId="19" fillId="12" borderId="7" xfId="2" applyNumberFormat="1" applyFont="1" applyFill="1" applyBorder="1" applyAlignment="1">
      <alignment horizontal="center" wrapText="1"/>
    </xf>
    <xf numFmtId="166" fontId="19" fillId="12" borderId="14" xfId="2" applyNumberFormat="1" applyFont="1" applyFill="1" applyBorder="1" applyAlignment="1">
      <alignment horizontal="center" wrapText="1"/>
    </xf>
    <xf numFmtId="0" fontId="24" fillId="0" borderId="0" xfId="0" applyFont="1"/>
    <xf numFmtId="164" fontId="13" fillId="0" borderId="0" xfId="1" applyNumberFormat="1" applyFont="1" applyFill="1" applyBorder="1" applyAlignment="1">
      <alignment horizontal="center"/>
    </xf>
    <xf numFmtId="0" fontId="24" fillId="0" borderId="0" xfId="0" applyFont="1" applyBorder="1"/>
    <xf numFmtId="164" fontId="13" fillId="0" borderId="0" xfId="1" applyNumberFormat="1" applyFont="1" applyFill="1" applyBorder="1"/>
    <xf numFmtId="166" fontId="24" fillId="0" borderId="0" xfId="2" applyNumberFormat="1" applyFont="1"/>
    <xf numFmtId="0" fontId="24" fillId="0" borderId="0" xfId="2" applyNumberFormat="1" applyFont="1" applyAlignment="1">
      <alignment horizontal="right"/>
    </xf>
    <xf numFmtId="0" fontId="27" fillId="0" borderId="0" xfId="0" applyFont="1"/>
    <xf numFmtId="0" fontId="24" fillId="0" borderId="1" xfId="0" applyFont="1" applyBorder="1" applyProtection="1">
      <protection locked="0"/>
    </xf>
    <xf numFmtId="0" fontId="24" fillId="0" borderId="1" xfId="2" applyNumberFormat="1" applyFont="1" applyBorder="1" applyAlignment="1" applyProtection="1">
      <alignment horizontal="right"/>
      <protection locked="0"/>
    </xf>
    <xf numFmtId="166" fontId="24" fillId="15" borderId="1" xfId="2" applyNumberFormat="1" applyFont="1" applyFill="1" applyBorder="1" applyProtection="1">
      <protection locked="0"/>
    </xf>
    <xf numFmtId="166" fontId="24" fillId="16" borderId="1" xfId="2" applyNumberFormat="1" applyFont="1" applyFill="1" applyBorder="1" applyProtection="1">
      <protection locked="0"/>
    </xf>
    <xf numFmtId="166" fontId="24" fillId="14" borderId="7" xfId="0" applyNumberFormat="1" applyFont="1" applyFill="1" applyBorder="1" applyProtection="1">
      <protection locked="0"/>
    </xf>
    <xf numFmtId="0" fontId="13" fillId="0" borderId="1" xfId="0" applyFont="1" applyBorder="1" applyProtection="1">
      <protection locked="0"/>
    </xf>
    <xf numFmtId="0" fontId="13" fillId="0" borderId="4" xfId="0" applyFont="1" applyFill="1" applyBorder="1" applyAlignment="1" applyProtection="1">
      <alignment horizontal="center"/>
      <protection locked="0"/>
    </xf>
    <xf numFmtId="43" fontId="24" fillId="0" borderId="0" xfId="1" applyFont="1"/>
    <xf numFmtId="0" fontId="24" fillId="0" borderId="5" xfId="0" applyFont="1" applyBorder="1" applyProtection="1">
      <protection locked="0"/>
    </xf>
    <xf numFmtId="166" fontId="24" fillId="15" borderId="9" xfId="2" applyNumberFormat="1" applyFont="1" applyFill="1" applyBorder="1" applyProtection="1">
      <protection locked="0"/>
    </xf>
    <xf numFmtId="43" fontId="19" fillId="12" borderId="7" xfId="1" applyNumberFormat="1" applyFont="1" applyFill="1" applyBorder="1" applyAlignment="1">
      <alignment horizontal="center" wrapText="1"/>
    </xf>
    <xf numFmtId="0" fontId="24" fillId="0" borderId="12" xfId="0" applyFont="1" applyBorder="1" applyProtection="1">
      <protection locked="0"/>
    </xf>
    <xf numFmtId="0" fontId="24" fillId="0" borderId="13" xfId="0" applyFont="1" applyBorder="1" applyProtection="1">
      <protection locked="0"/>
    </xf>
    <xf numFmtId="0" fontId="24" fillId="0" borderId="13" xfId="2" applyNumberFormat="1" applyFont="1" applyBorder="1" applyAlignment="1" applyProtection="1">
      <alignment horizontal="right"/>
      <protection locked="0"/>
    </xf>
    <xf numFmtId="166" fontId="24" fillId="14" borderId="30" xfId="0" applyNumberFormat="1" applyFont="1" applyFill="1" applyBorder="1" applyProtection="1">
      <protection locked="0"/>
    </xf>
    <xf numFmtId="166" fontId="24" fillId="15" borderId="13" xfId="2" applyNumberFormat="1" applyFont="1" applyFill="1" applyBorder="1" applyProtection="1">
      <protection locked="0"/>
    </xf>
    <xf numFmtId="166" fontId="24" fillId="16" borderId="13" xfId="2" applyNumberFormat="1" applyFont="1" applyFill="1" applyBorder="1" applyProtection="1">
      <protection locked="0"/>
    </xf>
    <xf numFmtId="166" fontId="24" fillId="15" borderId="10" xfId="2" applyNumberFormat="1" applyFont="1" applyFill="1" applyBorder="1" applyProtection="1">
      <protection locked="0"/>
    </xf>
    <xf numFmtId="0" fontId="13" fillId="0" borderId="5" xfId="0" applyFont="1" applyBorder="1" applyProtection="1">
      <protection locked="0"/>
    </xf>
    <xf numFmtId="166" fontId="24" fillId="0" borderId="13" xfId="2" applyNumberFormat="1" applyFont="1" applyBorder="1"/>
    <xf numFmtId="43" fontId="13" fillId="0" borderId="0" xfId="1" applyFont="1" applyFill="1" applyBorder="1" applyAlignment="1">
      <alignment wrapText="1"/>
    </xf>
    <xf numFmtId="43" fontId="27" fillId="2" borderId="1" xfId="1" applyFont="1" applyFill="1" applyBorder="1" applyAlignment="1">
      <alignment wrapText="1"/>
    </xf>
    <xf numFmtId="43" fontId="27" fillId="2" borderId="13" xfId="1" applyFont="1" applyFill="1" applyBorder="1" applyAlignment="1">
      <alignment wrapText="1"/>
    </xf>
    <xf numFmtId="43" fontId="24" fillId="0" borderId="1" xfId="1" applyFont="1" applyBorder="1" applyAlignment="1" applyProtection="1">
      <alignment wrapText="1"/>
      <protection locked="0"/>
    </xf>
    <xf numFmtId="43" fontId="13" fillId="0" borderId="1" xfId="1" applyFont="1" applyBorder="1" applyAlignment="1" applyProtection="1">
      <alignment wrapText="1"/>
      <protection locked="0"/>
    </xf>
    <xf numFmtId="43" fontId="24" fillId="0" borderId="13" xfId="1" applyFont="1" applyBorder="1" applyAlignment="1" applyProtection="1">
      <alignment wrapText="1"/>
      <protection locked="0"/>
    </xf>
    <xf numFmtId="166" fontId="24" fillId="0" borderId="0" xfId="2" applyNumberFormat="1" applyFont="1" applyAlignment="1">
      <alignment wrapText="1"/>
    </xf>
    <xf numFmtId="0" fontId="7" fillId="0" borderId="1" xfId="4" applyNumberFormat="1" applyFont="1" applyBorder="1" applyAlignment="1">
      <alignment horizontal="left" vertical="center"/>
    </xf>
    <xf numFmtId="0" fontId="9" fillId="0" borderId="0" xfId="4" applyNumberFormat="1" applyFont="1" applyBorder="1" applyAlignment="1">
      <alignment horizontal="left" wrapText="1"/>
    </xf>
    <xf numFmtId="0" fontId="6" fillId="0" borderId="5" xfId="4" applyNumberFormat="1" applyFont="1" applyBorder="1" applyAlignment="1">
      <alignment horizontal="center" wrapText="1"/>
    </xf>
    <xf numFmtId="0" fontId="6" fillId="0" borderId="1" xfId="4" applyNumberFormat="1" applyFont="1" applyBorder="1" applyAlignment="1">
      <alignment horizontal="left" wrapText="1"/>
    </xf>
    <xf numFmtId="167" fontId="6" fillId="0" borderId="1" xfId="4" applyNumberFormat="1" applyFont="1" applyFill="1" applyBorder="1" applyAlignment="1"/>
    <xf numFmtId="49" fontId="6" fillId="0" borderId="1" xfId="4" applyNumberFormat="1" applyFont="1" applyFill="1" applyBorder="1" applyAlignment="1">
      <alignment horizontal="left" wrapText="1"/>
    </xf>
    <xf numFmtId="0" fontId="6" fillId="0" borderId="0" xfId="4" applyFont="1" applyAlignment="1">
      <alignment horizontal="left"/>
    </xf>
    <xf numFmtId="0" fontId="6" fillId="0" borderId="5" xfId="4" applyNumberFormat="1" applyFont="1" applyBorder="1" applyAlignment="1">
      <alignment horizontal="center"/>
    </xf>
    <xf numFmtId="0" fontId="7" fillId="18" borderId="1" xfId="4" applyNumberFormat="1" applyFont="1" applyFill="1" applyBorder="1" applyAlignment="1">
      <alignment horizontal="left" vertical="center"/>
    </xf>
    <xf numFmtId="0" fontId="7" fillId="18" borderId="1" xfId="4" applyNumberFormat="1" applyFont="1" applyFill="1" applyBorder="1" applyAlignment="1">
      <alignment horizontal="left" vertical="center" wrapText="1"/>
    </xf>
    <xf numFmtId="0" fontId="7" fillId="0" borderId="1" xfId="4" applyFont="1" applyBorder="1" applyAlignment="1">
      <alignment horizontal="left"/>
    </xf>
    <xf numFmtId="169" fontId="7" fillId="0" borderId="1" xfId="4" applyNumberFormat="1" applyFont="1" applyBorder="1" applyAlignment="1">
      <alignment horizontal="left"/>
    </xf>
    <xf numFmtId="0" fontId="7" fillId="18" borderId="13" xfId="4" applyNumberFormat="1" applyFont="1" applyFill="1" applyBorder="1" applyAlignment="1">
      <alignment horizontal="left" vertical="center" wrapText="1"/>
    </xf>
    <xf numFmtId="0" fontId="6" fillId="0" borderId="12" xfId="4" applyNumberFormat="1" applyFont="1" applyBorder="1" applyAlignment="1">
      <alignment horizontal="center"/>
    </xf>
    <xf numFmtId="0" fontId="6" fillId="0" borderId="13" xfId="4" applyFont="1" applyBorder="1" applyAlignment="1">
      <alignment horizontal="left"/>
    </xf>
    <xf numFmtId="167" fontId="6" fillId="0" borderId="13" xfId="4" applyNumberFormat="1" applyFont="1" applyFill="1" applyBorder="1" applyAlignment="1"/>
    <xf numFmtId="0" fontId="6" fillId="0" borderId="32" xfId="4" applyNumberFormat="1" applyFont="1" applyBorder="1" applyAlignment="1">
      <alignment horizontal="center"/>
    </xf>
    <xf numFmtId="0" fontId="6" fillId="0" borderId="26" xfId="4" applyNumberFormat="1" applyFont="1" applyBorder="1" applyAlignment="1">
      <alignment horizontal="left"/>
    </xf>
    <xf numFmtId="167" fontId="6" fillId="0" borderId="26" xfId="4" applyNumberFormat="1" applyFont="1" applyFill="1" applyBorder="1" applyAlignment="1"/>
    <xf numFmtId="0" fontId="9" fillId="0" borderId="24" xfId="4" applyFont="1" applyBorder="1"/>
    <xf numFmtId="167" fontId="16" fillId="0" borderId="24" xfId="4" applyNumberFormat="1" applyFont="1" applyFill="1" applyBorder="1"/>
    <xf numFmtId="167" fontId="9" fillId="0" borderId="24" xfId="4" applyNumberFormat="1" applyFont="1" applyFill="1" applyBorder="1"/>
    <xf numFmtId="0" fontId="6" fillId="0" borderId="12" xfId="4" applyNumberFormat="1" applyFont="1" applyBorder="1" applyAlignment="1">
      <alignment horizontal="center" wrapText="1"/>
    </xf>
    <xf numFmtId="0" fontId="6" fillId="0" borderId="6" xfId="4" applyNumberFormat="1" applyFont="1" applyBorder="1" applyAlignment="1">
      <alignment horizontal="center" wrapText="1"/>
    </xf>
    <xf numFmtId="0" fontId="6" fillId="0" borderId="7" xfId="4" applyNumberFormat="1" applyFont="1" applyBorder="1" applyAlignment="1">
      <alignment horizontal="left" wrapText="1"/>
    </xf>
    <xf numFmtId="167" fontId="6" fillId="0" borderId="7" xfId="4" applyNumberFormat="1" applyFont="1" applyFill="1" applyBorder="1" applyAlignment="1"/>
    <xf numFmtId="0" fontId="9" fillId="0" borderId="21" xfId="4" applyFont="1" applyBorder="1"/>
    <xf numFmtId="167" fontId="6" fillId="0" borderId="14" xfId="4" applyNumberFormat="1" applyFont="1" applyFill="1" applyBorder="1" applyAlignment="1"/>
    <xf numFmtId="167" fontId="6" fillId="0" borderId="9" xfId="4" applyNumberFormat="1" applyFont="1" applyFill="1" applyBorder="1" applyAlignment="1"/>
    <xf numFmtId="167" fontId="6" fillId="0" borderId="10" xfId="4" applyNumberFormat="1" applyFont="1" applyFill="1" applyBorder="1" applyAlignment="1"/>
    <xf numFmtId="167" fontId="6" fillId="0" borderId="55" xfId="4" applyNumberFormat="1" applyFont="1" applyFill="1" applyBorder="1" applyAlignment="1"/>
    <xf numFmtId="0" fontId="7" fillId="0" borderId="56" xfId="4" applyNumberFormat="1" applyFont="1" applyBorder="1" applyAlignment="1">
      <alignment horizontal="center" wrapText="1"/>
    </xf>
    <xf numFmtId="0" fontId="7" fillId="0" borderId="57" xfId="4" applyNumberFormat="1" applyFont="1" applyBorder="1" applyAlignment="1">
      <alignment horizontal="left" wrapText="1"/>
    </xf>
    <xf numFmtId="0" fontId="7" fillId="0" borderId="57" xfId="4" applyFont="1" applyBorder="1" applyAlignment="1">
      <alignment horizontal="right"/>
    </xf>
    <xf numFmtId="167" fontId="7" fillId="0" borderId="57" xfId="4" applyNumberFormat="1" applyFont="1" applyBorder="1" applyAlignment="1">
      <alignment horizontal="right"/>
    </xf>
    <xf numFmtId="167" fontId="7" fillId="0" borderId="58" xfId="4" applyNumberFormat="1" applyFont="1" applyBorder="1" applyAlignment="1">
      <alignment horizontal="right"/>
    </xf>
    <xf numFmtId="0" fontId="24" fillId="0" borderId="0" xfId="0" applyFont="1" applyAlignment="1">
      <alignment vertical="top"/>
    </xf>
    <xf numFmtId="0" fontId="7" fillId="0" borderId="1" xfId="0" applyFont="1" applyBorder="1" applyAlignment="1">
      <alignment horizontal="left"/>
    </xf>
    <xf numFmtId="0" fontId="0" fillId="0" borderId="1" xfId="0" applyBorder="1"/>
    <xf numFmtId="0" fontId="7" fillId="0" borderId="1" xfId="0" applyFont="1" applyBorder="1" applyAlignment="1">
      <alignment horizontal="center"/>
    </xf>
    <xf numFmtId="0" fontId="7" fillId="0" borderId="1" xfId="0" applyFont="1" applyBorder="1" applyAlignment="1">
      <alignment horizontal="left" wrapText="1"/>
    </xf>
    <xf numFmtId="0" fontId="0" fillId="0" borderId="1" xfId="0" applyFont="1" applyBorder="1" applyAlignment="1" applyProtection="1">
      <alignment horizontal="left" wrapText="1"/>
    </xf>
    <xf numFmtId="0" fontId="0" fillId="0" borderId="1" xfId="0" applyBorder="1" applyAlignment="1" applyProtection="1">
      <alignment wrapText="1"/>
    </xf>
    <xf numFmtId="0" fontId="0" fillId="0" borderId="1" xfId="0" applyFont="1" applyBorder="1" applyProtection="1"/>
    <xf numFmtId="0" fontId="0" fillId="0" borderId="1" xfId="0" applyBorder="1" applyProtection="1"/>
    <xf numFmtId="167" fontId="6" fillId="0" borderId="0" xfId="0" applyNumberFormat="1" applyFont="1" applyAlignment="1">
      <alignment horizontal="right"/>
    </xf>
    <xf numFmtId="0" fontId="6" fillId="0" borderId="0" xfId="5" applyNumberFormat="1" applyFont="1" applyProtection="1"/>
    <xf numFmtId="0" fontId="7" fillId="0" borderId="0" xfId="5" applyFont="1" applyFill="1" applyBorder="1" applyAlignment="1" applyProtection="1">
      <alignment horizontal="left"/>
    </xf>
    <xf numFmtId="166" fontId="6" fillId="0" borderId="0" xfId="2" applyNumberFormat="1" applyFont="1" applyProtection="1"/>
    <xf numFmtId="43" fontId="6" fillId="0" borderId="0" xfId="1" applyNumberFormat="1" applyFont="1" applyBorder="1" applyProtection="1"/>
    <xf numFmtId="0" fontId="6" fillId="0" borderId="0" xfId="5" applyFont="1" applyProtection="1"/>
    <xf numFmtId="166" fontId="6" fillId="0" borderId="0" xfId="2" applyNumberFormat="1" applyFont="1" applyBorder="1" applyProtection="1"/>
    <xf numFmtId="0" fontId="6" fillId="0" borderId="9" xfId="5" applyNumberFormat="1" applyFont="1" applyBorder="1" applyAlignment="1" applyProtection="1"/>
    <xf numFmtId="43" fontId="6" fillId="0" borderId="4" xfId="1" applyNumberFormat="1" applyFont="1" applyBorder="1" applyAlignment="1" applyProtection="1"/>
    <xf numFmtId="166" fontId="6" fillId="0" borderId="4" xfId="2" applyNumberFormat="1" applyFont="1" applyBorder="1" applyAlignment="1" applyProtection="1"/>
    <xf numFmtId="165" fontId="6" fillId="0" borderId="4" xfId="6" applyNumberFormat="1" applyFont="1" applyBorder="1" applyAlignment="1" applyProtection="1"/>
    <xf numFmtId="0" fontId="6" fillId="0" borderId="4" xfId="5" applyFont="1" applyBorder="1" applyAlignment="1" applyProtection="1"/>
    <xf numFmtId="0" fontId="6" fillId="0" borderId="5" xfId="5" applyFont="1" applyBorder="1" applyAlignment="1" applyProtection="1"/>
    <xf numFmtId="0" fontId="6" fillId="0" borderId="9" xfId="5" applyNumberFormat="1" applyFont="1" applyBorder="1" applyProtection="1"/>
    <xf numFmtId="0" fontId="6" fillId="0" borderId="4" xfId="5" applyNumberFormat="1" applyFont="1" applyBorder="1" applyProtection="1"/>
    <xf numFmtId="0" fontId="6" fillId="0" borderId="5" xfId="5" applyNumberFormat="1" applyFont="1" applyBorder="1" applyProtection="1"/>
    <xf numFmtId="167" fontId="6" fillId="0" borderId="1" xfId="2" applyNumberFormat="1" applyFont="1" applyBorder="1" applyProtection="1">
      <protection locked="0"/>
    </xf>
    <xf numFmtId="10" fontId="6" fillId="8" borderId="1" xfId="6" applyNumberFormat="1" applyFont="1" applyFill="1" applyBorder="1" applyAlignment="1" applyProtection="1"/>
    <xf numFmtId="166" fontId="6" fillId="0" borderId="4" xfId="2" applyNumberFormat="1" applyFont="1" applyBorder="1" applyProtection="1"/>
    <xf numFmtId="167" fontId="6" fillId="0" borderId="4" xfId="2" applyNumberFormat="1" applyFont="1" applyFill="1" applyBorder="1" applyAlignment="1" applyProtection="1">
      <alignment horizontal="right"/>
    </xf>
    <xf numFmtId="167" fontId="6" fillId="0" borderId="5" xfId="2" applyNumberFormat="1" applyFont="1" applyFill="1" applyBorder="1" applyAlignment="1" applyProtection="1">
      <alignment horizontal="right"/>
    </xf>
    <xf numFmtId="0" fontId="6" fillId="0" borderId="11" xfId="5" applyNumberFormat="1" applyFont="1" applyBorder="1" applyProtection="1"/>
    <xf numFmtId="39" fontId="6" fillId="0" borderId="7" xfId="1" applyNumberFormat="1" applyFont="1" applyFill="1" applyBorder="1" applyAlignment="1" applyProtection="1">
      <protection locked="0"/>
    </xf>
    <xf numFmtId="167" fontId="6" fillId="0" borderId="13" xfId="2" applyNumberFormat="1" applyFont="1" applyBorder="1" applyProtection="1">
      <protection locked="0"/>
    </xf>
    <xf numFmtId="0" fontId="6" fillId="0" borderId="14" xfId="5" applyNumberFormat="1" applyFont="1" applyBorder="1" applyProtection="1"/>
    <xf numFmtId="167" fontId="6" fillId="0" borderId="7" xfId="2" applyNumberFormat="1" applyFont="1" applyBorder="1" applyProtection="1">
      <protection locked="0"/>
    </xf>
    <xf numFmtId="43" fontId="6" fillId="0" borderId="4" xfId="1" applyNumberFormat="1" applyFont="1" applyBorder="1" applyProtection="1"/>
    <xf numFmtId="165" fontId="6" fillId="0" borderId="4" xfId="6" applyNumberFormat="1" applyFont="1" applyBorder="1" applyProtection="1"/>
    <xf numFmtId="39" fontId="6" fillId="8" borderId="1" xfId="1" applyNumberFormat="1" applyFont="1" applyFill="1" applyBorder="1" applyAlignment="1" applyProtection="1"/>
    <xf numFmtId="43" fontId="6" fillId="8" borderId="1" xfId="1" applyNumberFormat="1" applyFont="1" applyFill="1" applyBorder="1" applyProtection="1"/>
    <xf numFmtId="167" fontId="6" fillId="0" borderId="1" xfId="2" applyNumberFormat="1" applyFont="1" applyFill="1" applyBorder="1" applyProtection="1">
      <protection locked="0"/>
    </xf>
    <xf numFmtId="167" fontId="6" fillId="0" borderId="4" xfId="2" applyNumberFormat="1" applyFont="1" applyBorder="1" applyAlignment="1" applyProtection="1">
      <alignment horizontal="right"/>
    </xf>
    <xf numFmtId="167" fontId="6" fillId="0" borderId="5" xfId="2" applyNumberFormat="1" applyFont="1" applyBorder="1" applyAlignment="1" applyProtection="1">
      <alignment horizontal="right"/>
    </xf>
    <xf numFmtId="10" fontId="6" fillId="8" borderId="1" xfId="6" applyNumberFormat="1" applyFont="1" applyFill="1" applyBorder="1" applyAlignment="1" applyProtection="1">
      <protection locked="0"/>
    </xf>
    <xf numFmtId="43" fontId="6" fillId="6" borderId="1" xfId="1" applyNumberFormat="1" applyFont="1" applyFill="1" applyBorder="1" applyProtection="1"/>
    <xf numFmtId="167" fontId="6" fillId="8" borderId="1" xfId="2" applyNumberFormat="1" applyFont="1" applyFill="1" applyBorder="1" applyProtection="1"/>
    <xf numFmtId="10" fontId="6" fillId="8" borderId="1" xfId="6" applyNumberFormat="1" applyFont="1" applyFill="1" applyBorder="1" applyProtection="1">
      <protection locked="0"/>
    </xf>
    <xf numFmtId="10" fontId="6" fillId="8" borderId="13" xfId="6" applyNumberFormat="1" applyFont="1" applyFill="1" applyBorder="1" applyProtection="1">
      <protection locked="0"/>
    </xf>
    <xf numFmtId="167" fontId="6" fillId="6" borderId="5" xfId="2" applyNumberFormat="1" applyFont="1" applyFill="1" applyBorder="1" applyAlignment="1" applyProtection="1">
      <alignment horizontal="right"/>
    </xf>
    <xf numFmtId="0" fontId="6" fillId="5" borderId="4" xfId="5" applyNumberFormat="1" applyFont="1" applyFill="1" applyBorder="1" applyAlignment="1" applyProtection="1"/>
    <xf numFmtId="43" fontId="6" fillId="0" borderId="1" xfId="1" applyNumberFormat="1" applyFont="1" applyFill="1" applyBorder="1" applyProtection="1">
      <protection locked="0"/>
    </xf>
    <xf numFmtId="0" fontId="6" fillId="5" borderId="2" xfId="5" applyNumberFormat="1" applyFont="1" applyFill="1" applyBorder="1" applyAlignment="1" applyProtection="1"/>
    <xf numFmtId="4" fontId="6" fillId="6" borderId="1" xfId="1" applyNumberFormat="1" applyFont="1" applyFill="1" applyBorder="1" applyAlignment="1" applyProtection="1"/>
    <xf numFmtId="0" fontId="7" fillId="0" borderId="9" xfId="5" applyNumberFormat="1" applyFont="1" applyBorder="1" applyAlignment="1" applyProtection="1"/>
    <xf numFmtId="166" fontId="6" fillId="5" borderId="2" xfId="1" applyNumberFormat="1" applyFont="1" applyFill="1" applyBorder="1" applyAlignment="1" applyProtection="1"/>
    <xf numFmtId="166" fontId="7" fillId="0" borderId="4" xfId="2" applyNumberFormat="1" applyFont="1" applyBorder="1" applyAlignment="1" applyProtection="1"/>
    <xf numFmtId="165" fontId="7" fillId="0" borderId="4" xfId="6" applyNumberFormat="1" applyFont="1" applyBorder="1" applyAlignment="1" applyProtection="1"/>
    <xf numFmtId="166" fontId="7" fillId="5" borderId="4" xfId="2" applyNumberFormat="1" applyFont="1" applyFill="1" applyBorder="1" applyProtection="1"/>
    <xf numFmtId="166" fontId="7" fillId="5" borderId="5" xfId="2" applyNumberFormat="1" applyFont="1" applyFill="1" applyBorder="1" applyProtection="1"/>
    <xf numFmtId="0" fontId="6" fillId="6" borderId="5" xfId="5" applyFont="1" applyFill="1" applyBorder="1" applyAlignment="1" applyProtection="1"/>
    <xf numFmtId="167" fontId="6" fillId="0" borderId="1" xfId="2" applyNumberFormat="1" applyFont="1" applyFill="1" applyBorder="1" applyAlignment="1" applyProtection="1">
      <alignment horizontal="right"/>
      <protection locked="0"/>
    </xf>
    <xf numFmtId="167" fontId="7" fillId="8" borderId="1" xfId="2" applyNumberFormat="1" applyFont="1" applyFill="1" applyBorder="1" applyAlignment="1" applyProtection="1">
      <alignment horizontal="right"/>
    </xf>
    <xf numFmtId="167" fontId="7" fillId="0" borderId="1" xfId="2" applyNumberFormat="1" applyFont="1" applyFill="1" applyBorder="1" applyAlignment="1" applyProtection="1">
      <alignment horizontal="right"/>
    </xf>
    <xf numFmtId="167" fontId="6" fillId="6" borderId="5" xfId="5" applyNumberFormat="1" applyFont="1" applyFill="1" applyBorder="1" applyAlignment="1" applyProtection="1">
      <alignment horizontal="right"/>
    </xf>
    <xf numFmtId="0" fontId="6" fillId="0" borderId="5" xfId="5" applyFont="1" applyBorder="1" applyAlignment="1" applyProtection="1">
      <alignment horizontal="right"/>
    </xf>
    <xf numFmtId="0" fontId="6" fillId="6" borderId="5" xfId="5" applyFont="1" applyFill="1" applyBorder="1" applyAlignment="1" applyProtection="1">
      <alignment horizontal="right"/>
    </xf>
    <xf numFmtId="0" fontId="7" fillId="0" borderId="1" xfId="0" applyFont="1" applyBorder="1"/>
    <xf numFmtId="0" fontId="7" fillId="0" borderId="1" xfId="5" applyFont="1" applyFill="1" applyBorder="1" applyAlignment="1" applyProtection="1"/>
    <xf numFmtId="0" fontId="2" fillId="0" borderId="1" xfId="1" applyNumberFormat="1" applyFont="1" applyBorder="1" applyProtection="1">
      <protection locked="0"/>
    </xf>
    <xf numFmtId="0" fontId="2" fillId="0" borderId="1" xfId="5" applyFont="1" applyBorder="1" applyProtection="1"/>
    <xf numFmtId="0" fontId="7" fillId="5" borderId="9" xfId="5" applyNumberFormat="1" applyFont="1" applyFill="1" applyBorder="1" applyAlignment="1" applyProtection="1">
      <alignment horizontal="left"/>
    </xf>
    <xf numFmtId="0" fontId="7" fillId="5" borderId="4" xfId="5" applyNumberFormat="1" applyFont="1" applyFill="1" applyBorder="1" applyAlignment="1" applyProtection="1">
      <alignment horizontal="left"/>
    </xf>
    <xf numFmtId="0" fontId="7" fillId="5" borderId="5" xfId="5" applyNumberFormat="1" applyFont="1" applyFill="1" applyBorder="1" applyAlignment="1" applyProtection="1">
      <alignment horizontal="left"/>
    </xf>
    <xf numFmtId="0" fontId="6" fillId="5" borderId="4" xfId="5" applyNumberFormat="1" applyFont="1" applyFill="1" applyBorder="1" applyAlignment="1" applyProtection="1">
      <alignment horizontal="left"/>
    </xf>
    <xf numFmtId="0" fontId="7" fillId="0" borderId="7" xfId="5" applyFont="1" applyFill="1" applyBorder="1" applyAlignment="1" applyProtection="1"/>
    <xf numFmtId="0" fontId="7" fillId="0" borderId="1" xfId="5" applyFont="1" applyFill="1" applyBorder="1" applyAlignment="1" applyProtection="1">
      <alignment wrapText="1"/>
    </xf>
    <xf numFmtId="0" fontId="7" fillId="0" borderId="1" xfId="5" applyFont="1" applyBorder="1" applyAlignment="1" applyProtection="1">
      <alignment wrapText="1"/>
    </xf>
    <xf numFmtId="43" fontId="8" fillId="0" borderId="5" xfId="1" applyFont="1" applyBorder="1" applyProtection="1"/>
    <xf numFmtId="39" fontId="6" fillId="0" borderId="1" xfId="1" applyNumberFormat="1" applyFont="1" applyFill="1" applyBorder="1" applyAlignment="1" applyProtection="1">
      <protection locked="0"/>
    </xf>
    <xf numFmtId="166" fontId="7" fillId="6" borderId="5" xfId="2" applyNumberFormat="1" applyFont="1" applyFill="1" applyBorder="1" applyAlignment="1" applyProtection="1">
      <alignment horizontal="center" wrapText="1"/>
    </xf>
    <xf numFmtId="167" fontId="6" fillId="0" borderId="9" xfId="2" applyNumberFormat="1" applyFont="1" applyFill="1" applyBorder="1" applyAlignment="1" applyProtection="1">
      <alignment horizontal="right"/>
    </xf>
    <xf numFmtId="0" fontId="7" fillId="6" borderId="2" xfId="5" applyNumberFormat="1" applyFont="1" applyFill="1" applyBorder="1" applyAlignment="1" applyProtection="1">
      <alignment horizontal="center"/>
    </xf>
    <xf numFmtId="43" fontId="7" fillId="6" borderId="7" xfId="1" applyNumberFormat="1" applyFont="1" applyFill="1" applyBorder="1" applyAlignment="1" applyProtection="1">
      <alignment horizontal="center" wrapText="1"/>
    </xf>
    <xf numFmtId="166" fontId="7" fillId="6" borderId="7" xfId="2" applyNumberFormat="1" applyFont="1" applyFill="1" applyBorder="1" applyAlignment="1" applyProtection="1">
      <alignment horizontal="center" wrapText="1"/>
    </xf>
    <xf numFmtId="165" fontId="7" fillId="6" borderId="14" xfId="6" applyNumberFormat="1" applyFont="1" applyFill="1" applyBorder="1" applyAlignment="1" applyProtection="1">
      <alignment horizontal="center" wrapText="1"/>
    </xf>
    <xf numFmtId="165" fontId="7" fillId="6" borderId="7" xfId="6" applyNumberFormat="1" applyFont="1" applyFill="1" applyBorder="1" applyAlignment="1" applyProtection="1">
      <alignment wrapText="1"/>
    </xf>
    <xf numFmtId="166" fontId="7" fillId="6" borderId="14" xfId="2" applyNumberFormat="1" applyFont="1" applyFill="1" applyBorder="1" applyAlignment="1" applyProtection="1">
      <alignment horizontal="center" wrapText="1"/>
    </xf>
    <xf numFmtId="166" fontId="7" fillId="6" borderId="2" xfId="2" applyNumberFormat="1" applyFont="1" applyFill="1" applyBorder="1" applyAlignment="1" applyProtection="1">
      <alignment horizontal="center" wrapText="1"/>
    </xf>
    <xf numFmtId="39" fontId="6" fillId="0" borderId="30" xfId="1" applyNumberFormat="1" applyFont="1" applyFill="1" applyBorder="1" applyAlignment="1" applyProtection="1">
      <protection locked="0"/>
    </xf>
    <xf numFmtId="10" fontId="6" fillId="8" borderId="13" xfId="6" applyNumberFormat="1" applyFont="1" applyFill="1" applyBorder="1" applyAlignment="1" applyProtection="1">
      <protection locked="0"/>
    </xf>
    <xf numFmtId="167" fontId="6" fillId="0" borderId="10" xfId="2" applyNumberFormat="1" applyFont="1" applyFill="1" applyBorder="1" applyAlignment="1" applyProtection="1">
      <alignment horizontal="right"/>
    </xf>
    <xf numFmtId="167" fontId="6" fillId="0" borderId="11" xfId="2" applyNumberFormat="1" applyFont="1" applyFill="1" applyBorder="1" applyAlignment="1" applyProtection="1">
      <alignment horizontal="right"/>
    </xf>
    <xf numFmtId="43" fontId="2" fillId="0" borderId="0" xfId="1" applyFont="1" applyProtection="1"/>
    <xf numFmtId="165" fontId="7" fillId="6" borderId="7" xfId="6" applyNumberFormat="1" applyFont="1" applyFill="1" applyBorder="1" applyAlignment="1" applyProtection="1">
      <alignment horizontal="center" wrapText="1"/>
    </xf>
    <xf numFmtId="43" fontId="6" fillId="0" borderId="2" xfId="1" applyNumberFormat="1" applyFont="1" applyBorder="1" applyProtection="1"/>
    <xf numFmtId="166" fontId="6" fillId="0" borderId="2" xfId="2" applyNumberFormat="1" applyFont="1" applyBorder="1" applyProtection="1"/>
    <xf numFmtId="165" fontId="6" fillId="0" borderId="2" xfId="6" applyNumberFormat="1" applyFont="1" applyBorder="1" applyProtection="1"/>
    <xf numFmtId="167" fontId="6" fillId="0" borderId="2" xfId="2" applyNumberFormat="1" applyFont="1" applyBorder="1" applyAlignment="1" applyProtection="1">
      <alignment horizontal="right"/>
    </xf>
    <xf numFmtId="167" fontId="6" fillId="0" borderId="6" xfId="2" applyNumberFormat="1" applyFont="1" applyBorder="1" applyAlignment="1" applyProtection="1">
      <alignment horizontal="right"/>
    </xf>
    <xf numFmtId="167" fontId="7" fillId="8" borderId="9" xfId="2" applyNumberFormat="1" applyFont="1" applyFill="1" applyBorder="1" applyAlignment="1" applyProtection="1">
      <alignment horizontal="right"/>
    </xf>
    <xf numFmtId="167" fontId="7" fillId="8" borderId="5" xfId="2" applyNumberFormat="1" applyFont="1" applyFill="1" applyBorder="1" applyAlignment="1" applyProtection="1">
      <alignment horizontal="right"/>
    </xf>
    <xf numFmtId="167" fontId="6" fillId="0" borderId="1" xfId="2" applyNumberFormat="1" applyFont="1" applyFill="1" applyBorder="1" applyAlignment="1" applyProtection="1">
      <alignment horizontal="right"/>
    </xf>
    <xf numFmtId="167" fontId="6" fillId="8" borderId="1" xfId="2" applyNumberFormat="1" applyFont="1" applyFill="1" applyBorder="1" applyAlignment="1" applyProtection="1">
      <alignment horizontal="right"/>
    </xf>
    <xf numFmtId="0" fontId="6" fillId="5" borderId="11" xfId="5" applyNumberFormat="1" applyFont="1" applyFill="1" applyBorder="1" applyAlignment="1" applyProtection="1">
      <alignment horizontal="left"/>
    </xf>
    <xf numFmtId="167" fontId="6" fillId="0" borderId="13" xfId="2" applyNumberFormat="1" applyFont="1" applyFill="1" applyBorder="1" applyAlignment="1" applyProtection="1">
      <alignment horizontal="right"/>
    </xf>
    <xf numFmtId="0" fontId="6" fillId="5" borderId="11" xfId="5" applyNumberFormat="1" applyFont="1" applyFill="1" applyBorder="1" applyAlignment="1" applyProtection="1"/>
    <xf numFmtId="5" fontId="6" fillId="6" borderId="13" xfId="1" applyNumberFormat="1" applyFont="1" applyFill="1" applyBorder="1" applyAlignment="1" applyProtection="1"/>
    <xf numFmtId="167" fontId="6" fillId="0" borderId="30" xfId="2" applyNumberFormat="1" applyFont="1" applyBorder="1" applyProtection="1">
      <protection locked="0"/>
    </xf>
    <xf numFmtId="10" fontId="6" fillId="8" borderId="30" xfId="6" applyNumberFormat="1" applyFont="1" applyFill="1" applyBorder="1" applyAlignment="1" applyProtection="1">
      <protection locked="0"/>
    </xf>
    <xf numFmtId="165" fontId="6" fillId="0" borderId="0" xfId="6" applyNumberFormat="1" applyFont="1" applyBorder="1" applyAlignment="1" applyProtection="1">
      <alignment wrapText="1"/>
    </xf>
    <xf numFmtId="10" fontId="6" fillId="6" borderId="5" xfId="6" applyNumberFormat="1" applyFont="1" applyFill="1" applyBorder="1" applyAlignment="1" applyProtection="1">
      <alignment wrapText="1"/>
    </xf>
    <xf numFmtId="165" fontId="6" fillId="0" borderId="4" xfId="6" applyNumberFormat="1" applyFont="1" applyBorder="1" applyAlignment="1" applyProtection="1">
      <alignment wrapText="1"/>
    </xf>
    <xf numFmtId="10" fontId="6" fillId="8" borderId="1" xfId="6" applyNumberFormat="1" applyFont="1" applyFill="1" applyBorder="1" applyAlignment="1" applyProtection="1">
      <alignment wrapText="1"/>
    </xf>
    <xf numFmtId="165" fontId="6" fillId="0" borderId="2" xfId="6" applyNumberFormat="1" applyFont="1" applyBorder="1" applyAlignment="1" applyProtection="1">
      <alignment wrapText="1"/>
    </xf>
    <xf numFmtId="10" fontId="6" fillId="8" borderId="30" xfId="6" applyNumberFormat="1" applyFont="1" applyFill="1" applyBorder="1" applyAlignment="1" applyProtection="1">
      <alignment wrapText="1"/>
    </xf>
    <xf numFmtId="0" fontId="7" fillId="5" borderId="4" xfId="5" applyNumberFormat="1" applyFont="1" applyFill="1" applyBorder="1" applyAlignment="1" applyProtection="1">
      <alignment horizontal="left" wrapText="1"/>
    </xf>
    <xf numFmtId="10" fontId="6" fillId="8" borderId="13" xfId="6" applyNumberFormat="1" applyFont="1" applyFill="1" applyBorder="1" applyAlignment="1" applyProtection="1">
      <alignment wrapText="1"/>
    </xf>
    <xf numFmtId="165" fontId="7" fillId="0" borderId="4" xfId="6" applyNumberFormat="1" applyFont="1" applyBorder="1" applyAlignment="1" applyProtection="1">
      <alignment wrapText="1"/>
    </xf>
    <xf numFmtId="43" fontId="2" fillId="0" borderId="0" xfId="1" applyNumberFormat="1" applyFont="1" applyAlignment="1" applyProtection="1">
      <alignment wrapText="1"/>
    </xf>
    <xf numFmtId="0" fontId="9" fillId="0" borderId="1" xfId="4" applyNumberFormat="1" applyFont="1" applyBorder="1" applyAlignment="1">
      <alignment horizontal="left" vertical="center" wrapText="1"/>
    </xf>
    <xf numFmtId="0" fontId="9" fillId="0" borderId="0" xfId="4" applyFont="1" applyAlignment="1">
      <alignment vertical="center"/>
    </xf>
    <xf numFmtId="0" fontId="9" fillId="0" borderId="4" xfId="4" applyNumberFormat="1" applyFont="1" applyBorder="1" applyAlignment="1">
      <alignment horizontal="left" vertical="center" wrapText="1"/>
    </xf>
    <xf numFmtId="0" fontId="9" fillId="0" borderId="5" xfId="4" applyNumberFormat="1" applyFont="1" applyBorder="1" applyAlignment="1">
      <alignment horizontal="left" vertical="center" wrapText="1"/>
    </xf>
    <xf numFmtId="0" fontId="7" fillId="18" borderId="1" xfId="4" applyNumberFormat="1" applyFont="1" applyFill="1" applyBorder="1" applyAlignment="1" applyProtection="1">
      <alignment horizontal="left" vertical="center"/>
    </xf>
    <xf numFmtId="2" fontId="6" fillId="8" borderId="1" xfId="1" applyNumberFormat="1" applyFont="1" applyFill="1" applyBorder="1" applyAlignment="1" applyProtection="1">
      <protection locked="0"/>
    </xf>
    <xf numFmtId="2" fontId="6" fillId="8" borderId="1" xfId="1" applyNumberFormat="1" applyFont="1" applyFill="1" applyBorder="1" applyProtection="1">
      <protection locked="0"/>
    </xf>
    <xf numFmtId="0" fontId="7" fillId="0" borderId="1" xfId="0" applyFont="1" applyBorder="1" applyProtection="1"/>
    <xf numFmtId="0" fontId="7" fillId="2" borderId="23" xfId="3" applyFont="1" applyFill="1" applyBorder="1" applyAlignment="1">
      <alignment vertical="center" wrapText="1"/>
    </xf>
    <xf numFmtId="0" fontId="7" fillId="2" borderId="24" xfId="0" applyFont="1" applyFill="1" applyBorder="1" applyAlignment="1">
      <alignment vertical="center" wrapText="1"/>
    </xf>
    <xf numFmtId="0" fontId="7" fillId="2" borderId="25" xfId="0" applyFont="1" applyFill="1" applyBorder="1" applyAlignment="1">
      <alignment vertical="center" wrapText="1"/>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22" xfId="0" applyFont="1" applyFill="1" applyBorder="1" applyAlignment="1">
      <alignment vertical="center" wrapText="1"/>
    </xf>
    <xf numFmtId="0" fontId="24" fillId="0" borderId="0" xfId="3" applyFont="1" applyAlignment="1">
      <alignment horizontal="left" wrapText="1"/>
    </xf>
    <xf numFmtId="0" fontId="7" fillId="4" borderId="18" xfId="3" applyFont="1" applyFill="1" applyBorder="1" applyAlignment="1">
      <alignment wrapText="1"/>
    </xf>
    <xf numFmtId="0" fontId="7" fillId="4" borderId="19" xfId="3" applyFont="1" applyFill="1" applyBorder="1" applyAlignment="1">
      <alignment wrapText="1"/>
    </xf>
    <xf numFmtId="0" fontId="7" fillId="4" borderId="8" xfId="3" applyFont="1" applyFill="1" applyBorder="1" applyAlignment="1">
      <alignment wrapText="1"/>
    </xf>
    <xf numFmtId="0" fontId="7" fillId="9" borderId="18" xfId="3" applyFont="1" applyFill="1" applyBorder="1" applyAlignment="1">
      <alignment wrapText="1"/>
    </xf>
    <xf numFmtId="0" fontId="7" fillId="9" borderId="19" xfId="3" applyFont="1" applyFill="1" applyBorder="1" applyAlignment="1">
      <alignment wrapText="1"/>
    </xf>
    <xf numFmtId="0" fontId="7" fillId="9" borderId="8" xfId="3" applyFont="1" applyFill="1" applyBorder="1" applyAlignment="1">
      <alignment wrapText="1"/>
    </xf>
    <xf numFmtId="0" fontId="20" fillId="8" borderId="36" xfId="7" applyFont="1" applyFill="1" applyBorder="1" applyAlignment="1">
      <alignment horizontal="center"/>
    </xf>
    <xf numFmtId="0" fontId="20" fillId="8" borderId="37" xfId="7" applyFont="1" applyFill="1" applyBorder="1" applyAlignment="1">
      <alignment horizontal="center"/>
    </xf>
    <xf numFmtId="0" fontId="21" fillId="2" borderId="43" xfId="8" applyFont="1" applyFill="1" applyBorder="1" applyAlignment="1" applyProtection="1">
      <alignment horizontal="center" wrapText="1"/>
    </xf>
    <xf numFmtId="0" fontId="21" fillId="2" borderId="44" xfId="8" applyFont="1" applyFill="1" applyBorder="1" applyAlignment="1" applyProtection="1">
      <alignment horizontal="center" wrapText="1"/>
    </xf>
    <xf numFmtId="0" fontId="7" fillId="8" borderId="18" xfId="3" applyFont="1" applyFill="1" applyBorder="1" applyAlignment="1">
      <alignment wrapText="1"/>
    </xf>
    <xf numFmtId="0" fontId="7" fillId="8" borderId="19" xfId="3" applyFont="1" applyFill="1" applyBorder="1" applyAlignment="1">
      <alignment wrapText="1"/>
    </xf>
    <xf numFmtId="0" fontId="7" fillId="8" borderId="8" xfId="3" applyFont="1" applyFill="1" applyBorder="1" applyAlignment="1">
      <alignment wrapText="1"/>
    </xf>
    <xf numFmtId="0" fontId="7" fillId="3" borderId="18" xfId="3" applyFont="1" applyFill="1" applyBorder="1" applyAlignment="1">
      <alignment wrapText="1"/>
    </xf>
    <xf numFmtId="0" fontId="7" fillId="3" borderId="19" xfId="3" applyFont="1" applyFill="1" applyBorder="1" applyAlignment="1">
      <alignment wrapText="1"/>
    </xf>
    <xf numFmtId="0" fontId="7" fillId="3" borderId="8" xfId="3" applyFont="1" applyFill="1" applyBorder="1" applyAlignment="1">
      <alignment wrapText="1"/>
    </xf>
    <xf numFmtId="0" fontId="24" fillId="0" borderId="45" xfId="3" applyFont="1" applyBorder="1" applyAlignment="1">
      <alignment vertical="top" wrapText="1"/>
    </xf>
    <xf numFmtId="0" fontId="7" fillId="2" borderId="18" xfId="3" applyFont="1" applyFill="1" applyBorder="1" applyAlignment="1">
      <alignment wrapText="1"/>
    </xf>
    <xf numFmtId="0" fontId="7" fillId="2" borderId="19" xfId="3" applyFont="1" applyFill="1" applyBorder="1" applyAlignment="1">
      <alignment wrapText="1"/>
    </xf>
    <xf numFmtId="0" fontId="7" fillId="2" borderId="8" xfId="3" applyFont="1" applyFill="1" applyBorder="1" applyAlignment="1">
      <alignment wrapText="1"/>
    </xf>
    <xf numFmtId="0" fontId="6" fillId="0" borderId="19" xfId="3" applyFont="1" applyBorder="1"/>
    <xf numFmtId="0" fontId="5" fillId="0" borderId="0" xfId="3"/>
    <xf numFmtId="0" fontId="25" fillId="0" borderId="0" xfId="3" applyFont="1" applyAlignment="1">
      <alignment horizontal="left" wrapText="1"/>
    </xf>
    <xf numFmtId="0" fontId="7" fillId="2" borderId="24" xfId="3" applyFont="1" applyFill="1" applyBorder="1" applyAlignment="1">
      <alignment vertical="center" wrapText="1"/>
    </xf>
    <xf numFmtId="43" fontId="0" fillId="0" borderId="39" xfId="3" applyNumberFormat="1" applyFont="1" applyBorder="1" applyAlignment="1" applyProtection="1">
      <alignment horizontal="left" wrapText="1"/>
      <protection locked="0"/>
    </xf>
    <xf numFmtId="43" fontId="6" fillId="0" borderId="40" xfId="3" applyNumberFormat="1" applyFont="1" applyBorder="1" applyAlignment="1" applyProtection="1">
      <alignment horizontal="left" wrapText="1"/>
      <protection locked="0"/>
    </xf>
    <xf numFmtId="43" fontId="0" fillId="0" borderId="9" xfId="3" applyNumberFormat="1" applyFont="1" applyBorder="1" applyAlignment="1" applyProtection="1">
      <alignment horizontal="left" wrapText="1"/>
      <protection locked="0"/>
    </xf>
    <xf numFmtId="43" fontId="6" fillId="0" borderId="4" xfId="3" applyNumberFormat="1" applyFont="1" applyBorder="1" applyAlignment="1" applyProtection="1">
      <alignment horizontal="left" wrapText="1"/>
      <protection locked="0"/>
    </xf>
    <xf numFmtId="0" fontId="7" fillId="0" borderId="41" xfId="3" applyFont="1" applyBorder="1" applyAlignment="1" applyProtection="1">
      <alignment horizontal="center" wrapText="1"/>
    </xf>
    <xf numFmtId="0" fontId="7" fillId="0" borderId="42" xfId="3" applyFont="1" applyBorder="1" applyAlignment="1" applyProtection="1">
      <alignment horizontal="center" wrapText="1"/>
    </xf>
    <xf numFmtId="170" fontId="6" fillId="0" borderId="23" xfId="3" applyNumberFormat="1" applyFont="1" applyBorder="1" applyAlignment="1" applyProtection="1">
      <alignment horizontal="left" vertical="top" wrapText="1"/>
    </xf>
    <xf numFmtId="170" fontId="6" fillId="0" borderId="24" xfId="3" applyNumberFormat="1" applyFont="1" applyBorder="1" applyAlignment="1" applyProtection="1">
      <alignment horizontal="left" vertical="top" wrapText="1"/>
    </xf>
    <xf numFmtId="170" fontId="19" fillId="0" borderId="0" xfId="9" applyNumberFormat="1" applyFont="1" applyBorder="1" applyAlignment="1" applyProtection="1">
      <alignment horizontal="left" vertical="top" wrapText="1"/>
    </xf>
    <xf numFmtId="170" fontId="6" fillId="0" borderId="28" xfId="3" applyNumberFormat="1" applyFont="1" applyBorder="1" applyAlignment="1" applyProtection="1">
      <alignment horizontal="left" vertical="top" wrapText="1"/>
    </xf>
    <xf numFmtId="170" fontId="6" fillId="0" borderId="0" xfId="3" applyNumberFormat="1" applyFont="1" applyBorder="1" applyAlignment="1" applyProtection="1">
      <alignment horizontal="left" vertical="top" wrapText="1"/>
    </xf>
    <xf numFmtId="49" fontId="6" fillId="0" borderId="20" xfId="0" applyNumberFormat="1" applyFont="1" applyBorder="1" applyAlignment="1">
      <alignment horizontal="left" wrapText="1"/>
    </xf>
    <xf numFmtId="49" fontId="6" fillId="0" borderId="21" xfId="0" applyNumberFormat="1" applyFont="1" applyBorder="1" applyAlignment="1">
      <alignment horizontal="left" wrapText="1"/>
    </xf>
    <xf numFmtId="0" fontId="21" fillId="0" borderId="49" xfId="9" applyFont="1" applyAlignment="1">
      <alignment vertical="center" wrapText="1"/>
    </xf>
    <xf numFmtId="0" fontId="6" fillId="0" borderId="19" xfId="3" applyFont="1" applyBorder="1" applyAlignment="1">
      <alignment horizontal="center"/>
    </xf>
    <xf numFmtId="0" fontId="7" fillId="10" borderId="18" xfId="3" applyFont="1" applyFill="1" applyBorder="1" applyAlignment="1">
      <alignment wrapText="1"/>
    </xf>
    <xf numFmtId="0" fontId="7" fillId="10" borderId="19" xfId="3" applyFont="1" applyFill="1" applyBorder="1" applyAlignment="1">
      <alignment wrapText="1"/>
    </xf>
    <xf numFmtId="0" fontId="7" fillId="10" borderId="8" xfId="3" applyFont="1" applyFill="1" applyBorder="1" applyAlignment="1">
      <alignment wrapText="1"/>
    </xf>
    <xf numFmtId="0" fontId="0" fillId="0" borderId="9" xfId="4" applyNumberFormat="1" applyFont="1" applyBorder="1" applyAlignment="1">
      <alignment horizontal="left" vertical="center" wrapText="1"/>
    </xf>
    <xf numFmtId="0" fontId="0" fillId="0" borderId="4" xfId="4" applyNumberFormat="1" applyFont="1" applyBorder="1" applyAlignment="1">
      <alignment horizontal="left" vertical="center" wrapText="1"/>
    </xf>
    <xf numFmtId="0" fontId="0" fillId="0" borderId="5" xfId="4" applyNumberFormat="1" applyFont="1" applyBorder="1" applyAlignment="1">
      <alignment horizontal="left" vertical="center" wrapText="1"/>
    </xf>
    <xf numFmtId="0" fontId="26" fillId="0" borderId="0" xfId="8" applyNumberFormat="1" applyBorder="1" applyAlignment="1">
      <alignment horizontal="left" vertical="center"/>
    </xf>
    <xf numFmtId="0" fontId="0" fillId="0" borderId="0" xfId="4" applyFont="1" applyAlignment="1">
      <alignment vertical="top" wrapText="1"/>
    </xf>
    <xf numFmtId="0" fontId="6" fillId="0" borderId="0" xfId="4" applyFont="1" applyAlignment="1">
      <alignment vertical="top" wrapText="1"/>
    </xf>
    <xf numFmtId="0" fontId="26" fillId="0" borderId="51" xfId="8" applyAlignment="1">
      <alignment horizontal="left"/>
    </xf>
    <xf numFmtId="0" fontId="0" fillId="0" borderId="53" xfId="0" applyBorder="1"/>
    <xf numFmtId="0" fontId="0" fillId="0" borderId="54" xfId="0" applyBorder="1"/>
    <xf numFmtId="0" fontId="20" fillId="6" borderId="34" xfId="7" applyFill="1">
      <alignment horizontal="center"/>
    </xf>
    <xf numFmtId="43" fontId="6" fillId="0" borderId="39" xfId="4" applyNumberFormat="1" applyFont="1" applyBorder="1" applyAlignment="1" applyProtection="1">
      <protection locked="0"/>
    </xf>
    <xf numFmtId="43" fontId="6" fillId="0" borderId="52" xfId="4" applyNumberFormat="1" applyFont="1" applyBorder="1" applyAlignment="1" applyProtection="1">
      <protection locked="0"/>
    </xf>
    <xf numFmtId="43" fontId="6" fillId="0" borderId="39" xfId="4" applyNumberFormat="1" applyFont="1" applyBorder="1" applyAlignment="1"/>
    <xf numFmtId="43" fontId="6" fillId="0" borderId="52" xfId="4" applyNumberFormat="1" applyFont="1" applyBorder="1" applyAlignment="1"/>
    <xf numFmtId="0" fontId="26" fillId="0" borderId="11" xfId="8" applyBorder="1" applyAlignment="1">
      <alignment horizontal="left" vertical="center" wrapText="1"/>
    </xf>
    <xf numFmtId="0" fontId="6" fillId="0" borderId="15" xfId="4" applyFont="1" applyBorder="1" applyAlignment="1">
      <alignment horizontal="left" vertical="center" wrapText="1"/>
    </xf>
    <xf numFmtId="0" fontId="6" fillId="0" borderId="0" xfId="4" applyFont="1" applyBorder="1" applyAlignment="1">
      <alignment horizontal="left" vertical="center" wrapText="1"/>
    </xf>
    <xf numFmtId="0" fontId="7" fillId="7" borderId="14" xfId="4" applyNumberFormat="1" applyFont="1" applyFill="1" applyBorder="1" applyAlignment="1">
      <alignment horizontal="left" vertical="center"/>
    </xf>
    <xf numFmtId="0" fontId="7" fillId="7" borderId="2" xfId="4" applyNumberFormat="1" applyFont="1" applyFill="1" applyBorder="1" applyAlignment="1">
      <alignment horizontal="left" vertical="center"/>
    </xf>
    <xf numFmtId="0" fontId="7" fillId="7" borderId="6" xfId="4" applyNumberFormat="1" applyFont="1" applyFill="1" applyBorder="1" applyAlignment="1">
      <alignment horizontal="left" vertical="center"/>
    </xf>
    <xf numFmtId="0" fontId="7" fillId="0" borderId="0" xfId="4" applyNumberFormat="1" applyFont="1" applyFill="1" applyBorder="1" applyAlignment="1">
      <alignment horizontal="left" vertical="center" wrapText="1"/>
    </xf>
    <xf numFmtId="0" fontId="26" fillId="0" borderId="51" xfId="8" applyNumberFormat="1" applyFill="1" applyAlignment="1">
      <alignment horizontal="left" vertical="center" wrapText="1"/>
    </xf>
    <xf numFmtId="0" fontId="29" fillId="0" borderId="0" xfId="4" applyNumberFormat="1" applyFont="1" applyBorder="1" applyAlignment="1">
      <alignment horizontal="left"/>
    </xf>
    <xf numFmtId="0" fontId="7" fillId="0" borderId="11" xfId="4" applyNumberFormat="1" applyFont="1" applyBorder="1" applyAlignment="1">
      <alignment horizontal="left" vertical="center"/>
    </xf>
    <xf numFmtId="0" fontId="0" fillId="0" borderId="1" xfId="0" applyBorder="1" applyAlignment="1">
      <alignment horizontal="left"/>
    </xf>
    <xf numFmtId="0" fontId="0" fillId="0" borderId="13" xfId="0" applyBorder="1" applyAlignment="1">
      <alignment horizontal="left"/>
    </xf>
    <xf numFmtId="0" fontId="28" fillId="13" borderId="49" xfId="9" applyFill="1" applyAlignment="1" applyProtection="1">
      <alignment horizontal="center"/>
      <protection locked="0"/>
    </xf>
    <xf numFmtId="0" fontId="24" fillId="0" borderId="45" xfId="0" applyFont="1" applyBorder="1" applyAlignment="1">
      <alignment vertical="top" wrapText="1"/>
    </xf>
    <xf numFmtId="164" fontId="26" fillId="0" borderId="51" xfId="8" applyNumberFormat="1" applyFill="1" applyAlignment="1">
      <alignment horizontal="left" wrapText="1"/>
    </xf>
    <xf numFmtId="49" fontId="24" fillId="0" borderId="48" xfId="1" applyNumberFormat="1" applyFont="1" applyFill="1" applyBorder="1" applyAlignment="1">
      <alignment horizontal="left" vertical="top" wrapText="1"/>
    </xf>
    <xf numFmtId="49" fontId="24" fillId="0" borderId="0" xfId="1" applyNumberFormat="1" applyFont="1" applyFill="1" applyAlignment="1">
      <alignment horizontal="left" wrapText="1"/>
    </xf>
    <xf numFmtId="164" fontId="26" fillId="12" borderId="34" xfId="7" applyNumberFormat="1" applyFont="1" applyFill="1" applyAlignment="1">
      <alignment horizontal="center"/>
    </xf>
    <xf numFmtId="0" fontId="26" fillId="0" borderId="51" xfId="8" applyAlignment="1">
      <alignment horizontal="center"/>
    </xf>
    <xf numFmtId="0" fontId="28" fillId="0" borderId="49" xfId="9" applyAlignment="1">
      <alignment horizontal="center"/>
    </xf>
    <xf numFmtId="0" fontId="24" fillId="0" borderId="11" xfId="0" applyFont="1" applyBorder="1"/>
    <xf numFmtId="164" fontId="13" fillId="0" borderId="50" xfId="1" applyNumberFormat="1" applyFont="1" applyFill="1" applyBorder="1" applyAlignment="1">
      <alignment horizontal="left"/>
    </xf>
    <xf numFmtId="43" fontId="24" fillId="0" borderId="50" xfId="2" applyNumberFormat="1" applyFont="1" applyBorder="1" applyAlignment="1">
      <alignment horizontal="left"/>
    </xf>
    <xf numFmtId="0" fontId="24" fillId="0" borderId="50" xfId="2" applyNumberFormat="1" applyFont="1" applyBorder="1" applyAlignment="1">
      <alignment horizontal="left"/>
    </xf>
    <xf numFmtId="0" fontId="27" fillId="17" borderId="4" xfId="0" applyFont="1" applyFill="1" applyBorder="1"/>
    <xf numFmtId="0" fontId="24" fillId="0" borderId="9" xfId="0" applyFont="1" applyBorder="1" applyProtection="1">
      <protection locked="0"/>
    </xf>
    <xf numFmtId="0" fontId="24" fillId="0" borderId="4" xfId="0" applyFont="1" applyBorder="1" applyProtection="1">
      <protection locked="0"/>
    </xf>
    <xf numFmtId="0" fontId="24" fillId="0" borderId="5" xfId="0" applyFont="1" applyBorder="1" applyProtection="1">
      <protection locked="0"/>
    </xf>
    <xf numFmtId="0" fontId="24" fillId="0" borderId="9"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8" fillId="5" borderId="49" xfId="9" applyNumberFormat="1" applyFill="1" applyAlignment="1" applyProtection="1">
      <alignment horizontal="center"/>
    </xf>
    <xf numFmtId="0" fontId="7" fillId="0" borderId="0" xfId="0" applyFont="1" applyBorder="1"/>
    <xf numFmtId="0" fontId="6" fillId="0" borderId="0" xfId="5" applyNumberFormat="1" applyFont="1" applyAlignment="1" applyProtection="1">
      <alignment horizontal="left" vertical="top" wrapText="1"/>
    </xf>
    <xf numFmtId="0" fontId="0" fillId="0" borderId="1" xfId="0" applyBorder="1" applyAlignment="1" applyProtection="1">
      <alignment horizontal="left"/>
      <protection locked="0"/>
    </xf>
    <xf numFmtId="43" fontId="0" fillId="0" borderId="1" xfId="0" applyNumberFormat="1" applyBorder="1" applyAlignment="1" applyProtection="1">
      <alignment horizontal="left"/>
      <protection locked="0"/>
    </xf>
    <xf numFmtId="0" fontId="0" fillId="0" borderId="1" xfId="0" applyBorder="1" applyAlignment="1" applyProtection="1">
      <protection locked="0"/>
    </xf>
    <xf numFmtId="0" fontId="6" fillId="0" borderId="1" xfId="5" applyFont="1" applyBorder="1" applyAlignment="1" applyProtection="1">
      <protection locked="0"/>
    </xf>
    <xf numFmtId="0" fontId="30" fillId="11" borderId="0" xfId="7" applyFont="1" applyFill="1" applyBorder="1" applyProtection="1">
      <alignment horizontal="center"/>
    </xf>
    <xf numFmtId="1" fontId="7" fillId="16" borderId="9" xfId="5" applyNumberFormat="1" applyFont="1" applyFill="1" applyBorder="1" applyAlignment="1" applyProtection="1">
      <alignment horizontal="left"/>
      <protection locked="0"/>
    </xf>
    <xf numFmtId="1" fontId="7" fillId="16" borderId="4" xfId="5" applyNumberFormat="1" applyFont="1" applyFill="1" applyBorder="1" applyAlignment="1" applyProtection="1">
      <alignment horizontal="left"/>
      <protection locked="0"/>
    </xf>
    <xf numFmtId="1" fontId="7" fillId="16" borderId="5" xfId="5" applyNumberFormat="1" applyFont="1" applyFill="1" applyBorder="1" applyAlignment="1" applyProtection="1">
      <alignment horizontal="left"/>
      <protection locked="0"/>
    </xf>
    <xf numFmtId="0" fontId="7" fillId="5" borderId="9" xfId="5" applyNumberFormat="1" applyFont="1" applyFill="1" applyBorder="1" applyAlignment="1" applyProtection="1">
      <alignment horizontal="left"/>
    </xf>
    <xf numFmtId="0" fontId="7" fillId="5" borderId="4" xfId="5" applyNumberFormat="1" applyFont="1" applyFill="1" applyBorder="1" applyAlignment="1" applyProtection="1">
      <alignment horizontal="left"/>
    </xf>
    <xf numFmtId="0" fontId="6" fillId="0" borderId="0" xfId="5" applyNumberFormat="1" applyFont="1" applyBorder="1" applyProtection="1"/>
    <xf numFmtId="0" fontId="26" fillId="0" borderId="0" xfId="8" applyNumberFormat="1" applyBorder="1" applyAlignment="1" applyProtection="1">
      <alignment horizontal="center"/>
    </xf>
    <xf numFmtId="1" fontId="7" fillId="16" borderId="1" xfId="5" applyNumberFormat="1" applyFont="1" applyFill="1" applyBorder="1" applyAlignment="1" applyProtection="1">
      <alignment horizontal="left"/>
      <protection locked="0"/>
    </xf>
    <xf numFmtId="10" fontId="7" fillId="8" borderId="1" xfId="6" applyNumberFormat="1" applyFont="1" applyFill="1" applyBorder="1" applyAlignment="1" applyProtection="1">
      <alignment horizontal="left"/>
      <protection locked="0"/>
    </xf>
    <xf numFmtId="0" fontId="28" fillId="0" borderId="49" xfId="9" applyNumberFormat="1" applyAlignment="1" applyProtection="1">
      <alignment horizontal="center"/>
    </xf>
    <xf numFmtId="0" fontId="6" fillId="0" borderId="14" xfId="5" applyNumberFormat="1" applyFont="1" applyFill="1" applyBorder="1" applyProtection="1"/>
    <xf numFmtId="0" fontId="6" fillId="0" borderId="2" xfId="5" applyNumberFormat="1" applyFont="1" applyFill="1" applyBorder="1" applyProtection="1"/>
    <xf numFmtId="0" fontId="7" fillId="0" borderId="9" xfId="5" applyNumberFormat="1" applyFont="1" applyFill="1" applyBorder="1" applyAlignment="1" applyProtection="1">
      <alignment horizontal="right"/>
    </xf>
    <xf numFmtId="0" fontId="7" fillId="0" borderId="4" xfId="5" applyNumberFormat="1" applyFont="1" applyFill="1" applyBorder="1" applyAlignment="1" applyProtection="1">
      <alignment horizontal="right"/>
    </xf>
    <xf numFmtId="0" fontId="7" fillId="0" borderId="5" xfId="5" applyNumberFormat="1" applyFont="1" applyFill="1" applyBorder="1" applyAlignment="1" applyProtection="1">
      <alignment horizontal="right"/>
    </xf>
    <xf numFmtId="0" fontId="26" fillId="6" borderId="51" xfId="8" applyNumberFormat="1" applyFill="1" applyAlignment="1" applyProtection="1">
      <alignment horizontal="center"/>
    </xf>
    <xf numFmtId="0" fontId="6" fillId="0" borderId="9" xfId="5" applyNumberFormat="1" applyFont="1" applyBorder="1" applyAlignment="1" applyProtection="1"/>
    <xf numFmtId="0" fontId="6" fillId="0" borderId="4" xfId="5" applyNumberFormat="1" applyFont="1" applyBorder="1" applyAlignment="1" applyProtection="1"/>
    <xf numFmtId="0" fontId="26" fillId="0" borderId="51" xfId="8" applyNumberFormat="1" applyAlignment="1" applyProtection="1">
      <alignment horizontal="left"/>
    </xf>
    <xf numFmtId="0" fontId="7" fillId="6" borderId="59" xfId="5" applyNumberFormat="1" applyFont="1" applyFill="1" applyBorder="1" applyAlignment="1" applyProtection="1"/>
    <xf numFmtId="0" fontId="7" fillId="6" borderId="60" xfId="5" applyNumberFormat="1" applyFont="1" applyFill="1" applyBorder="1" applyAlignment="1" applyProtection="1"/>
    <xf numFmtId="0" fontId="6" fillId="0" borderId="9" xfId="5" applyNumberFormat="1" applyFont="1" applyFill="1" applyBorder="1" applyAlignment="1" applyProtection="1">
      <alignment horizontal="left"/>
    </xf>
    <xf numFmtId="0" fontId="6" fillId="0" borderId="4" xfId="5" applyNumberFormat="1" applyFont="1" applyFill="1" applyBorder="1" applyAlignment="1" applyProtection="1">
      <alignment horizontal="left"/>
    </xf>
    <xf numFmtId="0" fontId="6" fillId="0" borderId="5" xfId="5" applyNumberFormat="1" applyFont="1" applyFill="1" applyBorder="1" applyAlignment="1" applyProtection="1">
      <alignment horizontal="left"/>
    </xf>
    <xf numFmtId="0" fontId="7" fillId="0" borderId="9" xfId="5" applyNumberFormat="1" applyFont="1" applyBorder="1" applyAlignment="1" applyProtection="1">
      <alignment horizontal="right"/>
    </xf>
    <xf numFmtId="0" fontId="7" fillId="0" borderId="4" xfId="5" applyNumberFormat="1" applyFont="1" applyBorder="1" applyAlignment="1" applyProtection="1">
      <alignment horizontal="right"/>
    </xf>
    <xf numFmtId="0" fontId="7" fillId="0" borderId="5" xfId="5" applyNumberFormat="1" applyFont="1" applyBorder="1" applyAlignment="1" applyProtection="1">
      <alignment horizontal="right"/>
    </xf>
    <xf numFmtId="0" fontId="0" fillId="0" borderId="1" xfId="5" applyNumberFormat="1" applyFont="1" applyBorder="1" applyAlignment="1" applyProtection="1">
      <alignment horizontal="left"/>
      <protection locked="0"/>
    </xf>
    <xf numFmtId="0" fontId="6" fillId="0" borderId="1" xfId="5" applyNumberFormat="1" applyFont="1" applyBorder="1" applyAlignment="1" applyProtection="1">
      <alignment horizontal="left"/>
      <protection locked="0"/>
    </xf>
    <xf numFmtId="0" fontId="7" fillId="0" borderId="1" xfId="5" applyNumberFormat="1" applyFont="1" applyBorder="1" applyAlignment="1" applyProtection="1">
      <alignment horizontal="left" indent="3"/>
    </xf>
    <xf numFmtId="167" fontId="6" fillId="0" borderId="1" xfId="5" applyNumberFormat="1" applyFont="1" applyBorder="1" applyAlignment="1" applyProtection="1">
      <alignment horizontal="right"/>
      <protection locked="0"/>
    </xf>
    <xf numFmtId="0" fontId="7" fillId="0" borderId="1" xfId="5" applyNumberFormat="1" applyFont="1" applyFill="1" applyBorder="1" applyProtection="1"/>
    <xf numFmtId="0" fontId="26" fillId="6" borderId="0" xfId="8" applyNumberFormat="1" applyFill="1" applyBorder="1" applyAlignment="1" applyProtection="1"/>
    <xf numFmtId="0" fontId="7" fillId="6" borderId="9" xfId="5" applyNumberFormat="1" applyFont="1" applyFill="1" applyBorder="1" applyAlignment="1" applyProtection="1">
      <alignment horizontal="left"/>
    </xf>
    <xf numFmtId="0" fontId="7" fillId="6" borderId="4" xfId="5" applyNumberFormat="1" applyFont="1" applyFill="1" applyBorder="1" applyAlignment="1" applyProtection="1">
      <alignment horizontal="left"/>
    </xf>
    <xf numFmtId="165" fontId="7" fillId="16" borderId="1" xfId="6" applyNumberFormat="1" applyFont="1" applyFill="1" applyBorder="1" applyAlignment="1" applyProtection="1">
      <alignment horizontal="right"/>
    </xf>
    <xf numFmtId="167" fontId="7" fillId="16" borderId="1" xfId="6" applyNumberFormat="1" applyFont="1" applyFill="1" applyBorder="1" applyAlignment="1" applyProtection="1">
      <alignment horizontal="right"/>
    </xf>
    <xf numFmtId="0" fontId="29" fillId="0" borderId="0" xfId="5" applyNumberFormat="1" applyFont="1" applyProtection="1"/>
    <xf numFmtId="0" fontId="6" fillId="0" borderId="1" xfId="5" applyNumberFormat="1" applyFont="1" applyFill="1" applyBorder="1" applyProtection="1">
      <protection locked="0"/>
    </xf>
    <xf numFmtId="0" fontId="7" fillId="0" borderId="1" xfId="5" applyNumberFormat="1" applyFont="1" applyFill="1" applyBorder="1" applyAlignment="1" applyProtection="1">
      <alignment horizontal="left" indent="3"/>
    </xf>
    <xf numFmtId="0" fontId="17" fillId="0" borderId="11" xfId="0" applyFont="1" applyBorder="1" applyAlignment="1" applyProtection="1">
      <alignment horizontal="left" wrapText="1"/>
    </xf>
    <xf numFmtId="0" fontId="0" fillId="0" borderId="0" xfId="0" applyFont="1" applyAlignment="1" applyProtection="1">
      <alignment horizontal="left" vertical="top" wrapText="1"/>
    </xf>
    <xf numFmtId="0" fontId="0" fillId="0" borderId="0" xfId="0" applyFont="1" applyAlignment="1" applyProtection="1">
      <alignment vertical="top"/>
    </xf>
    <xf numFmtId="0" fontId="6" fillId="0" borderId="0" xfId="0" applyFont="1" applyAlignment="1" applyProtection="1">
      <alignment vertical="top"/>
    </xf>
    <xf numFmtId="0" fontId="0" fillId="0" borderId="0" xfId="0" applyAlignment="1">
      <alignment vertical="top" wrapText="1"/>
    </xf>
    <xf numFmtId="0" fontId="20" fillId="0" borderId="0" xfId="7" applyBorder="1" applyAlignment="1">
      <alignment horizontal="center" vertical="center" wrapText="1"/>
    </xf>
    <xf numFmtId="0" fontId="20" fillId="0" borderId="0" xfId="7" applyBorder="1" applyAlignment="1">
      <alignment horizontal="center" vertical="center"/>
    </xf>
    <xf numFmtId="0" fontId="26" fillId="0" borderId="0" xfId="8" applyBorder="1" applyAlignment="1">
      <alignment horizontal="center"/>
    </xf>
    <xf numFmtId="0" fontId="6" fillId="0" borderId="0" xfId="0" applyFont="1" applyAlignment="1" applyProtection="1">
      <alignment horizontal="left" vertical="top" wrapText="1"/>
    </xf>
  </cellXfs>
  <cellStyles count="10">
    <cellStyle name="Comma" xfId="1" builtinId="3"/>
    <cellStyle name="Currency" xfId="2" builtinId="4"/>
    <cellStyle name="Heading 1" xfId="7" builtinId="16" customBuiltin="1"/>
    <cellStyle name="Heading 2" xfId="8" builtinId="17" customBuiltin="1"/>
    <cellStyle name="Heading 3" xfId="9" builtinId="18" customBuiltin="1"/>
    <cellStyle name="Normal" xfId="0" builtinId="0" customBuiltin="1"/>
    <cellStyle name="Normal_CACFP" xfId="3" xr:uid="{00000000-0005-0000-0000-000003000000}"/>
    <cellStyle name="Normal_director salary scale 6-20-05 matrix PROVIDER WORKGROUP" xfId="4" xr:uid="{00000000-0005-0000-0000-000004000000}"/>
    <cellStyle name="Normal_Guiding Programmatic Budgets (PILOT)" xfId="5" xr:uid="{00000000-0005-0000-0000-000005000000}"/>
    <cellStyle name="Percent" xfId="6" builtinId="5"/>
  </cellStyles>
  <dxfs count="247">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numFmt numFmtId="167" formatCode="&quot;$&quot;#,##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fill>
        <patternFill patternType="solid">
          <fgColor indexed="64"/>
          <bgColor indexed="9"/>
        </patternFill>
      </fill>
      <alignment horizontal="left" vertical="bottom"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2"/>
        <color auto="1"/>
        <name val="Times New Roman"/>
        <family val="1"/>
        <scheme val="none"/>
      </font>
      <numFmt numFmtId="167" formatCode="&quot;$&quot;#,##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2"/>
        <color auto="1"/>
        <name val="Times New Roman"/>
        <family val="1"/>
        <scheme val="none"/>
      </font>
      <numFmt numFmtId="9" formatCode="&quot;$&quot;#,##0_);\(&quot;$&quot;#,##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fill>
        <patternFill patternType="solid">
          <fgColor indexed="64"/>
          <bgColor indexed="9"/>
        </patternFill>
      </fill>
      <alignment horizontal="general" vertical="bottom" textRotation="0" wrapText="0" indent="0" justifyLastLine="0" shrinkToFit="0" readingOrder="0"/>
      <border diagonalUp="0" diagonalDown="0">
        <left/>
        <right/>
        <top style="thin">
          <color indexed="64"/>
        </top>
        <bottom/>
        <vertical/>
        <horizontal/>
      </border>
      <protection locked="1" hidden="0"/>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fill>
        <patternFill patternType="solid">
          <fgColor indexed="64"/>
          <bgColor indexed="2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67" formatCode="&quot;$&quot;#,##0"/>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4" formatCode="#,##0.0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fill>
        <patternFill patternType="solid">
          <fgColor indexed="64"/>
          <bgColor indexed="9"/>
        </patternFill>
      </fill>
      <alignment horizontal="left" vertical="bottom"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9" formatCode="&quot;$&quot;#,##0_);\(&quot;$&quot;#,##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9" formatCode="&quot;$&quot;#,##0_);\(&quot;$&quot;#,##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9" formatCode="&quot;$&quot;#,##0_);\(&quot;$&quot;#,##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9" formatCode="&quot;$&quot;#,##0_);\(&quot;$&quot;#,##0\)"/>
      <fill>
        <patternFill patternType="solid">
          <fgColor indexed="64"/>
          <bgColor indexed="2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22"/>
        </patternFill>
      </fill>
      <alignment horizontal="general" vertical="bottom"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auto="1"/>
        <name val="Times New Roman"/>
        <family val="1"/>
        <scheme val="none"/>
      </font>
      <numFmt numFmtId="167" formatCode="&quot;$&quot;#,##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numFmt numFmtId="7" formatCode="#,##0.00_);\(#,##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numFmt numFmtId="0" formatCode="General"/>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22"/>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indexed="43"/>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numFmt numFmtId="35" formatCode="_(* #,##0.00_);_(* \(#,##0.00\);_(* &quot;-&quot;??_);_(@_)"/>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numFmt numFmtId="0" formatCode="General"/>
      <border diagonalUp="0" diagonalDown="0">
        <left/>
        <right/>
        <top style="thin">
          <color indexed="64"/>
        </top>
        <bottom style="thin">
          <color indexed="64"/>
        </bottom>
        <vertical/>
        <horizontal/>
      </border>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color auto="1"/>
        <name val="Times New Roman"/>
        <family val="1"/>
        <scheme val="none"/>
      </font>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rgb="FF000000"/>
          <bgColor rgb="FFFFFF99"/>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family val="1"/>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double">
          <color theme="1"/>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indexed="42"/>
        </patternFill>
      </fill>
      <border diagonalUp="0" diagonalDown="0" outline="0">
        <left style="thin">
          <color indexed="64"/>
        </left>
        <right/>
        <top style="thin">
          <color indexed="64"/>
        </top>
        <bottom style="thin">
          <color indexed="64"/>
        </bottom>
      </border>
    </dxf>
    <dxf>
      <font>
        <b/>
        <i/>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indexed="42"/>
        </patternFill>
      </fill>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indexed="42"/>
        </patternFill>
      </fill>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indexed="42"/>
        </patternFill>
      </fill>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numFmt numFmtId="0" formatCode="General"/>
      <fill>
        <patternFill patternType="solid">
          <fgColor indexed="64"/>
          <bgColor indexed="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fill>
        <patternFill patternType="solid">
          <fgColor indexed="64"/>
          <bgColor indexed="42"/>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fill>
        <patternFill patternType="solid">
          <fgColor indexed="64"/>
          <bgColor indexed="42"/>
        </patternFill>
      </fill>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fill>
        <patternFill patternType="solid">
          <fgColor indexed="64"/>
          <bgColor indexed="42"/>
        </patternFill>
      </fill>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11"/>
        <color auto="1"/>
        <name val="Times New Roman"/>
        <family val="1"/>
        <scheme val="none"/>
      </font>
      <fill>
        <patternFill patternType="solid">
          <fgColor indexed="64"/>
          <bgColor indexed="42"/>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double">
          <color theme="1"/>
        </top>
        <bottom style="thin">
          <color indexed="64"/>
        </bottom>
      </border>
    </dxf>
    <dxf>
      <font>
        <b/>
        <i/>
        <strike val="0"/>
        <condense val="0"/>
        <extend val="0"/>
        <outline val="0"/>
        <shadow val="0"/>
        <u val="none"/>
        <vertAlign val="baseline"/>
        <sz val="11"/>
        <color auto="1"/>
        <name val="Times New Roman"/>
        <family val="1"/>
        <scheme val="none"/>
      </font>
      <numFmt numFmtId="166" formatCode="_(&quot;$&quot;* #,##0_);_(&quot;$&quot;* \(#,##0\);_(&quot;$&quot;* &quot;-&quot;??_);_(@_)"/>
      <fill>
        <patternFill patternType="solid">
          <fgColor indexed="64"/>
          <bgColor indexed="42"/>
        </patternFill>
      </fill>
    </dxf>
    <dxf>
      <border outline="0">
        <bottom style="thin">
          <color indexed="64"/>
        </bottom>
      </border>
    </dxf>
    <dxf>
      <font>
        <b/>
        <i val="0"/>
        <strike val="0"/>
        <condense val="0"/>
        <extend val="0"/>
        <outline val="0"/>
        <shadow val="0"/>
        <u val="none"/>
        <vertAlign val="baseline"/>
        <sz val="11"/>
        <color theme="1"/>
        <name val="Times New Roman"/>
        <family val="1"/>
        <scheme val="none"/>
      </font>
      <numFmt numFmtId="166" formatCode="_(&quot;$&quot;* #,##0_);_(&quot;$&quot;* \(#,##0\);_(&quot;$&quot;* &quot;-&quot;??_);_(@_)"/>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numFmt numFmtId="30" formatCode="@"/>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2"/>
        <color theme="1"/>
        <name val="Times New Roman"/>
        <family val="1"/>
        <scheme val="none"/>
      </font>
      <numFmt numFmtId="167" formatCode="&quot;$&quot;#,##0"/>
      <fill>
        <patternFill patternType="solid">
          <fgColor indexed="64"/>
          <bgColor indexed="46"/>
        </patternFill>
      </fill>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family val="1"/>
        <scheme val="none"/>
      </font>
      <fill>
        <patternFill patternType="solid">
          <fgColor indexed="64"/>
          <bgColor indexed="42"/>
        </patternFill>
      </fill>
      <alignment horizontal="right" vertical="top" textRotation="0" wrapText="1"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12"/>
        <color theme="1"/>
        <name val="Times New Roman"/>
        <family val="1"/>
        <scheme val="none"/>
      </font>
      <fill>
        <patternFill patternType="solid">
          <fgColor indexed="64"/>
          <bgColor indexed="45"/>
        </patternFill>
      </fill>
      <alignment horizontal="right"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2"/>
        <color theme="1"/>
        <name val="Times New Roman"/>
        <family val="1"/>
        <scheme val="none"/>
      </font>
      <numFmt numFmtId="12" formatCode="&quot;$&quot;#,##0.00_);[Red]\(&quot;$&quot;#,##0.00\)"/>
      <fill>
        <patternFill patternType="solid">
          <fgColor indexed="64"/>
          <bgColor indexed="42"/>
        </patternFill>
      </fill>
      <alignment horizontal="right" vertical="top" textRotation="0" wrapText="1"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2"/>
        <color theme="1"/>
        <name val="Times New Roman"/>
        <family val="1"/>
        <scheme val="none"/>
      </font>
      <fill>
        <patternFill patternType="solid">
          <fgColor indexed="64"/>
          <bgColor indexed="42"/>
        </patternFill>
      </fill>
      <alignment horizontal="general" vertical="top"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top style="medium">
          <color indexed="64"/>
        </top>
      </border>
    </dxf>
    <dxf>
      <font>
        <strike val="0"/>
        <outline val="0"/>
        <shadow val="0"/>
        <u val="none"/>
        <vertAlign val="baseline"/>
        <sz val="12"/>
        <color theme="1"/>
        <name val="Times New Roman"/>
        <family val="1"/>
        <scheme val="none"/>
      </font>
    </dxf>
    <dxf>
      <border outline="0">
        <bottom style="medium">
          <color indexed="64"/>
        </bottom>
      </border>
    </dxf>
    <dxf>
      <font>
        <strike val="0"/>
        <outline val="0"/>
        <shadow val="0"/>
        <u val="none"/>
        <vertAlign val="baseline"/>
        <sz val="12"/>
        <color theme="1"/>
        <name val="Times New Roman"/>
        <family val="1"/>
        <scheme val="none"/>
      </font>
    </dxf>
    <dxf>
      <font>
        <b val="0"/>
        <i val="0"/>
        <strike val="0"/>
        <condense val="0"/>
        <extend val="0"/>
        <outline val="0"/>
        <shadow val="0"/>
        <u val="none"/>
        <vertAlign val="baseline"/>
        <sz val="12"/>
        <color auto="1"/>
        <name val="Times New Roman"/>
        <family val="1"/>
        <scheme val="none"/>
      </font>
      <numFmt numFmtId="167" formatCode="&quot;$&quot;#,##0"/>
      <fill>
        <patternFill patternType="solid">
          <fgColor indexed="64"/>
          <bgColor indexed="46"/>
        </patternFill>
      </fill>
      <alignment horizontal="general" vertical="top"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indexed="41"/>
        </patternFill>
      </fill>
      <alignment horizontal="righ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auto="1"/>
        <name val="Times New Roman"/>
        <family val="1"/>
        <scheme val="none"/>
      </font>
      <numFmt numFmtId="12" formatCode="&quot;$&quot;#,##0.00_);[Red]\(&quot;$&quot;#,##0.00\)"/>
      <fill>
        <patternFill patternType="solid">
          <fgColor indexed="64"/>
          <bgColor indexed="42"/>
        </patternFill>
      </fill>
      <alignment horizontal="righ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2"/>
        <color auto="1"/>
        <name val="Times New Roman"/>
        <family val="1"/>
        <scheme val="none"/>
      </font>
      <fill>
        <patternFill patternType="solid">
          <fgColor indexed="64"/>
          <bgColor indexed="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2"/>
        <color theme="1"/>
        <name val="Times New Roman"/>
        <family val="1"/>
        <scheme val="none"/>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homas, Elizabeth" id="{466B9959-F283-4E1B-9E06-E1EBEEC4C5A8}" userId="S::ethomas@doe.nj.gov::ecf9b76d-2424-407e-a49b-ad172b417e8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493BE1-6245-4E16-A0DC-48F2122D7228}" name="Table2" displayName="Table2" ref="A20:E24" totalsRowShown="0" headerRowDxfId="246" headerRowBorderDxfId="245" tableBorderDxfId="244" totalsRowBorderDxfId="243">
  <autoFilter ref="A20:E24" xr:uid="{4FB84C26-CD5C-4483-9657-E50962CA036F}">
    <filterColumn colId="0" hiddenButton="1"/>
    <filterColumn colId="1" hiddenButton="1"/>
    <filterColumn colId="2" hiddenButton="1"/>
    <filterColumn colId="3" hiddenButton="1"/>
    <filterColumn colId="4" hiddenButton="1"/>
  </autoFilter>
  <tableColumns count="5">
    <tableColumn id="1" xr3:uid="{A6470E2E-D820-44BA-8663-F80EDF494F61}" name="Meal Type" dataDxfId="242" dataCellStyle="Normal_CACFP"/>
    <tableColumn id="2" xr3:uid="{3784DD0C-5DC4-49F9-A434-903F2B6BC4D4}" name="Rate to Expense to DOE" dataDxfId="241" dataCellStyle="Normal_CACFP"/>
    <tableColumn id="3" xr3:uid="{238BF972-4130-4A7C-A9D8-54E0E63D7912}" name="Number of Reduced Rate Children" dataDxfId="240" dataCellStyle="Normal_CACFP"/>
    <tableColumn id="4" xr3:uid="{4988AFF7-5C6E-4EC7-A8F7-C0387748F3B4}" name="Student Contact Days"/>
    <tableColumn id="5" xr3:uid="{C7FA9BB3-9293-4955-B1F2-951284F49D48}" name="Total Reduced Price Rate Allowable Expenses" dataDxfId="239" dataCellStyle="Normal_CACFP"/>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F3C241A-CB64-4CDA-978D-96D3EA1D720F}" name="Principals_AP" displayName="Principals_AP" ref="A90:I95" totalsRowShown="0" headerRowDxfId="148" headerRowBorderDxfId="147" tableBorderDxfId="146" headerRowCellStyle="Currency">
  <autoFilter ref="A90:I95" xr:uid="{E4012C0C-2C75-4B6A-9729-298F2C07A2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DABFED-8D69-4799-A783-BA3A2214CD8F}" name="Employee Name" dataDxfId="145"/>
    <tableColumn id="2" xr3:uid="{43141C53-9798-4C4E-961A-4733C3E4377A}" name="School/Site Name " dataDxfId="144"/>
    <tableColumn id="3" xr3:uid="{C4BD8039-D47B-456A-9553-79904030F029}" name="Job Title" dataDxfId="143"/>
    <tableColumn id="4" xr3:uid="{A3DC67D0-0CC9-4587-BC1C-FEF2013CF6E9}" name="Full-Time Equivalent" dataDxfId="142" dataCellStyle="Comma"/>
    <tableColumn id="5" xr3:uid="{06A122A3-416B-4659-9ED8-11B0BFBE048E}" name="Salary Step (if applicable)" dataDxfId="141" dataCellStyle="Currency"/>
    <tableColumn id="6" xr3:uid="{BB2ABAC4-50D4-4049-AC3F-3DB1DC47FE48}" name="2021-22 Salary" dataDxfId="140"/>
    <tableColumn id="7" xr3:uid="{DA633CFA-53FB-4AE7-9FBF-182D32621B1B}" name="2021-22 Benefits" dataDxfId="139" dataCellStyle="Currency"/>
    <tableColumn id="8" xr3:uid="{365664A1-6F8A-491E-BB9B-FA7C6B80C348}" name="2022-23 Salary" dataDxfId="138" dataCellStyle="Currency"/>
    <tableColumn id="9" xr3:uid="{31009D0C-FE1E-49B2-AB08-C3D54F1FD85E}" name="2022-23 Benefits" dataDxfId="137" dataCellStyle="Currency"/>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3DD4C6-ABA5-496D-B70C-89BC0F8135E0}" name="Principals_AP_2" displayName="Principals_AP_2" ref="A98:I102" totalsRowShown="0" headerRowDxfId="136" headerRowBorderDxfId="135" tableBorderDxfId="134" headerRowCellStyle="Currency">
  <autoFilter ref="A98:I102" xr:uid="{7EDDFEB5-4AD4-475D-A89D-D10AF5D1C8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242532C-263C-4089-8466-F75481504B39}" name="Employee Name" dataDxfId="133"/>
    <tableColumn id="2" xr3:uid="{B6D36D96-2D82-4387-9549-7C45A81F3234}" name="School/Site Name " dataDxfId="132"/>
    <tableColumn id="3" xr3:uid="{AEC54BA3-5B52-460C-8CB6-3F911B1E9BD6}" name="Job Title" dataDxfId="131"/>
    <tableColumn id="4" xr3:uid="{A50E83B7-98A0-4FA3-ADD4-46CC438A9D4A}" name="Full-Time Equivalent" dataDxfId="130" dataCellStyle="Comma"/>
    <tableColumn id="5" xr3:uid="{25CFB7EE-76A7-48FA-B893-4F36342BF6B5}" name="Salary Step (if applicable)" dataDxfId="129" dataCellStyle="Currency"/>
    <tableColumn id="6" xr3:uid="{65AE0FC7-ADF1-4CA3-A002-F3F9D08FA99F}" name="2021-22 Salary" dataDxfId="128"/>
    <tableColumn id="7" xr3:uid="{AD8D812B-9690-44A8-8584-6CC983413CC5}" name="2021-22 Benefits" dataDxfId="127" dataCellStyle="Currency"/>
    <tableColumn id="8" xr3:uid="{C9DF1FAE-8D3E-47F5-A6F6-89CFBE286877}" name="2022-23 Salary" dataDxfId="126" dataCellStyle="Currency"/>
    <tableColumn id="9" xr3:uid="{2E765AF5-83E4-44DD-906E-8B63EA530B03}" name="2022-23 Benefits" dataDxfId="125" dataCellStyle="Currency"/>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587C0C3-CBC4-401E-A062-2FE02EC13861}" name="Other" displayName="Other" ref="A105:I110" totalsRowShown="0" headerRowDxfId="124" headerRowBorderDxfId="123" tableBorderDxfId="122" headerRowCellStyle="Currency">
  <autoFilter ref="A105:I110" xr:uid="{D94730AF-5017-4668-90E0-8F3585B3C3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8F08A54-9897-4F07-A7FE-69B71D13ED5F}" name="Employee Name" dataDxfId="121"/>
    <tableColumn id="2" xr3:uid="{69F1E622-1AAF-4EFD-81D2-B6B4ADDAE6F0}" name="School/Site Name " dataDxfId="120"/>
    <tableColumn id="3" xr3:uid="{32A016B1-2FD4-45C2-943A-D766E5656A60}" name="Job Title" dataDxfId="119"/>
    <tableColumn id="4" xr3:uid="{FFBADF6C-79BF-494A-89EF-18DE287D5645}" name="Full-Time Equivalent" dataDxfId="118" dataCellStyle="Comma"/>
    <tableColumn id="5" xr3:uid="{F227F88A-232E-4E82-A4A0-CFDCC06A3BC8}" name="Salary Step (if applicable)" dataDxfId="117" dataCellStyle="Currency"/>
    <tableColumn id="6" xr3:uid="{0F8D095E-F51D-45F5-A811-2604CFD1C55A}" name="2021-22 Salary" dataDxfId="116"/>
    <tableColumn id="7" xr3:uid="{A21325FA-65EF-4483-A82A-24A789E3B6CF}" name="2021-22 Benefits" dataDxfId="115" dataCellStyle="Currency"/>
    <tableColumn id="8" xr3:uid="{892989F2-5CF5-4A9D-A099-C6F606F566CA}" name="2022-23 Salary" dataDxfId="114" dataCellStyle="Currency"/>
    <tableColumn id="9" xr3:uid="{553E32F8-F091-4921-BB94-AE6E3FE1143D}" name="2022-23 Benefits" dataDxfId="113" dataCellStyle="Currency"/>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64A7012-C3D9-4D86-A5D6-8F8C4D35CD1E}" name="Clerical" displayName="Clerical" ref="A113:I118" totalsRowShown="0" headerRowDxfId="112" headerRowBorderDxfId="111" tableBorderDxfId="110" headerRowCellStyle="Currency">
  <autoFilter ref="A113:I118" xr:uid="{59F98D4E-6B62-41AD-A6BD-4494EB3AC2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2483E02-5270-4FC9-AFE8-4D2FB98A970B}" name="Employee Name" dataDxfId="109"/>
    <tableColumn id="2" xr3:uid="{862865DC-3E28-494D-9A8E-749F9FF43239}" name="School/Site Name " dataDxfId="108"/>
    <tableColumn id="3" xr3:uid="{BCCA2D71-400F-40EF-A5AE-E280D2EB9439}" name="Job Title" dataDxfId="107"/>
    <tableColumn id="4" xr3:uid="{E7024E15-92CA-4F8F-8B43-BD9A8F91BF46}" name="Full-Time Equivalent" dataDxfId="106" dataCellStyle="Comma"/>
    <tableColumn id="5" xr3:uid="{1A8363BE-D57B-4570-9EF1-E0678B6780C2}" name="Salary Step (if applicable)" dataDxfId="105" dataCellStyle="Currency"/>
    <tableColumn id="6" xr3:uid="{9F49CE86-BEEB-4A19-B83A-6388F1944125}" name="2021-22 Salary" dataDxfId="104"/>
    <tableColumn id="7" xr3:uid="{DDBEB681-A507-48BC-8895-69E9819C92B6}" name="2021-22 Benefits" dataDxfId="103" dataCellStyle="Currency"/>
    <tableColumn id="8" xr3:uid="{00ECFC79-C048-4063-A2E1-F66A1C68A67C}" name="2022-23 Salary" dataDxfId="102" dataCellStyle="Currency"/>
    <tableColumn id="9" xr3:uid="{58001779-93E5-4249-8260-D55FEE97CDEA}" name="2022-23 Benefits" dataDxfId="101" dataCellStyle="Currency"/>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6693E6E-77F6-4E8E-A8B5-FA696212328B}" name="Fiscal" displayName="Fiscal" ref="A121:I125" totalsRowShown="0" headerRowDxfId="100" headerRowBorderDxfId="99" tableBorderDxfId="98" headerRowCellStyle="Currency">
  <autoFilter ref="A121:I125" xr:uid="{16C7891B-C206-4662-8C5A-E32BBC650C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A39328E-50CC-4DCF-BBCB-D65F35A0E7FD}" name="Employee Name" dataDxfId="97"/>
    <tableColumn id="2" xr3:uid="{06BC4F60-84F8-4C48-A19E-08DD67D44441}" name="School/Site Name " dataDxfId="96"/>
    <tableColumn id="3" xr3:uid="{24A6DEA4-108C-4238-B446-8C27D672AC66}" name="Job Title" dataDxfId="95"/>
    <tableColumn id="4" xr3:uid="{F1452671-E23F-4E7B-8DE2-2C6716794B99}" name="Full-Time Equivalent" dataDxfId="94" dataCellStyle="Comma"/>
    <tableColumn id="5" xr3:uid="{C20F47AB-C115-4ACA-8B66-9C91D9C90697}" name="Salary Step (if applicable)" dataDxfId="93" dataCellStyle="Currency"/>
    <tableColumn id="6" xr3:uid="{5F0FE455-9668-4296-9680-C7E86E59D463}" name="2021-22 Salary" dataDxfId="92"/>
    <tableColumn id="7" xr3:uid="{5C94DFE1-AD96-49D2-8EAC-2729BCBB0FCF}" name="2021-22 Benefits" dataDxfId="91" dataCellStyle="Currency"/>
    <tableColumn id="8" xr3:uid="{79419954-4EBB-4B91-995E-0CEF48CF0463}" name="2022-23 Salary" dataDxfId="90" dataCellStyle="Currency"/>
    <tableColumn id="9" xr3:uid="{077E1253-CC70-485A-8FDA-BC1C1BCBA849}" name="2022-23 Benefits" dataDxfId="89" dataCellStyle="Currency"/>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4453BD9-19F3-4A8A-814B-19664EA5C075}" name="Custodian" displayName="Custodian" ref="A128:I132" totalsRowShown="0" headerRowDxfId="88" headerRowBorderDxfId="87" tableBorderDxfId="86" headerRowCellStyle="Currency">
  <autoFilter ref="A128:I132" xr:uid="{C4BC92EA-1DFF-4E74-B27E-6C321DE1DA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E76485B-06D9-4E1B-80F7-A097DC01BEFC}" name="Employee Name" dataDxfId="85"/>
    <tableColumn id="2" xr3:uid="{0A4897FA-745B-4BAA-92C7-6F8159476E77}" name="School/Site Name " dataDxfId="84"/>
    <tableColumn id="3" xr3:uid="{FCEEEDE9-FCBB-47DC-A3B5-7BF6079DFF85}" name="Job Title" dataDxfId="83"/>
    <tableColumn id="4" xr3:uid="{F71328E6-B96C-4904-B1FC-AF4594EAB373}" name="Full-Time Equivalent" dataDxfId="82" dataCellStyle="Comma"/>
    <tableColumn id="5" xr3:uid="{8F3B8ECC-428A-4AFC-97E9-690FE9D6DFE8}" name="Salary Step (if applicable)" dataDxfId="81" dataCellStyle="Currency"/>
    <tableColumn id="6" xr3:uid="{27EF2425-6974-49FE-8160-BEBF4EB6A136}" name="2021-22 Salary" dataDxfId="80"/>
    <tableColumn id="7" xr3:uid="{AACC9010-21A4-4FAC-AD69-3F9A2B29278F}" name="2021-22 Benefits" dataDxfId="79" dataCellStyle="Currency"/>
    <tableColumn id="8" xr3:uid="{B2DD4B1B-C790-4A7D-9F17-67661778B2BA}" name="2022-23 Salary" dataDxfId="78" dataCellStyle="Currency"/>
    <tableColumn id="9" xr3:uid="{AC62F9A7-0944-423C-B307-12AB6C7DDDAC}" name="2022-23 Benefits" dataDxfId="77" dataCellStyle="Currency"/>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5636677-25D3-44E4-A2DD-311B3B6106F4}" name="Security" displayName="Security" ref="A135:I138" totalsRowShown="0" headerRowDxfId="76" headerRowBorderDxfId="75" tableBorderDxfId="74" headerRowCellStyle="Currency">
  <autoFilter ref="A135:I138" xr:uid="{0A9D0A4E-8629-487F-8F5A-78A954A1FB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B36B0A6-DD26-40AE-BE39-8D774DA478C3}" name="Employee Name" dataDxfId="73"/>
    <tableColumn id="2" xr3:uid="{A074C93A-2CB8-491E-A13D-AF8F9F1B0EF7}" name="School/Site Name " dataDxfId="72"/>
    <tableColumn id="3" xr3:uid="{EFB64281-8BA2-4E5C-A0DE-CF94FEDA8B95}" name="Job Title" dataDxfId="71"/>
    <tableColumn id="4" xr3:uid="{75BEAB8A-49FA-42FE-A002-AD4EE8B30F98}" name="Full-Time Equivalent" dataDxfId="70" dataCellStyle="Comma"/>
    <tableColumn id="5" xr3:uid="{FAD1281A-9354-429F-BDBB-AD6CC3A99280}" name="Salary Step (if applicable)" dataDxfId="69" dataCellStyle="Currency"/>
    <tableColumn id="6" xr3:uid="{E6258463-8359-4437-8228-625C24E6ED24}" name="2021-22 Salary" dataDxfId="68"/>
    <tableColumn id="7" xr3:uid="{40345A82-E372-4BB1-A7FA-7F78ECA8B92E}" name="2021-22 Benefits" dataDxfId="67" dataCellStyle="Currency"/>
    <tableColumn id="8" xr3:uid="{E54D78C5-628D-4AA6-BC4E-9D0F37E1DFF0}" name="2022-23 Salary" dataDxfId="66" dataCellStyle="Currency"/>
    <tableColumn id="9" xr3:uid="{A40C4A6B-8351-4B4B-BD03-E6FB81E57EC3}" name="2022-23 Benefits" dataDxfId="65" dataCellStyle="Currency"/>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5F31931-BA5F-49FC-A35F-6DC2B46E2945}" name="Family" displayName="Family" ref="A141:I146" totalsRowShown="0" headerRowDxfId="64" headerRowBorderDxfId="63" tableBorderDxfId="62" headerRowCellStyle="Currency">
  <autoFilter ref="A141:I146" xr:uid="{630D26A2-6D6E-4206-AAAC-4B216B3F33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5520E09-8682-4E35-BDCF-A10626175F66}" name="Employee Name" dataDxfId="61"/>
    <tableColumn id="2" xr3:uid="{686FB040-5FF5-4E62-950C-06B2EF4059B6}" name="School/Site Name " dataDxfId="60"/>
    <tableColumn id="3" xr3:uid="{E70D51D9-B5A2-4BD1-8B50-219B97566AA2}" name="Job Title" dataDxfId="59"/>
    <tableColumn id="4" xr3:uid="{9C125A92-D39A-4354-A344-E27BF262CAF4}" name="Full-Time Equivalent" dataDxfId="58" dataCellStyle="Comma"/>
    <tableColumn id="5" xr3:uid="{D6405385-4594-4EA4-BA1F-34116298EBC6}" name="Salary Step (if applicable)" dataDxfId="57" dataCellStyle="Currency"/>
    <tableColumn id="6" xr3:uid="{22FF6637-EC80-4F6A-BCE5-39BFE768DABB}" name="2021-22 Salary" dataDxfId="56"/>
    <tableColumn id="7" xr3:uid="{061D8051-9E53-4002-AA8C-BF0CD4A23355}" name="2021-22 Benefits" dataDxfId="55" dataCellStyle="Currency"/>
    <tableColumn id="8" xr3:uid="{33B51703-6C24-43F3-9AF0-8430C6CAA041}" name="2022-23 Salary" dataDxfId="54" dataCellStyle="Currency"/>
    <tableColumn id="9" xr3:uid="{48F1EAB7-84EA-4491-BBE9-CC7354FE533B}" name="2022-23 Benefits" dataDxfId="53" dataCellStyle="Currency"/>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85E3130-C884-485F-92B8-E0773BC4E544}" name="EdProgramCosts" displayName="EdProgramCosts" ref="A20:G31" totalsRowShown="0" headerRowDxfId="52" headerRowBorderDxfId="51" tableBorderDxfId="50">
  <autoFilter ref="A20:G31" xr:uid="{89A1CD63-E34C-4E67-A3BC-F476E552D7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21915B-613B-4B09-B9E8-91FB43D7D4CA}" name="Expense" dataDxfId="49" dataCellStyle="Normal_Guiding Programmatic Budgets (PILOT)"/>
    <tableColumn id="2" xr3:uid="{C7D623F2-2520-4064-A744-BD329339772C}" name="FTE/ Quantity" dataDxfId="48" dataCellStyle="Comma"/>
    <tableColumn id="3" xr3:uid="{745B5DA9-69C5-4157-B71B-32500076EEDE}" name="Unit Cost / Average Unit Cost" dataDxfId="47" dataCellStyle="Currency"/>
    <tableColumn id="4" xr3:uid="{C808CB46-D7E2-4056-A6ED-1D435ADD781F}" name="DOE Share of Costs in Contracted Classrooms" dataDxfId="46" dataCellStyle="Percent"/>
    <tableColumn id="5" xr3:uid="{9F461BED-9CB0-4A92-AAF2-A2B864036236}" name="N/A" dataDxfId="45" dataCellStyle="Percent"/>
    <tableColumn id="6" xr3:uid="{82344FE6-613D-47DF-ABCC-2574F31BF498}" name="Total Cost" dataDxfId="44" dataCellStyle="Currency">
      <calculatedColumnFormula>+B21*C21*D21</calculatedColumnFormula>
    </tableColumn>
    <tableColumn id="7" xr3:uid="{76CF4261-A5D2-4AEB-825C-30EE1C09AE21}" name="Column2" dataDxfId="43" dataCellStyle="Currency"/>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BE558A5-BAD8-49A7-A374-04A5B51416E2}" name="FoodCosts" displayName="FoodCosts" ref="A34:G39" totalsRowShown="0" headerRowBorderDxfId="42" tableBorderDxfId="41">
  <autoFilter ref="A34:G39" xr:uid="{F6B5B6A9-3DB2-4107-A5FF-26AC15876A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E9488F-633F-4CFA-BD5F-317E3F3A823E}" name="Expense" dataDxfId="40" dataCellStyle="Normal_Guiding Programmatic Budgets (PILOT)"/>
    <tableColumn id="2" xr3:uid="{F9688A14-8F8D-4818-873C-AC78BCE37041}" name="FTE/ Quantity" dataDxfId="39" dataCellStyle="Comma"/>
    <tableColumn id="3" xr3:uid="{53AF2AF6-34DF-4495-9F09-4048DFBBA9E9}" name="Unit Cost / Average Unit Cost" dataDxfId="38" dataCellStyle="Currency"/>
    <tableColumn id="4" xr3:uid="{D1F6B51F-226A-4A44-9E1C-4E0CCBE54BDC}" name="DOE Share of Annual Costs" dataDxfId="37" dataCellStyle="Percent"/>
    <tableColumn id="5" xr3:uid="{A37129A2-328C-46C7-9290-F51C953EEAA7}" name="DOE Share of Center-Wide Costs" dataDxfId="36" dataCellStyle="Percent"/>
    <tableColumn id="6" xr3:uid="{0C946B0E-E6EA-4F38-8886-C182FDAAB72F}" name="Total Cost" dataDxfId="35" dataCellStyle="Currency">
      <calculatedColumnFormula>+B35*C35*D35*E35</calculatedColumnFormula>
    </tableColumn>
    <tableColumn id="7" xr3:uid="{DF2A2D71-DE77-4BC0-A870-5194D7FA9317}" name="Column1" dataDxfId="34" dataCellStyle="Currenc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6FE098-77F5-4784-9926-81F42655F186}" name="Table3" displayName="Table3" ref="A28:E33" totalsRowShown="0" headerRowDxfId="238" dataDxfId="236" headerRowBorderDxfId="237" tableBorderDxfId="235">
  <autoFilter ref="A28:E33" xr:uid="{F0216F76-3989-4CDA-B0E0-BBD4BE5354F1}">
    <filterColumn colId="0" hiddenButton="1"/>
    <filterColumn colId="1" hiddenButton="1"/>
    <filterColumn colId="2" hiddenButton="1"/>
    <filterColumn colId="3" hiddenButton="1"/>
    <filterColumn colId="4" hiddenButton="1"/>
  </autoFilter>
  <tableColumns count="5">
    <tableColumn id="1" xr3:uid="{4E95D321-3FBB-4542-B0D7-26EF3E4A789E}" name="Meal Type" dataDxfId="234" dataCellStyle="Normal_CACFP"/>
    <tableColumn id="2" xr3:uid="{C9CE7B57-37F4-47AE-8388-5BA04D99CFAB}" name="Rate to Expense to DOE" dataDxfId="233" dataCellStyle="Normal_CACFP"/>
    <tableColumn id="3" xr3:uid="{5988D809-82A9-4888-8706-22AB1CA3E7A4}" name="Number of Paid Rate Children" dataDxfId="232" dataCellStyle="Normal_CACFP"/>
    <tableColumn id="4" xr3:uid="{7997C6BF-934D-41F4-A538-23BA78272092}" name="Student Contact Days" dataDxfId="231" dataCellStyle="Normal_CACFP"/>
    <tableColumn id="5" xr3:uid="{196ECFEA-DFF3-48E5-8618-65CA00571C7C}" name="Total Above Scale Rate Allowable Expenses" dataDxfId="230" dataCellStyle="Normal_CACFP"/>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C213861-F486-45B1-8D04-0CF0DF57C1B1}" name="PayrollTaxes" displayName="PayrollTaxes" ref="A42:F46" totalsRowShown="0" dataDxfId="32" headerRowBorderDxfId="33" tableBorderDxfId="31" totalsRowBorderDxfId="30" dataCellStyle="Comma">
  <autoFilter ref="A42:F46" xr:uid="{C4BB8F45-6B1A-422C-BB7C-99C6854DA331}">
    <filterColumn colId="0" hiddenButton="1"/>
    <filterColumn colId="1" hiddenButton="1"/>
    <filterColumn colId="2" hiddenButton="1"/>
    <filterColumn colId="3" hiddenButton="1"/>
    <filterColumn colId="4" hiddenButton="1"/>
    <filterColumn colId="5" hiddenButton="1"/>
  </autoFilter>
  <tableColumns count="6">
    <tableColumn id="1" xr3:uid="{7F9F4C9A-D841-411E-87FC-6396A1959772}" name="Expense" dataDxfId="29" dataCellStyle="Normal_Guiding Programmatic Budgets (PILOT)"/>
    <tableColumn id="2" xr3:uid="{FF202220-0E4E-4BA7-80AA-B8734E67E9CA}" name="FTE/ Quantity" dataDxfId="28" dataCellStyle="Comma"/>
    <tableColumn id="3" xr3:uid="{988BD30A-6BB2-4E4E-9176-CC8B39FF51BE}" name="Unit Cost / Average Unit Cost" dataDxfId="27" dataCellStyle="Comma"/>
    <tableColumn id="4" xr3:uid="{2D573D7B-695B-4685-B8E2-EF11CBF6C289}" name="DOE Share of Annual Costs" dataDxfId="26" dataCellStyle="Comma"/>
    <tableColumn id="5" xr3:uid="{C72FCECE-58F2-4FBE-9F8B-C0488C2877AA}" name="DOE Share of Center-Wide Costs" dataDxfId="25" dataCellStyle="Comma"/>
    <tableColumn id="6" xr3:uid="{843A82D0-52BA-48F0-8D05-F0D8BD1F4509}" name="Total Cost" dataDxfId="24" dataCellStyle="Currency"/>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4A63CC2-6D01-457F-95AE-0762CE0C4E5E}" name="SupportCosts" displayName="SupportCosts" ref="A52:F64" totalsRowShown="0" headerRowBorderDxfId="23" tableBorderDxfId="22">
  <autoFilter ref="A52:F64" xr:uid="{53A7AEF9-9A8B-48D6-B929-DC12A86BDC3C}">
    <filterColumn colId="0" hiddenButton="1"/>
    <filterColumn colId="1" hiddenButton="1"/>
    <filterColumn colId="2" hiddenButton="1"/>
    <filterColumn colId="3" hiddenButton="1"/>
    <filterColumn colId="4" hiddenButton="1"/>
    <filterColumn colId="5" hiddenButton="1"/>
  </autoFilter>
  <tableColumns count="6">
    <tableColumn id="1" xr3:uid="{F698D0C6-8216-440C-821B-5E69CFB767C3}" name="Expense" dataDxfId="21" dataCellStyle="Normal_Guiding Programmatic Budgets (PILOT)"/>
    <tableColumn id="2" xr3:uid="{BAF799EA-9E86-4D82-8276-7453022C7911}" name="FTE" dataDxfId="20" dataCellStyle="Comma"/>
    <tableColumn id="3" xr3:uid="{C554DAFE-5F4F-4109-B00E-056948CBE235}" name="Total Cost" dataDxfId="19" dataCellStyle="Currency"/>
    <tableColumn id="4" xr3:uid="{3C9E5730-D3B1-48D1-990A-AE224A79A267}" name="DOE Share of Annual Costs" dataDxfId="18" dataCellStyle="Percent"/>
    <tableColumn id="5" xr3:uid="{3AB5A25E-9C1E-4A6E-9692-701A6A415E46}" name="DOE Share of Center-Wide Costs" dataDxfId="17" dataCellStyle="Percent"/>
    <tableColumn id="6" xr3:uid="{EA1E82A9-D102-46B2-8934-73144264A2DD}" name="Total Cost2" dataDxfId="16" dataCellStyle="Currency"/>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C5A4B37-2027-45D4-994A-7B12E91FB8A5}" name="SpaceCosts" displayName="SpaceCosts" ref="A67:F68" totalsRowShown="0" headerRowBorderDxfId="15" tableBorderDxfId="14">
  <autoFilter ref="A67:F68" xr:uid="{4E48DE8E-EFE7-4A10-8F10-DD5488562E6A}">
    <filterColumn colId="0" hiddenButton="1"/>
    <filterColumn colId="1" hiddenButton="1"/>
    <filterColumn colId="2" hiddenButton="1"/>
    <filterColumn colId="3" hiddenButton="1"/>
    <filterColumn colId="4" hiddenButton="1"/>
    <filterColumn colId="5" hiddenButton="1"/>
  </autoFilter>
  <tableColumns count="6">
    <tableColumn id="1" xr3:uid="{34384C9B-00B4-437D-9841-529E3B93B0D6}" name="Expense" dataDxfId="13" dataCellStyle="Normal_Guiding Programmatic Budgets (PILOT)"/>
    <tableColumn id="2" xr3:uid="{CC9F8A8A-0CE2-4A6F-9185-A80388DE42AC}" name="N/A" dataDxfId="12" dataCellStyle="Comma"/>
    <tableColumn id="3" xr3:uid="{B6DCB5F1-E35C-4FA2-966E-083EC244F8F9}" name="Total Cost" dataDxfId="11" dataCellStyle="Currency"/>
    <tableColumn id="4" xr3:uid="{882117F7-2E46-4B32-A3A6-226BA6CEF238}" name="DOE Share of Annual Costs" dataDxfId="10" dataCellStyle="Percent">
      <calculatedColumnFormula>B17</calculatedColumnFormula>
    </tableColumn>
    <tableColumn id="5" xr3:uid="{2A4F5D1A-65DA-413F-B1FD-80CCF2ABD915}" name="DOE Share of Center-Wide Costs" dataDxfId="9" dataCellStyle="Percent">
      <calculatedColumnFormula>B11/(B11+B12+B14)</calculatedColumnFormula>
    </tableColumn>
    <tableColumn id="6" xr3:uid="{9A94D793-9870-4694-80FB-6874EE335824}" name="Total Cost2" dataDxfId="8" dataCellStyle="Currency">
      <calculatedColumnFormula>C68*D68*E68</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2B472C5-E70B-4BD3-8CAF-2A5994DE7715}" name="Indirect_AllOther" displayName="Indirect_AllOther" ref="A71:F86" totalsRowShown="0" headerRowBorderDxfId="7" tableBorderDxfId="6">
  <autoFilter ref="A71:F86" xr:uid="{D701DFF8-CAD3-4393-87C6-3F4973DA1412}">
    <filterColumn colId="0" hiddenButton="1"/>
    <filterColumn colId="1" hiddenButton="1"/>
    <filterColumn colId="2" hiddenButton="1"/>
    <filterColumn colId="3" hiddenButton="1"/>
    <filterColumn colId="4" hiddenButton="1"/>
    <filterColumn colId="5" hiddenButton="1"/>
  </autoFilter>
  <tableColumns count="6">
    <tableColumn id="1" xr3:uid="{7CADE188-7024-4204-886D-073660927D80}" name="Expense" dataDxfId="5" dataCellStyle="Normal_Guiding Programmatic Budgets (PILOT)"/>
    <tableColumn id="2" xr3:uid="{97098F6E-3BB0-4360-A7CA-3E16317F2ECB}" name="N/A" dataDxfId="4" dataCellStyle="Comma"/>
    <tableColumn id="3" xr3:uid="{4C7E0420-015C-410F-89CC-C25056D396BC}" name="Total Cost" dataDxfId="3" dataCellStyle="Currency"/>
    <tableColumn id="4" xr3:uid="{547DDAAC-32C0-462F-97BE-63F4BDEBED45}" name="DOE Share of Annual Costs" dataDxfId="2" dataCellStyle="Percent"/>
    <tableColumn id="5" xr3:uid="{C80B74AE-C2EE-40FD-BB31-874204DFF3DB}" name="DOE Share of Center-Wide Costs" dataDxfId="1" dataCellStyle="Percent"/>
    <tableColumn id="6" xr3:uid="{2D9AD32F-76B4-4701-9F7B-822FEDCB86DE}" name="Total Cost2" dataDxfId="0" dataCellStyle="Currency">
      <calculatedColumnFormula>C72*D72*E72</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00B364C-5FBA-436F-BC48-EC0DB2AFCEAA}" name="Table18" displayName="Table18" ref="A22:F58" totalsRowShown="0" dataDxfId="228" headerRowBorderDxfId="229" tableBorderDxfId="227" dataCellStyle="Normal_director salary scale 6-20-05 matrix PROVIDER WORKGROUP">
  <autoFilter ref="A22:F58" xr:uid="{A44A516A-6B1F-4BA4-926B-C293D2B53F58}">
    <filterColumn colId="0" hiddenButton="1"/>
    <filterColumn colId="1" hiddenButton="1"/>
    <filterColumn colId="2" hiddenButton="1"/>
    <filterColumn colId="3" hiddenButton="1"/>
    <filterColumn colId="4" hiddenButton="1"/>
    <filterColumn colId="5" hiddenButton="1"/>
  </autoFilter>
  <tableColumns count="6">
    <tableColumn id="1" xr3:uid="{26F84E19-6E6F-4144-99E8-C3148FB90655}" name="Preschool Experience" dataDxfId="226" dataCellStyle="Normal_director salary scale 6-20-05 matrix PROVIDER WORKGROUP"/>
    <tableColumn id="2" xr3:uid="{6C7EBD78-75E5-4027-BC0D-A384C54ABDBD}" name="Classrooms" dataDxfId="225" dataCellStyle="Normal_director salary scale 6-20-05 matrix PROVIDER WORKGROUP"/>
    <tableColumn id="3" xr3:uid="{080DE72D-B531-4069-80A2-F42B7949E3BA}" name="Tier 1" dataDxfId="224" dataCellStyle="Normal_director salary scale 6-20-05 matrix PROVIDER WORKGROUP"/>
    <tableColumn id="4" xr3:uid="{E81C6398-151D-42FC-816D-4FB4D05CD4BA}" name="Tier 2" dataDxfId="223" dataCellStyle="Normal_director salary scale 6-20-05 matrix PROVIDER WORKGROUP"/>
    <tableColumn id="5" xr3:uid="{BE0A8F56-DF63-4151-9573-2D4A6C26FA41}" name="Tier 3" dataDxfId="222" dataCellStyle="Normal_director salary scale 6-20-05 matrix PROVIDER WORKGROUP"/>
    <tableColumn id="6" xr3:uid="{9AA9ABB9-7F27-43DB-AAC0-3ECA73CE81CB}" name="Tier 4" dataDxfId="221" dataCellStyle="Normal_director salary scale 6-20-05 matrix PROVIDER WORKGROUP"/>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CF081C-A2C8-4A95-9CD3-2A0404C4F6FA}" name="Table4" displayName="Table4" ref="A9:I11" totalsRowShown="0" headerRowDxfId="220" dataDxfId="218" headerRowBorderDxfId="219" tableBorderDxfId="217" totalsRowBorderDxfId="216" headerRowCellStyle="Currency" dataCellStyle="Currency">
  <autoFilter ref="A9:I11" xr:uid="{D697F428-2355-4351-B205-16ACA7B238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DF8EC42-1530-42C8-A5AD-CEA9FBB02F45}" name="Employee Name" dataDxfId="215"/>
    <tableColumn id="2" xr3:uid="{A8C9C358-029B-43DD-9666-6949EBD70CA0}" name="School/Site Name " dataDxfId="214"/>
    <tableColumn id="3" xr3:uid="{B3CAA2F4-F4DF-4C48-9939-02DBCFBC7E96}" name="Job Title" dataDxfId="213"/>
    <tableColumn id="4" xr3:uid="{5C0D7728-B108-4CB3-B98B-F183B31F4698}" name="Full-Time Equivalent" dataDxfId="212" dataCellStyle="Comma"/>
    <tableColumn id="5" xr3:uid="{5285543D-1977-4F6D-9037-14B21CCE2457}" name="Salary Step (if applicable)" dataDxfId="211" dataCellStyle="Currency"/>
    <tableColumn id="6" xr3:uid="{E9FA4F3B-2B74-4539-9758-8567D86C49D7}" name="2021-22 Salary" dataDxfId="210" dataCellStyle="Currency"/>
    <tableColumn id="7" xr3:uid="{0088C0BE-D35A-4A91-BD82-414399EA4B0A}" name="2021-22 Benefits" dataDxfId="209" dataCellStyle="Currency"/>
    <tableColumn id="8" xr3:uid="{E8BB0F38-F64E-4ABD-B672-FECDDFCC3074}" name="2022-23 Salary" dataDxfId="208" dataCellStyle="Currency">
      <calculatedColumnFormula>F10*1.16</calculatedColumnFormula>
    </tableColumn>
    <tableColumn id="9" xr3:uid="{5C985AFF-003D-4A03-B35E-87ED19BF3B56}" name="2022-23 Benefits" dataDxfId="207" dataCellStyle="Currenc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4EBE7C-D9BB-459D-8162-324EF8DF9994}" name="Facilitator_Coach" displayName="Facilitator_Coach" ref="A149:I154" totalsRowShown="0" headerRowDxfId="206" headerRowBorderDxfId="205" tableBorderDxfId="204" headerRowCellStyle="Currency">
  <autoFilter ref="A149:I154" xr:uid="{1E4A40EC-1CBE-4851-B8AC-81878C6D8B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254404-29B2-49B8-B08D-4BB8744B6D58}" name="Employee Name" dataDxfId="203"/>
    <tableColumn id="2" xr3:uid="{989CFC50-77FC-4EDD-9DA4-F3FCDF7A2FB7}" name="School/Site Name " dataDxfId="202"/>
    <tableColumn id="3" xr3:uid="{1F3CF369-9EBD-44F4-B652-D20226EA8CA7}" name="Job Title" dataDxfId="201"/>
    <tableColumn id="4" xr3:uid="{040B15DC-367C-42DE-A80D-12EC62BCE500}" name="Full-Time Equivalent" dataDxfId="200" dataCellStyle="Comma"/>
    <tableColumn id="5" xr3:uid="{01509F74-2308-4A18-A025-F3A42BCF5464}" name="Salary Step (if applicable)" dataDxfId="199" dataCellStyle="Currency"/>
    <tableColumn id="6" xr3:uid="{ABAD2C45-C834-42A3-AA96-72BEF76E02A0}" name="2021-22 Salary" dataDxfId="198"/>
    <tableColumn id="7" xr3:uid="{85BC2183-5A76-4F7B-87F5-F8C1B2AB3037}" name="2021-22 Benefits" dataDxfId="197" dataCellStyle="Currency"/>
    <tableColumn id="8" xr3:uid="{701ACFA3-6B1E-4AB7-906E-820F8E397DAF}" name="2022-23 Salary" dataDxfId="196" dataCellStyle="Currency"/>
    <tableColumn id="9" xr3:uid="{E6C4EE1B-8E9D-4935-9A12-A83ABFA0933A}" name="2022-23 Benefits" dataDxfId="195" dataCellStyle="Currency"/>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D42C18-732F-4FF8-8B95-6E18702CF923}" name="Teachers" displayName="Teachers" ref="A14:I39" totalsRowShown="0" headerRowDxfId="194" headerRowBorderDxfId="193" tableBorderDxfId="192" headerRowCellStyle="Currency">
  <autoFilter ref="A14:I39" xr:uid="{6D6C49DE-BE54-46D1-ACD1-640003AAD6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D4A30E8-430E-4F12-BA13-8B474BD5207A}" name="Employee Name" dataDxfId="191"/>
    <tableColumn id="2" xr3:uid="{A5F75CD3-6B6F-4282-B1B2-77896A41A429}" name="School/Site Name " dataDxfId="190"/>
    <tableColumn id="3" xr3:uid="{6A5D1426-9380-4955-894E-E8FCB630D54C}" name="Job Title" dataDxfId="189"/>
    <tableColumn id="4" xr3:uid="{1B4FAD9A-0152-4666-93AB-4E7E42E8E893}" name="Full-Time Equivalent" dataDxfId="188" dataCellStyle="Comma"/>
    <tableColumn id="5" xr3:uid="{2AC1D780-B1E7-4975-8BF2-76204FAC1DA0}" name="Salary Step (if applicable)" dataDxfId="187" dataCellStyle="Currency"/>
    <tableColumn id="6" xr3:uid="{CE949DC0-7A9E-43D9-AC48-71395DEF6D17}" name="2021-22 Salary" dataDxfId="186"/>
    <tableColumn id="7" xr3:uid="{F8A6DE10-5BA3-4142-A1CB-DB2838239EBA}" name="2021-22 Benefits" dataDxfId="185" dataCellStyle="Currency"/>
    <tableColumn id="8" xr3:uid="{919EC6D7-3FB5-44B5-A510-20C470BDF93D}" name="2022-23 Salary" dataDxfId="184" dataCellStyle="Currency"/>
    <tableColumn id="9" xr3:uid="{F636D4F0-A9A9-4858-8B88-143D9693B05D}" name="2022-23 Benefits" dataDxfId="183" dataCellStyle="Currency"/>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54F4A9E-FB21-4142-A5D0-891D6011B6A9}" name="ReliefTeachers" displayName="ReliefTeachers" ref="A42:I52" totalsRowShown="0" headerRowDxfId="182" headerRowBorderDxfId="181" tableBorderDxfId="180" headerRowCellStyle="Currency">
  <autoFilter ref="A42:I52" xr:uid="{84979ABB-093F-4467-8F5E-D2E202AD20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506F02E-BD5B-4B12-9CBE-9266064A5476}" name="Employee Name" dataDxfId="179"/>
    <tableColumn id="2" xr3:uid="{6484F875-D952-49CD-89A0-0F49B4D4DF96}" name="School/Site Name " dataDxfId="178"/>
    <tableColumn id="3" xr3:uid="{6288C61C-BD1B-4272-91C6-FF0D50E001D9}" name="Job Title" dataDxfId="177"/>
    <tableColumn id="4" xr3:uid="{95AA1E53-501A-4E82-9136-DD321E7C321D}" name="Full-Time Equivalent" dataDxfId="176" dataCellStyle="Comma"/>
    <tableColumn id="5" xr3:uid="{302C1282-E37B-42F6-A4FE-E5CAD741182F}" name="Salary Step (if applicable)" dataDxfId="175" dataCellStyle="Currency"/>
    <tableColumn id="6" xr3:uid="{29DFA741-4491-4249-9EF1-D4A336BDED7D}" name="2021-22 Salary" dataDxfId="174"/>
    <tableColumn id="7" xr3:uid="{CD2FB982-F80E-4F38-ADE0-7CFF88BE9D6F}" name="2021-22 Benefits" dataDxfId="173" dataCellStyle="Currency"/>
    <tableColumn id="8" xr3:uid="{5976ACDB-B523-41AB-9ACC-E2F8CA20B34B}" name="2022-23 Salary" dataDxfId="172" dataCellStyle="Currency"/>
    <tableColumn id="9" xr3:uid="{E20185EB-97ED-424C-9213-25B7303218BC}" name="2022-23 Benefits" dataDxfId="171" dataCellStyle="Currency"/>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73843CF-C42C-4143-B1CB-74BE9E49FB14}" name="TeacherAssistants" displayName="TeacherAssistants" ref="A55:I80" totalsRowShown="0" headerRowDxfId="170" headerRowBorderDxfId="169" tableBorderDxfId="168" headerRowCellStyle="Currency">
  <autoFilter ref="A55:I80" xr:uid="{3FAB355F-4AF2-4232-8040-28F27E1172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4099E75-A6DA-499F-8EBE-104BD9E44349}" name="Employee Name" dataDxfId="167"/>
    <tableColumn id="2" xr3:uid="{D8D33C70-4EA0-4C82-B995-2892DBA0A1B7}" name="School/Site Name " dataDxfId="166"/>
    <tableColumn id="3" xr3:uid="{1FD2941A-D252-49E0-AA19-8C70A808CA16}" name="Job Title" dataDxfId="165"/>
    <tableColumn id="4" xr3:uid="{D6D03C3F-0AE4-443C-9973-7AAD153D26A2}" name="Full-Time Equivalent" dataDxfId="164" dataCellStyle="Comma"/>
    <tableColumn id="5" xr3:uid="{D7A81B0F-202A-4716-995F-70D3BAF7A851}" name="Salary Step (if applicable)" dataDxfId="163" dataCellStyle="Currency"/>
    <tableColumn id="6" xr3:uid="{4906DA2B-A3EF-421E-BA40-D24D7DE3226C}" name="2021-22 Salary" dataDxfId="162"/>
    <tableColumn id="7" xr3:uid="{F7935EF4-38FE-4EAE-993E-6064A732838F}" name="2021-22 Benefits" dataDxfId="161" dataCellStyle="Currency"/>
    <tableColumn id="8" xr3:uid="{36304F5B-9FB0-4711-9445-44C9FED8FCC1}" name="2022-23 Salary" dataDxfId="160" dataCellStyle="Currency"/>
    <tableColumn id="9" xr3:uid="{C12D9B18-192B-42D2-9341-718199C3522A}" name="2022-23 Benefits" dataDxfId="159" dataCellStyle="Currency"/>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8F536D-FC15-4246-9E9E-7D551C165B80}" name="Supervisors_Inst" displayName="Supervisors_Inst" ref="A83:I87" totalsRowShown="0" headerRowDxfId="158" headerRowBorderDxfId="157" tableBorderDxfId="156" headerRowCellStyle="Currency">
  <autoFilter ref="A83:I87" xr:uid="{0FE65E3D-2E5E-457C-B8F6-B15E3F0215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233C95B-EBFC-4010-A616-2141AA2133AD}" name="Employee Name" dataDxfId="155"/>
    <tableColumn id="2" xr3:uid="{F0E10A2C-7E05-4861-9285-E103F6C84B2C}" name="School/Site Name " dataDxfId="154"/>
    <tableColumn id="3" xr3:uid="{F9EA7A62-8D01-4890-9A9D-DBBADE4DF587}" name="Job Title"/>
    <tableColumn id="4" xr3:uid="{2DDF8B0D-8BE5-429A-B701-19B1AB0C6709}" name="Full-Time Equivalent" dataDxfId="153" dataCellStyle="Comma"/>
    <tableColumn id="5" xr3:uid="{34139D95-01FF-486E-B4A1-5B12C36AAE2A}" name="Salary Step (if applicable)"/>
    <tableColumn id="6" xr3:uid="{A523A3B4-20D2-4EE0-827E-F57E26ADA02A}" name="2021-22 Salary" dataDxfId="152"/>
    <tableColumn id="7" xr3:uid="{1BEFE530-D12F-4CCA-8051-690FF35B83E7}" name="2021-22 Benefits" dataDxfId="151" dataCellStyle="Currency"/>
    <tableColumn id="8" xr3:uid="{C196E364-9DD3-4529-8F53-4F448107F317}" name="2022-23 Salary" dataDxfId="150" dataCellStyle="Currency"/>
    <tableColumn id="9" xr3:uid="{6A9382BF-8374-4613-93D7-9B614A459425}" name="2022-23 Benefits" dataDxfId="149"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8" dT="2022-05-27T17:21:02.43" personId="{466B9959-F283-4E1B-9E06-E1EBEEC4C5A8}" id="{9307E71F-9355-4C26-8260-042F6D4CAA8E}">
    <text>Are there supposed to be two tables for principals/assistant principals/program directors?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microsoft.com/office/2017/10/relationships/threadedComment" Target="../threadedComments/threadedComment1.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table" Target="../tables/table17.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printerSettings" Target="../printerSettings/printerSettings4.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zoomScale="95" zoomScaleNormal="95" workbookViewId="0">
      <selection sqref="A1:E1"/>
    </sheetView>
  </sheetViews>
  <sheetFormatPr defaultColWidth="0" defaultRowHeight="12.5" zeroHeight="1" x14ac:dyDescent="0.25"/>
  <cols>
    <col min="1" max="1" width="33" style="2" customWidth="1"/>
    <col min="2" max="2" width="20.75" style="2" customWidth="1"/>
    <col min="3" max="3" width="24.75" style="2" customWidth="1"/>
    <col min="4" max="4" width="21.25" style="2" customWidth="1"/>
    <col min="5" max="5" width="31.58203125" style="2" customWidth="1"/>
    <col min="6" max="6" width="16.83203125" style="2" hidden="1" customWidth="1"/>
    <col min="7" max="7" width="8.5" style="2" hidden="1" customWidth="1"/>
    <col min="8" max="9" width="0" style="2" hidden="1" customWidth="1"/>
    <col min="10" max="16384" width="8" style="2" hidden="1"/>
  </cols>
  <sheetData>
    <row r="1" spans="1:9" ht="61.5" customHeight="1" thickBot="1" x14ac:dyDescent="0.3">
      <c r="A1" s="351" t="s">
        <v>209</v>
      </c>
      <c r="B1" s="351"/>
      <c r="C1" s="351"/>
      <c r="D1" s="351"/>
      <c r="E1" s="351"/>
      <c r="F1" s="84"/>
    </row>
    <row r="2" spans="1:9" ht="28.5" customHeight="1" thickTop="1" thickBot="1" x14ac:dyDescent="0.45">
      <c r="A2" s="341" t="s">
        <v>149</v>
      </c>
      <c r="B2" s="342"/>
      <c r="C2" s="342"/>
      <c r="D2" s="342"/>
      <c r="E2" s="342"/>
      <c r="F2" s="85"/>
      <c r="G2" s="81"/>
    </row>
    <row r="3" spans="1:9" ht="15.75" customHeight="1" thickBot="1" x14ac:dyDescent="0.4">
      <c r="A3" s="343" t="s">
        <v>110</v>
      </c>
      <c r="B3" s="344"/>
      <c r="C3" s="344"/>
      <c r="D3" s="344"/>
      <c r="E3" s="344"/>
      <c r="F3" s="86"/>
      <c r="G3" s="82"/>
    </row>
    <row r="4" spans="1:9" ht="16" thickTop="1" x14ac:dyDescent="0.35">
      <c r="A4" s="47" t="s">
        <v>0</v>
      </c>
      <c r="B4" s="359"/>
      <c r="C4" s="360"/>
      <c r="D4" s="360"/>
      <c r="E4" s="360"/>
      <c r="F4" s="87"/>
      <c r="G4" s="53"/>
    </row>
    <row r="5" spans="1:9" ht="15.5" x14ac:dyDescent="0.35">
      <c r="A5" s="47" t="s">
        <v>4</v>
      </c>
      <c r="B5" s="361"/>
      <c r="C5" s="362"/>
      <c r="D5" s="362"/>
      <c r="E5" s="362"/>
      <c r="F5" s="88"/>
      <c r="G5" s="53"/>
    </row>
    <row r="6" spans="1:9" ht="15.5" thickBot="1" x14ac:dyDescent="0.35">
      <c r="A6" s="363"/>
      <c r="B6" s="364"/>
      <c r="C6" s="364"/>
      <c r="D6" s="364"/>
      <c r="E6" s="364"/>
      <c r="F6" s="89"/>
      <c r="G6" s="52"/>
    </row>
    <row r="7" spans="1:9" ht="35.25" customHeight="1" x14ac:dyDescent="0.25">
      <c r="A7" s="365" t="s">
        <v>155</v>
      </c>
      <c r="B7" s="366"/>
      <c r="C7" s="366"/>
      <c r="D7" s="366"/>
      <c r="E7" s="366"/>
      <c r="F7" s="77"/>
      <c r="G7" s="78"/>
    </row>
    <row r="8" spans="1:9" ht="15.5" x14ac:dyDescent="0.25">
      <c r="A8" s="367" t="s">
        <v>154</v>
      </c>
      <c r="B8" s="367"/>
      <c r="C8" s="367"/>
      <c r="D8" s="367"/>
      <c r="E8" s="367"/>
      <c r="F8" s="90"/>
      <c r="G8" s="80"/>
    </row>
    <row r="9" spans="1:9" ht="88.5" customHeight="1" x14ac:dyDescent="0.25">
      <c r="A9" s="368" t="s">
        <v>162</v>
      </c>
      <c r="B9" s="369"/>
      <c r="C9" s="369"/>
      <c r="D9" s="369"/>
      <c r="E9" s="369"/>
      <c r="F9" s="79"/>
      <c r="G9" s="80"/>
    </row>
    <row r="10" spans="1:9" ht="39.75" customHeight="1" thickBot="1" x14ac:dyDescent="0.4">
      <c r="A10" s="370" t="s">
        <v>88</v>
      </c>
      <c r="B10" s="371"/>
      <c r="C10" s="371"/>
      <c r="D10" s="371"/>
      <c r="E10" s="371"/>
      <c r="F10" s="60"/>
      <c r="G10" s="61"/>
    </row>
    <row r="11" spans="1:9" ht="24.75" customHeight="1" thickBot="1" x14ac:dyDescent="0.4">
      <c r="A11" s="372" t="s">
        <v>161</v>
      </c>
      <c r="B11" s="372"/>
      <c r="C11" s="372"/>
      <c r="D11" s="372"/>
      <c r="E11" s="372"/>
      <c r="F11" s="83"/>
      <c r="G11" s="6"/>
      <c r="I11" s="3" t="s">
        <v>6</v>
      </c>
    </row>
    <row r="12" spans="1:9" ht="15.75" customHeight="1" thickTop="1" thickBot="1" x14ac:dyDescent="0.4">
      <c r="A12" s="352" t="s">
        <v>46</v>
      </c>
      <c r="B12" s="353"/>
      <c r="C12" s="353"/>
      <c r="D12" s="353"/>
      <c r="E12" s="353"/>
      <c r="F12" s="354"/>
      <c r="G12" s="6"/>
      <c r="I12" s="3"/>
    </row>
    <row r="13" spans="1:9" ht="15.75" customHeight="1" thickBot="1" x14ac:dyDescent="0.4">
      <c r="A13" s="374" t="s">
        <v>11</v>
      </c>
      <c r="B13" s="375"/>
      <c r="C13" s="375"/>
      <c r="D13" s="376"/>
      <c r="E13" s="34"/>
      <c r="G13" s="7"/>
    </row>
    <row r="14" spans="1:9" ht="15.75" customHeight="1" thickBot="1" x14ac:dyDescent="0.4">
      <c r="A14" s="345" t="s">
        <v>118</v>
      </c>
      <c r="B14" s="346"/>
      <c r="C14" s="346"/>
      <c r="D14" s="347"/>
      <c r="E14" s="30"/>
      <c r="G14" s="7"/>
    </row>
    <row r="15" spans="1:9" ht="15.75" customHeight="1" thickBot="1" x14ac:dyDescent="0.4">
      <c r="A15" s="348" t="s">
        <v>119</v>
      </c>
      <c r="B15" s="349"/>
      <c r="C15" s="349"/>
      <c r="D15" s="350"/>
      <c r="E15" s="31"/>
      <c r="G15" s="7"/>
    </row>
    <row r="16" spans="1:9" ht="15.75" customHeight="1" thickBot="1" x14ac:dyDescent="0.4">
      <c r="A16" s="335" t="s">
        <v>120</v>
      </c>
      <c r="B16" s="336"/>
      <c r="C16" s="336"/>
      <c r="D16" s="337"/>
      <c r="E16" s="32"/>
      <c r="G16" s="7"/>
    </row>
    <row r="17" spans="1:7" ht="15.75" customHeight="1" thickBot="1" x14ac:dyDescent="0.4">
      <c r="A17" s="338" t="s">
        <v>121</v>
      </c>
      <c r="B17" s="339"/>
      <c r="C17" s="339"/>
      <c r="D17" s="340"/>
      <c r="E17" s="33"/>
      <c r="G17" s="7"/>
    </row>
    <row r="18" spans="1:7" ht="16" thickBot="1" x14ac:dyDescent="0.4">
      <c r="A18" s="373"/>
      <c r="B18" s="373"/>
      <c r="C18" s="373"/>
      <c r="D18" s="373"/>
      <c r="E18" s="373"/>
      <c r="F18" s="373"/>
      <c r="G18" s="8"/>
    </row>
    <row r="19" spans="1:7" ht="35.25" customHeight="1" thickBot="1" x14ac:dyDescent="0.4">
      <c r="A19" s="328" t="s">
        <v>159</v>
      </c>
      <c r="B19" s="358"/>
      <c r="C19" s="358"/>
      <c r="D19" s="358"/>
      <c r="E19" s="358"/>
      <c r="F19" s="55"/>
      <c r="G19" s="9"/>
    </row>
    <row r="20" spans="1:7" ht="34.5" customHeight="1" thickBot="1" x14ac:dyDescent="0.3">
      <c r="A20" s="96" t="s">
        <v>7</v>
      </c>
      <c r="B20" s="97" t="s">
        <v>114</v>
      </c>
      <c r="C20" s="98" t="s">
        <v>47</v>
      </c>
      <c r="D20" s="97" t="s">
        <v>36</v>
      </c>
      <c r="E20" s="99" t="s">
        <v>115</v>
      </c>
      <c r="F20" s="57"/>
      <c r="G20" s="4"/>
    </row>
    <row r="21" spans="1:7" ht="16" thickBot="1" x14ac:dyDescent="0.3">
      <c r="A21" s="91" t="s">
        <v>8</v>
      </c>
      <c r="B21" s="27">
        <v>0.32</v>
      </c>
      <c r="C21" s="28">
        <f>E15</f>
        <v>0</v>
      </c>
      <c r="D21" s="36">
        <f>E13</f>
        <v>0</v>
      </c>
      <c r="E21" s="92">
        <f>B21*C21*D21</f>
        <v>0</v>
      </c>
      <c r="F21" s="56"/>
      <c r="G21" s="5"/>
    </row>
    <row r="22" spans="1:7" ht="16" thickBot="1" x14ac:dyDescent="0.3">
      <c r="A22" s="91" t="s">
        <v>9</v>
      </c>
      <c r="B22" s="27">
        <v>0.33</v>
      </c>
      <c r="C22" s="28">
        <f>E15</f>
        <v>0</v>
      </c>
      <c r="D22" s="29">
        <f>E13</f>
        <v>0</v>
      </c>
      <c r="E22" s="92">
        <f>B22*C22*D22</f>
        <v>0</v>
      </c>
      <c r="F22" s="56"/>
      <c r="G22" s="5"/>
    </row>
    <row r="23" spans="1:7" ht="16" thickBot="1" x14ac:dyDescent="0.3">
      <c r="A23" s="91" t="s">
        <v>10</v>
      </c>
      <c r="B23" s="27">
        <v>0.48</v>
      </c>
      <c r="C23" s="28">
        <f>E15</f>
        <v>0</v>
      </c>
      <c r="D23" s="29">
        <f>E13</f>
        <v>0</v>
      </c>
      <c r="E23" s="92">
        <f>B23*C23*D23</f>
        <v>0</v>
      </c>
      <c r="F23" s="56"/>
      <c r="G23" s="5"/>
    </row>
    <row r="24" spans="1:7" ht="37.5" customHeight="1" thickBot="1" x14ac:dyDescent="0.3">
      <c r="A24" s="93" t="s">
        <v>111</v>
      </c>
      <c r="B24" s="94" t="s">
        <v>35</v>
      </c>
      <c r="C24" s="94" t="s">
        <v>35</v>
      </c>
      <c r="D24" s="94" t="s">
        <v>35</v>
      </c>
      <c r="E24" s="95">
        <f>SUM(E21:F23)</f>
        <v>0</v>
      </c>
      <c r="F24" s="54"/>
      <c r="G24" s="5"/>
    </row>
    <row r="25" spans="1:7" ht="16" thickBot="1" x14ac:dyDescent="0.4">
      <c r="A25" s="355"/>
      <c r="B25" s="355"/>
      <c r="C25" s="355"/>
      <c r="D25" s="355"/>
      <c r="E25" s="355"/>
      <c r="F25" s="8"/>
      <c r="G25" s="8"/>
    </row>
    <row r="26" spans="1:7" ht="15.5" x14ac:dyDescent="0.35">
      <c r="A26" s="328" t="s">
        <v>160</v>
      </c>
      <c r="B26" s="329"/>
      <c r="C26" s="329"/>
      <c r="D26" s="329"/>
      <c r="E26" s="329"/>
      <c r="F26" s="330"/>
      <c r="G26" s="8"/>
    </row>
    <row r="27" spans="1:7" ht="16" thickBot="1" x14ac:dyDescent="0.4">
      <c r="A27" s="331"/>
      <c r="B27" s="332"/>
      <c r="C27" s="332"/>
      <c r="D27" s="332"/>
      <c r="E27" s="332"/>
      <c r="F27" s="333"/>
      <c r="G27" s="10"/>
    </row>
    <row r="28" spans="1:7" ht="35.25" customHeight="1" thickBot="1" x14ac:dyDescent="0.3">
      <c r="A28" s="96" t="s">
        <v>7</v>
      </c>
      <c r="B28" s="97" t="s">
        <v>114</v>
      </c>
      <c r="C28" s="100" t="s">
        <v>48</v>
      </c>
      <c r="D28" s="97" t="s">
        <v>36</v>
      </c>
      <c r="E28" s="101" t="s">
        <v>113</v>
      </c>
      <c r="F28" s="57"/>
      <c r="G28" s="4"/>
    </row>
    <row r="29" spans="1:7" ht="16" thickBot="1" x14ac:dyDescent="0.3">
      <c r="A29" s="102" t="s">
        <v>8</v>
      </c>
      <c r="B29" s="103">
        <v>1.59</v>
      </c>
      <c r="C29" s="104">
        <f>E16</f>
        <v>0</v>
      </c>
      <c r="D29" s="105">
        <f>E13</f>
        <v>0</v>
      </c>
      <c r="E29" s="106">
        <f>B29*C29*D29</f>
        <v>0</v>
      </c>
      <c r="F29" s="56"/>
      <c r="G29" s="5"/>
    </row>
    <row r="30" spans="1:7" ht="16" thickBot="1" x14ac:dyDescent="0.3">
      <c r="A30" s="102" t="s">
        <v>9</v>
      </c>
      <c r="B30" s="103">
        <v>3.11</v>
      </c>
      <c r="C30" s="104">
        <f>E16</f>
        <v>0</v>
      </c>
      <c r="D30" s="105">
        <f>E13</f>
        <v>0</v>
      </c>
      <c r="E30" s="106">
        <f>B30*C30*D30</f>
        <v>0</v>
      </c>
      <c r="F30" s="56"/>
      <c r="G30" s="5"/>
    </row>
    <row r="31" spans="1:7" ht="16" thickBot="1" x14ac:dyDescent="0.3">
      <c r="A31" s="102" t="s">
        <v>10</v>
      </c>
      <c r="B31" s="107">
        <v>0.96</v>
      </c>
      <c r="C31" s="108">
        <f>E16</f>
        <v>0</v>
      </c>
      <c r="D31" s="109">
        <f>E13</f>
        <v>0</v>
      </c>
      <c r="E31" s="106">
        <f>B31*C31*D31</f>
        <v>0</v>
      </c>
      <c r="F31" s="56"/>
      <c r="G31" s="5"/>
    </row>
    <row r="32" spans="1:7" ht="34.5" customHeight="1" thickBot="1" x14ac:dyDescent="0.3">
      <c r="A32" s="110" t="s">
        <v>112</v>
      </c>
      <c r="B32" s="111" t="s">
        <v>35</v>
      </c>
      <c r="C32" s="111" t="s">
        <v>35</v>
      </c>
      <c r="D32" s="111" t="s">
        <v>35</v>
      </c>
      <c r="E32" s="112">
        <f>SUM(E29:F31)</f>
        <v>0</v>
      </c>
      <c r="F32" s="54"/>
      <c r="G32" s="5"/>
    </row>
    <row r="33" spans="1:7" ht="48.75" customHeight="1" thickBot="1" x14ac:dyDescent="0.4">
      <c r="A33" s="113" t="s">
        <v>122</v>
      </c>
      <c r="B33" s="114" t="s">
        <v>35</v>
      </c>
      <c r="C33" s="114" t="s">
        <v>35</v>
      </c>
      <c r="D33" s="114" t="s">
        <v>35</v>
      </c>
      <c r="E33" s="115">
        <f>IF(E17="0","0",(E32+E24))</f>
        <v>0</v>
      </c>
      <c r="F33" s="59"/>
      <c r="G33" s="8"/>
    </row>
    <row r="34" spans="1:7" x14ac:dyDescent="0.25">
      <c r="A34" s="356"/>
      <c r="B34" s="356"/>
      <c r="C34" s="356"/>
      <c r="D34" s="356"/>
      <c r="E34" s="356"/>
    </row>
    <row r="35" spans="1:7" ht="66.75" customHeight="1" x14ac:dyDescent="0.3">
      <c r="A35" s="334" t="s">
        <v>150</v>
      </c>
      <c r="B35" s="334"/>
      <c r="C35" s="334"/>
      <c r="D35" s="334"/>
      <c r="E35" s="334"/>
      <c r="F35" s="58"/>
    </row>
    <row r="36" spans="1:7" ht="14.5" x14ac:dyDescent="0.35">
      <c r="A36" s="357" t="s">
        <v>158</v>
      </c>
      <c r="B36" s="357"/>
      <c r="C36" s="357"/>
      <c r="D36" s="357"/>
      <c r="E36" s="357"/>
      <c r="F36" s="58"/>
    </row>
    <row r="37" spans="1:7" hidden="1" x14ac:dyDescent="0.25">
      <c r="A37" s="58"/>
      <c r="B37" s="58"/>
      <c r="C37" s="58"/>
      <c r="D37" s="58"/>
      <c r="E37" s="58"/>
      <c r="F37" s="58"/>
    </row>
  </sheetData>
  <sheetProtection sheet="1" objects="1" scenarios="1" sort="0"/>
  <protectedRanges>
    <protectedRange sqref="B5 B4 E13:E17" name="DataEntry"/>
  </protectedRanges>
  <mergeCells count="24">
    <mergeCell ref="A1:E1"/>
    <mergeCell ref="A12:F12"/>
    <mergeCell ref="A25:E25"/>
    <mergeCell ref="A34:E34"/>
    <mergeCell ref="A36:E36"/>
    <mergeCell ref="A19:E19"/>
    <mergeCell ref="B4:E4"/>
    <mergeCell ref="B5:E5"/>
    <mergeCell ref="A6:E6"/>
    <mergeCell ref="A7:E7"/>
    <mergeCell ref="A8:E8"/>
    <mergeCell ref="A9:E9"/>
    <mergeCell ref="A10:E10"/>
    <mergeCell ref="A11:E11"/>
    <mergeCell ref="A18:F18"/>
    <mergeCell ref="A13:D13"/>
    <mergeCell ref="A26:F27"/>
    <mergeCell ref="A35:E35"/>
    <mergeCell ref="A16:D16"/>
    <mergeCell ref="A17:D17"/>
    <mergeCell ref="A2:E2"/>
    <mergeCell ref="A3:E3"/>
    <mergeCell ref="A14:D14"/>
    <mergeCell ref="A15:D15"/>
  </mergeCells>
  <phoneticPr fontId="5" type="noConversion"/>
  <dataValidations count="7">
    <dataValidation allowBlank="1" showInputMessage="1" showErrorMessage="1" prompt="Number of student contact days" sqref="E13" xr:uid="{9F522C37-6C47-4BB8-A11C-A38EAC041A0F}"/>
    <dataValidation allowBlank="1" showInputMessage="1" showErrorMessage="1" prompt="Free Rate: Number of Contracted Eligible Students" sqref="E14" xr:uid="{014AAA2E-2D1C-4B9B-A70A-03664CAC01F4}"/>
    <dataValidation allowBlank="1" showInputMessage="1" showErrorMessage="1" prompt="Reduced Rate: Number of Contracted Eligible Students" sqref="E15" xr:uid="{05E8A36B-1069-46FA-89FA-AB6082BB09DE}"/>
    <dataValidation allowBlank="1" showInputMessage="1" showErrorMessage="1" prompt="Above Scale (Paid) Rate: Number of Contracted Eligible Students" sqref="E16" xr:uid="{75238B9F-D9A7-48AC-84BA-E563E0E2FF36}"/>
    <dataValidation allowBlank="1" showInputMessage="1" showErrorMessage="1" prompt="Total: Number of Contracted Eligible Students" sqref="E17" xr:uid="{AC5D18D3-BCCA-4F8E-A657-8B7D6E1E284D}"/>
    <dataValidation allowBlank="1" showInputMessage="1" showErrorMessage="1" prompt="District" sqref="B4 F4" xr:uid="{9D8E674E-9C90-4EEE-B73B-347CFB449FC2}"/>
    <dataValidation allowBlank="1" showInputMessage="1" showErrorMessage="1" prompt="Provider" sqref="B5 F5" xr:uid="{856B8F4B-4323-4DF8-BFAF-F368DD21B523}"/>
  </dataValidations>
  <pageMargins left="0.75" right="0.75" top="1" bottom="1" header="0.5" footer="0.5"/>
  <pageSetup scale="50" orientation="landscape" r:id="rId1"/>
  <headerFooter alignWithMargins="0"/>
  <colBreaks count="1" manualBreakCount="1">
    <brk id="7" max="1048575" man="1"/>
  </col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workbookViewId="0">
      <selection sqref="A1:F1"/>
    </sheetView>
  </sheetViews>
  <sheetFormatPr defaultColWidth="0" defaultRowHeight="13" zeroHeight="1" x14ac:dyDescent="0.3"/>
  <cols>
    <col min="1" max="1" width="21.08203125" style="17" customWidth="1"/>
    <col min="2" max="2" width="15.58203125" style="23" customWidth="1"/>
    <col min="3" max="6" width="15.58203125" style="17" customWidth="1"/>
    <col min="7" max="7" width="10.58203125" style="17" hidden="1" customWidth="1"/>
    <col min="8" max="8" width="23.83203125" style="17" hidden="1" customWidth="1"/>
    <col min="9" max="9" width="21.33203125" style="17" hidden="1" customWidth="1"/>
    <col min="10" max="13" width="12.25" style="17" hidden="1" customWidth="1"/>
    <col min="14" max="14" width="10.33203125" style="17" hidden="1" customWidth="1"/>
    <col min="15" max="15" width="18.33203125" style="17" hidden="1" customWidth="1"/>
    <col min="16" max="16384" width="9" style="17" hidden="1"/>
  </cols>
  <sheetData>
    <row r="1" spans="1:12" ht="63" customHeight="1" x14ac:dyDescent="0.3">
      <c r="A1" s="381" t="s">
        <v>210</v>
      </c>
      <c r="B1" s="382"/>
      <c r="C1" s="382"/>
      <c r="D1" s="382"/>
      <c r="E1" s="382"/>
      <c r="F1" s="382"/>
    </row>
    <row r="2" spans="1:12" ht="20.5" thickBot="1" x14ac:dyDescent="0.45">
      <c r="A2" s="386" t="s">
        <v>148</v>
      </c>
      <c r="B2" s="386"/>
      <c r="C2" s="386"/>
      <c r="D2" s="386"/>
      <c r="E2" s="386"/>
      <c r="F2" s="386"/>
      <c r="G2" s="63"/>
      <c r="H2" s="63"/>
      <c r="I2" s="63"/>
    </row>
    <row r="3" spans="1:12" ht="35.25" customHeight="1" thickTop="1" x14ac:dyDescent="0.35">
      <c r="A3" s="176" t="s">
        <v>0</v>
      </c>
      <c r="B3" s="387">
        <f>'CACFP Worksheet'!B4</f>
        <v>0</v>
      </c>
      <c r="C3" s="388"/>
      <c r="D3" s="177" t="s">
        <v>4</v>
      </c>
      <c r="E3" s="389">
        <f>'CACFP Worksheet'!B5</f>
        <v>0</v>
      </c>
      <c r="F3" s="390"/>
      <c r="G3" s="68"/>
      <c r="H3" s="68"/>
      <c r="I3" s="35"/>
      <c r="J3" s="18"/>
      <c r="K3" s="19"/>
      <c r="L3" s="20"/>
    </row>
    <row r="4" spans="1:12" ht="15.75" customHeight="1" x14ac:dyDescent="0.3">
      <c r="A4" s="391" t="s">
        <v>171</v>
      </c>
      <c r="B4" s="391"/>
      <c r="C4" s="391"/>
      <c r="D4" s="391"/>
      <c r="E4" s="391"/>
      <c r="F4" s="391"/>
      <c r="G4" s="64"/>
      <c r="H4" s="64"/>
      <c r="I4" s="65"/>
      <c r="J4" s="21"/>
      <c r="K4" s="19"/>
      <c r="L4" s="20"/>
    </row>
    <row r="5" spans="1:12" ht="144" customHeight="1" x14ac:dyDescent="0.3">
      <c r="A5" s="392" t="s">
        <v>172</v>
      </c>
      <c r="B5" s="393"/>
      <c r="C5" s="393"/>
      <c r="D5" s="393"/>
      <c r="E5" s="393"/>
      <c r="F5" s="393"/>
      <c r="G5" s="66"/>
      <c r="H5" s="66"/>
      <c r="I5" s="67"/>
      <c r="J5" s="21"/>
      <c r="K5" s="19"/>
      <c r="L5" s="20"/>
    </row>
    <row r="6" spans="1:12" ht="15.5" x14ac:dyDescent="0.3">
      <c r="A6" s="392"/>
      <c r="B6" s="393"/>
      <c r="C6" s="393"/>
      <c r="D6" s="393"/>
      <c r="E6" s="393"/>
      <c r="F6" s="393"/>
      <c r="G6" s="66"/>
      <c r="H6" s="66"/>
      <c r="I6" s="67"/>
      <c r="J6" s="21"/>
      <c r="K6" s="19"/>
      <c r="L6" s="20"/>
    </row>
    <row r="7" spans="1:12" ht="18" thickBot="1" x14ac:dyDescent="0.4">
      <c r="A7" s="383" t="s">
        <v>23</v>
      </c>
      <c r="B7" s="383"/>
      <c r="C7" s="383"/>
      <c r="D7" s="383"/>
      <c r="E7" s="383"/>
      <c r="F7" s="383"/>
      <c r="G7" s="62"/>
      <c r="H7" s="62"/>
      <c r="I7" s="62"/>
    </row>
    <row r="8" spans="1:12" ht="15.5" x14ac:dyDescent="0.35">
      <c r="A8" s="384" t="s">
        <v>174</v>
      </c>
      <c r="B8" s="384"/>
      <c r="C8" s="384"/>
      <c r="D8" s="384"/>
      <c r="E8" s="384"/>
      <c r="F8" s="385"/>
      <c r="G8" s="62"/>
      <c r="H8" s="62"/>
      <c r="I8" s="62"/>
    </row>
    <row r="9" spans="1:12" s="321" customFormat="1" ht="49" customHeight="1" x14ac:dyDescent="0.35">
      <c r="A9" s="166" t="s">
        <v>24</v>
      </c>
      <c r="B9" s="377" t="s">
        <v>33</v>
      </c>
      <c r="C9" s="378"/>
      <c r="D9" s="378"/>
      <c r="E9" s="378"/>
      <c r="F9" s="379"/>
      <c r="G9" s="320"/>
      <c r="H9" s="320"/>
      <c r="I9" s="320"/>
    </row>
    <row r="10" spans="1:12" s="321" customFormat="1" ht="45.5" customHeight="1" x14ac:dyDescent="0.35">
      <c r="A10" s="166" t="s">
        <v>25</v>
      </c>
      <c r="B10" s="377" t="s">
        <v>34</v>
      </c>
      <c r="C10" s="378"/>
      <c r="D10" s="378"/>
      <c r="E10" s="378"/>
      <c r="F10" s="379"/>
      <c r="G10" s="320"/>
      <c r="H10" s="320"/>
      <c r="I10" s="320"/>
    </row>
    <row r="11" spans="1:12" s="321" customFormat="1" ht="130.5" customHeight="1" x14ac:dyDescent="0.35">
      <c r="A11" s="166" t="s">
        <v>26</v>
      </c>
      <c r="B11" s="377" t="s">
        <v>175</v>
      </c>
      <c r="C11" s="378"/>
      <c r="D11" s="378"/>
      <c r="E11" s="378"/>
      <c r="F11" s="378"/>
      <c r="G11" s="322"/>
      <c r="H11" s="322"/>
      <c r="I11" s="323"/>
    </row>
    <row r="12" spans="1:12" s="321" customFormat="1" ht="69.5" customHeight="1" x14ac:dyDescent="0.35">
      <c r="A12" s="166" t="s">
        <v>27</v>
      </c>
      <c r="B12" s="377" t="s">
        <v>38</v>
      </c>
      <c r="C12" s="378"/>
      <c r="D12" s="378"/>
      <c r="E12" s="378"/>
      <c r="F12" s="379"/>
      <c r="G12" s="320"/>
      <c r="H12" s="320"/>
      <c r="I12" s="320"/>
    </row>
    <row r="13" spans="1:12" ht="18" customHeight="1" x14ac:dyDescent="0.3">
      <c r="A13" s="400"/>
      <c r="B13" s="400"/>
      <c r="C13" s="400"/>
      <c r="D13" s="400"/>
      <c r="E13" s="400"/>
      <c r="F13" s="400"/>
      <c r="G13" s="167"/>
      <c r="H13" s="167"/>
      <c r="I13" s="167"/>
    </row>
    <row r="14" spans="1:12" ht="33.75" customHeight="1" x14ac:dyDescent="0.3">
      <c r="A14" s="380" t="s">
        <v>173</v>
      </c>
      <c r="B14" s="380"/>
      <c r="C14" s="380"/>
      <c r="D14" s="380"/>
      <c r="E14" s="380"/>
      <c r="F14" s="380"/>
      <c r="G14" s="167"/>
      <c r="H14" s="167"/>
      <c r="I14" s="167"/>
    </row>
    <row r="15" spans="1:12" ht="30" customHeight="1" x14ac:dyDescent="0.35">
      <c r="A15" s="324" t="s">
        <v>19</v>
      </c>
      <c r="B15" s="401"/>
      <c r="C15" s="401"/>
      <c r="D15" s="401"/>
      <c r="E15" s="401"/>
      <c r="F15" s="401"/>
      <c r="G15" s="167"/>
      <c r="H15" s="167"/>
      <c r="I15" s="167"/>
    </row>
    <row r="16" spans="1:12" ht="30" customHeight="1" x14ac:dyDescent="0.35">
      <c r="A16" s="174" t="s">
        <v>20</v>
      </c>
      <c r="B16" s="401"/>
      <c r="C16" s="401"/>
      <c r="D16" s="401"/>
      <c r="E16" s="401"/>
      <c r="F16" s="401"/>
      <c r="G16" s="167"/>
      <c r="H16" s="167"/>
      <c r="I16" s="167"/>
    </row>
    <row r="17" spans="1:13" ht="30" x14ac:dyDescent="0.35">
      <c r="A17" s="175" t="s">
        <v>21</v>
      </c>
      <c r="B17" s="401"/>
      <c r="C17" s="401"/>
      <c r="D17" s="401"/>
      <c r="E17" s="401"/>
      <c r="F17" s="401"/>
      <c r="G17" s="46"/>
      <c r="H17" s="46"/>
      <c r="I17" s="46"/>
    </row>
    <row r="18" spans="1:13" ht="15.5" x14ac:dyDescent="0.35">
      <c r="A18" s="178" t="s">
        <v>22</v>
      </c>
      <c r="B18" s="402">
        <f>'Provider Planning Budget'!C10+'Provider Planning Budget'!C13</f>
        <v>0</v>
      </c>
      <c r="C18" s="402"/>
      <c r="D18" s="402"/>
      <c r="E18" s="402"/>
      <c r="F18" s="402"/>
      <c r="G18" s="46"/>
      <c r="H18" s="46"/>
      <c r="I18" s="46"/>
    </row>
    <row r="19" spans="1:13" ht="15" x14ac:dyDescent="0.3">
      <c r="A19" s="397"/>
      <c r="B19" s="397"/>
      <c r="C19" s="397"/>
      <c r="D19" s="397"/>
      <c r="E19" s="397"/>
      <c r="F19" s="397"/>
      <c r="G19" s="46"/>
      <c r="H19" s="46"/>
      <c r="I19" s="46"/>
    </row>
    <row r="20" spans="1:13" ht="18" thickBot="1" x14ac:dyDescent="0.35">
      <c r="A20" s="398" t="s">
        <v>28</v>
      </c>
      <c r="B20" s="398"/>
      <c r="C20" s="398"/>
      <c r="D20" s="398"/>
      <c r="E20" s="398"/>
      <c r="F20" s="398"/>
      <c r="G20" s="46"/>
      <c r="H20" s="46"/>
      <c r="I20" s="46"/>
    </row>
    <row r="21" spans="1:13" ht="15" x14ac:dyDescent="0.3">
      <c r="A21" s="394" t="s">
        <v>181</v>
      </c>
      <c r="B21" s="395"/>
      <c r="C21" s="395"/>
      <c r="D21" s="395"/>
      <c r="E21" s="395"/>
      <c r="F21" s="396"/>
      <c r="G21" s="69"/>
      <c r="H21" s="46"/>
      <c r="I21" s="46"/>
    </row>
    <row r="22" spans="1:13" s="192" customFormat="1" ht="25.5" customHeight="1" thickBot="1" x14ac:dyDescent="0.35">
      <c r="A22" s="197" t="s">
        <v>37</v>
      </c>
      <c r="B22" s="198" t="s">
        <v>29</v>
      </c>
      <c r="C22" s="199" t="s">
        <v>24</v>
      </c>
      <c r="D22" s="199" t="s">
        <v>25</v>
      </c>
      <c r="E22" s="200" t="s">
        <v>26</v>
      </c>
      <c r="F22" s="201" t="s">
        <v>27</v>
      </c>
    </row>
    <row r="23" spans="1:13" ht="15.5" x14ac:dyDescent="0.35">
      <c r="A23" s="189" t="s">
        <v>178</v>
      </c>
      <c r="B23" s="190"/>
      <c r="C23" s="191">
        <f>7681*1.02%+7681</f>
        <v>7759.3462</v>
      </c>
      <c r="D23" s="191">
        <f>13187*1.02%+13187</f>
        <v>13321.5074</v>
      </c>
      <c r="E23" s="191">
        <f>14071*1.02%+14071</f>
        <v>14214.5242</v>
      </c>
      <c r="F23" s="193">
        <f>15740*1.02%+15740</f>
        <v>15900.548000000001</v>
      </c>
      <c r="H23" s="37"/>
      <c r="J23" s="22"/>
      <c r="K23" s="22"/>
      <c r="L23" s="22"/>
      <c r="M23" s="22"/>
    </row>
    <row r="24" spans="1:13" ht="15.5" x14ac:dyDescent="0.35">
      <c r="A24" s="168" t="s">
        <v>178</v>
      </c>
      <c r="B24" s="169">
        <v>1</v>
      </c>
      <c r="C24" s="170">
        <f>9370*1.02%+9370</f>
        <v>9465.5740000000005</v>
      </c>
      <c r="D24" s="170">
        <f>16089*1.02%+16089</f>
        <v>16253.1078</v>
      </c>
      <c r="E24" s="170">
        <f>17168*1.02%+17168</f>
        <v>17343.113600000001</v>
      </c>
      <c r="F24" s="194">
        <f>19203*1.02%+19203</f>
        <v>19398.870599999998</v>
      </c>
      <c r="H24" s="37"/>
      <c r="J24" s="22"/>
      <c r="K24" s="22"/>
      <c r="L24" s="22"/>
      <c r="M24" s="22"/>
    </row>
    <row r="25" spans="1:13" ht="15.5" x14ac:dyDescent="0.35">
      <c r="A25" s="168" t="s">
        <v>178</v>
      </c>
      <c r="B25" s="169">
        <v>2</v>
      </c>
      <c r="C25" s="170">
        <f>17051*1.02%+17051</f>
        <v>17224.9202</v>
      </c>
      <c r="D25" s="170">
        <f>29277*1.02%+29277</f>
        <v>29575.625400000001</v>
      </c>
      <c r="E25" s="170">
        <f>31238*1.02%+31238</f>
        <v>31556.6276</v>
      </c>
      <c r="F25" s="194">
        <f>34943*1.02%+34943</f>
        <v>35299.418599999997</v>
      </c>
      <c r="H25" s="37"/>
      <c r="J25" s="22"/>
      <c r="K25" s="22"/>
      <c r="L25" s="22"/>
      <c r="M25" s="22"/>
    </row>
    <row r="26" spans="1:13" ht="15.5" x14ac:dyDescent="0.35">
      <c r="A26" s="168" t="s">
        <v>178</v>
      </c>
      <c r="B26" s="169">
        <v>3</v>
      </c>
      <c r="C26" s="170">
        <f>24731*1.02%+24731</f>
        <v>24983.2562</v>
      </c>
      <c r="D26" s="170">
        <f>42466*1.02%+42466</f>
        <v>42899.153200000001</v>
      </c>
      <c r="E26" s="170">
        <f>45311*1.02%+45311</f>
        <v>45773.172200000001</v>
      </c>
      <c r="F26" s="194">
        <f>50684*1.02%+50684</f>
        <v>51200.976799999997</v>
      </c>
      <c r="H26" s="37"/>
      <c r="J26" s="22"/>
      <c r="K26" s="22"/>
      <c r="L26" s="22"/>
      <c r="M26" s="22"/>
    </row>
    <row r="27" spans="1:13" ht="15.5" x14ac:dyDescent="0.35">
      <c r="A27" s="168" t="s">
        <v>178</v>
      </c>
      <c r="B27" s="169">
        <v>4</v>
      </c>
      <c r="C27" s="170">
        <f>31566*1.02%+31566</f>
        <v>31887.9732</v>
      </c>
      <c r="D27" s="170">
        <f>54203*1.02%+54203</f>
        <v>54755.870600000002</v>
      </c>
      <c r="E27" s="170">
        <f>57836*1.02%+57836</f>
        <v>58425.927199999998</v>
      </c>
      <c r="F27" s="194">
        <f>64691*1.02%+64691</f>
        <v>65350.8482</v>
      </c>
      <c r="H27" s="37"/>
      <c r="J27" s="22"/>
      <c r="K27" s="22"/>
      <c r="L27" s="22"/>
      <c r="M27" s="22"/>
    </row>
    <row r="28" spans="1:13" ht="15.5" x14ac:dyDescent="0.35">
      <c r="A28" s="168" t="s">
        <v>178</v>
      </c>
      <c r="B28" s="169">
        <v>5</v>
      </c>
      <c r="C28" s="170">
        <f>38402*1.02%+38402</f>
        <v>38793.700400000002</v>
      </c>
      <c r="D28" s="170">
        <f>65941*1.02%+65941</f>
        <v>66613.598199999993</v>
      </c>
      <c r="E28" s="170">
        <f>70358*1.02%+70358</f>
        <v>71075.651599999997</v>
      </c>
      <c r="F28" s="194">
        <f>78700*1.02%+78700</f>
        <v>79502.740000000005</v>
      </c>
      <c r="H28" s="37"/>
      <c r="J28" s="22"/>
      <c r="K28" s="22"/>
      <c r="L28" s="22"/>
      <c r="M28" s="22"/>
    </row>
    <row r="29" spans="1:13" ht="15.5" x14ac:dyDescent="0.35">
      <c r="A29" s="168" t="s">
        <v>178</v>
      </c>
      <c r="B29" s="169">
        <v>6</v>
      </c>
      <c r="C29" s="170">
        <f>44930*1.02%+44930</f>
        <v>45388.286</v>
      </c>
      <c r="D29" s="170">
        <f>77150*1.02%+77150</f>
        <v>77936.929999999993</v>
      </c>
      <c r="E29" s="170">
        <f>82321*1.02%+82321</f>
        <v>83160.674199999994</v>
      </c>
      <c r="F29" s="194">
        <f>92079*1.02%+92079</f>
        <v>93018.205799999996</v>
      </c>
      <c r="H29" s="37"/>
      <c r="J29" s="22"/>
      <c r="K29" s="22"/>
      <c r="L29" s="22"/>
      <c r="M29" s="22"/>
    </row>
    <row r="30" spans="1:13" ht="15.5" x14ac:dyDescent="0.35">
      <c r="A30" s="168" t="s">
        <v>178</v>
      </c>
      <c r="B30" s="169">
        <v>7</v>
      </c>
      <c r="C30" s="170">
        <f>51458*1.02%+51458</f>
        <v>51982.871599999999</v>
      </c>
      <c r="D30" s="170">
        <f>88360*1.02%+88360</f>
        <v>89261.271999999997</v>
      </c>
      <c r="E30" s="170">
        <f>94281*1.02%+94281</f>
        <v>95242.666200000007</v>
      </c>
      <c r="F30" s="194">
        <f>105457*1.02%+105457</f>
        <v>106532.6614</v>
      </c>
      <c r="H30" s="37"/>
      <c r="J30" s="22"/>
      <c r="K30" s="22"/>
      <c r="L30" s="22"/>
      <c r="M30" s="22"/>
    </row>
    <row r="31" spans="1:13" ht="15.5" x14ac:dyDescent="0.35">
      <c r="A31" s="168" t="s">
        <v>178</v>
      </c>
      <c r="B31" s="171" t="s">
        <v>179</v>
      </c>
      <c r="C31" s="170">
        <f>57988*1.02%+57988</f>
        <v>58579.477599999998</v>
      </c>
      <c r="D31" s="170">
        <f>99571*1.02%+99571</f>
        <v>100586.62420000001</v>
      </c>
      <c r="E31" s="170">
        <f>104476*1.02%+104476</f>
        <v>105541.65519999999</v>
      </c>
      <c r="F31" s="194">
        <f>118836*1.02%+118836</f>
        <v>120048.1272</v>
      </c>
      <c r="H31" s="37"/>
      <c r="J31" s="22"/>
      <c r="K31" s="22"/>
      <c r="L31" s="22"/>
      <c r="M31" s="22"/>
    </row>
    <row r="32" spans="1:13" ht="15.5" x14ac:dyDescent="0.35">
      <c r="A32" s="168" t="s">
        <v>178</v>
      </c>
      <c r="B32" s="171" t="s">
        <v>176</v>
      </c>
      <c r="C32" s="170">
        <f>59192*1.02%+59192</f>
        <v>59795.758399999999</v>
      </c>
      <c r="D32" s="170">
        <f>100777*1.02%+100777</f>
        <v>101804.92540000001</v>
      </c>
      <c r="E32" s="170">
        <f>107447*1.02%+107447</f>
        <v>108542.95940000001</v>
      </c>
      <c r="F32" s="194">
        <f>120042*1.02%+120042</f>
        <v>121266.4284</v>
      </c>
      <c r="H32" s="37"/>
      <c r="J32" s="22"/>
      <c r="K32" s="22"/>
      <c r="L32" s="22"/>
      <c r="M32" s="22"/>
    </row>
    <row r="33" spans="1:13" ht="15.5" x14ac:dyDescent="0.35">
      <c r="A33" s="168" t="s">
        <v>178</v>
      </c>
      <c r="B33" s="171" t="s">
        <v>177</v>
      </c>
      <c r="C33" s="170">
        <f>60399*1.02%+60399</f>
        <v>61015.069799999997</v>
      </c>
      <c r="D33" s="170">
        <f>101983*1.02%+101983</f>
        <v>103023.22659999999</v>
      </c>
      <c r="E33" s="170">
        <f>108654*1.02%+108654</f>
        <v>109762.2708</v>
      </c>
      <c r="F33" s="194">
        <f>121249*1.02%+121249</f>
        <v>122485.7398</v>
      </c>
      <c r="H33" s="37"/>
      <c r="J33" s="22"/>
      <c r="K33" s="22"/>
      <c r="L33" s="22"/>
      <c r="M33" s="22"/>
    </row>
    <row r="34" spans="1:13" ht="16" thickBot="1" x14ac:dyDescent="0.4">
      <c r="A34" s="188" t="s">
        <v>178</v>
      </c>
      <c r="B34" s="172" t="s">
        <v>31</v>
      </c>
      <c r="C34" s="181">
        <f>61605*1.02%+61605</f>
        <v>62233.370999999999</v>
      </c>
      <c r="D34" s="181">
        <f>103188*1.02%+103188</f>
        <v>104240.51760000001</v>
      </c>
      <c r="E34" s="181">
        <f>109860*1.02%+109860</f>
        <v>110980.572</v>
      </c>
      <c r="F34" s="195">
        <f>122454*1.02%+122454</f>
        <v>123703.03079999999</v>
      </c>
      <c r="H34" s="37"/>
      <c r="J34" s="22"/>
      <c r="K34" s="22"/>
      <c r="L34" s="22"/>
      <c r="M34" s="22"/>
    </row>
    <row r="35" spans="1:13" s="185" customFormat="1" ht="15.5" x14ac:dyDescent="0.35">
      <c r="A35" s="182" t="s">
        <v>180</v>
      </c>
      <c r="B35" s="183"/>
      <c r="C35" s="184">
        <f>8064*1.02%+8064</f>
        <v>8146.2528000000002</v>
      </c>
      <c r="D35" s="184">
        <f>13848*1.02%+13848</f>
        <v>13989.249599999999</v>
      </c>
      <c r="E35" s="184">
        <f>14775*1.02%+14775</f>
        <v>14925.705</v>
      </c>
      <c r="F35" s="196">
        <f>16526*1.02%+16526</f>
        <v>16694.565200000001</v>
      </c>
      <c r="H35" s="186"/>
      <c r="J35" s="187"/>
      <c r="K35" s="187"/>
      <c r="L35" s="187"/>
      <c r="M35" s="187"/>
    </row>
    <row r="36" spans="1:13" ht="15.5" x14ac:dyDescent="0.35">
      <c r="A36" s="173" t="s">
        <v>180</v>
      </c>
      <c r="B36" s="169">
        <v>1</v>
      </c>
      <c r="C36" s="170">
        <f>11291*1.02%+11291</f>
        <v>11406.1682</v>
      </c>
      <c r="D36" s="170">
        <f>19387*1.02%+19387</f>
        <v>19584.7474</v>
      </c>
      <c r="E36" s="170">
        <f>20685*1.02%+20685</f>
        <v>20895.987000000001</v>
      </c>
      <c r="F36" s="194">
        <f>23137*1.02%+23137</f>
        <v>23372.9974</v>
      </c>
      <c r="H36" s="37"/>
      <c r="J36" s="22"/>
      <c r="K36" s="22"/>
      <c r="L36" s="22"/>
      <c r="M36" s="22"/>
    </row>
    <row r="37" spans="1:13" ht="15.5" x14ac:dyDescent="0.35">
      <c r="A37" s="173" t="s">
        <v>180</v>
      </c>
      <c r="B37" s="169">
        <v>2</v>
      </c>
      <c r="C37" s="170">
        <f>18970*1.02%+18970</f>
        <v>19163.493999999999</v>
      </c>
      <c r="D37" s="170">
        <f>32575*1.02%+32575</f>
        <v>32907.264999999999</v>
      </c>
      <c r="E37" s="170">
        <f>34758*1.02%+34758</f>
        <v>35112.531600000002</v>
      </c>
      <c r="F37" s="194">
        <f>38877*1.02%+38877</f>
        <v>39273.545400000003</v>
      </c>
      <c r="H37" s="37"/>
      <c r="J37" s="22"/>
      <c r="K37" s="22"/>
      <c r="L37" s="22"/>
      <c r="M37" s="22"/>
    </row>
    <row r="38" spans="1:13" ht="15.5" x14ac:dyDescent="0.35">
      <c r="A38" s="173" t="s">
        <v>180</v>
      </c>
      <c r="B38" s="169">
        <v>3</v>
      </c>
      <c r="C38" s="170">
        <f>26652*1.02%+26652</f>
        <v>26923.850399999999</v>
      </c>
      <c r="D38" s="170">
        <f>45763*1.02%+45763</f>
        <v>46229.782599999999</v>
      </c>
      <c r="E38" s="170">
        <f>48828*1.02%+48828</f>
        <v>49326.045599999998</v>
      </c>
      <c r="F38" s="194">
        <f>54617*1.02%+54617</f>
        <v>55174.093399999998</v>
      </c>
      <c r="H38" s="37"/>
      <c r="J38" s="22"/>
      <c r="K38" s="22"/>
      <c r="L38" s="22"/>
      <c r="M38" s="22"/>
    </row>
    <row r="39" spans="1:13" ht="15.5" x14ac:dyDescent="0.35">
      <c r="A39" s="173" t="s">
        <v>180</v>
      </c>
      <c r="B39" s="169">
        <v>4</v>
      </c>
      <c r="C39" s="170">
        <f>33486*1.02%+33486</f>
        <v>33827.557200000003</v>
      </c>
      <c r="D39" s="170">
        <f>57501*1.02%+57501</f>
        <v>58087.510199999997</v>
      </c>
      <c r="E39" s="170">
        <f>61353*1.02%+61353</f>
        <v>61978.800600000002</v>
      </c>
      <c r="F39" s="194">
        <f>68626*1.02%+68626</f>
        <v>69325.985199999996</v>
      </c>
      <c r="H39" s="37"/>
      <c r="J39" s="22"/>
      <c r="K39" s="22"/>
      <c r="L39" s="22"/>
      <c r="M39" s="22"/>
    </row>
    <row r="40" spans="1:13" ht="15.5" x14ac:dyDescent="0.35">
      <c r="A40" s="173" t="s">
        <v>180</v>
      </c>
      <c r="B40" s="169">
        <v>5</v>
      </c>
      <c r="C40" s="170">
        <f>40323*1.02%+40323</f>
        <v>40734.294600000001</v>
      </c>
      <c r="D40" s="170">
        <f>69237*1.02%+69237</f>
        <v>69943.217399999994</v>
      </c>
      <c r="E40" s="170">
        <f>73878*1.02%+73878</f>
        <v>74631.555600000007</v>
      </c>
      <c r="F40" s="194">
        <f>82634*1.02%+82634</f>
        <v>83476.866800000003</v>
      </c>
      <c r="H40" s="37"/>
      <c r="J40" s="22"/>
      <c r="K40" s="22"/>
      <c r="L40" s="22"/>
      <c r="M40" s="22"/>
    </row>
    <row r="41" spans="1:13" ht="15.5" x14ac:dyDescent="0.35">
      <c r="A41" s="173" t="s">
        <v>180</v>
      </c>
      <c r="B41" s="169">
        <v>6</v>
      </c>
      <c r="C41" s="170">
        <f>46850*1.02%+46850</f>
        <v>47327.87</v>
      </c>
      <c r="D41" s="170">
        <f>80447*1.02%+80447</f>
        <v>81267.559399999998</v>
      </c>
      <c r="E41" s="170">
        <f>85838*1.02%+85838</f>
        <v>86713.547600000005</v>
      </c>
      <c r="F41" s="194">
        <f>96013*1.02%+96013</f>
        <v>96992.332599999994</v>
      </c>
      <c r="H41" s="37"/>
      <c r="J41" s="22"/>
      <c r="K41" s="22"/>
      <c r="L41" s="22"/>
      <c r="M41" s="22"/>
    </row>
    <row r="42" spans="1:13" ht="15.5" x14ac:dyDescent="0.35">
      <c r="A42" s="173" t="s">
        <v>180</v>
      </c>
      <c r="B42" s="169">
        <v>7</v>
      </c>
      <c r="C42" s="170">
        <f>53378*1.02%+53378</f>
        <v>53922.455600000001</v>
      </c>
      <c r="D42" s="170">
        <f>91658*1.02%+91658</f>
        <v>92592.911600000007</v>
      </c>
      <c r="E42" s="170">
        <f>97799*1.02%+97799</f>
        <v>98796.549799999993</v>
      </c>
      <c r="F42" s="194">
        <f>109393*1.02%+109393</f>
        <v>110508.8086</v>
      </c>
      <c r="H42" s="37"/>
      <c r="J42" s="22"/>
      <c r="K42" s="22"/>
      <c r="L42" s="22"/>
      <c r="M42" s="22"/>
    </row>
    <row r="43" spans="1:13" ht="15.5" x14ac:dyDescent="0.35">
      <c r="A43" s="173" t="s">
        <v>180</v>
      </c>
      <c r="B43" s="171" t="s">
        <v>30</v>
      </c>
      <c r="C43" s="170">
        <f>59907*1.02%+59907</f>
        <v>60518.051399999997</v>
      </c>
      <c r="D43" s="170">
        <f>102867*1.02%+102867</f>
        <v>103916.24340000001</v>
      </c>
      <c r="E43" s="170">
        <f>113376*1.02%+113376</f>
        <v>114532.43520000001</v>
      </c>
      <c r="F43" s="194">
        <f>122771*1.02%+122771</f>
        <v>124023.26420000001</v>
      </c>
      <c r="H43" s="37"/>
      <c r="J43" s="22"/>
      <c r="K43" s="22"/>
      <c r="L43" s="22"/>
      <c r="M43" s="22"/>
    </row>
    <row r="44" spans="1:13" ht="15.5" x14ac:dyDescent="0.35">
      <c r="A44" s="173" t="s">
        <v>180</v>
      </c>
      <c r="B44" s="171" t="s">
        <v>176</v>
      </c>
      <c r="C44" s="170">
        <f>61114*1.02%+61114</f>
        <v>61737.362800000003</v>
      </c>
      <c r="D44" s="170">
        <f>104073*1.02%+104073</f>
        <v>105134.54459999999</v>
      </c>
      <c r="E44" s="170">
        <f>110965*1.02%+110965</f>
        <v>112096.84299999999</v>
      </c>
      <c r="F44" s="194">
        <f>123978*1.02%+123978</f>
        <v>125242.5756</v>
      </c>
      <c r="H44" s="37"/>
      <c r="J44" s="22"/>
      <c r="K44" s="22"/>
      <c r="L44" s="22"/>
      <c r="M44" s="22"/>
    </row>
    <row r="45" spans="1:13" ht="15.5" x14ac:dyDescent="0.35">
      <c r="A45" s="173" t="s">
        <v>180</v>
      </c>
      <c r="B45" s="171" t="s">
        <v>177</v>
      </c>
      <c r="C45" s="170">
        <f>62319*1.02%+62319</f>
        <v>62954.6538</v>
      </c>
      <c r="D45" s="170">
        <f>105280*1.02%+105280</f>
        <v>106353.856</v>
      </c>
      <c r="E45" s="170">
        <f>112172*1.02%+112172</f>
        <v>113316.1544</v>
      </c>
      <c r="F45" s="194">
        <f>125184*1.02%+125184</f>
        <v>126460.8768</v>
      </c>
      <c r="H45" s="37"/>
      <c r="J45" s="22"/>
      <c r="K45" s="22"/>
      <c r="L45" s="22"/>
      <c r="M45" s="22"/>
    </row>
    <row r="46" spans="1:13" ht="16.5" customHeight="1" thickBot="1" x14ac:dyDescent="0.4">
      <c r="A46" s="179" t="s">
        <v>180</v>
      </c>
      <c r="B46" s="180" t="s">
        <v>31</v>
      </c>
      <c r="C46" s="181">
        <f>63526*1.02%+63526</f>
        <v>64173.965199999999</v>
      </c>
      <c r="D46" s="181">
        <f>106485*1.02%+106485</f>
        <v>107571.147</v>
      </c>
      <c r="E46" s="181">
        <f>113376*1.02%+113376</f>
        <v>114532.43520000001</v>
      </c>
      <c r="F46" s="195">
        <f>126390*1.02%+126390</f>
        <v>127679.178</v>
      </c>
      <c r="H46" s="37"/>
      <c r="J46" s="22"/>
      <c r="K46" s="22"/>
      <c r="L46" s="22"/>
      <c r="M46" s="22"/>
    </row>
    <row r="47" spans="1:13" s="185" customFormat="1" ht="15.5" x14ac:dyDescent="0.35">
      <c r="A47" s="182" t="s">
        <v>32</v>
      </c>
      <c r="B47" s="183"/>
      <c r="C47" s="184">
        <f>8448*1.02%+8448</f>
        <v>8534.1695999999993</v>
      </c>
      <c r="D47" s="184">
        <f>14507*1.02%+14507</f>
        <v>14654.9714</v>
      </c>
      <c r="E47" s="184">
        <f>15479*1.02%+15479</f>
        <v>15636.8858</v>
      </c>
      <c r="F47" s="196">
        <f>17314*1.02%+17314</f>
        <v>17490.602800000001</v>
      </c>
      <c r="H47" s="186"/>
      <c r="J47" s="187"/>
      <c r="K47" s="187"/>
      <c r="L47" s="187"/>
      <c r="M47" s="187"/>
    </row>
    <row r="48" spans="1:13" ht="15.5" x14ac:dyDescent="0.35">
      <c r="A48" s="173" t="s">
        <v>32</v>
      </c>
      <c r="B48" s="169">
        <v>1</v>
      </c>
      <c r="C48" s="170">
        <f>13210*1.02%+13210</f>
        <v>13344.742</v>
      </c>
      <c r="D48" s="170">
        <f>22684*1.02%+22684</f>
        <v>22915.376799999998</v>
      </c>
      <c r="E48" s="170">
        <f>24204*1.02%+24204</f>
        <v>24450.880799999999</v>
      </c>
      <c r="F48" s="194">
        <f>71614*1.02%+71614</f>
        <v>72344.462799999994</v>
      </c>
      <c r="H48" s="37"/>
      <c r="J48" s="22"/>
      <c r="K48" s="22"/>
      <c r="L48" s="22"/>
      <c r="M48" s="22"/>
    </row>
    <row r="49" spans="1:13" ht="15.5" x14ac:dyDescent="0.35">
      <c r="A49" s="173" t="s">
        <v>32</v>
      </c>
      <c r="B49" s="169">
        <v>2</v>
      </c>
      <c r="C49" s="170">
        <f>20891*1.02%+20891</f>
        <v>21104.088199999998</v>
      </c>
      <c r="D49" s="170">
        <f>35871*1.02%+35871</f>
        <v>36236.8842</v>
      </c>
      <c r="E49" s="170">
        <f>38276*1.02%+38276</f>
        <v>38666.415200000003</v>
      </c>
      <c r="F49" s="194">
        <f>42812*1.02%+42812</f>
        <v>43248.682399999998</v>
      </c>
      <c r="H49" s="37"/>
      <c r="J49" s="22"/>
      <c r="K49" s="22"/>
      <c r="L49" s="22"/>
      <c r="M49" s="22"/>
    </row>
    <row r="50" spans="1:13" ht="15.5" x14ac:dyDescent="0.35">
      <c r="A50" s="173" t="s">
        <v>32</v>
      </c>
      <c r="B50" s="169">
        <v>3</v>
      </c>
      <c r="C50" s="170">
        <f>28571*1.02%+28571</f>
        <v>28862.424200000001</v>
      </c>
      <c r="D50" s="170">
        <f>49061*1.02%+49061</f>
        <v>49561.422200000001</v>
      </c>
      <c r="E50" s="170">
        <f>52347*1.02%+52347</f>
        <v>52880.939400000003</v>
      </c>
      <c r="F50" s="194">
        <f>58553*1.02%+58553</f>
        <v>59150.240599999997</v>
      </c>
      <c r="H50" s="37"/>
      <c r="J50" s="22"/>
      <c r="K50" s="22"/>
      <c r="L50" s="22"/>
      <c r="M50" s="22"/>
    </row>
    <row r="51" spans="1:13" ht="15.5" x14ac:dyDescent="0.35">
      <c r="A51" s="173" t="s">
        <v>32</v>
      </c>
      <c r="B51" s="169">
        <v>4</v>
      </c>
      <c r="C51" s="170">
        <f>35406*1.02%+35406</f>
        <v>35767.141199999998</v>
      </c>
      <c r="D51" s="170">
        <f>60798*1.02%+60798</f>
        <v>61418.139600000002</v>
      </c>
      <c r="E51" s="170">
        <f>64871*1.02%+64871</f>
        <v>65532.684200000003</v>
      </c>
      <c r="F51" s="194">
        <f>72561*1.02%+72561</f>
        <v>73301.122199999998</v>
      </c>
      <c r="H51" s="37"/>
      <c r="J51" s="22"/>
      <c r="K51" s="22"/>
      <c r="L51" s="22"/>
      <c r="M51" s="22"/>
    </row>
    <row r="52" spans="1:13" ht="15.5" x14ac:dyDescent="0.35">
      <c r="A52" s="173" t="s">
        <v>32</v>
      </c>
      <c r="B52" s="169">
        <v>5</v>
      </c>
      <c r="C52" s="170">
        <f>42243*1.02%+42243</f>
        <v>42673.878599999996</v>
      </c>
      <c r="D52" s="170">
        <f>72534*1.02%+72534</f>
        <v>73273.846799999999</v>
      </c>
      <c r="E52" s="170">
        <f>77395*1.02%+77395</f>
        <v>78184.429000000004</v>
      </c>
      <c r="F52" s="194">
        <f>86570*1.02%+86570</f>
        <v>87453.013999999996</v>
      </c>
      <c r="H52" s="37"/>
      <c r="J52" s="22"/>
      <c r="K52" s="22"/>
      <c r="L52" s="22"/>
      <c r="M52" s="22"/>
    </row>
    <row r="53" spans="1:13" ht="15.5" x14ac:dyDescent="0.35">
      <c r="A53" s="173" t="s">
        <v>32</v>
      </c>
      <c r="B53" s="169">
        <v>6</v>
      </c>
      <c r="C53" s="170">
        <f>48771*1.02%+48771</f>
        <v>49268.464200000002</v>
      </c>
      <c r="D53" s="170">
        <f>83745*1.02%+83745</f>
        <v>84599.198999999993</v>
      </c>
      <c r="E53" s="170">
        <f>89356*1.02%+89356</f>
        <v>90267.431200000006</v>
      </c>
      <c r="F53" s="194">
        <f>99949*1.02%+99949</f>
        <v>100968.4798</v>
      </c>
      <c r="H53" s="37"/>
      <c r="J53" s="22"/>
      <c r="K53" s="22"/>
      <c r="L53" s="22"/>
      <c r="M53" s="22"/>
    </row>
    <row r="54" spans="1:13" ht="15.5" x14ac:dyDescent="0.35">
      <c r="A54" s="173" t="s">
        <v>32</v>
      </c>
      <c r="B54" s="169">
        <v>7</v>
      </c>
      <c r="C54" s="170">
        <f>55299*1.02%+55299</f>
        <v>55863.049800000001</v>
      </c>
      <c r="D54" s="170">
        <f>94954*1.02%+94954</f>
        <v>95922.530799999993</v>
      </c>
      <c r="E54" s="170">
        <f>101316*1.02%+101316</f>
        <v>102349.4232</v>
      </c>
      <c r="F54" s="194">
        <f>113328*1.02%+113328</f>
        <v>114483.94560000001</v>
      </c>
      <c r="H54" s="37"/>
      <c r="J54" s="22"/>
      <c r="K54" s="22"/>
      <c r="L54" s="22"/>
      <c r="M54" s="22"/>
    </row>
    <row r="55" spans="1:13" ht="15.5" x14ac:dyDescent="0.35">
      <c r="A55" s="173" t="s">
        <v>32</v>
      </c>
      <c r="B55" s="171" t="s">
        <v>179</v>
      </c>
      <c r="C55" s="170">
        <f>61828*1.02%+61828</f>
        <v>62458.645600000003</v>
      </c>
      <c r="D55" s="170">
        <f>106166*1.02%+106166</f>
        <v>107248.89320000001</v>
      </c>
      <c r="E55" s="170">
        <f>113278*1.02%+113278</f>
        <v>114433.4356</v>
      </c>
      <c r="F55" s="194">
        <f>126706*1.02%+126706</f>
        <v>127998.40119999999</v>
      </c>
      <c r="H55" s="37"/>
      <c r="J55" s="22"/>
      <c r="K55" s="22"/>
      <c r="L55" s="22"/>
      <c r="M55" s="22"/>
    </row>
    <row r="56" spans="1:13" ht="15.5" x14ac:dyDescent="0.35">
      <c r="A56" s="173" t="s">
        <v>32</v>
      </c>
      <c r="B56" s="171" t="s">
        <v>176</v>
      </c>
      <c r="C56" s="170">
        <f>63034*1.02%+63034</f>
        <v>63676.946799999998</v>
      </c>
      <c r="D56" s="170">
        <f>107370*1.02%+107370</f>
        <v>108465.174</v>
      </c>
      <c r="E56" s="170">
        <f>114485*1.02%+114485</f>
        <v>115652.747</v>
      </c>
      <c r="F56" s="194">
        <f>127912*1.02%+127912</f>
        <v>129216.70239999999</v>
      </c>
      <c r="H56" s="37"/>
      <c r="J56" s="22"/>
      <c r="K56" s="22"/>
      <c r="L56" s="22"/>
      <c r="M56" s="22"/>
    </row>
    <row r="57" spans="1:13" ht="15.5" x14ac:dyDescent="0.35">
      <c r="A57" s="173" t="s">
        <v>32</v>
      </c>
      <c r="B57" s="171" t="s">
        <v>177</v>
      </c>
      <c r="C57" s="170">
        <f>64238*1.02%+64238</f>
        <v>64893.227599999998</v>
      </c>
      <c r="D57" s="170">
        <f>108577*1.02%+108577</f>
        <v>109684.48540000001</v>
      </c>
      <c r="E57" s="170">
        <f>115689*1.02%+115689</f>
        <v>116869.0278</v>
      </c>
      <c r="F57" s="194">
        <f>129118*1.02%+129118</f>
        <v>130435.0036</v>
      </c>
      <c r="H57" s="37"/>
      <c r="J57" s="22"/>
      <c r="K57" s="22"/>
      <c r="L57" s="22"/>
      <c r="M57" s="22"/>
    </row>
    <row r="58" spans="1:13" ht="15.5" x14ac:dyDescent="0.35">
      <c r="A58" s="173" t="s">
        <v>32</v>
      </c>
      <c r="B58" s="172" t="s">
        <v>31</v>
      </c>
      <c r="C58" s="170">
        <f>65445*1.02%+65445</f>
        <v>66112.539000000004</v>
      </c>
      <c r="D58" s="170">
        <f>109783*1.02%+109783</f>
        <v>110902.78660000001</v>
      </c>
      <c r="E58" s="170">
        <f>116895*1.02%+116895</f>
        <v>118087.329</v>
      </c>
      <c r="F58" s="194">
        <f>130324*1.02%+130324</f>
        <v>131653.30480000001</v>
      </c>
      <c r="H58" s="37"/>
      <c r="J58" s="22"/>
      <c r="K58" s="22"/>
      <c r="L58" s="22"/>
      <c r="M58" s="22"/>
    </row>
    <row r="59" spans="1:13" ht="14" x14ac:dyDescent="0.3">
      <c r="A59" s="399" t="s">
        <v>158</v>
      </c>
      <c r="B59" s="399"/>
      <c r="C59" s="399"/>
      <c r="D59" s="399"/>
      <c r="E59" s="399"/>
      <c r="F59" s="399"/>
    </row>
    <row r="60" spans="1:13" hidden="1" x14ac:dyDescent="0.3">
      <c r="A60" s="24"/>
      <c r="B60" s="25"/>
      <c r="C60" s="25"/>
      <c r="D60" s="25"/>
      <c r="E60" s="26"/>
      <c r="F60" s="26"/>
      <c r="G60" s="26"/>
    </row>
  </sheetData>
  <sheetProtection sheet="1" objects="1" scenarios="1"/>
  <protectedRanges>
    <protectedRange sqref="B15:B17" name="EducationInfo"/>
  </protectedRanges>
  <mergeCells count="23">
    <mergeCell ref="A21:F21"/>
    <mergeCell ref="A19:F19"/>
    <mergeCell ref="A20:F20"/>
    <mergeCell ref="A59:F59"/>
    <mergeCell ref="A13:F13"/>
    <mergeCell ref="B15:F15"/>
    <mergeCell ref="B16:F16"/>
    <mergeCell ref="B17:F17"/>
    <mergeCell ref="B18:F18"/>
    <mergeCell ref="A1:F1"/>
    <mergeCell ref="A7:F7"/>
    <mergeCell ref="A8:F8"/>
    <mergeCell ref="A2:F2"/>
    <mergeCell ref="B3:C3"/>
    <mergeCell ref="E3:F3"/>
    <mergeCell ref="A4:F4"/>
    <mergeCell ref="A5:F5"/>
    <mergeCell ref="A6:F6"/>
    <mergeCell ref="B9:F9"/>
    <mergeCell ref="B10:F10"/>
    <mergeCell ref="B11:F11"/>
    <mergeCell ref="B12:F12"/>
    <mergeCell ref="A14:F14"/>
  </mergeCells>
  <phoneticPr fontId="11" type="noConversion"/>
  <dataValidations count="6">
    <dataValidation allowBlank="1" showInputMessage="1" showErrorMessage="1" prompt="District: autopopulated with information entered in CACFP worksheet." sqref="B3:C3" xr:uid="{0BE97992-4906-4423-B22C-853CFE97649F}"/>
    <dataValidation allowBlank="1" showInputMessage="1" showErrorMessage="1" prompt="Provider: autopopulated with information entered in CACFP worksheet." sqref="E3:F3" xr:uid="{E73F97F6-8C04-405E-AFF0-5B288AD77BCA}"/>
    <dataValidation type="list" allowBlank="1" showInputMessage="1" showErrorMessage="1" sqref="B16:F16" xr:uid="{B9780801-467F-4EEE-BBE3-FB3910A52B89}">
      <formula1>"Select a Tier, Tier 1, Tier 2, Tier 3, Tier 4"</formula1>
    </dataValidation>
    <dataValidation allowBlank="1" showInputMessage="1" showErrorMessage="1" prompt="Educational Attainment" sqref="B15:F15" xr:uid="{7D6DA2C1-8D7F-4608-A97D-8E86B0BBD915}"/>
    <dataValidation allowBlank="1" showInputMessage="1" showErrorMessage="1" prompt="Years of Preschool Experience" sqref="B17:F17" xr:uid="{F90870D4-527F-418C-B99E-9E1088D54779}"/>
    <dataValidation allowBlank="1" showInputMessage="1" showErrorMessage="1" prompt="number of classroom (autocalculated based on information entered in Provider Planning Budget worksheet)" sqref="B18:F18" xr:uid="{A5156347-0F37-493D-BD92-40C0F8DA076F}"/>
  </dataValidations>
  <pageMargins left="0.5" right="0.5" top="0.5" bottom="0.5" header="0.5" footer="0.5"/>
  <pageSetup scale="51"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55"/>
  <sheetViews>
    <sheetView showGridLines="0" tabSelected="1" zoomScaleNormal="100" workbookViewId="0">
      <selection activeCell="A5" sqref="A5:I5"/>
    </sheetView>
  </sheetViews>
  <sheetFormatPr defaultColWidth="0" defaultRowHeight="14" zeroHeight="1" x14ac:dyDescent="0.3"/>
  <cols>
    <col min="1" max="1" width="33" style="132" customWidth="1"/>
    <col min="2" max="2" width="21.58203125" style="132" customWidth="1"/>
    <col min="3" max="3" width="15.75" style="146" customWidth="1"/>
    <col min="4" max="4" width="11.5" style="165" customWidth="1"/>
    <col min="5" max="5" width="11.5" style="136" customWidth="1"/>
    <col min="6" max="6" width="11.58203125" style="136" customWidth="1"/>
    <col min="7" max="7" width="11.25" style="136" customWidth="1"/>
    <col min="8" max="8" width="12.08203125" style="137" customWidth="1"/>
    <col min="9" max="9" width="10.58203125" style="132" customWidth="1"/>
    <col min="10" max="46" width="0" style="132" hidden="1" customWidth="1"/>
    <col min="47" max="16384" width="8" style="132" hidden="1"/>
  </cols>
  <sheetData>
    <row r="1" spans="1:46" s="202" customFormat="1" ht="37.5" customHeight="1" thickBot="1" x14ac:dyDescent="0.4">
      <c r="A1" s="404" t="s">
        <v>211</v>
      </c>
      <c r="B1" s="404"/>
      <c r="C1" s="404"/>
      <c r="D1" s="404"/>
      <c r="E1" s="404"/>
      <c r="F1" s="404"/>
      <c r="G1" s="404"/>
      <c r="H1" s="404"/>
      <c r="I1" s="404"/>
    </row>
    <row r="2" spans="1:46" ht="18.5" thickTop="1" thickBot="1" x14ac:dyDescent="0.4">
      <c r="A2" s="408" t="s">
        <v>163</v>
      </c>
      <c r="B2" s="408"/>
      <c r="C2" s="408"/>
      <c r="D2" s="408"/>
      <c r="E2" s="408"/>
      <c r="F2" s="408"/>
      <c r="G2" s="408"/>
      <c r="H2" s="408"/>
      <c r="I2" s="408"/>
      <c r="J2" s="133"/>
      <c r="K2" s="133"/>
      <c r="L2" s="133"/>
      <c r="M2" s="133"/>
      <c r="N2" s="133"/>
      <c r="O2" s="133"/>
      <c r="P2" s="133"/>
      <c r="Q2" s="133"/>
      <c r="R2" s="133"/>
      <c r="S2" s="133"/>
      <c r="T2" s="133"/>
      <c r="U2" s="133"/>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row>
    <row r="3" spans="1:46" ht="14.5" thickTop="1" x14ac:dyDescent="0.3">
      <c r="A3" s="135" t="s">
        <v>144</v>
      </c>
      <c r="B3" s="412">
        <f>'CACFP Worksheet'!B4:D4</f>
        <v>0</v>
      </c>
      <c r="C3" s="412"/>
      <c r="D3" s="159" t="s">
        <v>145</v>
      </c>
      <c r="E3" s="413">
        <f>'CACFP Worksheet'!B5</f>
        <v>0</v>
      </c>
      <c r="F3" s="414"/>
      <c r="G3" s="414"/>
      <c r="H3" s="414"/>
      <c r="I3" s="414"/>
    </row>
    <row r="4" spans="1:46" ht="30.75" customHeight="1" thickBot="1" x14ac:dyDescent="0.4">
      <c r="A4" s="405" t="s">
        <v>171</v>
      </c>
      <c r="B4" s="405"/>
      <c r="C4" s="405"/>
      <c r="D4" s="405"/>
      <c r="E4" s="405"/>
      <c r="F4" s="405"/>
      <c r="G4" s="405"/>
      <c r="H4" s="405"/>
      <c r="I4" s="405"/>
    </row>
    <row r="5" spans="1:46" ht="73.5" customHeight="1" x14ac:dyDescent="0.3">
      <c r="A5" s="406" t="s">
        <v>164</v>
      </c>
      <c r="B5" s="406"/>
      <c r="C5" s="406"/>
      <c r="D5" s="406"/>
      <c r="E5" s="406"/>
      <c r="F5" s="406"/>
      <c r="G5" s="406"/>
      <c r="H5" s="406"/>
      <c r="I5" s="406"/>
    </row>
    <row r="6" spans="1:46" ht="49.5" customHeight="1" x14ac:dyDescent="0.3">
      <c r="A6" s="407" t="s">
        <v>170</v>
      </c>
      <c r="B6" s="407"/>
      <c r="C6" s="407"/>
      <c r="D6" s="407"/>
      <c r="E6" s="407"/>
      <c r="F6" s="407"/>
      <c r="G6" s="407"/>
      <c r="H6" s="407"/>
      <c r="I6" s="407"/>
    </row>
    <row r="7" spans="1:46" s="138" customFormat="1" ht="37.5" customHeight="1" thickBot="1" x14ac:dyDescent="0.4">
      <c r="A7" s="409" t="s">
        <v>165</v>
      </c>
      <c r="B7" s="409"/>
      <c r="C7" s="409"/>
      <c r="D7" s="409"/>
      <c r="E7" s="409"/>
      <c r="F7" s="409"/>
      <c r="G7" s="409"/>
      <c r="H7" s="409"/>
      <c r="I7" s="409"/>
    </row>
    <row r="8" spans="1:46" s="138" customFormat="1" ht="37.5" customHeight="1" thickBot="1" x14ac:dyDescent="0.35">
      <c r="A8" s="410" t="s">
        <v>166</v>
      </c>
      <c r="B8" s="410"/>
      <c r="C8" s="410"/>
      <c r="D8" s="410"/>
      <c r="E8" s="410"/>
      <c r="F8" s="410"/>
      <c r="G8" s="410"/>
      <c r="H8" s="410"/>
      <c r="I8" s="410"/>
    </row>
    <row r="9" spans="1:46" ht="42.5" thickTop="1" x14ac:dyDescent="0.3">
      <c r="A9" s="126" t="s">
        <v>1</v>
      </c>
      <c r="B9" s="127" t="s">
        <v>129</v>
      </c>
      <c r="C9" s="127" t="s">
        <v>2</v>
      </c>
      <c r="D9" s="128" t="s">
        <v>5</v>
      </c>
      <c r="E9" s="129" t="s">
        <v>167</v>
      </c>
      <c r="F9" s="130" t="s">
        <v>146</v>
      </c>
      <c r="G9" s="130" t="s">
        <v>147</v>
      </c>
      <c r="H9" s="130" t="s">
        <v>151</v>
      </c>
      <c r="I9" s="131" t="s">
        <v>152</v>
      </c>
    </row>
    <row r="10" spans="1:46" x14ac:dyDescent="0.3">
      <c r="A10" s="116" t="s">
        <v>168</v>
      </c>
      <c r="B10" s="117"/>
      <c r="C10" s="117" t="s">
        <v>3</v>
      </c>
      <c r="D10" s="160">
        <v>1</v>
      </c>
      <c r="E10" s="118" t="s">
        <v>130</v>
      </c>
      <c r="F10" s="119">
        <v>50000</v>
      </c>
      <c r="G10" s="119">
        <v>9000</v>
      </c>
      <c r="H10" s="119">
        <f>F10*1.16</f>
        <v>57999.999999999993</v>
      </c>
      <c r="I10" s="120">
        <v>9000</v>
      </c>
    </row>
    <row r="11" spans="1:46" x14ac:dyDescent="0.3">
      <c r="A11" s="121" t="s">
        <v>169</v>
      </c>
      <c r="B11" s="122"/>
      <c r="C11" s="122" t="s">
        <v>131</v>
      </c>
      <c r="D11" s="161">
        <v>1</v>
      </c>
      <c r="E11" s="123" t="s">
        <v>35</v>
      </c>
      <c r="F11" s="124">
        <v>45000</v>
      </c>
      <c r="G11" s="124">
        <v>6250</v>
      </c>
      <c r="H11" s="124">
        <f>F11*1.16</f>
        <v>52200</v>
      </c>
      <c r="I11" s="125">
        <v>6406</v>
      </c>
    </row>
    <row r="12" spans="1:46" x14ac:dyDescent="0.3">
      <c r="A12" s="415"/>
      <c r="B12" s="415"/>
      <c r="C12" s="415"/>
      <c r="D12" s="415"/>
      <c r="E12" s="415"/>
      <c r="F12" s="415"/>
      <c r="G12" s="415"/>
      <c r="H12" s="415"/>
      <c r="I12" s="415"/>
    </row>
    <row r="13" spans="1:46" ht="15.5" thickBot="1" x14ac:dyDescent="0.35">
      <c r="A13" s="403" t="s">
        <v>132</v>
      </c>
      <c r="B13" s="403"/>
      <c r="C13" s="403"/>
      <c r="D13" s="403"/>
      <c r="E13" s="403"/>
      <c r="F13" s="403"/>
      <c r="G13" s="403"/>
      <c r="H13" s="403"/>
      <c r="I13" s="403"/>
    </row>
    <row r="14" spans="1:46" ht="42.5" thickTop="1" x14ac:dyDescent="0.3">
      <c r="A14" s="126" t="s">
        <v>1</v>
      </c>
      <c r="B14" s="127" t="s">
        <v>129</v>
      </c>
      <c r="C14" s="127" t="s">
        <v>2</v>
      </c>
      <c r="D14" s="149" t="s">
        <v>5</v>
      </c>
      <c r="E14" s="129" t="s">
        <v>167</v>
      </c>
      <c r="F14" s="130" t="s">
        <v>146</v>
      </c>
      <c r="G14" s="130" t="s">
        <v>147</v>
      </c>
      <c r="H14" s="130" t="s">
        <v>151</v>
      </c>
      <c r="I14" s="131" t="s">
        <v>152</v>
      </c>
    </row>
    <row r="15" spans="1:46" x14ac:dyDescent="0.3">
      <c r="A15" s="147"/>
      <c r="B15" s="139"/>
      <c r="C15" s="139"/>
      <c r="D15" s="162"/>
      <c r="E15" s="140"/>
      <c r="F15" s="143"/>
      <c r="G15" s="141"/>
      <c r="H15" s="142"/>
      <c r="I15" s="148"/>
    </row>
    <row r="16" spans="1:46" x14ac:dyDescent="0.3">
      <c r="A16" s="147"/>
      <c r="B16" s="139"/>
      <c r="C16" s="139"/>
      <c r="D16" s="162"/>
      <c r="E16" s="140"/>
      <c r="F16" s="143"/>
      <c r="G16" s="141"/>
      <c r="H16" s="142"/>
      <c r="I16" s="148"/>
    </row>
    <row r="17" spans="1:9" x14ac:dyDescent="0.3">
      <c r="A17" s="147"/>
      <c r="B17" s="139"/>
      <c r="C17" s="139"/>
      <c r="D17" s="162"/>
      <c r="E17" s="140"/>
      <c r="F17" s="143"/>
      <c r="G17" s="141"/>
      <c r="H17" s="142"/>
      <c r="I17" s="148"/>
    </row>
    <row r="18" spans="1:9" x14ac:dyDescent="0.3">
      <c r="A18" s="147"/>
      <c r="B18" s="139"/>
      <c r="C18" s="139"/>
      <c r="D18" s="162"/>
      <c r="E18" s="140"/>
      <c r="F18" s="143"/>
      <c r="G18" s="141"/>
      <c r="H18" s="142"/>
      <c r="I18" s="148"/>
    </row>
    <row r="19" spans="1:9" x14ac:dyDescent="0.3">
      <c r="A19" s="147"/>
      <c r="B19" s="139"/>
      <c r="C19" s="139"/>
      <c r="D19" s="162"/>
      <c r="E19" s="140"/>
      <c r="F19" s="143"/>
      <c r="G19" s="141"/>
      <c r="H19" s="142"/>
      <c r="I19" s="148"/>
    </row>
    <row r="20" spans="1:9" x14ac:dyDescent="0.3">
      <c r="A20" s="147"/>
      <c r="B20" s="139"/>
      <c r="C20" s="139"/>
      <c r="D20" s="162"/>
      <c r="E20" s="140"/>
      <c r="F20" s="143"/>
      <c r="G20" s="141"/>
      <c r="H20" s="142"/>
      <c r="I20" s="148"/>
    </row>
    <row r="21" spans="1:9" x14ac:dyDescent="0.3">
      <c r="A21" s="147"/>
      <c r="B21" s="139"/>
      <c r="C21" s="139"/>
      <c r="D21" s="162"/>
      <c r="E21" s="140"/>
      <c r="F21" s="143"/>
      <c r="G21" s="141"/>
      <c r="H21" s="142"/>
      <c r="I21" s="148"/>
    </row>
    <row r="22" spans="1:9" x14ac:dyDescent="0.3">
      <c r="A22" s="147"/>
      <c r="B22" s="139"/>
      <c r="C22" s="139"/>
      <c r="D22" s="162"/>
      <c r="E22" s="140"/>
      <c r="F22" s="143"/>
      <c r="G22" s="141"/>
      <c r="H22" s="142"/>
      <c r="I22" s="148"/>
    </row>
    <row r="23" spans="1:9" x14ac:dyDescent="0.3">
      <c r="A23" s="147"/>
      <c r="B23" s="139"/>
      <c r="C23" s="139"/>
      <c r="D23" s="162"/>
      <c r="E23" s="140"/>
      <c r="F23" s="143"/>
      <c r="G23" s="141"/>
      <c r="H23" s="142"/>
      <c r="I23" s="148"/>
    </row>
    <row r="24" spans="1:9" x14ac:dyDescent="0.3">
      <c r="A24" s="147"/>
      <c r="B24" s="139"/>
      <c r="C24" s="139"/>
      <c r="D24" s="162"/>
      <c r="E24" s="140"/>
      <c r="F24" s="143"/>
      <c r="G24" s="141"/>
      <c r="H24" s="142"/>
      <c r="I24" s="148"/>
    </row>
    <row r="25" spans="1:9" x14ac:dyDescent="0.3">
      <c r="A25" s="147"/>
      <c r="B25" s="139"/>
      <c r="C25" s="139"/>
      <c r="D25" s="162"/>
      <c r="E25" s="140"/>
      <c r="F25" s="143"/>
      <c r="G25" s="141"/>
      <c r="H25" s="142"/>
      <c r="I25" s="148"/>
    </row>
    <row r="26" spans="1:9" x14ac:dyDescent="0.3">
      <c r="A26" s="147"/>
      <c r="B26" s="139"/>
      <c r="C26" s="139"/>
      <c r="D26" s="162"/>
      <c r="E26" s="140"/>
      <c r="F26" s="143"/>
      <c r="G26" s="141"/>
      <c r="H26" s="142"/>
      <c r="I26" s="148"/>
    </row>
    <row r="27" spans="1:9" x14ac:dyDescent="0.3">
      <c r="A27" s="147"/>
      <c r="B27" s="139"/>
      <c r="C27" s="139"/>
      <c r="D27" s="162"/>
      <c r="E27" s="140"/>
      <c r="F27" s="143"/>
      <c r="G27" s="141"/>
      <c r="H27" s="142"/>
      <c r="I27" s="148"/>
    </row>
    <row r="28" spans="1:9" x14ac:dyDescent="0.3">
      <c r="A28" s="147"/>
      <c r="B28" s="139"/>
      <c r="C28" s="139"/>
      <c r="D28" s="162"/>
      <c r="E28" s="140"/>
      <c r="F28" s="143"/>
      <c r="G28" s="141"/>
      <c r="H28" s="142"/>
      <c r="I28" s="148"/>
    </row>
    <row r="29" spans="1:9" x14ac:dyDescent="0.3">
      <c r="A29" s="147"/>
      <c r="B29" s="139"/>
      <c r="C29" s="139"/>
      <c r="D29" s="162"/>
      <c r="E29" s="140"/>
      <c r="F29" s="143"/>
      <c r="G29" s="141"/>
      <c r="H29" s="142"/>
      <c r="I29" s="148"/>
    </row>
    <row r="30" spans="1:9" x14ac:dyDescent="0.3">
      <c r="A30" s="147"/>
      <c r="B30" s="139"/>
      <c r="C30" s="139"/>
      <c r="D30" s="162"/>
      <c r="E30" s="140"/>
      <c r="F30" s="143"/>
      <c r="G30" s="141"/>
      <c r="H30" s="142"/>
      <c r="I30" s="148"/>
    </row>
    <row r="31" spans="1:9" x14ac:dyDescent="0.3">
      <c r="A31" s="147"/>
      <c r="B31" s="139"/>
      <c r="C31" s="139"/>
      <c r="D31" s="162"/>
      <c r="E31" s="140"/>
      <c r="F31" s="143"/>
      <c r="G31" s="141"/>
      <c r="H31" s="142"/>
      <c r="I31" s="148"/>
    </row>
    <row r="32" spans="1:9" x14ac:dyDescent="0.3">
      <c r="A32" s="147"/>
      <c r="B32" s="139"/>
      <c r="C32" s="139"/>
      <c r="D32" s="162"/>
      <c r="E32" s="140"/>
      <c r="F32" s="143"/>
      <c r="G32" s="141"/>
      <c r="H32" s="142"/>
      <c r="I32" s="148"/>
    </row>
    <row r="33" spans="1:9" x14ac:dyDescent="0.3">
      <c r="A33" s="147"/>
      <c r="B33" s="139"/>
      <c r="C33" s="139"/>
      <c r="D33" s="162"/>
      <c r="E33" s="140"/>
      <c r="F33" s="143"/>
      <c r="G33" s="141"/>
      <c r="H33" s="142"/>
      <c r="I33" s="148"/>
    </row>
    <row r="34" spans="1:9" x14ac:dyDescent="0.3">
      <c r="A34" s="147"/>
      <c r="B34" s="139"/>
      <c r="C34" s="139"/>
      <c r="D34" s="162"/>
      <c r="E34" s="140"/>
      <c r="F34" s="143"/>
      <c r="G34" s="141"/>
      <c r="H34" s="142"/>
      <c r="I34" s="148"/>
    </row>
    <row r="35" spans="1:9" x14ac:dyDescent="0.3">
      <c r="A35" s="147"/>
      <c r="B35" s="139"/>
      <c r="C35" s="139"/>
      <c r="D35" s="162"/>
      <c r="E35" s="140"/>
      <c r="F35" s="143"/>
      <c r="G35" s="141"/>
      <c r="H35" s="142"/>
      <c r="I35" s="148"/>
    </row>
    <row r="36" spans="1:9" x14ac:dyDescent="0.3">
      <c r="A36" s="157"/>
      <c r="B36" s="144"/>
      <c r="C36" s="144"/>
      <c r="D36" s="163"/>
      <c r="E36" s="140"/>
      <c r="F36" s="143"/>
      <c r="G36" s="141"/>
      <c r="H36" s="142"/>
      <c r="I36" s="148"/>
    </row>
    <row r="37" spans="1:9" x14ac:dyDescent="0.3">
      <c r="A37" s="147"/>
      <c r="B37" s="139"/>
      <c r="C37" s="139"/>
      <c r="D37" s="162"/>
      <c r="E37" s="140"/>
      <c r="F37" s="143"/>
      <c r="G37" s="141"/>
      <c r="H37" s="142"/>
      <c r="I37" s="148"/>
    </row>
    <row r="38" spans="1:9" x14ac:dyDescent="0.3">
      <c r="A38" s="147"/>
      <c r="B38" s="139"/>
      <c r="C38" s="139"/>
      <c r="D38" s="162"/>
      <c r="E38" s="140"/>
      <c r="F38" s="143"/>
      <c r="G38" s="141"/>
      <c r="H38" s="142"/>
      <c r="I38" s="148"/>
    </row>
    <row r="39" spans="1:9" x14ac:dyDescent="0.3">
      <c r="A39" s="150"/>
      <c r="B39" s="151"/>
      <c r="C39" s="151"/>
      <c r="D39" s="164"/>
      <c r="E39" s="152"/>
      <c r="F39" s="153"/>
      <c r="G39" s="154"/>
      <c r="H39" s="155"/>
      <c r="I39" s="156"/>
    </row>
    <row r="40" spans="1:9" x14ac:dyDescent="0.3">
      <c r="A40" s="419"/>
      <c r="B40" s="420"/>
      <c r="C40" s="420"/>
      <c r="D40" s="420"/>
      <c r="E40" s="420"/>
      <c r="F40" s="420"/>
      <c r="G40" s="420"/>
      <c r="H40" s="420"/>
      <c r="I40" s="421"/>
    </row>
    <row r="41" spans="1:9" ht="15.5" thickBot="1" x14ac:dyDescent="0.35">
      <c r="A41" s="403" t="s">
        <v>133</v>
      </c>
      <c r="B41" s="403"/>
      <c r="C41" s="403"/>
      <c r="D41" s="403"/>
      <c r="E41" s="403"/>
      <c r="F41" s="403"/>
      <c r="G41" s="403"/>
      <c r="H41" s="403"/>
      <c r="I41" s="403"/>
    </row>
    <row r="42" spans="1:9" ht="42.5" thickTop="1" x14ac:dyDescent="0.3">
      <c r="A42" s="126" t="s">
        <v>1</v>
      </c>
      <c r="B42" s="127" t="s">
        <v>129</v>
      </c>
      <c r="C42" s="127" t="s">
        <v>2</v>
      </c>
      <c r="D42" s="149" t="s">
        <v>5</v>
      </c>
      <c r="E42" s="129" t="s">
        <v>167</v>
      </c>
      <c r="F42" s="130" t="s">
        <v>146</v>
      </c>
      <c r="G42" s="130" t="s">
        <v>147</v>
      </c>
      <c r="H42" s="130" t="s">
        <v>151</v>
      </c>
      <c r="I42" s="131" t="s">
        <v>152</v>
      </c>
    </row>
    <row r="43" spans="1:9" x14ac:dyDescent="0.3">
      <c r="A43" s="147"/>
      <c r="B43" s="139"/>
      <c r="C43" s="139"/>
      <c r="D43" s="162"/>
      <c r="E43" s="140"/>
      <c r="F43" s="143"/>
      <c r="G43" s="141"/>
      <c r="H43" s="142"/>
      <c r="I43" s="148"/>
    </row>
    <row r="44" spans="1:9" x14ac:dyDescent="0.3">
      <c r="A44" s="147"/>
      <c r="B44" s="139"/>
      <c r="C44" s="139"/>
      <c r="D44" s="162"/>
      <c r="E44" s="140"/>
      <c r="F44" s="143"/>
      <c r="G44" s="141"/>
      <c r="H44" s="142"/>
      <c r="I44" s="148"/>
    </row>
    <row r="45" spans="1:9" x14ac:dyDescent="0.3">
      <c r="A45" s="147"/>
      <c r="B45" s="139"/>
      <c r="C45" s="139"/>
      <c r="D45" s="162"/>
      <c r="E45" s="140"/>
      <c r="F45" s="143"/>
      <c r="G45" s="141"/>
      <c r="H45" s="142"/>
      <c r="I45" s="148"/>
    </row>
    <row r="46" spans="1:9" x14ac:dyDescent="0.3">
      <c r="A46" s="147"/>
      <c r="B46" s="139"/>
      <c r="C46" s="139"/>
      <c r="D46" s="162"/>
      <c r="E46" s="140"/>
      <c r="F46" s="143"/>
      <c r="G46" s="141"/>
      <c r="H46" s="142"/>
      <c r="I46" s="148"/>
    </row>
    <row r="47" spans="1:9" x14ac:dyDescent="0.3">
      <c r="A47" s="147"/>
      <c r="B47" s="139"/>
      <c r="C47" s="139"/>
      <c r="D47" s="162"/>
      <c r="E47" s="140"/>
      <c r="F47" s="143"/>
      <c r="G47" s="141"/>
      <c r="H47" s="142"/>
      <c r="I47" s="148"/>
    </row>
    <row r="48" spans="1:9" x14ac:dyDescent="0.3">
      <c r="A48" s="147"/>
      <c r="B48" s="139"/>
      <c r="C48" s="139"/>
      <c r="D48" s="162"/>
      <c r="E48" s="140"/>
      <c r="F48" s="143"/>
      <c r="G48" s="141"/>
      <c r="H48" s="142"/>
      <c r="I48" s="148"/>
    </row>
    <row r="49" spans="1:9" x14ac:dyDescent="0.3">
      <c r="A49" s="147"/>
      <c r="B49" s="139"/>
      <c r="C49" s="139"/>
      <c r="D49" s="162"/>
      <c r="E49" s="140"/>
      <c r="F49" s="143"/>
      <c r="G49" s="141"/>
      <c r="H49" s="142"/>
      <c r="I49" s="148"/>
    </row>
    <row r="50" spans="1:9" x14ac:dyDescent="0.3">
      <c r="A50" s="147"/>
      <c r="B50" s="139"/>
      <c r="C50" s="139"/>
      <c r="D50" s="162"/>
      <c r="E50" s="140"/>
      <c r="F50" s="143"/>
      <c r="G50" s="141"/>
      <c r="H50" s="142"/>
      <c r="I50" s="148"/>
    </row>
    <row r="51" spans="1:9" x14ac:dyDescent="0.3">
      <c r="A51" s="147"/>
      <c r="B51" s="139"/>
      <c r="C51" s="139"/>
      <c r="D51" s="162"/>
      <c r="E51" s="140"/>
      <c r="F51" s="143"/>
      <c r="G51" s="141"/>
      <c r="H51" s="142"/>
      <c r="I51" s="148"/>
    </row>
    <row r="52" spans="1:9" x14ac:dyDescent="0.3">
      <c r="A52" s="150"/>
      <c r="B52" s="151"/>
      <c r="C52" s="151"/>
      <c r="D52" s="164"/>
      <c r="E52" s="152"/>
      <c r="F52" s="153"/>
      <c r="G52" s="154"/>
      <c r="H52" s="155"/>
      <c r="I52" s="156"/>
    </row>
    <row r="53" spans="1:9" x14ac:dyDescent="0.3">
      <c r="A53" s="416"/>
      <c r="B53" s="417"/>
      <c r="C53" s="417"/>
      <c r="D53" s="417"/>
      <c r="E53" s="417"/>
      <c r="F53" s="417"/>
      <c r="G53" s="417"/>
      <c r="H53" s="417"/>
      <c r="I53" s="418"/>
    </row>
    <row r="54" spans="1:9" ht="15.5" thickBot="1" x14ac:dyDescent="0.35">
      <c r="A54" s="403" t="s">
        <v>134</v>
      </c>
      <c r="B54" s="403"/>
      <c r="C54" s="403"/>
      <c r="D54" s="403"/>
      <c r="E54" s="403"/>
      <c r="F54" s="403"/>
      <c r="G54" s="403"/>
      <c r="H54" s="403"/>
      <c r="I54" s="403"/>
    </row>
    <row r="55" spans="1:9" ht="42.5" thickTop="1" x14ac:dyDescent="0.3">
      <c r="A55" s="126" t="s">
        <v>1</v>
      </c>
      <c r="B55" s="127" t="s">
        <v>129</v>
      </c>
      <c r="C55" s="127" t="s">
        <v>2</v>
      </c>
      <c r="D55" s="149" t="s">
        <v>5</v>
      </c>
      <c r="E55" s="129" t="s">
        <v>167</v>
      </c>
      <c r="F55" s="130" t="s">
        <v>146</v>
      </c>
      <c r="G55" s="130" t="s">
        <v>147</v>
      </c>
      <c r="H55" s="130" t="s">
        <v>151</v>
      </c>
      <c r="I55" s="131" t="s">
        <v>152</v>
      </c>
    </row>
    <row r="56" spans="1:9" x14ac:dyDescent="0.3">
      <c r="A56" s="147"/>
      <c r="B56" s="139"/>
      <c r="C56" s="139"/>
      <c r="D56" s="162"/>
      <c r="E56" s="140"/>
      <c r="F56" s="143"/>
      <c r="G56" s="141"/>
      <c r="H56" s="142"/>
      <c r="I56" s="148"/>
    </row>
    <row r="57" spans="1:9" x14ac:dyDescent="0.3">
      <c r="A57" s="147"/>
      <c r="B57" s="139"/>
      <c r="C57" s="139"/>
      <c r="D57" s="162"/>
      <c r="E57" s="140"/>
      <c r="F57" s="143"/>
      <c r="G57" s="141"/>
      <c r="H57" s="142"/>
      <c r="I57" s="148"/>
    </row>
    <row r="58" spans="1:9" x14ac:dyDescent="0.3">
      <c r="A58" s="147"/>
      <c r="B58" s="139"/>
      <c r="C58" s="139"/>
      <c r="D58" s="162"/>
      <c r="E58" s="140"/>
      <c r="F58" s="143"/>
      <c r="G58" s="141"/>
      <c r="H58" s="142"/>
      <c r="I58" s="148"/>
    </row>
    <row r="59" spans="1:9" x14ac:dyDescent="0.3">
      <c r="A59" s="147"/>
      <c r="B59" s="139"/>
      <c r="C59" s="139"/>
      <c r="D59" s="162"/>
      <c r="E59" s="140"/>
      <c r="F59" s="143"/>
      <c r="G59" s="141"/>
      <c r="H59" s="142"/>
      <c r="I59" s="148"/>
    </row>
    <row r="60" spans="1:9" x14ac:dyDescent="0.3">
      <c r="A60" s="147"/>
      <c r="B60" s="139"/>
      <c r="C60" s="139"/>
      <c r="D60" s="162"/>
      <c r="E60" s="140"/>
      <c r="F60" s="143"/>
      <c r="G60" s="141"/>
      <c r="H60" s="142"/>
      <c r="I60" s="148"/>
    </row>
    <row r="61" spans="1:9" x14ac:dyDescent="0.3">
      <c r="A61" s="147"/>
      <c r="B61" s="139"/>
      <c r="C61" s="139"/>
      <c r="D61" s="162"/>
      <c r="E61" s="140"/>
      <c r="F61" s="143"/>
      <c r="G61" s="141"/>
      <c r="H61" s="142"/>
      <c r="I61" s="148"/>
    </row>
    <row r="62" spans="1:9" x14ac:dyDescent="0.3">
      <c r="A62" s="147"/>
      <c r="B62" s="139"/>
      <c r="C62" s="139"/>
      <c r="D62" s="162"/>
      <c r="E62" s="140"/>
      <c r="F62" s="143"/>
      <c r="G62" s="141"/>
      <c r="H62" s="142"/>
      <c r="I62" s="148"/>
    </row>
    <row r="63" spans="1:9" x14ac:dyDescent="0.3">
      <c r="A63" s="147"/>
      <c r="B63" s="139"/>
      <c r="C63" s="139"/>
      <c r="D63" s="162"/>
      <c r="E63" s="140"/>
      <c r="F63" s="143"/>
      <c r="G63" s="141"/>
      <c r="H63" s="142"/>
      <c r="I63" s="148"/>
    </row>
    <row r="64" spans="1:9" x14ac:dyDescent="0.3">
      <c r="A64" s="147"/>
      <c r="B64" s="139"/>
      <c r="C64" s="139"/>
      <c r="D64" s="162"/>
      <c r="E64" s="140"/>
      <c r="F64" s="143"/>
      <c r="G64" s="141"/>
      <c r="H64" s="142"/>
      <c r="I64" s="148"/>
    </row>
    <row r="65" spans="1:9" x14ac:dyDescent="0.3">
      <c r="A65" s="147"/>
      <c r="B65" s="139"/>
      <c r="C65" s="139"/>
      <c r="D65" s="162"/>
      <c r="E65" s="140"/>
      <c r="F65" s="143"/>
      <c r="G65" s="141"/>
      <c r="H65" s="142"/>
      <c r="I65" s="148"/>
    </row>
    <row r="66" spans="1:9" x14ac:dyDescent="0.3">
      <c r="A66" s="147"/>
      <c r="B66" s="139"/>
      <c r="C66" s="139"/>
      <c r="D66" s="162"/>
      <c r="E66" s="140"/>
      <c r="F66" s="143"/>
      <c r="G66" s="141"/>
      <c r="H66" s="142"/>
      <c r="I66" s="148"/>
    </row>
    <row r="67" spans="1:9" x14ac:dyDescent="0.3">
      <c r="A67" s="147"/>
      <c r="B67" s="139"/>
      <c r="C67" s="139"/>
      <c r="D67" s="162"/>
      <c r="E67" s="140"/>
      <c r="F67" s="143"/>
      <c r="G67" s="141"/>
      <c r="H67" s="142"/>
      <c r="I67" s="148"/>
    </row>
    <row r="68" spans="1:9" x14ac:dyDescent="0.3">
      <c r="A68" s="157"/>
      <c r="B68" s="144"/>
      <c r="C68" s="144"/>
      <c r="D68" s="163"/>
      <c r="E68" s="140"/>
      <c r="F68" s="143"/>
      <c r="G68" s="141"/>
      <c r="H68" s="142"/>
      <c r="I68" s="148"/>
    </row>
    <row r="69" spans="1:9" x14ac:dyDescent="0.3">
      <c r="A69" s="147"/>
      <c r="B69" s="139"/>
      <c r="C69" s="139"/>
      <c r="D69" s="162"/>
      <c r="E69" s="140"/>
      <c r="F69" s="143"/>
      <c r="G69" s="141"/>
      <c r="H69" s="142"/>
      <c r="I69" s="148"/>
    </row>
    <row r="70" spans="1:9" x14ac:dyDescent="0.3">
      <c r="A70" s="147"/>
      <c r="B70" s="139"/>
      <c r="C70" s="139"/>
      <c r="D70" s="162"/>
      <c r="E70" s="140"/>
      <c r="F70" s="143"/>
      <c r="G70" s="141"/>
      <c r="H70" s="142"/>
      <c r="I70" s="148"/>
    </row>
    <row r="71" spans="1:9" x14ac:dyDescent="0.3">
      <c r="A71" s="147"/>
      <c r="B71" s="139"/>
      <c r="C71" s="139"/>
      <c r="D71" s="162"/>
      <c r="E71" s="140"/>
      <c r="F71" s="143"/>
      <c r="G71" s="141"/>
      <c r="H71" s="142"/>
      <c r="I71" s="148"/>
    </row>
    <row r="72" spans="1:9" x14ac:dyDescent="0.3">
      <c r="A72" s="147"/>
      <c r="B72" s="139"/>
      <c r="C72" s="139"/>
      <c r="D72" s="162"/>
      <c r="E72" s="140"/>
      <c r="F72" s="143"/>
      <c r="G72" s="141"/>
      <c r="H72" s="142"/>
      <c r="I72" s="148"/>
    </row>
    <row r="73" spans="1:9" x14ac:dyDescent="0.3">
      <c r="A73" s="147"/>
      <c r="B73" s="139"/>
      <c r="C73" s="139"/>
      <c r="D73" s="162"/>
      <c r="E73" s="140"/>
      <c r="F73" s="143"/>
      <c r="G73" s="141"/>
      <c r="H73" s="142"/>
      <c r="I73" s="148"/>
    </row>
    <row r="74" spans="1:9" x14ac:dyDescent="0.3">
      <c r="A74" s="147"/>
      <c r="B74" s="139"/>
      <c r="C74" s="139"/>
      <c r="D74" s="162"/>
      <c r="E74" s="140"/>
      <c r="F74" s="143"/>
      <c r="G74" s="141"/>
      <c r="H74" s="142"/>
      <c r="I74" s="148"/>
    </row>
    <row r="75" spans="1:9" x14ac:dyDescent="0.3">
      <c r="A75" s="147"/>
      <c r="B75" s="139"/>
      <c r="C75" s="139"/>
      <c r="D75" s="162"/>
      <c r="E75" s="140"/>
      <c r="F75" s="143"/>
      <c r="G75" s="141"/>
      <c r="H75" s="142"/>
      <c r="I75" s="148"/>
    </row>
    <row r="76" spans="1:9" x14ac:dyDescent="0.3">
      <c r="A76" s="147"/>
      <c r="B76" s="139"/>
      <c r="C76" s="139"/>
      <c r="D76" s="162"/>
      <c r="E76" s="140"/>
      <c r="F76" s="143"/>
      <c r="G76" s="141"/>
      <c r="H76" s="142"/>
      <c r="I76" s="148"/>
    </row>
    <row r="77" spans="1:9" x14ac:dyDescent="0.3">
      <c r="A77" s="147"/>
      <c r="B77" s="139"/>
      <c r="C77" s="139"/>
      <c r="D77" s="162"/>
      <c r="E77" s="140"/>
      <c r="F77" s="143"/>
      <c r="G77" s="141"/>
      <c r="H77" s="142"/>
      <c r="I77" s="148"/>
    </row>
    <row r="78" spans="1:9" x14ac:dyDescent="0.3">
      <c r="A78" s="147"/>
      <c r="B78" s="139"/>
      <c r="C78" s="139"/>
      <c r="D78" s="162"/>
      <c r="E78" s="140"/>
      <c r="F78" s="143"/>
      <c r="G78" s="141"/>
      <c r="H78" s="142"/>
      <c r="I78" s="148"/>
    </row>
    <row r="79" spans="1:9" x14ac:dyDescent="0.3">
      <c r="A79" s="147"/>
      <c r="B79" s="139"/>
      <c r="C79" s="139"/>
      <c r="D79" s="162"/>
      <c r="E79" s="140"/>
      <c r="F79" s="143"/>
      <c r="G79" s="141"/>
      <c r="H79" s="142"/>
      <c r="I79" s="148"/>
    </row>
    <row r="80" spans="1:9" x14ac:dyDescent="0.3">
      <c r="A80" s="150"/>
      <c r="B80" s="151"/>
      <c r="C80" s="151"/>
      <c r="D80" s="164"/>
      <c r="E80" s="152"/>
      <c r="F80" s="153"/>
      <c r="G80" s="154"/>
      <c r="H80" s="155"/>
      <c r="I80" s="156"/>
    </row>
    <row r="81" spans="1:9" x14ac:dyDescent="0.3">
      <c r="A81" s="416"/>
      <c r="B81" s="417"/>
      <c r="C81" s="417"/>
      <c r="D81" s="417"/>
      <c r="E81" s="417"/>
      <c r="F81" s="417"/>
      <c r="G81" s="417"/>
      <c r="H81" s="417"/>
      <c r="I81" s="418"/>
    </row>
    <row r="82" spans="1:9" ht="15.5" thickBot="1" x14ac:dyDescent="0.35">
      <c r="A82" s="403" t="s">
        <v>135</v>
      </c>
      <c r="B82" s="403"/>
      <c r="C82" s="403"/>
      <c r="D82" s="403"/>
      <c r="E82" s="403"/>
      <c r="F82" s="403"/>
      <c r="G82" s="403"/>
      <c r="H82" s="403"/>
      <c r="I82" s="403"/>
    </row>
    <row r="83" spans="1:9" ht="42.5" thickTop="1" x14ac:dyDescent="0.3">
      <c r="A83" s="126" t="s">
        <v>1</v>
      </c>
      <c r="B83" s="127" t="s">
        <v>129</v>
      </c>
      <c r="C83" s="127" t="s">
        <v>2</v>
      </c>
      <c r="D83" s="149" t="s">
        <v>5</v>
      </c>
      <c r="E83" s="129" t="s">
        <v>167</v>
      </c>
      <c r="F83" s="130" t="s">
        <v>146</v>
      </c>
      <c r="G83" s="130" t="s">
        <v>147</v>
      </c>
      <c r="H83" s="130" t="s">
        <v>151</v>
      </c>
      <c r="I83" s="131" t="s">
        <v>152</v>
      </c>
    </row>
    <row r="84" spans="1:9" x14ac:dyDescent="0.3">
      <c r="A84" s="147"/>
      <c r="B84" s="139"/>
      <c r="C84" s="145"/>
      <c r="D84" s="162"/>
      <c r="E84" s="140"/>
      <c r="F84" s="143"/>
      <c r="G84" s="141"/>
      <c r="H84" s="142"/>
      <c r="I84" s="148"/>
    </row>
    <row r="85" spans="1:9" x14ac:dyDescent="0.3">
      <c r="A85" s="147"/>
      <c r="B85" s="139"/>
      <c r="C85" s="145"/>
      <c r="D85" s="162"/>
      <c r="E85" s="140"/>
      <c r="F85" s="143"/>
      <c r="G85" s="141"/>
      <c r="H85" s="142"/>
      <c r="I85" s="148"/>
    </row>
    <row r="86" spans="1:9" x14ac:dyDescent="0.3">
      <c r="A86" s="147"/>
      <c r="B86" s="139"/>
      <c r="C86" s="145"/>
      <c r="D86" s="162"/>
      <c r="E86" s="140"/>
      <c r="F86" s="143"/>
      <c r="G86" s="141"/>
      <c r="H86" s="142"/>
      <c r="I86" s="148"/>
    </row>
    <row r="87" spans="1:9" x14ac:dyDescent="0.3">
      <c r="A87" s="150"/>
      <c r="B87" s="151"/>
      <c r="C87" s="151"/>
      <c r="D87" s="164"/>
      <c r="E87" s="158"/>
      <c r="F87" s="153"/>
      <c r="G87" s="154"/>
      <c r="H87" s="155"/>
      <c r="I87" s="156"/>
    </row>
    <row r="88" spans="1:9" x14ac:dyDescent="0.3">
      <c r="A88" s="416"/>
      <c r="B88" s="417"/>
      <c r="C88" s="417"/>
      <c r="D88" s="417"/>
      <c r="E88" s="417"/>
      <c r="F88" s="417"/>
      <c r="G88" s="417"/>
      <c r="H88" s="417"/>
      <c r="I88" s="418"/>
    </row>
    <row r="89" spans="1:9" ht="15.5" thickBot="1" x14ac:dyDescent="0.35">
      <c r="A89" s="403" t="s">
        <v>136</v>
      </c>
      <c r="B89" s="403"/>
      <c r="C89" s="403"/>
      <c r="D89" s="403"/>
      <c r="E89" s="403"/>
      <c r="F89" s="403"/>
      <c r="G89" s="403"/>
      <c r="H89" s="403"/>
      <c r="I89" s="403"/>
    </row>
    <row r="90" spans="1:9" ht="42.5" thickTop="1" x14ac:dyDescent="0.3">
      <c r="A90" s="126" t="s">
        <v>1</v>
      </c>
      <c r="B90" s="127" t="s">
        <v>129</v>
      </c>
      <c r="C90" s="127" t="s">
        <v>2</v>
      </c>
      <c r="D90" s="149" t="s">
        <v>5</v>
      </c>
      <c r="E90" s="129" t="s">
        <v>167</v>
      </c>
      <c r="F90" s="130" t="s">
        <v>146</v>
      </c>
      <c r="G90" s="130" t="s">
        <v>147</v>
      </c>
      <c r="H90" s="130" t="s">
        <v>151</v>
      </c>
      <c r="I90" s="131" t="s">
        <v>152</v>
      </c>
    </row>
    <row r="91" spans="1:9" x14ac:dyDescent="0.3">
      <c r="A91" s="147"/>
      <c r="B91" s="139"/>
      <c r="C91" s="139"/>
      <c r="D91" s="162"/>
      <c r="E91" s="140"/>
      <c r="F91" s="143"/>
      <c r="G91" s="141"/>
      <c r="H91" s="142"/>
      <c r="I91" s="148"/>
    </row>
    <row r="92" spans="1:9" x14ac:dyDescent="0.3">
      <c r="A92" s="147"/>
      <c r="B92" s="139"/>
      <c r="C92" s="139"/>
      <c r="D92" s="162"/>
      <c r="E92" s="140"/>
      <c r="F92" s="143"/>
      <c r="G92" s="141"/>
      <c r="H92" s="142"/>
      <c r="I92" s="148"/>
    </row>
    <row r="93" spans="1:9" x14ac:dyDescent="0.3">
      <c r="A93" s="147"/>
      <c r="B93" s="139"/>
      <c r="C93" s="139"/>
      <c r="D93" s="162"/>
      <c r="E93" s="140"/>
      <c r="F93" s="143"/>
      <c r="G93" s="141"/>
      <c r="H93" s="142"/>
      <c r="I93" s="148"/>
    </row>
    <row r="94" spans="1:9" x14ac:dyDescent="0.3">
      <c r="A94" s="147"/>
      <c r="B94" s="139"/>
      <c r="C94" s="139"/>
      <c r="D94" s="162"/>
      <c r="E94" s="140"/>
      <c r="F94" s="143"/>
      <c r="G94" s="141"/>
      <c r="H94" s="142"/>
      <c r="I94" s="148"/>
    </row>
    <row r="95" spans="1:9" x14ac:dyDescent="0.3">
      <c r="A95" s="150"/>
      <c r="B95" s="151"/>
      <c r="C95" s="151"/>
      <c r="D95" s="164"/>
      <c r="E95" s="152"/>
      <c r="F95" s="153"/>
      <c r="G95" s="154"/>
      <c r="H95" s="155"/>
      <c r="I95" s="156"/>
    </row>
    <row r="96" spans="1:9" x14ac:dyDescent="0.3">
      <c r="A96" s="416"/>
      <c r="B96" s="417"/>
      <c r="C96" s="417"/>
      <c r="D96" s="417"/>
      <c r="E96" s="417"/>
      <c r="F96" s="417"/>
      <c r="G96" s="417"/>
      <c r="H96" s="417"/>
      <c r="I96" s="418"/>
    </row>
    <row r="97" spans="1:9" ht="15.5" thickBot="1" x14ac:dyDescent="0.35">
      <c r="A97" s="403" t="s">
        <v>136</v>
      </c>
      <c r="B97" s="403"/>
      <c r="C97" s="403"/>
      <c r="D97" s="403"/>
      <c r="E97" s="403"/>
      <c r="F97" s="403"/>
      <c r="G97" s="403"/>
      <c r="H97" s="403"/>
      <c r="I97" s="403"/>
    </row>
    <row r="98" spans="1:9" ht="42.5" thickTop="1" x14ac:dyDescent="0.3">
      <c r="A98" s="126" t="s">
        <v>1</v>
      </c>
      <c r="B98" s="127" t="s">
        <v>129</v>
      </c>
      <c r="C98" s="127" t="s">
        <v>2</v>
      </c>
      <c r="D98" s="149" t="s">
        <v>5</v>
      </c>
      <c r="E98" s="129" t="s">
        <v>167</v>
      </c>
      <c r="F98" s="130" t="s">
        <v>146</v>
      </c>
      <c r="G98" s="130" t="s">
        <v>147</v>
      </c>
      <c r="H98" s="130" t="s">
        <v>151</v>
      </c>
      <c r="I98" s="131" t="s">
        <v>152</v>
      </c>
    </row>
    <row r="99" spans="1:9" x14ac:dyDescent="0.3">
      <c r="A99" s="147"/>
      <c r="B99" s="139"/>
      <c r="C99" s="139"/>
      <c r="D99" s="162"/>
      <c r="E99" s="140"/>
      <c r="F99" s="143"/>
      <c r="G99" s="141"/>
      <c r="H99" s="142"/>
      <c r="I99" s="148"/>
    </row>
    <row r="100" spans="1:9" x14ac:dyDescent="0.3">
      <c r="A100" s="147"/>
      <c r="B100" s="139"/>
      <c r="C100" s="139"/>
      <c r="D100" s="162"/>
      <c r="E100" s="140"/>
      <c r="F100" s="143"/>
      <c r="G100" s="141"/>
      <c r="H100" s="142"/>
      <c r="I100" s="148"/>
    </row>
    <row r="101" spans="1:9" x14ac:dyDescent="0.3">
      <c r="A101" s="147"/>
      <c r="B101" s="139"/>
      <c r="C101" s="139"/>
      <c r="D101" s="162"/>
      <c r="E101" s="140"/>
      <c r="F101" s="143"/>
      <c r="G101" s="141"/>
      <c r="H101" s="142"/>
      <c r="I101" s="148"/>
    </row>
    <row r="102" spans="1:9" x14ac:dyDescent="0.3">
      <c r="A102" s="150"/>
      <c r="B102" s="151"/>
      <c r="C102" s="151"/>
      <c r="D102" s="164"/>
      <c r="E102" s="152"/>
      <c r="F102" s="153"/>
      <c r="G102" s="154"/>
      <c r="H102" s="155"/>
      <c r="I102" s="156"/>
    </row>
    <row r="103" spans="1:9" x14ac:dyDescent="0.3">
      <c r="A103" s="416"/>
      <c r="B103" s="417"/>
      <c r="C103" s="417"/>
      <c r="D103" s="417"/>
      <c r="E103" s="417"/>
      <c r="F103" s="417"/>
      <c r="G103" s="417"/>
      <c r="H103" s="417"/>
      <c r="I103" s="418"/>
    </row>
    <row r="104" spans="1:9" ht="15.5" thickBot="1" x14ac:dyDescent="0.35">
      <c r="A104" s="403" t="s">
        <v>137</v>
      </c>
      <c r="B104" s="403"/>
      <c r="C104" s="403"/>
      <c r="D104" s="403"/>
      <c r="E104" s="403"/>
      <c r="F104" s="403"/>
      <c r="G104" s="403"/>
      <c r="H104" s="403"/>
      <c r="I104" s="403"/>
    </row>
    <row r="105" spans="1:9" ht="42.5" thickTop="1" x14ac:dyDescent="0.3">
      <c r="A105" s="126" t="s">
        <v>1</v>
      </c>
      <c r="B105" s="127" t="s">
        <v>129</v>
      </c>
      <c r="C105" s="127" t="s">
        <v>2</v>
      </c>
      <c r="D105" s="149" t="s">
        <v>5</v>
      </c>
      <c r="E105" s="129" t="s">
        <v>167</v>
      </c>
      <c r="F105" s="130" t="s">
        <v>146</v>
      </c>
      <c r="G105" s="130" t="s">
        <v>147</v>
      </c>
      <c r="H105" s="130" t="s">
        <v>151</v>
      </c>
      <c r="I105" s="131" t="s">
        <v>152</v>
      </c>
    </row>
    <row r="106" spans="1:9" x14ac:dyDescent="0.3">
      <c r="A106" s="147"/>
      <c r="B106" s="139"/>
      <c r="C106" s="139"/>
      <c r="D106" s="162"/>
      <c r="E106" s="140"/>
      <c r="F106" s="143"/>
      <c r="G106" s="141"/>
      <c r="H106" s="142"/>
      <c r="I106" s="148"/>
    </row>
    <row r="107" spans="1:9" x14ac:dyDescent="0.3">
      <c r="A107" s="147"/>
      <c r="B107" s="139"/>
      <c r="C107" s="139"/>
      <c r="D107" s="162"/>
      <c r="E107" s="140"/>
      <c r="F107" s="143"/>
      <c r="G107" s="141"/>
      <c r="H107" s="142"/>
      <c r="I107" s="148"/>
    </row>
    <row r="108" spans="1:9" x14ac:dyDescent="0.3">
      <c r="A108" s="147"/>
      <c r="B108" s="139"/>
      <c r="C108" s="139"/>
      <c r="D108" s="162"/>
      <c r="E108" s="140"/>
      <c r="F108" s="143"/>
      <c r="G108" s="141"/>
      <c r="H108" s="142"/>
      <c r="I108" s="148"/>
    </row>
    <row r="109" spans="1:9" x14ac:dyDescent="0.3">
      <c r="A109" s="147"/>
      <c r="B109" s="139"/>
      <c r="C109" s="139"/>
      <c r="D109" s="162"/>
      <c r="E109" s="140"/>
      <c r="F109" s="143"/>
      <c r="G109" s="141"/>
      <c r="H109" s="142"/>
      <c r="I109" s="148"/>
    </row>
    <row r="110" spans="1:9" x14ac:dyDescent="0.3">
      <c r="A110" s="150"/>
      <c r="B110" s="151"/>
      <c r="C110" s="151"/>
      <c r="D110" s="164"/>
      <c r="E110" s="152"/>
      <c r="F110" s="153"/>
      <c r="G110" s="154"/>
      <c r="H110" s="155"/>
      <c r="I110" s="156"/>
    </row>
    <row r="111" spans="1:9" x14ac:dyDescent="0.3">
      <c r="A111" s="416"/>
      <c r="B111" s="417"/>
      <c r="C111" s="417"/>
      <c r="D111" s="417"/>
      <c r="E111" s="417"/>
      <c r="F111" s="417"/>
      <c r="G111" s="417"/>
      <c r="H111" s="417"/>
      <c r="I111" s="418"/>
    </row>
    <row r="112" spans="1:9" ht="15.5" thickBot="1" x14ac:dyDescent="0.35">
      <c r="A112" s="403" t="s">
        <v>138</v>
      </c>
      <c r="B112" s="403"/>
      <c r="C112" s="403"/>
      <c r="D112" s="403"/>
      <c r="E112" s="403"/>
      <c r="F112" s="403"/>
      <c r="G112" s="403"/>
      <c r="H112" s="403"/>
      <c r="I112" s="403"/>
    </row>
    <row r="113" spans="1:9" ht="42.5" thickTop="1" x14ac:dyDescent="0.3">
      <c r="A113" s="126" t="s">
        <v>1</v>
      </c>
      <c r="B113" s="127" t="s">
        <v>129</v>
      </c>
      <c r="C113" s="127" t="s">
        <v>2</v>
      </c>
      <c r="D113" s="149" t="s">
        <v>5</v>
      </c>
      <c r="E113" s="129" t="s">
        <v>167</v>
      </c>
      <c r="F113" s="130" t="s">
        <v>146</v>
      </c>
      <c r="G113" s="130" t="s">
        <v>147</v>
      </c>
      <c r="H113" s="130" t="s">
        <v>151</v>
      </c>
      <c r="I113" s="131" t="s">
        <v>152</v>
      </c>
    </row>
    <row r="114" spans="1:9" x14ac:dyDescent="0.3">
      <c r="A114" s="147"/>
      <c r="B114" s="139"/>
      <c r="C114" s="139"/>
      <c r="D114" s="162"/>
      <c r="E114" s="140"/>
      <c r="F114" s="143"/>
      <c r="G114" s="141"/>
      <c r="H114" s="142"/>
      <c r="I114" s="148"/>
    </row>
    <row r="115" spans="1:9" x14ac:dyDescent="0.3">
      <c r="A115" s="147"/>
      <c r="B115" s="139"/>
      <c r="C115" s="139"/>
      <c r="D115" s="162"/>
      <c r="E115" s="140"/>
      <c r="F115" s="143"/>
      <c r="G115" s="141"/>
      <c r="H115" s="142"/>
      <c r="I115" s="148"/>
    </row>
    <row r="116" spans="1:9" x14ac:dyDescent="0.3">
      <c r="A116" s="147"/>
      <c r="B116" s="139"/>
      <c r="C116" s="139"/>
      <c r="D116" s="162"/>
      <c r="E116" s="140"/>
      <c r="F116" s="143"/>
      <c r="G116" s="141"/>
      <c r="H116" s="142"/>
      <c r="I116" s="148"/>
    </row>
    <row r="117" spans="1:9" x14ac:dyDescent="0.3">
      <c r="A117" s="147"/>
      <c r="B117" s="139"/>
      <c r="C117" s="139"/>
      <c r="D117" s="162"/>
      <c r="E117" s="140"/>
      <c r="F117" s="143"/>
      <c r="G117" s="141"/>
      <c r="H117" s="142"/>
      <c r="I117" s="148"/>
    </row>
    <row r="118" spans="1:9" x14ac:dyDescent="0.3">
      <c r="A118" s="150"/>
      <c r="B118" s="151"/>
      <c r="C118" s="151"/>
      <c r="D118" s="164"/>
      <c r="E118" s="152"/>
      <c r="F118" s="153"/>
      <c r="G118" s="154"/>
      <c r="H118" s="155"/>
      <c r="I118" s="156"/>
    </row>
    <row r="119" spans="1:9" x14ac:dyDescent="0.3">
      <c r="A119" s="416"/>
      <c r="B119" s="417"/>
      <c r="C119" s="417"/>
      <c r="D119" s="417"/>
      <c r="E119" s="417"/>
      <c r="F119" s="417"/>
      <c r="G119" s="417"/>
      <c r="H119" s="417"/>
      <c r="I119" s="418"/>
    </row>
    <row r="120" spans="1:9" ht="15.5" thickBot="1" x14ac:dyDescent="0.35">
      <c r="A120" s="403" t="s">
        <v>139</v>
      </c>
      <c r="B120" s="403"/>
      <c r="C120" s="403"/>
      <c r="D120" s="403"/>
      <c r="E120" s="403"/>
      <c r="F120" s="403"/>
      <c r="G120" s="403"/>
      <c r="H120" s="403"/>
      <c r="I120" s="403"/>
    </row>
    <row r="121" spans="1:9" ht="42.5" thickTop="1" x14ac:dyDescent="0.3">
      <c r="A121" s="126" t="s">
        <v>1</v>
      </c>
      <c r="B121" s="127" t="s">
        <v>129</v>
      </c>
      <c r="C121" s="127" t="s">
        <v>2</v>
      </c>
      <c r="D121" s="149" t="s">
        <v>5</v>
      </c>
      <c r="E121" s="129" t="s">
        <v>167</v>
      </c>
      <c r="F121" s="130" t="s">
        <v>146</v>
      </c>
      <c r="G121" s="130" t="s">
        <v>147</v>
      </c>
      <c r="H121" s="130" t="s">
        <v>151</v>
      </c>
      <c r="I121" s="131" t="s">
        <v>152</v>
      </c>
    </row>
    <row r="122" spans="1:9" x14ac:dyDescent="0.3">
      <c r="A122" s="147"/>
      <c r="B122" s="139"/>
      <c r="C122" s="139"/>
      <c r="D122" s="162"/>
      <c r="E122" s="140"/>
      <c r="F122" s="143"/>
      <c r="G122" s="141"/>
      <c r="H122" s="142"/>
      <c r="I122" s="148"/>
    </row>
    <row r="123" spans="1:9" x14ac:dyDescent="0.3">
      <c r="A123" s="147"/>
      <c r="B123" s="139"/>
      <c r="C123" s="139"/>
      <c r="D123" s="162"/>
      <c r="E123" s="140"/>
      <c r="F123" s="143"/>
      <c r="G123" s="141"/>
      <c r="H123" s="142"/>
      <c r="I123" s="148"/>
    </row>
    <row r="124" spans="1:9" x14ac:dyDescent="0.3">
      <c r="A124" s="147"/>
      <c r="B124" s="139"/>
      <c r="C124" s="139"/>
      <c r="D124" s="162"/>
      <c r="E124" s="140"/>
      <c r="F124" s="143"/>
      <c r="G124" s="141"/>
      <c r="H124" s="142"/>
      <c r="I124" s="148"/>
    </row>
    <row r="125" spans="1:9" x14ac:dyDescent="0.3">
      <c r="A125" s="150"/>
      <c r="B125" s="151"/>
      <c r="C125" s="151"/>
      <c r="D125" s="164"/>
      <c r="E125" s="152"/>
      <c r="F125" s="153"/>
      <c r="G125" s="154"/>
      <c r="H125" s="155"/>
      <c r="I125" s="156"/>
    </row>
    <row r="126" spans="1:9" x14ac:dyDescent="0.3">
      <c r="A126" s="416"/>
      <c r="B126" s="417"/>
      <c r="C126" s="417"/>
      <c r="D126" s="417"/>
      <c r="E126" s="417"/>
      <c r="F126" s="417"/>
      <c r="G126" s="417"/>
      <c r="H126" s="417"/>
      <c r="I126" s="418"/>
    </row>
    <row r="127" spans="1:9" ht="15.5" thickBot="1" x14ac:dyDescent="0.35">
      <c r="A127" s="403" t="s">
        <v>140</v>
      </c>
      <c r="B127" s="403"/>
      <c r="C127" s="403"/>
      <c r="D127" s="403"/>
      <c r="E127" s="403"/>
      <c r="F127" s="403"/>
      <c r="G127" s="403"/>
      <c r="H127" s="403"/>
      <c r="I127" s="403"/>
    </row>
    <row r="128" spans="1:9" ht="42.5" thickTop="1" x14ac:dyDescent="0.3">
      <c r="A128" s="126" t="s">
        <v>1</v>
      </c>
      <c r="B128" s="127" t="s">
        <v>129</v>
      </c>
      <c r="C128" s="127" t="s">
        <v>2</v>
      </c>
      <c r="D128" s="149" t="s">
        <v>5</v>
      </c>
      <c r="E128" s="129" t="s">
        <v>167</v>
      </c>
      <c r="F128" s="130" t="s">
        <v>146</v>
      </c>
      <c r="G128" s="130" t="s">
        <v>147</v>
      </c>
      <c r="H128" s="130" t="s">
        <v>151</v>
      </c>
      <c r="I128" s="131" t="s">
        <v>152</v>
      </c>
    </row>
    <row r="129" spans="1:9" x14ac:dyDescent="0.3">
      <c r="A129" s="147"/>
      <c r="B129" s="139"/>
      <c r="C129" s="139"/>
      <c r="D129" s="162"/>
      <c r="E129" s="140"/>
      <c r="F129" s="143"/>
      <c r="G129" s="141"/>
      <c r="H129" s="142"/>
      <c r="I129" s="148"/>
    </row>
    <row r="130" spans="1:9" x14ac:dyDescent="0.3">
      <c r="A130" s="147"/>
      <c r="B130" s="139"/>
      <c r="C130" s="139"/>
      <c r="D130" s="162"/>
      <c r="E130" s="140"/>
      <c r="F130" s="143"/>
      <c r="G130" s="141"/>
      <c r="H130" s="142"/>
      <c r="I130" s="148"/>
    </row>
    <row r="131" spans="1:9" x14ac:dyDescent="0.3">
      <c r="A131" s="147"/>
      <c r="B131" s="139"/>
      <c r="C131" s="139"/>
      <c r="D131" s="162"/>
      <c r="E131" s="140"/>
      <c r="F131" s="143"/>
      <c r="G131" s="141"/>
      <c r="H131" s="142"/>
      <c r="I131" s="148"/>
    </row>
    <row r="132" spans="1:9" x14ac:dyDescent="0.3">
      <c r="A132" s="150"/>
      <c r="B132" s="151"/>
      <c r="C132" s="151"/>
      <c r="D132" s="164"/>
      <c r="E132" s="152"/>
      <c r="F132" s="153"/>
      <c r="G132" s="154"/>
      <c r="H132" s="155"/>
      <c r="I132" s="156"/>
    </row>
    <row r="133" spans="1:9" x14ac:dyDescent="0.3">
      <c r="A133" s="416"/>
      <c r="B133" s="417"/>
      <c r="C133" s="417"/>
      <c r="D133" s="417"/>
      <c r="E133" s="417"/>
      <c r="F133" s="417"/>
      <c r="G133" s="417"/>
      <c r="H133" s="417"/>
      <c r="I133" s="418"/>
    </row>
    <row r="134" spans="1:9" ht="15.5" thickBot="1" x14ac:dyDescent="0.35">
      <c r="A134" s="403" t="s">
        <v>141</v>
      </c>
      <c r="B134" s="403"/>
      <c r="C134" s="403"/>
      <c r="D134" s="403"/>
      <c r="E134" s="403"/>
      <c r="F134" s="403"/>
      <c r="G134" s="403"/>
      <c r="H134" s="403"/>
      <c r="I134" s="403"/>
    </row>
    <row r="135" spans="1:9" ht="42.5" thickTop="1" x14ac:dyDescent="0.3">
      <c r="A135" s="126" t="s">
        <v>1</v>
      </c>
      <c r="B135" s="127" t="s">
        <v>129</v>
      </c>
      <c r="C135" s="127" t="s">
        <v>2</v>
      </c>
      <c r="D135" s="149" t="s">
        <v>5</v>
      </c>
      <c r="E135" s="129" t="s">
        <v>167</v>
      </c>
      <c r="F135" s="130" t="s">
        <v>146</v>
      </c>
      <c r="G135" s="130" t="s">
        <v>147</v>
      </c>
      <c r="H135" s="130" t="s">
        <v>151</v>
      </c>
      <c r="I135" s="131" t="s">
        <v>152</v>
      </c>
    </row>
    <row r="136" spans="1:9" x14ac:dyDescent="0.3">
      <c r="A136" s="147"/>
      <c r="B136" s="139"/>
      <c r="C136" s="139"/>
      <c r="D136" s="162"/>
      <c r="E136" s="140"/>
      <c r="F136" s="143"/>
      <c r="G136" s="141"/>
      <c r="H136" s="142"/>
      <c r="I136" s="148"/>
    </row>
    <row r="137" spans="1:9" x14ac:dyDescent="0.3">
      <c r="A137" s="147"/>
      <c r="B137" s="139"/>
      <c r="C137" s="139"/>
      <c r="D137" s="162"/>
      <c r="E137" s="140"/>
      <c r="F137" s="143"/>
      <c r="G137" s="141"/>
      <c r="H137" s="142"/>
      <c r="I137" s="148"/>
    </row>
    <row r="138" spans="1:9" x14ac:dyDescent="0.3">
      <c r="A138" s="150"/>
      <c r="B138" s="151"/>
      <c r="C138" s="151"/>
      <c r="D138" s="164"/>
      <c r="E138" s="152"/>
      <c r="F138" s="153"/>
      <c r="G138" s="154"/>
      <c r="H138" s="155"/>
      <c r="I138" s="156"/>
    </row>
    <row r="139" spans="1:9" x14ac:dyDescent="0.3">
      <c r="A139" s="416"/>
      <c r="B139" s="417"/>
      <c r="C139" s="417"/>
      <c r="D139" s="417"/>
      <c r="E139" s="417"/>
      <c r="F139" s="417"/>
      <c r="G139" s="417"/>
      <c r="H139" s="417"/>
      <c r="I139" s="418"/>
    </row>
    <row r="140" spans="1:9" ht="15.5" thickBot="1" x14ac:dyDescent="0.35">
      <c r="A140" s="403" t="s">
        <v>142</v>
      </c>
      <c r="B140" s="403"/>
      <c r="C140" s="403"/>
      <c r="D140" s="403"/>
      <c r="E140" s="403"/>
      <c r="F140" s="403"/>
      <c r="G140" s="403"/>
      <c r="H140" s="403"/>
      <c r="I140" s="403"/>
    </row>
    <row r="141" spans="1:9" ht="42.5" thickTop="1" x14ac:dyDescent="0.3">
      <c r="A141" s="126" t="s">
        <v>1</v>
      </c>
      <c r="B141" s="127" t="s">
        <v>129</v>
      </c>
      <c r="C141" s="127" t="s">
        <v>2</v>
      </c>
      <c r="D141" s="149" t="s">
        <v>5</v>
      </c>
      <c r="E141" s="129" t="s">
        <v>167</v>
      </c>
      <c r="F141" s="130" t="s">
        <v>146</v>
      </c>
      <c r="G141" s="130" t="s">
        <v>147</v>
      </c>
      <c r="H141" s="130" t="s">
        <v>151</v>
      </c>
      <c r="I141" s="131" t="s">
        <v>152</v>
      </c>
    </row>
    <row r="142" spans="1:9" x14ac:dyDescent="0.3">
      <c r="A142" s="147"/>
      <c r="B142" s="139"/>
      <c r="C142" s="139"/>
      <c r="D142" s="162"/>
      <c r="E142" s="140"/>
      <c r="F142" s="143"/>
      <c r="G142" s="141"/>
      <c r="H142" s="142"/>
      <c r="I142" s="148"/>
    </row>
    <row r="143" spans="1:9" x14ac:dyDescent="0.3">
      <c r="A143" s="147"/>
      <c r="B143" s="139"/>
      <c r="C143" s="139"/>
      <c r="D143" s="162"/>
      <c r="E143" s="140"/>
      <c r="F143" s="143"/>
      <c r="G143" s="141"/>
      <c r="H143" s="142"/>
      <c r="I143" s="148"/>
    </row>
    <row r="144" spans="1:9" x14ac:dyDescent="0.3">
      <c r="A144" s="147"/>
      <c r="B144" s="139"/>
      <c r="C144" s="139"/>
      <c r="D144" s="162"/>
      <c r="E144" s="140"/>
      <c r="F144" s="143"/>
      <c r="G144" s="141"/>
      <c r="H144" s="142"/>
      <c r="I144" s="148"/>
    </row>
    <row r="145" spans="1:9" x14ac:dyDescent="0.3">
      <c r="A145" s="147"/>
      <c r="B145" s="139"/>
      <c r="C145" s="139"/>
      <c r="D145" s="162"/>
      <c r="E145" s="140"/>
      <c r="F145" s="143"/>
      <c r="G145" s="141"/>
      <c r="H145" s="142"/>
      <c r="I145" s="148"/>
    </row>
    <row r="146" spans="1:9" x14ac:dyDescent="0.3">
      <c r="A146" s="150"/>
      <c r="B146" s="151"/>
      <c r="C146" s="151"/>
      <c r="D146" s="164"/>
      <c r="E146" s="152"/>
      <c r="F146" s="153"/>
      <c r="G146" s="154"/>
      <c r="H146" s="155"/>
      <c r="I146" s="156"/>
    </row>
    <row r="147" spans="1:9" x14ac:dyDescent="0.3">
      <c r="A147" s="416"/>
      <c r="B147" s="417"/>
      <c r="C147" s="417"/>
      <c r="D147" s="417"/>
      <c r="E147" s="417"/>
      <c r="F147" s="417"/>
      <c r="G147" s="417"/>
      <c r="H147" s="417"/>
      <c r="I147" s="418"/>
    </row>
    <row r="148" spans="1:9" ht="15.5" thickBot="1" x14ac:dyDescent="0.35">
      <c r="A148" s="403" t="s">
        <v>143</v>
      </c>
      <c r="B148" s="403"/>
      <c r="C148" s="403"/>
      <c r="D148" s="403"/>
      <c r="E148" s="403"/>
      <c r="F148" s="403"/>
      <c r="G148" s="403"/>
      <c r="H148" s="403"/>
      <c r="I148" s="403"/>
    </row>
    <row r="149" spans="1:9" ht="42.5" thickTop="1" x14ac:dyDescent="0.3">
      <c r="A149" s="126" t="s">
        <v>1</v>
      </c>
      <c r="B149" s="127" t="s">
        <v>129</v>
      </c>
      <c r="C149" s="127" t="s">
        <v>2</v>
      </c>
      <c r="D149" s="149" t="s">
        <v>5</v>
      </c>
      <c r="E149" s="129" t="s">
        <v>167</v>
      </c>
      <c r="F149" s="130" t="s">
        <v>146</v>
      </c>
      <c r="G149" s="130" t="s">
        <v>147</v>
      </c>
      <c r="H149" s="130" t="s">
        <v>151</v>
      </c>
      <c r="I149" s="131" t="s">
        <v>152</v>
      </c>
    </row>
    <row r="150" spans="1:9" x14ac:dyDescent="0.3">
      <c r="A150" s="147"/>
      <c r="B150" s="139"/>
      <c r="C150" s="139"/>
      <c r="D150" s="162"/>
      <c r="E150" s="140"/>
      <c r="F150" s="143"/>
      <c r="G150" s="141"/>
      <c r="H150" s="142"/>
      <c r="I150" s="148"/>
    </row>
    <row r="151" spans="1:9" x14ac:dyDescent="0.3">
      <c r="A151" s="147"/>
      <c r="B151" s="139"/>
      <c r="C151" s="139"/>
      <c r="D151" s="162"/>
      <c r="E151" s="140"/>
      <c r="F151" s="143"/>
      <c r="G151" s="141"/>
      <c r="H151" s="142"/>
      <c r="I151" s="148"/>
    </row>
    <row r="152" spans="1:9" x14ac:dyDescent="0.3">
      <c r="A152" s="147"/>
      <c r="B152" s="139"/>
      <c r="C152" s="139"/>
      <c r="D152" s="162"/>
      <c r="E152" s="140"/>
      <c r="F152" s="143"/>
      <c r="G152" s="141"/>
      <c r="H152" s="142"/>
      <c r="I152" s="148"/>
    </row>
    <row r="153" spans="1:9" x14ac:dyDescent="0.3">
      <c r="A153" s="147"/>
      <c r="B153" s="139"/>
      <c r="C153" s="139"/>
      <c r="D153" s="162"/>
      <c r="E153" s="140"/>
      <c r="F153" s="143"/>
      <c r="G153" s="141"/>
      <c r="H153" s="142"/>
      <c r="I153" s="148"/>
    </row>
    <row r="154" spans="1:9" x14ac:dyDescent="0.3">
      <c r="A154" s="150"/>
      <c r="B154" s="151"/>
      <c r="C154" s="151"/>
      <c r="D154" s="164"/>
      <c r="E154" s="152"/>
      <c r="F154" s="153"/>
      <c r="G154" s="154"/>
      <c r="H154" s="155"/>
      <c r="I154" s="156"/>
    </row>
    <row r="155" spans="1:9" x14ac:dyDescent="0.3">
      <c r="A155" s="411" t="s">
        <v>158</v>
      </c>
      <c r="B155" s="411"/>
      <c r="C155" s="411"/>
      <c r="D155" s="411"/>
      <c r="E155" s="411"/>
      <c r="F155" s="411"/>
      <c r="G155" s="411"/>
      <c r="H155" s="411"/>
      <c r="I155" s="411"/>
    </row>
  </sheetData>
  <sheetProtection sheet="1" objects="1" scenarios="1" insertRows="0" sort="0"/>
  <protectedRanges>
    <protectedRange sqref="A15:XFD154" name="ScheduleATables"/>
  </protectedRanges>
  <mergeCells count="36">
    <mergeCell ref="A155:I155"/>
    <mergeCell ref="B3:C3"/>
    <mergeCell ref="E3:I3"/>
    <mergeCell ref="A12:I12"/>
    <mergeCell ref="A147:I147"/>
    <mergeCell ref="A139:I139"/>
    <mergeCell ref="A133:I133"/>
    <mergeCell ref="A126:I126"/>
    <mergeCell ref="A119:I119"/>
    <mergeCell ref="A111:I111"/>
    <mergeCell ref="A103:I103"/>
    <mergeCell ref="A96:I96"/>
    <mergeCell ref="A88:I88"/>
    <mergeCell ref="A81:I81"/>
    <mergeCell ref="A53:I53"/>
    <mergeCell ref="A40:I40"/>
    <mergeCell ref="A1:I1"/>
    <mergeCell ref="A4:I4"/>
    <mergeCell ref="A5:I5"/>
    <mergeCell ref="A6:I6"/>
    <mergeCell ref="A127:I127"/>
    <mergeCell ref="A2:I2"/>
    <mergeCell ref="A13:I13"/>
    <mergeCell ref="A41:I41"/>
    <mergeCell ref="A54:I54"/>
    <mergeCell ref="A82:I82"/>
    <mergeCell ref="A7:I7"/>
    <mergeCell ref="A8:I8"/>
    <mergeCell ref="A134:I134"/>
    <mergeCell ref="A140:I140"/>
    <mergeCell ref="A148:I148"/>
    <mergeCell ref="A89:I89"/>
    <mergeCell ref="A97:I97"/>
    <mergeCell ref="A104:I104"/>
    <mergeCell ref="A112:I112"/>
    <mergeCell ref="A120:I120"/>
  </mergeCells>
  <phoneticPr fontId="0" type="noConversion"/>
  <dataValidations count="2">
    <dataValidation allowBlank="1" showInputMessage="1" showErrorMessage="1" prompt="District: autopopulated from information entered in CACFP worksheet" sqref="B3" xr:uid="{F95AA94B-C2B9-45DB-A848-18D060F2D47D}"/>
    <dataValidation allowBlank="1" showInputMessage="1" showErrorMessage="1" prompt="Provider: autopopulated based on information entered in CACFP worksheet." sqref="E3:I3" xr:uid="{2BE622EF-A090-414F-8875-18CA261A5B72}"/>
  </dataValidations>
  <pageMargins left="0.5" right="0.5" top="0.5" bottom="0.5" header="0.5" footer="0.5"/>
  <pageSetup orientation="landscape" r:id="rId1"/>
  <headerFooter alignWithMargins="0">
    <oddFooter>&amp;RLast modified on &amp;D, &amp;T</oddFooter>
  </headerFooter>
  <legacy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6"/>
  <sheetViews>
    <sheetView showGridLines="0" zoomScale="96" zoomScaleNormal="96" zoomScaleSheetLayoutView="75" workbookViewId="0">
      <selection sqref="A1:G1"/>
    </sheetView>
  </sheetViews>
  <sheetFormatPr defaultColWidth="0" defaultRowHeight="12.5" zeroHeight="1" x14ac:dyDescent="0.25"/>
  <cols>
    <col min="1" max="1" width="56.25" style="15" customWidth="1"/>
    <col min="2" max="2" width="14.58203125" style="14" customWidth="1"/>
    <col min="3" max="3" width="16.5" style="13" customWidth="1"/>
    <col min="4" max="4" width="30.75" style="14" customWidth="1"/>
    <col min="5" max="5" width="24.25" style="319" customWidth="1"/>
    <col min="6" max="6" width="16" style="13" customWidth="1"/>
    <col min="7" max="7" width="33" style="13" hidden="1" customWidth="1"/>
    <col min="8" max="8" width="56.83203125" style="38" hidden="1" customWidth="1"/>
    <col min="9" max="11" width="0" style="12" hidden="1" customWidth="1"/>
    <col min="12" max="16384" width="9" style="12" hidden="1"/>
  </cols>
  <sheetData>
    <row r="1" spans="1:8" ht="54.75" customHeight="1" x14ac:dyDescent="0.25">
      <c r="A1" s="424" t="s">
        <v>208</v>
      </c>
      <c r="B1" s="424"/>
      <c r="C1" s="424"/>
      <c r="D1" s="424"/>
      <c r="E1" s="424"/>
      <c r="F1" s="424"/>
      <c r="G1" s="424"/>
    </row>
    <row r="2" spans="1:8" ht="30" customHeight="1" x14ac:dyDescent="0.4">
      <c r="A2" s="429" t="s">
        <v>153</v>
      </c>
      <c r="B2" s="429"/>
      <c r="C2" s="429"/>
      <c r="D2" s="429"/>
      <c r="E2" s="429"/>
      <c r="F2" s="429"/>
      <c r="G2" s="429"/>
    </row>
    <row r="3" spans="1:8" ht="30" customHeight="1" x14ac:dyDescent="0.35">
      <c r="A3" s="327" t="s">
        <v>12</v>
      </c>
      <c r="B3" s="425"/>
      <c r="C3" s="425"/>
      <c r="D3" s="425"/>
      <c r="E3" s="425"/>
      <c r="F3" s="425"/>
      <c r="G3" s="425"/>
    </row>
    <row r="4" spans="1:8" ht="30" customHeight="1" x14ac:dyDescent="0.35">
      <c r="A4" s="327" t="s">
        <v>13</v>
      </c>
      <c r="B4" s="426">
        <f>'CACFP Worksheet'!B5</f>
        <v>0</v>
      </c>
      <c r="C4" s="426"/>
      <c r="D4" s="426"/>
      <c r="E4" s="426"/>
      <c r="F4" s="426"/>
      <c r="G4" s="426"/>
    </row>
    <row r="5" spans="1:8" ht="30" customHeight="1" x14ac:dyDescent="0.35">
      <c r="A5" s="267" t="s">
        <v>14</v>
      </c>
      <c r="B5" s="427"/>
      <c r="C5" s="427"/>
      <c r="D5" s="427"/>
      <c r="E5" s="427"/>
      <c r="F5" s="427"/>
      <c r="G5" s="427"/>
    </row>
    <row r="6" spans="1:8" ht="30" customHeight="1" x14ac:dyDescent="0.35">
      <c r="A6" s="267" t="s">
        <v>207</v>
      </c>
      <c r="B6" s="428"/>
      <c r="C6" s="428"/>
      <c r="D6" s="428"/>
      <c r="E6" s="428"/>
      <c r="F6" s="428"/>
      <c r="G6" s="428"/>
    </row>
    <row r="7" spans="1:8" ht="30" customHeight="1" x14ac:dyDescent="0.35">
      <c r="A7" s="267" t="s">
        <v>15</v>
      </c>
      <c r="B7" s="428"/>
      <c r="C7" s="428"/>
      <c r="D7" s="428"/>
      <c r="E7" s="428"/>
      <c r="F7" s="428"/>
      <c r="G7" s="428"/>
    </row>
    <row r="8" spans="1:8" s="270" customFormat="1" ht="30" customHeight="1" x14ac:dyDescent="0.35">
      <c r="A8" s="267" t="s">
        <v>109</v>
      </c>
      <c r="B8" s="428"/>
      <c r="C8" s="428"/>
      <c r="D8" s="428"/>
      <c r="E8" s="428"/>
      <c r="F8" s="428"/>
      <c r="G8" s="428"/>
      <c r="H8" s="269"/>
    </row>
    <row r="9" spans="1:8" ht="30" customHeight="1" x14ac:dyDescent="0.3">
      <c r="A9" s="423"/>
      <c r="B9" s="423"/>
      <c r="C9" s="423"/>
      <c r="D9" s="423"/>
      <c r="E9" s="423"/>
      <c r="F9" s="423"/>
      <c r="G9" s="423"/>
    </row>
    <row r="10" spans="1:8" ht="18" customHeight="1" x14ac:dyDescent="0.3">
      <c r="A10" s="276" t="s">
        <v>107</v>
      </c>
      <c r="B10" s="430"/>
      <c r="C10" s="431"/>
      <c r="D10" s="431"/>
      <c r="E10" s="431"/>
      <c r="F10" s="431"/>
      <c r="G10" s="432"/>
      <c r="H10" s="11"/>
    </row>
    <row r="11" spans="1:8" ht="18" customHeight="1" x14ac:dyDescent="0.3">
      <c r="A11" s="276" t="s">
        <v>106</v>
      </c>
      <c r="B11" s="430"/>
      <c r="C11" s="431"/>
      <c r="D11" s="431"/>
      <c r="E11" s="431"/>
      <c r="F11" s="431"/>
      <c r="G11" s="432"/>
      <c r="H11" s="11"/>
    </row>
    <row r="12" spans="1:8" ht="18" customHeight="1" x14ac:dyDescent="0.3">
      <c r="A12" s="277" t="s">
        <v>116</v>
      </c>
      <c r="B12" s="430"/>
      <c r="C12" s="431"/>
      <c r="D12" s="431"/>
      <c r="E12" s="431"/>
      <c r="F12" s="431"/>
      <c r="G12" s="432"/>
      <c r="H12" s="11"/>
    </row>
    <row r="13" spans="1:8" ht="18" customHeight="1" x14ac:dyDescent="0.3">
      <c r="A13" s="276" t="s">
        <v>86</v>
      </c>
      <c r="B13" s="430"/>
      <c r="C13" s="431"/>
      <c r="D13" s="431"/>
      <c r="E13" s="431"/>
      <c r="F13" s="431"/>
      <c r="G13" s="432"/>
      <c r="H13" s="11"/>
    </row>
    <row r="14" spans="1:8" ht="18" customHeight="1" x14ac:dyDescent="0.3">
      <c r="A14" s="276" t="s">
        <v>87</v>
      </c>
      <c r="B14" s="430"/>
      <c r="C14" s="431"/>
      <c r="D14" s="431"/>
      <c r="E14" s="431"/>
      <c r="F14" s="431"/>
      <c r="G14" s="432"/>
      <c r="H14" s="11"/>
    </row>
    <row r="15" spans="1:8" ht="18" customHeight="1" x14ac:dyDescent="0.35">
      <c r="A15" s="435"/>
      <c r="B15" s="435"/>
      <c r="C15" s="435"/>
      <c r="D15" s="435"/>
      <c r="E15" s="435"/>
      <c r="F15" s="435"/>
      <c r="G15" s="435"/>
      <c r="H15" s="11"/>
    </row>
    <row r="16" spans="1:8" s="270" customFormat="1" ht="18" customHeight="1" x14ac:dyDescent="0.3">
      <c r="A16" s="268" t="s">
        <v>16</v>
      </c>
      <c r="B16" s="437"/>
      <c r="C16" s="437"/>
      <c r="D16" s="437"/>
      <c r="E16" s="437"/>
      <c r="F16" s="437"/>
      <c r="G16" s="437"/>
      <c r="H16" s="278"/>
    </row>
    <row r="17" spans="1:9" ht="18" customHeight="1" x14ac:dyDescent="0.3">
      <c r="A17" s="275" t="s">
        <v>90</v>
      </c>
      <c r="B17" s="438">
        <f>B16/245</f>
        <v>0</v>
      </c>
      <c r="C17" s="438"/>
      <c r="D17" s="438"/>
      <c r="E17" s="438"/>
      <c r="F17" s="438"/>
      <c r="G17" s="438"/>
      <c r="H17" s="11"/>
    </row>
    <row r="18" spans="1:9" ht="15.5" x14ac:dyDescent="0.35">
      <c r="A18" s="212"/>
      <c r="B18" s="213"/>
      <c r="C18" s="214"/>
      <c r="D18" s="215"/>
      <c r="E18" s="310"/>
      <c r="F18" s="216"/>
      <c r="G18" s="217"/>
      <c r="I18" s="11"/>
    </row>
    <row r="19" spans="1:9" ht="17.5" x14ac:dyDescent="0.35">
      <c r="A19" s="436" t="s">
        <v>192</v>
      </c>
      <c r="B19" s="436"/>
      <c r="C19" s="436"/>
      <c r="D19" s="436"/>
      <c r="E19" s="436"/>
      <c r="F19" s="436"/>
      <c r="G19" s="436"/>
      <c r="I19" s="11"/>
    </row>
    <row r="20" spans="1:9" ht="67.5" customHeight="1" x14ac:dyDescent="0.3">
      <c r="A20" s="282" t="s">
        <v>49</v>
      </c>
      <c r="B20" s="283" t="s">
        <v>50</v>
      </c>
      <c r="C20" s="284" t="s">
        <v>51</v>
      </c>
      <c r="D20" s="285" t="s">
        <v>94</v>
      </c>
      <c r="E20" s="286" t="s">
        <v>206</v>
      </c>
      <c r="F20" s="287" t="s">
        <v>52</v>
      </c>
      <c r="G20" s="288" t="s">
        <v>157</v>
      </c>
      <c r="I20" s="293"/>
    </row>
    <row r="21" spans="1:9" ht="15.5" x14ac:dyDescent="0.35">
      <c r="A21" s="225" t="s">
        <v>89</v>
      </c>
      <c r="B21" s="325">
        <f>B10</f>
        <v>0</v>
      </c>
      <c r="C21" s="227"/>
      <c r="D21" s="228" t="e">
        <f>B11/(B11+B12)</f>
        <v>#DIV/0!</v>
      </c>
      <c r="E21" s="311" t="s">
        <v>35</v>
      </c>
      <c r="F21" s="281" t="e">
        <f t="shared" ref="F21:F31" si="0">+B21*C21*D21</f>
        <v>#DIV/0!</v>
      </c>
      <c r="G21" s="230"/>
      <c r="I21" s="11"/>
    </row>
    <row r="22" spans="1:9" ht="15.5" x14ac:dyDescent="0.35">
      <c r="A22" s="225" t="s">
        <v>53</v>
      </c>
      <c r="B22" s="326">
        <f>B10</f>
        <v>0</v>
      </c>
      <c r="C22" s="227"/>
      <c r="D22" s="228" t="e">
        <f>B11/(B11+B12)</f>
        <v>#DIV/0!</v>
      </c>
      <c r="E22" s="311" t="s">
        <v>35</v>
      </c>
      <c r="F22" s="281" t="e">
        <f t="shared" si="0"/>
        <v>#DIV/0!</v>
      </c>
      <c r="G22" s="230"/>
      <c r="I22" s="11"/>
    </row>
    <row r="23" spans="1:9" ht="15.5" x14ac:dyDescent="0.35">
      <c r="A23" s="226" t="s">
        <v>54</v>
      </c>
      <c r="B23" s="279"/>
      <c r="C23" s="227"/>
      <c r="D23" s="228" t="e">
        <f>B11/(B11+B12)</f>
        <v>#DIV/0!</v>
      </c>
      <c r="E23" s="311" t="s">
        <v>35</v>
      </c>
      <c r="F23" s="281" t="e">
        <f t="shared" si="0"/>
        <v>#DIV/0!</v>
      </c>
      <c r="G23" s="230"/>
      <c r="I23" s="11"/>
    </row>
    <row r="24" spans="1:9" ht="15.5" x14ac:dyDescent="0.35">
      <c r="A24" s="226" t="s">
        <v>91</v>
      </c>
      <c r="B24" s="279"/>
      <c r="C24" s="227"/>
      <c r="D24" s="228" t="e">
        <f>B11/(B11+B12)</f>
        <v>#DIV/0!</v>
      </c>
      <c r="E24" s="311" t="s">
        <v>35</v>
      </c>
      <c r="F24" s="281" t="e">
        <f t="shared" si="0"/>
        <v>#DIV/0!</v>
      </c>
      <c r="G24" s="230"/>
      <c r="I24" s="11"/>
    </row>
    <row r="25" spans="1:9" ht="15.5" x14ac:dyDescent="0.35">
      <c r="A25" s="225" t="s">
        <v>92</v>
      </c>
      <c r="B25" s="239">
        <f>B21</f>
        <v>0</v>
      </c>
      <c r="C25" s="227"/>
      <c r="D25" s="228" t="e">
        <f>B11/(B11+B12)</f>
        <v>#DIV/0!</v>
      </c>
      <c r="E25" s="311" t="s">
        <v>35</v>
      </c>
      <c r="F25" s="281" t="e">
        <f t="shared" si="0"/>
        <v>#DIV/0!</v>
      </c>
      <c r="G25" s="230"/>
      <c r="I25" s="11"/>
    </row>
    <row r="26" spans="1:9" ht="15.5" x14ac:dyDescent="0.35">
      <c r="A26" s="225" t="s">
        <v>93</v>
      </c>
      <c r="B26" s="239">
        <f>B22+B23</f>
        <v>0</v>
      </c>
      <c r="C26" s="227"/>
      <c r="D26" s="228" t="e">
        <f>B11/(B11+B12)</f>
        <v>#DIV/0!</v>
      </c>
      <c r="E26" s="311" t="s">
        <v>35</v>
      </c>
      <c r="F26" s="281" t="e">
        <f t="shared" si="0"/>
        <v>#DIV/0!</v>
      </c>
      <c r="G26" s="230"/>
      <c r="I26" s="11"/>
    </row>
    <row r="27" spans="1:9" ht="15.5" x14ac:dyDescent="0.35">
      <c r="A27" s="225" t="s">
        <v>55</v>
      </c>
      <c r="B27" s="240">
        <f>B10</f>
        <v>0</v>
      </c>
      <c r="C27" s="241"/>
      <c r="D27" s="228" t="e">
        <f>B11/(B11+B12)</f>
        <v>#DIV/0!</v>
      </c>
      <c r="E27" s="311" t="s">
        <v>35</v>
      </c>
      <c r="F27" s="281" t="e">
        <f t="shared" si="0"/>
        <v>#DIV/0!</v>
      </c>
      <c r="G27" s="230"/>
      <c r="I27" s="11"/>
    </row>
    <row r="28" spans="1:9" s="16" customFormat="1" ht="15.5" x14ac:dyDescent="0.35">
      <c r="A28" s="225" t="s">
        <v>56</v>
      </c>
      <c r="B28" s="240">
        <f>B10</f>
        <v>0</v>
      </c>
      <c r="C28" s="241"/>
      <c r="D28" s="228" t="e">
        <f>B11/(B11+B12)</f>
        <v>#DIV/0!</v>
      </c>
      <c r="E28" s="311" t="s">
        <v>35</v>
      </c>
      <c r="F28" s="281" t="e">
        <f t="shared" si="0"/>
        <v>#DIV/0!</v>
      </c>
      <c r="G28" s="230"/>
      <c r="H28" s="39"/>
      <c r="I28" s="11"/>
    </row>
    <row r="29" spans="1:9" ht="15.5" x14ac:dyDescent="0.35">
      <c r="A29" s="225" t="s">
        <v>57</v>
      </c>
      <c r="B29" s="240">
        <f>B11</f>
        <v>0</v>
      </c>
      <c r="C29" s="241"/>
      <c r="D29" s="228">
        <v>1</v>
      </c>
      <c r="E29" s="311" t="s">
        <v>35</v>
      </c>
      <c r="F29" s="281">
        <f t="shared" si="0"/>
        <v>0</v>
      </c>
      <c r="G29" s="230"/>
      <c r="I29" s="11"/>
    </row>
    <row r="30" spans="1:9" ht="15.5" x14ac:dyDescent="0.35">
      <c r="A30" s="225" t="s">
        <v>58</v>
      </c>
      <c r="B30" s="240">
        <f>B11/45</f>
        <v>0</v>
      </c>
      <c r="C30" s="227"/>
      <c r="D30" s="244">
        <f>200/245</f>
        <v>0.81632653061224492</v>
      </c>
      <c r="E30" s="311" t="s">
        <v>35</v>
      </c>
      <c r="F30" s="281">
        <f t="shared" si="0"/>
        <v>0</v>
      </c>
      <c r="G30" s="230"/>
    </row>
    <row r="31" spans="1:9" ht="15.5" x14ac:dyDescent="0.35">
      <c r="A31" s="232" t="s">
        <v>67</v>
      </c>
      <c r="B31" s="289"/>
      <c r="C31" s="234"/>
      <c r="D31" s="290">
        <f>200/245</f>
        <v>0.81632653061224492</v>
      </c>
      <c r="E31" s="311" t="s">
        <v>35</v>
      </c>
      <c r="F31" s="291">
        <f t="shared" si="0"/>
        <v>0</v>
      </c>
      <c r="G31" s="292"/>
    </row>
    <row r="32" spans="1:9" ht="15.5" x14ac:dyDescent="0.35">
      <c r="A32" s="224"/>
      <c r="B32" s="237"/>
      <c r="C32" s="229"/>
      <c r="D32" s="238"/>
      <c r="E32" s="312"/>
      <c r="F32" s="242"/>
      <c r="G32" s="243"/>
    </row>
    <row r="33" spans="1:7" ht="15.5" thickBot="1" x14ac:dyDescent="0.35">
      <c r="A33" s="439" t="s">
        <v>59</v>
      </c>
      <c r="B33" s="439"/>
      <c r="C33" s="439"/>
      <c r="D33" s="439"/>
      <c r="E33" s="439"/>
      <c r="F33" s="439"/>
      <c r="G33" s="439"/>
    </row>
    <row r="34" spans="1:7" ht="30.5" thickTop="1" x14ac:dyDescent="0.3">
      <c r="A34" s="282" t="s">
        <v>49</v>
      </c>
      <c r="B34" s="283" t="s">
        <v>50</v>
      </c>
      <c r="C34" s="284" t="s">
        <v>51</v>
      </c>
      <c r="D34" s="294" t="s">
        <v>96</v>
      </c>
      <c r="E34" s="294" t="s">
        <v>104</v>
      </c>
      <c r="F34" s="287" t="s">
        <v>52</v>
      </c>
      <c r="G34" s="288" t="s">
        <v>156</v>
      </c>
    </row>
    <row r="35" spans="1:7" ht="15.5" x14ac:dyDescent="0.35">
      <c r="A35" s="225" t="s">
        <v>95</v>
      </c>
      <c r="B35" s="245" t="s">
        <v>35</v>
      </c>
      <c r="C35" s="246">
        <f>'CACFP Worksheet'!E33</f>
        <v>0</v>
      </c>
      <c r="D35" s="247">
        <v>1</v>
      </c>
      <c r="E35" s="311" t="s">
        <v>35</v>
      </c>
      <c r="F35" s="281">
        <f>C35*D35</f>
        <v>0</v>
      </c>
      <c r="G35" s="230"/>
    </row>
    <row r="36" spans="1:7" ht="15.5" x14ac:dyDescent="0.35">
      <c r="A36" s="225" t="s">
        <v>60</v>
      </c>
      <c r="B36" s="233"/>
      <c r="C36" s="227"/>
      <c r="D36" s="247">
        <f>B17</f>
        <v>0</v>
      </c>
      <c r="E36" s="313" t="e">
        <f>B11/(B11+B12+B14)</f>
        <v>#DIV/0!</v>
      </c>
      <c r="F36" s="281" t="e">
        <f>+B36*C36*D36*E36</f>
        <v>#DIV/0!</v>
      </c>
      <c r="G36" s="230"/>
    </row>
    <row r="37" spans="1:7" ht="15.5" x14ac:dyDescent="0.35">
      <c r="A37" s="225" t="s">
        <v>68</v>
      </c>
      <c r="B37" s="233"/>
      <c r="C37" s="227"/>
      <c r="D37" s="247">
        <f>B17</f>
        <v>0</v>
      </c>
      <c r="E37" s="313" t="e">
        <f>B11/(B11+B12+B14)</f>
        <v>#DIV/0!</v>
      </c>
      <c r="F37" s="281" t="e">
        <f>+B37*C37*D37*E37</f>
        <v>#DIV/0!</v>
      </c>
      <c r="G37" s="230"/>
    </row>
    <row r="38" spans="1:7" ht="15.5" x14ac:dyDescent="0.35">
      <c r="A38" s="232" t="s">
        <v>100</v>
      </c>
      <c r="B38" s="233"/>
      <c r="C38" s="227"/>
      <c r="D38" s="248">
        <f>B17</f>
        <v>0</v>
      </c>
      <c r="E38" s="313" t="e">
        <f>B11/(B11+B12+B14)</f>
        <v>#DIV/0!</v>
      </c>
      <c r="F38" s="281" t="e">
        <f>+B38*C38*D38*E38</f>
        <v>#DIV/0!</v>
      </c>
      <c r="G38" s="230"/>
    </row>
    <row r="39" spans="1:7" ht="15.5" x14ac:dyDescent="0.35">
      <c r="A39" s="232" t="s">
        <v>101</v>
      </c>
      <c r="B39" s="233"/>
      <c r="C39" s="227"/>
      <c r="D39" s="248">
        <f>B17</f>
        <v>0</v>
      </c>
      <c r="E39" s="313" t="e">
        <f>B11/(B11+B12+B14)</f>
        <v>#DIV/0!</v>
      </c>
      <c r="F39" s="281" t="e">
        <f>+B39*C39*D39*E39</f>
        <v>#DIV/0!</v>
      </c>
      <c r="G39" s="230"/>
    </row>
    <row r="40" spans="1:7" ht="15.5" x14ac:dyDescent="0.35">
      <c r="A40" s="235"/>
      <c r="B40" s="295"/>
      <c r="C40" s="296"/>
      <c r="D40" s="297"/>
      <c r="E40" s="314"/>
      <c r="F40" s="298"/>
      <c r="G40" s="299"/>
    </row>
    <row r="41" spans="1:7" ht="16" thickBot="1" x14ac:dyDescent="0.4">
      <c r="A41" s="439" t="s">
        <v>85</v>
      </c>
      <c r="B41" s="439"/>
      <c r="C41" s="439"/>
      <c r="D41" s="439"/>
      <c r="E41" s="439"/>
      <c r="F41" s="439"/>
      <c r="G41" s="243"/>
    </row>
    <row r="42" spans="1:7" ht="31" thickTop="1" x14ac:dyDescent="0.35">
      <c r="A42" s="282" t="s">
        <v>49</v>
      </c>
      <c r="B42" s="283" t="s">
        <v>50</v>
      </c>
      <c r="C42" s="284" t="s">
        <v>51</v>
      </c>
      <c r="D42" s="294" t="s">
        <v>96</v>
      </c>
      <c r="E42" s="294" t="s">
        <v>104</v>
      </c>
      <c r="F42" s="284" t="s">
        <v>52</v>
      </c>
      <c r="G42" s="243"/>
    </row>
    <row r="43" spans="1:7" ht="15.5" x14ac:dyDescent="0.35">
      <c r="A43" s="225" t="s">
        <v>61</v>
      </c>
      <c r="B43" s="307" t="s">
        <v>35</v>
      </c>
      <c r="C43" s="307" t="s">
        <v>35</v>
      </c>
      <c r="D43" s="307" t="s">
        <v>35</v>
      </c>
      <c r="E43" s="307" t="s">
        <v>35</v>
      </c>
      <c r="F43" s="281" t="e">
        <f>(F21+F22+F23+F25+F26+F30+F36+F38)*0.062</f>
        <v>#DIV/0!</v>
      </c>
      <c r="G43" s="231"/>
    </row>
    <row r="44" spans="1:7" ht="15.5" x14ac:dyDescent="0.35">
      <c r="A44" s="225" t="s">
        <v>62</v>
      </c>
      <c r="B44" s="307" t="s">
        <v>35</v>
      </c>
      <c r="C44" s="307" t="s">
        <v>35</v>
      </c>
      <c r="D44" s="307" t="s">
        <v>35</v>
      </c>
      <c r="E44" s="307" t="s">
        <v>35</v>
      </c>
      <c r="F44" s="281" t="e">
        <f>(F21+F22+F23+F25+F26+F30+F36+F38)*0.0145</f>
        <v>#DIV/0!</v>
      </c>
      <c r="G44" s="231"/>
    </row>
    <row r="45" spans="1:7" ht="15.5" x14ac:dyDescent="0.35">
      <c r="A45" s="225" t="s">
        <v>63</v>
      </c>
      <c r="B45" s="307" t="s">
        <v>35</v>
      </c>
      <c r="C45" s="307" t="s">
        <v>35</v>
      </c>
      <c r="D45" s="307" t="s">
        <v>35</v>
      </c>
      <c r="E45" s="307" t="s">
        <v>35</v>
      </c>
      <c r="F45" s="281" t="e">
        <f>(F21+F22+F23+F25+F26+F30+F36+F38)*0.028</f>
        <v>#DIV/0!</v>
      </c>
      <c r="G45" s="231"/>
    </row>
    <row r="46" spans="1:7" ht="15.5" x14ac:dyDescent="0.35">
      <c r="A46" s="232" t="s">
        <v>64</v>
      </c>
      <c r="B46" s="307" t="s">
        <v>35</v>
      </c>
      <c r="C46" s="307" t="s">
        <v>35</v>
      </c>
      <c r="D46" s="307" t="s">
        <v>35</v>
      </c>
      <c r="E46" s="307" t="s">
        <v>35</v>
      </c>
      <c r="F46" s="291" t="e">
        <f>(F21+F22+F23+F25+F26+F30+F36+F38)*0.005</f>
        <v>#DIV/0!</v>
      </c>
      <c r="G46" s="231"/>
    </row>
    <row r="47" spans="1:7" ht="15.5" x14ac:dyDescent="0.35">
      <c r="A47" s="440"/>
      <c r="B47" s="441"/>
      <c r="C47" s="441"/>
      <c r="D47" s="441"/>
      <c r="E47" s="441"/>
      <c r="F47" s="441"/>
      <c r="G47" s="211"/>
    </row>
    <row r="48" spans="1:7" ht="34.5" customHeight="1" x14ac:dyDescent="0.3">
      <c r="A48" s="442" t="s">
        <v>193</v>
      </c>
      <c r="B48" s="443"/>
      <c r="C48" s="443"/>
      <c r="D48" s="443"/>
      <c r="E48" s="444"/>
      <c r="F48" s="300" t="e">
        <f>F46+F45+F44+F43+F39+F38+F37+F36+F35+F31+F30+F29+F28+F27+F26+F25+F24+F23+F22+F21</f>
        <v>#DIV/0!</v>
      </c>
      <c r="G48" s="301"/>
    </row>
    <row r="49" spans="1:9" ht="15.5" x14ac:dyDescent="0.35">
      <c r="A49" s="446"/>
      <c r="B49" s="447"/>
      <c r="C49" s="447"/>
      <c r="D49" s="447"/>
      <c r="E49" s="447"/>
      <c r="F49" s="447"/>
      <c r="G49" s="223"/>
      <c r="I49" s="11"/>
    </row>
    <row r="50" spans="1:9" ht="18" thickBot="1" x14ac:dyDescent="0.4">
      <c r="A50" s="445" t="s">
        <v>194</v>
      </c>
      <c r="B50" s="445"/>
      <c r="C50" s="445"/>
      <c r="D50" s="445"/>
      <c r="E50" s="445"/>
      <c r="F50" s="445"/>
      <c r="G50" s="249"/>
    </row>
    <row r="51" spans="1:9" ht="15.5" thickBot="1" x14ac:dyDescent="0.35">
      <c r="A51" s="422" t="s">
        <v>195</v>
      </c>
      <c r="B51" s="422"/>
      <c r="C51" s="422"/>
      <c r="D51" s="422"/>
      <c r="E51" s="422"/>
      <c r="F51" s="422"/>
      <c r="G51" s="273"/>
    </row>
    <row r="52" spans="1:9" ht="27.75" customHeight="1" thickTop="1" x14ac:dyDescent="0.3">
      <c r="A52" s="282" t="s">
        <v>49</v>
      </c>
      <c r="B52" s="283" t="s">
        <v>99</v>
      </c>
      <c r="C52" s="284" t="s">
        <v>52</v>
      </c>
      <c r="D52" s="294" t="s">
        <v>96</v>
      </c>
      <c r="E52" s="294" t="s">
        <v>104</v>
      </c>
      <c r="F52" s="287" t="s">
        <v>196</v>
      </c>
      <c r="G52" s="273"/>
    </row>
    <row r="53" spans="1:9" ht="15.5" x14ac:dyDescent="0.35">
      <c r="A53" s="250" t="s">
        <v>65</v>
      </c>
      <c r="B53" s="251"/>
      <c r="C53" s="227"/>
      <c r="D53" s="248">
        <f>B17</f>
        <v>0</v>
      </c>
      <c r="E53" s="313" t="e">
        <f>B11/(B11+B12+B14)</f>
        <v>#DIV/0!</v>
      </c>
      <c r="F53" s="281" t="e">
        <f t="shared" ref="F53:F58" si="1">B53*C53*D53*E53</f>
        <v>#DIV/0!</v>
      </c>
      <c r="G53" s="231"/>
    </row>
    <row r="54" spans="1:9" ht="15.5" x14ac:dyDescent="0.35">
      <c r="A54" s="252" t="s">
        <v>66</v>
      </c>
      <c r="B54" s="251"/>
      <c r="C54" s="227"/>
      <c r="D54" s="248">
        <f>B17</f>
        <v>0</v>
      </c>
      <c r="E54" s="313" t="e">
        <f>B11/(B11+B12+B14)</f>
        <v>#DIV/0!</v>
      </c>
      <c r="F54" s="281" t="e">
        <f t="shared" si="1"/>
        <v>#DIV/0!</v>
      </c>
      <c r="G54" s="231"/>
    </row>
    <row r="55" spans="1:9" ht="15.5" x14ac:dyDescent="0.35">
      <c r="A55" s="274" t="s">
        <v>70</v>
      </c>
      <c r="B55" s="251"/>
      <c r="C55" s="227"/>
      <c r="D55" s="248">
        <f>B17</f>
        <v>0</v>
      </c>
      <c r="E55" s="313" t="e">
        <f>B11/(B11+B12+B14)</f>
        <v>#DIV/0!</v>
      </c>
      <c r="F55" s="302" t="e">
        <f t="shared" si="1"/>
        <v>#DIV/0!</v>
      </c>
      <c r="G55" s="302"/>
    </row>
    <row r="56" spans="1:9" ht="15.5" x14ac:dyDescent="0.35">
      <c r="A56" s="274" t="s">
        <v>71</v>
      </c>
      <c r="B56" s="251"/>
      <c r="C56" s="227"/>
      <c r="D56" s="248">
        <f>B17</f>
        <v>0</v>
      </c>
      <c r="E56" s="313" t="e">
        <f>B11/(B11+B12+B14)</f>
        <v>#DIV/0!</v>
      </c>
      <c r="F56" s="302" t="e">
        <f t="shared" si="1"/>
        <v>#DIV/0!</v>
      </c>
      <c r="G56" s="302"/>
    </row>
    <row r="57" spans="1:9" ht="15.5" x14ac:dyDescent="0.35">
      <c r="A57" s="274" t="s">
        <v>97</v>
      </c>
      <c r="B57" s="251"/>
      <c r="C57" s="227"/>
      <c r="D57" s="248">
        <f>B17</f>
        <v>0</v>
      </c>
      <c r="E57" s="313" t="e">
        <f>B11/(B11+B12+B14)</f>
        <v>#DIV/0!</v>
      </c>
      <c r="F57" s="302" t="e">
        <f t="shared" si="1"/>
        <v>#DIV/0!</v>
      </c>
      <c r="G57" s="302"/>
    </row>
    <row r="58" spans="1:9" ht="17.25" customHeight="1" x14ac:dyDescent="0.35">
      <c r="A58" s="274" t="s">
        <v>98</v>
      </c>
      <c r="B58" s="251"/>
      <c r="C58" s="227"/>
      <c r="D58" s="248">
        <f>B17</f>
        <v>0</v>
      </c>
      <c r="E58" s="313" t="e">
        <f>B11/(B11+B12+B14)</f>
        <v>#DIV/0!</v>
      </c>
      <c r="F58" s="302" t="e">
        <f t="shared" si="1"/>
        <v>#DIV/0!</v>
      </c>
      <c r="G58" s="302"/>
    </row>
    <row r="59" spans="1:9" ht="15.5" x14ac:dyDescent="0.35">
      <c r="A59" s="274" t="s">
        <v>126</v>
      </c>
      <c r="B59" s="251"/>
      <c r="C59" s="227"/>
      <c r="D59" s="248">
        <f>B17</f>
        <v>0</v>
      </c>
      <c r="E59" s="313" t="e">
        <f>B11/(B11+B12+B14)</f>
        <v>#DIV/0!</v>
      </c>
      <c r="F59" s="302" t="e">
        <f>B59*C59*D59*E59</f>
        <v>#DIV/0!</v>
      </c>
      <c r="G59" s="302"/>
    </row>
    <row r="60" spans="1:9" ht="17.25" customHeight="1" x14ac:dyDescent="0.35">
      <c r="A60" s="274" t="s">
        <v>127</v>
      </c>
      <c r="B60" s="251"/>
      <c r="C60" s="227"/>
      <c r="D60" s="248">
        <f>B17</f>
        <v>0</v>
      </c>
      <c r="E60" s="313" t="e">
        <f>B11/(B11+B12+B14)</f>
        <v>#DIV/0!</v>
      </c>
      <c r="F60" s="302" t="e">
        <f>B60*C60*D60*E60</f>
        <v>#DIV/0!</v>
      </c>
      <c r="G60" s="302"/>
    </row>
    <row r="61" spans="1:9" ht="15.5" x14ac:dyDescent="0.35">
      <c r="A61" s="274" t="s">
        <v>61</v>
      </c>
      <c r="B61" s="307" t="s">
        <v>35</v>
      </c>
      <c r="C61" s="307" t="s">
        <v>35</v>
      </c>
      <c r="D61" s="307" t="s">
        <v>35</v>
      </c>
      <c r="E61" s="307" t="s">
        <v>35</v>
      </c>
      <c r="F61" s="302" t="e">
        <f>(F55+F57+F53+F59)*0.062</f>
        <v>#DIV/0!</v>
      </c>
      <c r="G61" s="302"/>
      <c r="H61" s="42"/>
    </row>
    <row r="62" spans="1:9" s="44" customFormat="1" ht="15.5" x14ac:dyDescent="0.35">
      <c r="A62" s="274" t="s">
        <v>62</v>
      </c>
      <c r="B62" s="307" t="s">
        <v>35</v>
      </c>
      <c r="C62" s="307" t="s">
        <v>35</v>
      </c>
      <c r="D62" s="307" t="s">
        <v>35</v>
      </c>
      <c r="E62" s="307" t="s">
        <v>35</v>
      </c>
      <c r="F62" s="302" t="e">
        <f>(F55+F57+F53+F59)*0.0145</f>
        <v>#DIV/0!</v>
      </c>
      <c r="G62" s="302"/>
      <c r="H62" s="43"/>
    </row>
    <row r="63" spans="1:9" s="44" customFormat="1" ht="15.5" x14ac:dyDescent="0.35">
      <c r="A63" s="274" t="s">
        <v>63</v>
      </c>
      <c r="B63" s="307" t="s">
        <v>35</v>
      </c>
      <c r="C63" s="307" t="s">
        <v>35</v>
      </c>
      <c r="D63" s="307" t="s">
        <v>35</v>
      </c>
      <c r="E63" s="307" t="s">
        <v>35</v>
      </c>
      <c r="F63" s="302" t="e">
        <f>(F55+F57+F53+F59)*0.028</f>
        <v>#DIV/0!</v>
      </c>
      <c r="G63" s="302"/>
      <c r="H63" s="43"/>
    </row>
    <row r="64" spans="1:9" s="44" customFormat="1" ht="15.5" x14ac:dyDescent="0.35">
      <c r="A64" s="304" t="s">
        <v>64</v>
      </c>
      <c r="B64" s="307" t="s">
        <v>35</v>
      </c>
      <c r="C64" s="307" t="s">
        <v>35</v>
      </c>
      <c r="D64" s="307" t="s">
        <v>35</v>
      </c>
      <c r="E64" s="307" t="s">
        <v>35</v>
      </c>
      <c r="F64" s="305" t="e">
        <f>(F55+F57+F53+F59)*0.005</f>
        <v>#DIV/0!</v>
      </c>
      <c r="G64" s="302"/>
      <c r="H64" s="43"/>
    </row>
    <row r="65" spans="1:9" ht="15" x14ac:dyDescent="0.3">
      <c r="A65" s="433"/>
      <c r="B65" s="434"/>
      <c r="C65" s="434"/>
      <c r="D65" s="434"/>
      <c r="E65" s="434"/>
      <c r="F65" s="434"/>
      <c r="G65" s="273"/>
    </row>
    <row r="66" spans="1:9" ht="15.5" thickBot="1" x14ac:dyDescent="0.35">
      <c r="A66" s="422" t="s">
        <v>197</v>
      </c>
      <c r="B66" s="422"/>
      <c r="C66" s="422"/>
      <c r="D66" s="422"/>
      <c r="E66" s="422"/>
      <c r="F66" s="422"/>
      <c r="G66" s="273"/>
    </row>
    <row r="67" spans="1:9" ht="47.25" customHeight="1" thickTop="1" x14ac:dyDescent="0.3">
      <c r="A67" s="282" t="s">
        <v>49</v>
      </c>
      <c r="B67" s="283" t="s">
        <v>206</v>
      </c>
      <c r="C67" s="284" t="s">
        <v>52</v>
      </c>
      <c r="D67" s="294" t="s">
        <v>96</v>
      </c>
      <c r="E67" s="294" t="s">
        <v>104</v>
      </c>
      <c r="F67" s="287" t="s">
        <v>196</v>
      </c>
      <c r="G67" s="280"/>
      <c r="I67" s="11"/>
    </row>
    <row r="68" spans="1:9" ht="15.5" x14ac:dyDescent="0.35">
      <c r="A68" s="306" t="s">
        <v>69</v>
      </c>
      <c r="B68" s="307" t="s">
        <v>35</v>
      </c>
      <c r="C68" s="308"/>
      <c r="D68" s="309">
        <f>B17</f>
        <v>0</v>
      </c>
      <c r="E68" s="315" t="e">
        <f>B11/(B11+B12+B14)</f>
        <v>#DIV/0!</v>
      </c>
      <c r="F68" s="291" t="e">
        <f>C68*D68*E68</f>
        <v>#DIV/0!</v>
      </c>
      <c r="G68" s="231"/>
    </row>
    <row r="69" spans="1:9" ht="15" x14ac:dyDescent="0.3">
      <c r="A69" s="271"/>
      <c r="B69" s="272"/>
      <c r="C69" s="272"/>
      <c r="D69" s="272"/>
      <c r="E69" s="316"/>
      <c r="F69" s="272"/>
      <c r="G69" s="273"/>
    </row>
    <row r="70" spans="1:9" ht="15.5" thickBot="1" x14ac:dyDescent="0.35">
      <c r="A70" s="422" t="s">
        <v>198</v>
      </c>
      <c r="B70" s="422"/>
      <c r="C70" s="422"/>
      <c r="D70" s="422"/>
      <c r="E70" s="422"/>
      <c r="F70" s="422"/>
      <c r="G70" s="273"/>
    </row>
    <row r="71" spans="1:9" ht="47.25" customHeight="1" thickTop="1" x14ac:dyDescent="0.3">
      <c r="A71" s="282" t="s">
        <v>49</v>
      </c>
      <c r="B71" s="283" t="s">
        <v>206</v>
      </c>
      <c r="C71" s="284" t="s">
        <v>52</v>
      </c>
      <c r="D71" s="294" t="s">
        <v>96</v>
      </c>
      <c r="E71" s="294" t="s">
        <v>104</v>
      </c>
      <c r="F71" s="287" t="s">
        <v>196</v>
      </c>
      <c r="G71" s="280"/>
      <c r="I71" s="11"/>
    </row>
    <row r="72" spans="1:9" s="44" customFormat="1" ht="15.5" x14ac:dyDescent="0.35">
      <c r="A72" s="274" t="s">
        <v>72</v>
      </c>
      <c r="B72" s="253" t="s">
        <v>35</v>
      </c>
      <c r="C72" s="236"/>
      <c r="D72" s="244">
        <f>B17</f>
        <v>0</v>
      </c>
      <c r="E72" s="313" t="e">
        <f>B11/(B11+B12+B14)</f>
        <v>#DIV/0!</v>
      </c>
      <c r="F72" s="302" t="e">
        <f>C72*D72*E72</f>
        <v>#DIV/0!</v>
      </c>
      <c r="G72" s="302"/>
      <c r="H72" s="43"/>
    </row>
    <row r="73" spans="1:9" s="44" customFormat="1" ht="15.5" x14ac:dyDescent="0.35">
      <c r="A73" s="274" t="s">
        <v>73</v>
      </c>
      <c r="B73" s="253" t="s">
        <v>35</v>
      </c>
      <c r="C73" s="236"/>
      <c r="D73" s="244">
        <f>B17</f>
        <v>0</v>
      </c>
      <c r="E73" s="313" t="e">
        <f>B11/(B11+B12+B14)</f>
        <v>#DIV/0!</v>
      </c>
      <c r="F73" s="302" t="e">
        <f>C73*D73*E73</f>
        <v>#DIV/0!</v>
      </c>
      <c r="G73" s="302"/>
      <c r="H73" s="43"/>
    </row>
    <row r="74" spans="1:9" s="44" customFormat="1" ht="15.5" x14ac:dyDescent="0.35">
      <c r="A74" s="274" t="s">
        <v>74</v>
      </c>
      <c r="B74" s="253" t="s">
        <v>35</v>
      </c>
      <c r="C74" s="236"/>
      <c r="D74" s="244">
        <f>B17</f>
        <v>0</v>
      </c>
      <c r="E74" s="313" t="e">
        <f>B11/(B11+B12+B14)</f>
        <v>#DIV/0!</v>
      </c>
      <c r="F74" s="302" t="e">
        <f t="shared" ref="F74:F85" si="2">C74*D74*E74</f>
        <v>#DIV/0!</v>
      </c>
      <c r="G74" s="302"/>
      <c r="H74" s="43"/>
    </row>
    <row r="75" spans="1:9" s="44" customFormat="1" ht="15.5" x14ac:dyDescent="0.35">
      <c r="A75" s="274" t="s">
        <v>75</v>
      </c>
      <c r="B75" s="253" t="s">
        <v>35</v>
      </c>
      <c r="C75" s="236"/>
      <c r="D75" s="244">
        <f>B17</f>
        <v>0</v>
      </c>
      <c r="E75" s="313" t="e">
        <f>B11/(B11+B12+B14)</f>
        <v>#DIV/0!</v>
      </c>
      <c r="F75" s="302" t="e">
        <f>C75*D75*E75</f>
        <v>#DIV/0!</v>
      </c>
      <c r="G75" s="302"/>
      <c r="H75" s="43"/>
    </row>
    <row r="76" spans="1:9" s="44" customFormat="1" ht="15.5" x14ac:dyDescent="0.35">
      <c r="A76" s="274" t="s">
        <v>76</v>
      </c>
      <c r="B76" s="253" t="s">
        <v>35</v>
      </c>
      <c r="C76" s="236"/>
      <c r="D76" s="244">
        <f>B17</f>
        <v>0</v>
      </c>
      <c r="E76" s="313" t="e">
        <f>B11/(B11+B12+B14)</f>
        <v>#DIV/0!</v>
      </c>
      <c r="F76" s="302" t="e">
        <f t="shared" si="2"/>
        <v>#DIV/0!</v>
      </c>
      <c r="G76" s="302"/>
      <c r="H76" s="43"/>
    </row>
    <row r="77" spans="1:9" s="44" customFormat="1" ht="16.5" customHeight="1" x14ac:dyDescent="0.35">
      <c r="A77" s="274" t="s">
        <v>77</v>
      </c>
      <c r="B77" s="253" t="s">
        <v>35</v>
      </c>
      <c r="C77" s="236"/>
      <c r="D77" s="244">
        <f>B17</f>
        <v>0</v>
      </c>
      <c r="E77" s="313" t="e">
        <f>B11/(B11+B12+B14)</f>
        <v>#DIV/0!</v>
      </c>
      <c r="F77" s="302" t="e">
        <f t="shared" si="2"/>
        <v>#DIV/0!</v>
      </c>
      <c r="G77" s="302"/>
      <c r="H77" s="43"/>
    </row>
    <row r="78" spans="1:9" s="44" customFormat="1" ht="15.5" x14ac:dyDescent="0.35">
      <c r="A78" s="274" t="s">
        <v>78</v>
      </c>
      <c r="B78" s="253" t="s">
        <v>35</v>
      </c>
      <c r="C78" s="236"/>
      <c r="D78" s="244">
        <f>B17</f>
        <v>0</v>
      </c>
      <c r="E78" s="313" t="e">
        <f>B11/(B11+B12+B14)</f>
        <v>#DIV/0!</v>
      </c>
      <c r="F78" s="302" t="e">
        <f t="shared" si="2"/>
        <v>#DIV/0!</v>
      </c>
      <c r="G78" s="302"/>
      <c r="H78" s="43"/>
    </row>
    <row r="79" spans="1:9" s="44" customFormat="1" ht="15.5" x14ac:dyDescent="0.35">
      <c r="A79" s="274" t="s">
        <v>79</v>
      </c>
      <c r="B79" s="253" t="s">
        <v>35</v>
      </c>
      <c r="C79" s="236"/>
      <c r="D79" s="244">
        <f>B17</f>
        <v>0</v>
      </c>
      <c r="E79" s="313" t="e">
        <f>B11/(B11+B12+B14)</f>
        <v>#DIV/0!</v>
      </c>
      <c r="F79" s="302" t="e">
        <f t="shared" si="2"/>
        <v>#DIV/0!</v>
      </c>
      <c r="G79" s="302"/>
      <c r="H79" s="43"/>
    </row>
    <row r="80" spans="1:9" s="44" customFormat="1" ht="15.5" x14ac:dyDescent="0.35">
      <c r="A80" s="274" t="s">
        <v>105</v>
      </c>
      <c r="B80" s="253" t="s">
        <v>35</v>
      </c>
      <c r="C80" s="236"/>
      <c r="D80" s="244">
        <f>B17</f>
        <v>0</v>
      </c>
      <c r="E80" s="313" t="e">
        <f>B11/(B11+B12+B14)</f>
        <v>#DIV/0!</v>
      </c>
      <c r="F80" s="302" t="e">
        <f t="shared" si="2"/>
        <v>#DIV/0!</v>
      </c>
      <c r="G80" s="302"/>
      <c r="H80" s="43"/>
    </row>
    <row r="81" spans="1:8" s="44" customFormat="1" ht="15.5" x14ac:dyDescent="0.35">
      <c r="A81" s="274" t="s">
        <v>80</v>
      </c>
      <c r="B81" s="253" t="s">
        <v>35</v>
      </c>
      <c r="C81" s="236"/>
      <c r="D81" s="244">
        <f>B17</f>
        <v>0</v>
      </c>
      <c r="E81" s="313" t="e">
        <f>B11/(B11+B12+B14)</f>
        <v>#DIV/0!</v>
      </c>
      <c r="F81" s="302" t="e">
        <f t="shared" si="2"/>
        <v>#DIV/0!</v>
      </c>
      <c r="G81" s="302"/>
      <c r="H81" s="43"/>
    </row>
    <row r="82" spans="1:8" s="44" customFormat="1" ht="15.5" x14ac:dyDescent="0.35">
      <c r="A82" s="274" t="s">
        <v>81</v>
      </c>
      <c r="B82" s="253" t="s">
        <v>35</v>
      </c>
      <c r="C82" s="236"/>
      <c r="D82" s="244">
        <f>B17</f>
        <v>0</v>
      </c>
      <c r="E82" s="313" t="e">
        <f>B11/(B11+B12+B14)</f>
        <v>#DIV/0!</v>
      </c>
      <c r="F82" s="302" t="e">
        <f t="shared" si="2"/>
        <v>#DIV/0!</v>
      </c>
      <c r="G82" s="302"/>
      <c r="H82" s="43"/>
    </row>
    <row r="83" spans="1:8" s="44" customFormat="1" ht="15.5" x14ac:dyDescent="0.35">
      <c r="A83" s="274" t="s">
        <v>82</v>
      </c>
      <c r="B83" s="253" t="s">
        <v>35</v>
      </c>
      <c r="C83" s="236"/>
      <c r="D83" s="244">
        <f>B17</f>
        <v>0</v>
      </c>
      <c r="E83" s="313" t="e">
        <f>B11/(B11+B12+B14)</f>
        <v>#DIV/0!</v>
      </c>
      <c r="F83" s="302" t="e">
        <f t="shared" si="2"/>
        <v>#DIV/0!</v>
      </c>
      <c r="G83" s="302"/>
      <c r="H83" s="43"/>
    </row>
    <row r="84" spans="1:8" s="44" customFormat="1" ht="15.5" x14ac:dyDescent="0.35">
      <c r="A84" s="274" t="s">
        <v>83</v>
      </c>
      <c r="B84" s="253" t="s">
        <v>35</v>
      </c>
      <c r="C84" s="236"/>
      <c r="D84" s="244">
        <f>B17</f>
        <v>0</v>
      </c>
      <c r="E84" s="313" t="e">
        <f>B11/(B11+B12+B14)</f>
        <v>#DIV/0!</v>
      </c>
      <c r="F84" s="302" t="e">
        <f t="shared" si="2"/>
        <v>#DIV/0!</v>
      </c>
      <c r="G84" s="302"/>
      <c r="H84" s="43"/>
    </row>
    <row r="85" spans="1:8" s="44" customFormat="1" ht="15.5" x14ac:dyDescent="0.35">
      <c r="A85" s="274" t="s">
        <v>84</v>
      </c>
      <c r="B85" s="253" t="s">
        <v>35</v>
      </c>
      <c r="C85" s="236"/>
      <c r="D85" s="244">
        <f>B17</f>
        <v>0</v>
      </c>
      <c r="E85" s="313" t="e">
        <f>B11/(B11+B12+B14)</f>
        <v>#DIV/0!</v>
      </c>
      <c r="F85" s="302" t="e">
        <f t="shared" si="2"/>
        <v>#DIV/0!</v>
      </c>
      <c r="G85" s="302"/>
      <c r="H85" s="43"/>
    </row>
    <row r="86" spans="1:8" s="44" customFormat="1" ht="15.5" x14ac:dyDescent="0.35">
      <c r="A86" s="304" t="s">
        <v>123</v>
      </c>
      <c r="B86" s="253" t="s">
        <v>35</v>
      </c>
      <c r="C86" s="308"/>
      <c r="D86" s="290">
        <v>1</v>
      </c>
      <c r="E86" s="317">
        <v>1</v>
      </c>
      <c r="F86" s="305">
        <f>C86*D86*E86</f>
        <v>0</v>
      </c>
      <c r="G86" s="302"/>
      <c r="H86" s="43"/>
    </row>
    <row r="87" spans="1:8" s="44" customFormat="1" ht="15.5" x14ac:dyDescent="0.35">
      <c r="A87" s="451"/>
      <c r="B87" s="452"/>
      <c r="C87" s="452"/>
      <c r="D87" s="452"/>
      <c r="E87" s="452"/>
      <c r="F87" s="453"/>
      <c r="G87" s="302"/>
      <c r="H87" s="43"/>
    </row>
    <row r="88" spans="1:8" s="44" customFormat="1" ht="15.5" x14ac:dyDescent="0.35">
      <c r="A88" s="454" t="s">
        <v>117</v>
      </c>
      <c r="B88" s="455"/>
      <c r="C88" s="455"/>
      <c r="D88" s="455"/>
      <c r="E88" s="456"/>
      <c r="F88" s="262" t="e">
        <f>SUM(F72:F86)+SUM(F53:F64)+F68</f>
        <v>#DIV/0!</v>
      </c>
      <c r="G88" s="303"/>
      <c r="H88" s="43"/>
    </row>
    <row r="89" spans="1:8" s="44" customFormat="1" ht="15.5" x14ac:dyDescent="0.35">
      <c r="A89" s="254"/>
      <c r="B89" s="255"/>
      <c r="C89" s="256"/>
      <c r="D89" s="257"/>
      <c r="E89" s="318"/>
      <c r="F89" s="258"/>
      <c r="G89" s="259"/>
      <c r="H89" s="43"/>
    </row>
    <row r="90" spans="1:8" s="44" customFormat="1" ht="15.5" x14ac:dyDescent="0.35">
      <c r="A90" s="463" t="s">
        <v>102</v>
      </c>
      <c r="B90" s="464"/>
      <c r="C90" s="464"/>
      <c r="D90" s="464"/>
      <c r="E90" s="464"/>
      <c r="F90" s="464"/>
      <c r="G90" s="260"/>
      <c r="H90" s="43"/>
    </row>
    <row r="91" spans="1:8" s="44" customFormat="1" ht="15.5" x14ac:dyDescent="0.35">
      <c r="A91" s="457" t="s">
        <v>103</v>
      </c>
      <c r="B91" s="458"/>
      <c r="C91" s="458"/>
      <c r="D91" s="460">
        <v>0</v>
      </c>
      <c r="E91" s="460"/>
      <c r="F91" s="460"/>
      <c r="G91" s="261">
        <v>0</v>
      </c>
      <c r="H91" s="43"/>
    </row>
    <row r="92" spans="1:8" s="41" customFormat="1" ht="15.5" x14ac:dyDescent="0.35">
      <c r="A92" s="458" t="s">
        <v>103</v>
      </c>
      <c r="B92" s="458"/>
      <c r="C92" s="458"/>
      <c r="D92" s="460">
        <v>0</v>
      </c>
      <c r="E92" s="460"/>
      <c r="F92" s="460"/>
      <c r="G92" s="261">
        <v>0</v>
      </c>
      <c r="H92" s="45"/>
    </row>
    <row r="93" spans="1:8" s="41" customFormat="1" ht="15.5" x14ac:dyDescent="0.35">
      <c r="A93" s="458" t="s">
        <v>103</v>
      </c>
      <c r="B93" s="458"/>
      <c r="C93" s="458"/>
      <c r="D93" s="460">
        <v>0</v>
      </c>
      <c r="E93" s="460"/>
      <c r="F93" s="460"/>
      <c r="G93" s="261">
        <v>0</v>
      </c>
      <c r="H93" s="45"/>
    </row>
    <row r="94" spans="1:8" s="41" customFormat="1" ht="15.5" x14ac:dyDescent="0.35">
      <c r="A94" s="458" t="s">
        <v>103</v>
      </c>
      <c r="B94" s="458"/>
      <c r="C94" s="458"/>
      <c r="D94" s="460">
        <v>0</v>
      </c>
      <c r="E94" s="460"/>
      <c r="F94" s="460"/>
      <c r="G94" s="261">
        <v>0</v>
      </c>
      <c r="H94" s="45"/>
    </row>
    <row r="95" spans="1:8" s="41" customFormat="1" ht="15.5" x14ac:dyDescent="0.35">
      <c r="A95" s="458" t="s">
        <v>103</v>
      </c>
      <c r="B95" s="458"/>
      <c r="C95" s="458"/>
      <c r="D95" s="460">
        <v>0</v>
      </c>
      <c r="E95" s="460"/>
      <c r="F95" s="460"/>
      <c r="G95" s="261">
        <v>0</v>
      </c>
      <c r="H95" s="40"/>
    </row>
    <row r="96" spans="1:8" s="41" customFormat="1" ht="15" x14ac:dyDescent="0.3">
      <c r="A96" s="459" t="s">
        <v>205</v>
      </c>
      <c r="B96" s="459"/>
      <c r="C96" s="459"/>
      <c r="D96" s="466">
        <f>SUM(D91:D95)</f>
        <v>0</v>
      </c>
      <c r="E96" s="466"/>
      <c r="F96" s="466"/>
      <c r="G96" s="262">
        <f>SUM(G91:G95)</f>
        <v>0</v>
      </c>
      <c r="H96" s="40"/>
    </row>
    <row r="97" spans="1:8" ht="15.5" x14ac:dyDescent="0.35">
      <c r="A97" s="218"/>
      <c r="B97" s="219"/>
      <c r="C97" s="220"/>
      <c r="D97" s="221"/>
      <c r="E97" s="312"/>
      <c r="F97" s="222"/>
      <c r="G97" s="263"/>
    </row>
    <row r="98" spans="1:8" ht="17.5" x14ac:dyDescent="0.35">
      <c r="A98" s="462" t="s">
        <v>200</v>
      </c>
      <c r="B98" s="462"/>
      <c r="C98" s="462"/>
      <c r="D98" s="462"/>
      <c r="E98" s="462"/>
      <c r="F98" s="462"/>
      <c r="G98" s="264"/>
    </row>
    <row r="99" spans="1:8" ht="15" x14ac:dyDescent="0.3">
      <c r="A99" s="461" t="s">
        <v>52</v>
      </c>
      <c r="B99" s="461"/>
      <c r="C99" s="461"/>
      <c r="D99" s="465" t="e">
        <f>F48+F88+D96</f>
        <v>#DIV/0!</v>
      </c>
      <c r="E99" s="465"/>
      <c r="F99" s="465"/>
      <c r="G99" s="262" t="e">
        <f>F48+F88+G96</f>
        <v>#DIV/0!</v>
      </c>
    </row>
    <row r="100" spans="1:8" ht="15" x14ac:dyDescent="0.3">
      <c r="A100" s="461" t="s">
        <v>199</v>
      </c>
      <c r="B100" s="461"/>
      <c r="C100" s="461"/>
      <c r="D100" s="465" t="e">
        <f>D99/B11</f>
        <v>#DIV/0!</v>
      </c>
      <c r="E100" s="465"/>
      <c r="F100" s="465"/>
      <c r="G100" s="262" t="e">
        <f>G99/C11</f>
        <v>#DIV/0!</v>
      </c>
    </row>
    <row r="101" spans="1:8" ht="15.5" x14ac:dyDescent="0.35">
      <c r="A101" s="446"/>
      <c r="B101" s="447"/>
      <c r="C101" s="447"/>
      <c r="D101" s="447"/>
      <c r="E101" s="447"/>
      <c r="F101" s="447"/>
      <c r="G101" s="265"/>
    </row>
    <row r="102" spans="1:8" ht="18" thickBot="1" x14ac:dyDescent="0.4">
      <c r="A102" s="448" t="s">
        <v>201</v>
      </c>
      <c r="B102" s="448"/>
      <c r="C102" s="448"/>
      <c r="D102" s="448"/>
      <c r="E102" s="448"/>
      <c r="F102" s="448"/>
      <c r="G102" s="265"/>
    </row>
    <row r="103" spans="1:8" s="41" customFormat="1" ht="15.5" x14ac:dyDescent="0.35">
      <c r="A103" s="449" t="s">
        <v>202</v>
      </c>
      <c r="B103" s="450"/>
      <c r="C103" s="450"/>
      <c r="D103" s="450"/>
      <c r="E103" s="450"/>
      <c r="F103" s="450"/>
      <c r="G103" s="266"/>
      <c r="H103" s="40"/>
    </row>
    <row r="104" spans="1:8" s="41" customFormat="1" ht="15.5" x14ac:dyDescent="0.35">
      <c r="A104" s="468" t="s">
        <v>191</v>
      </c>
      <c r="B104" s="468"/>
      <c r="C104" s="468"/>
      <c r="D104" s="460">
        <v>0</v>
      </c>
      <c r="E104" s="460"/>
      <c r="F104" s="460"/>
      <c r="G104" s="261">
        <v>0</v>
      </c>
      <c r="H104" s="40"/>
    </row>
    <row r="105" spans="1:8" ht="15.5" x14ac:dyDescent="0.35">
      <c r="A105" s="468" t="s">
        <v>191</v>
      </c>
      <c r="B105" s="468"/>
      <c r="C105" s="468"/>
      <c r="D105" s="460">
        <v>0</v>
      </c>
      <c r="E105" s="460"/>
      <c r="F105" s="460"/>
      <c r="G105" s="261">
        <v>0</v>
      </c>
    </row>
    <row r="106" spans="1:8" ht="15.5" x14ac:dyDescent="0.35">
      <c r="A106" s="468" t="s">
        <v>191</v>
      </c>
      <c r="B106" s="468"/>
      <c r="C106" s="468"/>
      <c r="D106" s="460">
        <v>0</v>
      </c>
      <c r="E106" s="460"/>
      <c r="F106" s="460"/>
      <c r="G106" s="261">
        <v>0</v>
      </c>
    </row>
    <row r="107" spans="1:8" ht="15.5" x14ac:dyDescent="0.35">
      <c r="A107" s="468" t="s">
        <v>191</v>
      </c>
      <c r="B107" s="468"/>
      <c r="C107" s="468"/>
      <c r="D107" s="460">
        <v>0</v>
      </c>
      <c r="E107" s="460"/>
      <c r="F107" s="460"/>
      <c r="G107" s="261">
        <v>0</v>
      </c>
    </row>
    <row r="108" spans="1:8" ht="15.5" x14ac:dyDescent="0.35">
      <c r="A108" s="468" t="s">
        <v>191</v>
      </c>
      <c r="B108" s="468"/>
      <c r="C108" s="468"/>
      <c r="D108" s="460">
        <v>0</v>
      </c>
      <c r="E108" s="460"/>
      <c r="F108" s="460"/>
      <c r="G108" s="261">
        <v>0</v>
      </c>
    </row>
    <row r="109" spans="1:8" ht="15" x14ac:dyDescent="0.3">
      <c r="A109" s="469" t="s">
        <v>203</v>
      </c>
      <c r="B109" s="469"/>
      <c r="C109" s="469"/>
      <c r="D109" s="465" t="e">
        <f>D99+SUM(D104:D108)</f>
        <v>#DIV/0!</v>
      </c>
      <c r="E109" s="465"/>
      <c r="F109" s="465"/>
      <c r="G109" s="262" t="e">
        <f>G99+SUM(G104:G108)</f>
        <v>#DIV/0!</v>
      </c>
    </row>
    <row r="110" spans="1:8" ht="15" x14ac:dyDescent="0.3">
      <c r="A110" s="469" t="s">
        <v>204</v>
      </c>
      <c r="B110" s="469"/>
      <c r="C110" s="469"/>
      <c r="D110" s="465" t="e">
        <f>D109/B11</f>
        <v>#DIV/0!</v>
      </c>
      <c r="E110" s="465"/>
      <c r="F110" s="465"/>
      <c r="G110" s="262" t="e">
        <f>G109/C11</f>
        <v>#DIV/0!</v>
      </c>
    </row>
    <row r="111" spans="1:8" s="467" customFormat="1" ht="42" customHeight="1" x14ac:dyDescent="0.3">
      <c r="A111" s="467" t="s">
        <v>158</v>
      </c>
    </row>
    <row r="112" spans="1:8" hidden="1" x14ac:dyDescent="0.25">
      <c r="H112" s="11"/>
    </row>
    <row r="113" spans="8:8" hidden="1" x14ac:dyDescent="0.25">
      <c r="H113" s="11" t="s">
        <v>43</v>
      </c>
    </row>
    <row r="114" spans="8:8" hidden="1" x14ac:dyDescent="0.25">
      <c r="H114" s="11" t="s">
        <v>42</v>
      </c>
    </row>
    <row r="115" spans="8:8" hidden="1" x14ac:dyDescent="0.25">
      <c r="H115" s="11" t="s">
        <v>41</v>
      </c>
    </row>
    <row r="116" spans="8:8" hidden="1" x14ac:dyDescent="0.25">
      <c r="H116" s="11" t="s">
        <v>18</v>
      </c>
    </row>
    <row r="117" spans="8:8" hidden="1" x14ac:dyDescent="0.25">
      <c r="H117" s="11" t="s">
        <v>45</v>
      </c>
    </row>
    <row r="118" spans="8:8" hidden="1" x14ac:dyDescent="0.25">
      <c r="H118" s="11" t="s">
        <v>17</v>
      </c>
    </row>
    <row r="119" spans="8:8" hidden="1" x14ac:dyDescent="0.25">
      <c r="H119" s="11" t="s">
        <v>39</v>
      </c>
    </row>
    <row r="120" spans="8:8" hidden="1" x14ac:dyDescent="0.25">
      <c r="H120" s="11" t="s">
        <v>108</v>
      </c>
    </row>
    <row r="121" spans="8:8" hidden="1" x14ac:dyDescent="0.25">
      <c r="H121" s="11" t="s">
        <v>40</v>
      </c>
    </row>
    <row r="122" spans="8:8" hidden="1" x14ac:dyDescent="0.25">
      <c r="H122" s="11"/>
    </row>
    <row r="123" spans="8:8" hidden="1" x14ac:dyDescent="0.25">
      <c r="H123" s="11"/>
    </row>
    <row r="124" spans="8:8" hidden="1" x14ac:dyDescent="0.25">
      <c r="H124" s="11"/>
    </row>
    <row r="125" spans="8:8" hidden="1" x14ac:dyDescent="0.25">
      <c r="H125" s="11"/>
    </row>
    <row r="126" spans="8:8" hidden="1" x14ac:dyDescent="0.25">
      <c r="H126" s="11"/>
    </row>
  </sheetData>
  <sheetProtection sheet="1" insertRows="0" sort="0"/>
  <mergeCells count="66">
    <mergeCell ref="A111:XFD111"/>
    <mergeCell ref="A104:C104"/>
    <mergeCell ref="A105:C105"/>
    <mergeCell ref="A106:C106"/>
    <mergeCell ref="A107:C107"/>
    <mergeCell ref="A108:C108"/>
    <mergeCell ref="A109:C109"/>
    <mergeCell ref="A110:C110"/>
    <mergeCell ref="D104:F104"/>
    <mergeCell ref="D105:F105"/>
    <mergeCell ref="D106:F106"/>
    <mergeCell ref="D107:F107"/>
    <mergeCell ref="D108:F108"/>
    <mergeCell ref="D109:F109"/>
    <mergeCell ref="D110:F110"/>
    <mergeCell ref="A99:C99"/>
    <mergeCell ref="A100:C100"/>
    <mergeCell ref="A98:F98"/>
    <mergeCell ref="A90:F90"/>
    <mergeCell ref="D99:F99"/>
    <mergeCell ref="D100:F100"/>
    <mergeCell ref="D96:F96"/>
    <mergeCell ref="A101:F101"/>
    <mergeCell ref="A102:F102"/>
    <mergeCell ref="A103:F103"/>
    <mergeCell ref="A87:F87"/>
    <mergeCell ref="A88:E88"/>
    <mergeCell ref="A91:C91"/>
    <mergeCell ref="A92:C92"/>
    <mergeCell ref="A93:C93"/>
    <mergeCell ref="A94:C94"/>
    <mergeCell ref="A95:C95"/>
    <mergeCell ref="A96:C96"/>
    <mergeCell ref="D91:F91"/>
    <mergeCell ref="D92:F92"/>
    <mergeCell ref="D93:F93"/>
    <mergeCell ref="D94:F94"/>
    <mergeCell ref="D95:F95"/>
    <mergeCell ref="A65:F65"/>
    <mergeCell ref="A66:F66"/>
    <mergeCell ref="A15:G15"/>
    <mergeCell ref="A19:G19"/>
    <mergeCell ref="B16:G16"/>
    <mergeCell ref="B17:G17"/>
    <mergeCell ref="A33:G33"/>
    <mergeCell ref="A41:F41"/>
    <mergeCell ref="A47:F47"/>
    <mergeCell ref="A48:E48"/>
    <mergeCell ref="A50:F50"/>
    <mergeCell ref="A49:F49"/>
    <mergeCell ref="A70:F70"/>
    <mergeCell ref="A9:G9"/>
    <mergeCell ref="A1:G1"/>
    <mergeCell ref="B3:G3"/>
    <mergeCell ref="B4:G4"/>
    <mergeCell ref="B5:G5"/>
    <mergeCell ref="B6:G6"/>
    <mergeCell ref="B7:G7"/>
    <mergeCell ref="B8:G8"/>
    <mergeCell ref="A2:G2"/>
    <mergeCell ref="B10:G10"/>
    <mergeCell ref="B11:G11"/>
    <mergeCell ref="B12:G12"/>
    <mergeCell ref="B13:G13"/>
    <mergeCell ref="B14:G14"/>
    <mergeCell ref="A51:F51"/>
  </mergeCells>
  <phoneticPr fontId="5" type="noConversion"/>
  <dataValidations count="25">
    <dataValidation allowBlank="1" showInputMessage="1" showErrorMessage="1" prompt="District Name (autopopulated from information entered in CACFP Worksheet)" sqref="B3:G3" xr:uid="{0771A3BB-6B10-4A35-BCC6-B2EBA69C7F8D}"/>
    <dataValidation allowBlank="1" showInputMessage="1" showErrorMessage="1" prompt="Provider name (autopopulated from information entered in CACFP Worksheet)" sqref="B4:G4" xr:uid="{94B473D7-E769-467D-8487-9AD877CCCF07}"/>
    <dataValidation type="list" allowBlank="1" showInputMessage="1" showErrorMessage="1" prompt="Nonprofit status" sqref="B6:G6" xr:uid="{32B0F9E0-B5FF-48D8-89ED-E8F85A9CA739}">
      <formula1>"Select non-profit status, 501(3)C) non-profit, Other non-profit, For profit"</formula1>
    </dataValidation>
    <dataValidation type="list" allowBlank="1" showInputMessage="1" showErrorMessage="1" prompt="Facility ownership" sqref="B7:G7" xr:uid="{83CFA569-8D40-42FF-86B6-21D88410A9AD}">
      <formula1>"Select Facility ownership, Owned by provider/parent company, Leased from unrelated party, Leased from related party"</formula1>
    </dataValidation>
    <dataValidation allowBlank="1" showInputMessage="1" showErrorMessage="1" prompt="Classrooms Serving Contracted Eligible Children" sqref="B10" xr:uid="{56E54D67-7E2E-41F4-B452-55C1094ED798}"/>
    <dataValidation allowBlank="1" showInputMessage="1" showErrorMessage="1" prompt="Contracted Eligible Children" sqref="B11" xr:uid="{31BF3FAB-3406-4F63-AE8F-1549305C5019}"/>
    <dataValidation allowBlank="1" showInputMessage="1" showErrorMessage="1" prompt="Other Students in Classrooms with Contracted Eligible Children" sqref="B12" xr:uid="{C8AD8822-6F44-49BB-B33F-D8F114F9363F}"/>
    <dataValidation allowBlank="1" showInputMessage="1" showErrorMessage="1" prompt="All Other Classrooms" sqref="B13" xr:uid="{5C0EDBA0-131F-48AE-AD7B-554352446A0D}"/>
    <dataValidation allowBlank="1" showInputMessage="1" showErrorMessage="1" prompt="All Other Children" sqref="B14" xr:uid="{54DA425A-1BC4-4B7E-A2F5-5194DD402161}"/>
    <dataValidation allowBlank="1" showInputMessage="1" showErrorMessage="1" prompt="District School Calendar Days" sqref="B16" xr:uid="{EDA64EE0-365E-4733-8ECA-59EB88BA4C49}"/>
    <dataValidation allowBlank="1" showInputMessage="1" showErrorMessage="1" prompt="DOE Share of Annual Costs (autocalculated)" sqref="B17" xr:uid="{8212D248-4B85-4A52-9B07-FD0B8DF0C240}"/>
    <dataValidation allowBlank="1" showInputMessage="1" showErrorMessage="1" prompt="Subtotal: Educational Program Costs (autocalculated)" sqref="F48" xr:uid="{031A8B1B-3AF2-49A2-B4CB-226276D091A0}"/>
    <dataValidation allowBlank="1" showInputMessage="1" showErrorMessage="1" prompt="Subtotal of administrative support and indirect costs (autocalculated)" sqref="F88" xr:uid="{47394137-0EDD-4CB3-A54C-89A67E7F7989}"/>
    <dataValidation allowBlank="1" showInputMessage="1" showErrorMessage="1" prompt="approved budget costs for A91" sqref="D91:F91" xr:uid="{68496F8A-82B2-4E03-8ED0-44A20220DC96}"/>
    <dataValidation allowBlank="1" showInputMessage="1" showErrorMessage="1" prompt="approved budget costs for A92" sqref="D92:F92" xr:uid="{A4415A90-4ADF-4A23-A95D-346AD079E267}"/>
    <dataValidation allowBlank="1" showInputMessage="1" showErrorMessage="1" prompt="approved budget costs for A93" sqref="D93:F93" xr:uid="{82E12140-E576-4BEB-A419-0D9900A64878}"/>
    <dataValidation allowBlank="1" showInputMessage="1" showErrorMessage="1" prompt="approved budget costs for A94" sqref="D94:F94" xr:uid="{98A1A95E-9103-4D91-9018-A0D86E04BF9F}"/>
    <dataValidation allowBlank="1" showInputMessage="1" showErrorMessage="1" prompt="approved budget costs for A95" sqref="D95:F95" xr:uid="{7FFC5164-EC0B-4EDF-A16D-F158123DAE22}"/>
    <dataValidation allowBlank="1" showInputMessage="1" showErrorMessage="1" prompt="Subtotal (other approved budget costs): autocalculated" sqref="D96:F96" xr:uid="{51CFC73A-4D75-4EFF-ACED-D61090F777B4}"/>
    <dataValidation allowBlank="1" showInputMessage="1" showErrorMessage="1" prompt="Total cost (autocalculated)" sqref="D99:F99" xr:uid="{EA77A495-038A-4FAC-9AFC-EC60B637BB5E}"/>
    <dataValidation allowBlank="1" showInputMessage="1" showErrorMessage="1" prompt="Per pupil cost (autocalculated)" sqref="D100:F100" xr:uid="{70C75C82-0899-410D-B26B-FC0998B6AF01}"/>
    <dataValidation allowBlank="1" showInputMessage="1" showErrorMessage="1" prompt="Total cost less district adjustments (autocalculated)" sqref="D109:F109" xr:uid="{3B524F01-280A-4503-A80C-4971F93CA81F}"/>
    <dataValidation allowBlank="1" showInputMessage="1" showErrorMessage="1" prompt="Per-pupil cost less district adjustments" sqref="D110:F110" xr:uid="{40D72989-BBEA-4428-AAB1-906FD1D66B37}"/>
    <dataValidation type="list" allowBlank="1" showInputMessage="1" showErrorMessage="1" sqref="B5:G5" xr:uid="{94F8A227-8E47-432E-A1F1-31E855D699EC}">
      <formula1>"Select program type, Other private provider, Enhanced Head Start (State and Federally Funded), Expanded Head Start (fully State funded)"</formula1>
    </dataValidation>
    <dataValidation allowBlank="1" showInputMessage="1" showErrorMessage="1" prompt="DCF License number" sqref="B8:G8" xr:uid="{32D5300E-8840-4578-BC84-9D334DFFC573}"/>
  </dataValidations>
  <printOptions horizontalCentered="1"/>
  <pageMargins left="0.28000000000000003" right="0.34" top="0.5" bottom="0.75" header="0.3" footer="0.3"/>
  <pageSetup scale="58" orientation="portrait" useFirstPageNumber="1" r:id="rId1"/>
  <headerFooter alignWithMargins="0">
    <oddFooter>&amp;RLast modified on &amp;D, &amp;T</oddFooter>
  </headerFooter>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zoomScaleNormal="100" workbookViewId="0">
      <selection sqref="A1:B1"/>
    </sheetView>
  </sheetViews>
  <sheetFormatPr defaultColWidth="0" defaultRowHeight="15.5" zeroHeight="1" x14ac:dyDescent="0.35"/>
  <cols>
    <col min="1" max="1" width="39.25" customWidth="1"/>
    <col min="2" max="2" width="42.25" customWidth="1"/>
    <col min="3" max="9" width="9" hidden="1" customWidth="1"/>
    <col min="10" max="10" width="10" hidden="1" customWidth="1"/>
    <col min="11" max="16384" width="9" hidden="1"/>
  </cols>
  <sheetData>
    <row r="1" spans="1:10" ht="45" customHeight="1" x14ac:dyDescent="0.35">
      <c r="A1" s="474" t="s">
        <v>212</v>
      </c>
      <c r="B1" s="474"/>
    </row>
    <row r="2" spans="1:10" ht="81.75" customHeight="1" x14ac:dyDescent="0.35">
      <c r="A2" s="475" t="s">
        <v>182</v>
      </c>
      <c r="B2" s="476"/>
      <c r="C2" s="73"/>
      <c r="D2" s="73"/>
      <c r="E2" s="73"/>
      <c r="F2" s="73"/>
      <c r="G2" s="73"/>
      <c r="H2" s="73"/>
      <c r="I2" s="73"/>
      <c r="J2" s="73"/>
    </row>
    <row r="3" spans="1:10" ht="30.5" x14ac:dyDescent="0.35">
      <c r="A3" s="206" t="s">
        <v>187</v>
      </c>
      <c r="B3" s="204"/>
    </row>
    <row r="4" spans="1:10" x14ac:dyDescent="0.35">
      <c r="A4" s="203" t="s">
        <v>184</v>
      </c>
      <c r="B4" s="205"/>
      <c r="C4" s="73"/>
      <c r="D4" s="73"/>
      <c r="E4" s="73"/>
      <c r="F4" s="73"/>
      <c r="G4" s="73"/>
      <c r="H4" s="73"/>
      <c r="I4" s="73"/>
      <c r="J4" s="73"/>
    </row>
    <row r="5" spans="1:10" ht="30.75" customHeight="1" x14ac:dyDescent="0.35">
      <c r="A5" s="477" t="s">
        <v>183</v>
      </c>
      <c r="B5" s="477"/>
    </row>
    <row r="6" spans="1:10" ht="40.5" customHeight="1" x14ac:dyDescent="0.35">
      <c r="A6" s="471" t="s">
        <v>185</v>
      </c>
      <c r="B6" s="478"/>
      <c r="C6" s="70"/>
      <c r="D6" s="70"/>
      <c r="E6" s="70"/>
      <c r="F6" s="70"/>
      <c r="G6" s="70"/>
      <c r="H6" s="70"/>
      <c r="I6" s="70"/>
      <c r="J6" s="70"/>
    </row>
    <row r="7" spans="1:10" ht="35.5" customHeight="1" x14ac:dyDescent="0.35">
      <c r="A7" s="471" t="s">
        <v>186</v>
      </c>
      <c r="B7" s="471"/>
      <c r="C7" s="49"/>
      <c r="D7" s="49"/>
      <c r="E7" s="49"/>
      <c r="F7" s="49"/>
      <c r="G7" s="49"/>
      <c r="H7" s="49"/>
      <c r="I7" s="49"/>
      <c r="J7" s="49"/>
    </row>
    <row r="8" spans="1:10" ht="30.75" customHeight="1" x14ac:dyDescent="0.35">
      <c r="A8" s="471" t="s">
        <v>188</v>
      </c>
      <c r="B8" s="471"/>
      <c r="C8" s="49"/>
      <c r="D8" s="49"/>
      <c r="E8" s="49"/>
      <c r="F8" s="49"/>
      <c r="G8" s="49"/>
      <c r="H8" s="49"/>
      <c r="I8" s="49"/>
      <c r="J8" s="49"/>
    </row>
    <row r="9" spans="1:10" ht="37.5" customHeight="1" x14ac:dyDescent="0.35">
      <c r="A9" s="471" t="s">
        <v>124</v>
      </c>
      <c r="B9" s="471"/>
      <c r="C9" s="72"/>
      <c r="D9" s="72"/>
      <c r="E9" s="72"/>
      <c r="F9" s="72"/>
      <c r="G9" s="72"/>
      <c r="H9" s="72"/>
      <c r="I9" s="72"/>
      <c r="J9" s="72"/>
    </row>
    <row r="10" spans="1:10" ht="36" customHeight="1" x14ac:dyDescent="0.35">
      <c r="A10" s="471" t="s">
        <v>125</v>
      </c>
      <c r="B10" s="471"/>
      <c r="C10" s="49"/>
      <c r="D10" s="49"/>
      <c r="E10" s="49"/>
      <c r="F10" s="49"/>
      <c r="G10" s="49"/>
      <c r="H10" s="49"/>
      <c r="I10" s="49"/>
      <c r="J10" s="49"/>
    </row>
    <row r="11" spans="1:10" ht="37" customHeight="1" x14ac:dyDescent="0.35">
      <c r="A11" s="471" t="s">
        <v>128</v>
      </c>
      <c r="B11" s="471"/>
      <c r="C11" s="72"/>
      <c r="D11" s="72"/>
      <c r="E11" s="72"/>
      <c r="F11" s="72"/>
      <c r="G11" s="72"/>
      <c r="H11" s="72"/>
      <c r="I11" s="72"/>
      <c r="J11" s="72"/>
    </row>
    <row r="12" spans="1:10" ht="17.25" customHeight="1" x14ac:dyDescent="0.35">
      <c r="A12" s="472" t="s">
        <v>44</v>
      </c>
      <c r="B12" s="473"/>
      <c r="C12" s="49"/>
      <c r="D12" s="49"/>
      <c r="E12" s="49"/>
      <c r="F12" s="49"/>
      <c r="G12" s="49"/>
      <c r="H12" s="49"/>
      <c r="I12" s="49"/>
      <c r="J12" s="49"/>
    </row>
    <row r="13" spans="1:10" ht="40.5" customHeight="1" x14ac:dyDescent="0.35">
      <c r="A13" s="207" t="s">
        <v>189</v>
      </c>
      <c r="B13" s="208"/>
      <c r="C13" s="72"/>
      <c r="D13" s="72"/>
      <c r="E13" s="72"/>
      <c r="F13" s="72"/>
      <c r="G13" s="72"/>
      <c r="H13" s="72"/>
      <c r="I13" s="72"/>
      <c r="J13" s="72"/>
    </row>
    <row r="14" spans="1:10" ht="21.75" customHeight="1" x14ac:dyDescent="0.35">
      <c r="A14" s="209" t="s">
        <v>190</v>
      </c>
      <c r="B14" s="210"/>
      <c r="C14" s="49"/>
      <c r="D14" s="49"/>
      <c r="E14" s="49"/>
      <c r="F14" s="49"/>
      <c r="G14" s="49"/>
      <c r="H14" s="49"/>
      <c r="I14" s="49"/>
      <c r="J14" s="49"/>
    </row>
    <row r="15" spans="1:10" ht="30.75" customHeight="1" x14ac:dyDescent="0.35">
      <c r="A15" s="470" t="s">
        <v>158</v>
      </c>
      <c r="B15" s="470"/>
      <c r="C15" s="72"/>
      <c r="D15" s="72"/>
      <c r="E15" s="72"/>
      <c r="F15" s="72"/>
      <c r="G15" s="72"/>
      <c r="H15" s="72"/>
      <c r="I15" s="72"/>
      <c r="J15" s="72"/>
    </row>
    <row r="16" spans="1:10" hidden="1" x14ac:dyDescent="0.35">
      <c r="A16" s="51"/>
      <c r="B16" s="49"/>
      <c r="C16" s="49"/>
      <c r="D16" s="49"/>
      <c r="E16" s="49"/>
      <c r="F16" s="49"/>
      <c r="G16" s="49"/>
      <c r="H16" s="49"/>
      <c r="I16" s="49"/>
      <c r="J16" s="49"/>
    </row>
    <row r="17" spans="1:10" ht="30.75" hidden="1" customHeight="1" x14ac:dyDescent="0.35">
      <c r="A17" s="71"/>
      <c r="B17" s="71"/>
      <c r="C17" s="71"/>
      <c r="D17" s="71"/>
      <c r="E17" s="71"/>
      <c r="F17" s="71"/>
      <c r="G17" s="71"/>
      <c r="H17" s="71"/>
      <c r="I17" s="71"/>
      <c r="J17" s="71"/>
    </row>
    <row r="18" spans="1:10" hidden="1" x14ac:dyDescent="0.35">
      <c r="A18" s="50"/>
      <c r="B18" s="49"/>
      <c r="C18" s="49"/>
      <c r="D18" s="49"/>
      <c r="E18" s="49"/>
      <c r="F18" s="49"/>
      <c r="G18" s="49"/>
      <c r="H18" s="49"/>
      <c r="I18" s="49"/>
      <c r="J18" s="49"/>
    </row>
    <row r="19" spans="1:10" hidden="1" x14ac:dyDescent="0.35">
      <c r="A19" s="76"/>
      <c r="B19" s="76"/>
      <c r="C19" s="76"/>
      <c r="D19" s="76"/>
      <c r="E19" s="76"/>
      <c r="F19" s="76"/>
      <c r="G19" s="76"/>
      <c r="H19" s="76"/>
      <c r="I19" s="76"/>
      <c r="J19" s="76"/>
    </row>
    <row r="20" spans="1:10" hidden="1" x14ac:dyDescent="0.35">
      <c r="A20" s="50"/>
      <c r="B20" s="49"/>
      <c r="C20" s="49"/>
      <c r="D20" s="49"/>
      <c r="E20" s="49"/>
      <c r="F20" s="49"/>
      <c r="G20" s="49"/>
      <c r="H20" s="49"/>
      <c r="I20" s="49"/>
      <c r="J20" s="49"/>
    </row>
    <row r="21" spans="1:10" hidden="1" x14ac:dyDescent="0.35">
      <c r="A21" s="48"/>
      <c r="B21" s="1"/>
      <c r="C21" s="1"/>
      <c r="D21" s="1"/>
      <c r="E21" s="1"/>
      <c r="F21" s="1"/>
      <c r="G21" s="1"/>
      <c r="H21" s="1"/>
      <c r="I21" s="1"/>
      <c r="J21" s="1"/>
    </row>
    <row r="22" spans="1:10" hidden="1" x14ac:dyDescent="0.35">
      <c r="A22" s="75"/>
      <c r="B22" s="75"/>
      <c r="C22" s="75"/>
      <c r="D22" s="75"/>
      <c r="E22" s="75"/>
      <c r="F22" s="1"/>
      <c r="G22" s="75"/>
      <c r="H22" s="75"/>
      <c r="I22" s="75"/>
      <c r="J22" s="1"/>
    </row>
    <row r="23" spans="1:10" hidden="1" x14ac:dyDescent="0.35">
      <c r="A23" s="74"/>
      <c r="B23" s="74"/>
      <c r="C23" s="74"/>
      <c r="D23" s="74"/>
      <c r="E23" s="74"/>
      <c r="F23" s="1"/>
      <c r="G23" s="74"/>
      <c r="H23" s="74"/>
      <c r="I23" s="74"/>
      <c r="J23" s="1"/>
    </row>
    <row r="24" spans="1:10" hidden="1" x14ac:dyDescent="0.35">
      <c r="A24" s="1"/>
      <c r="B24" s="1"/>
      <c r="C24" s="1"/>
      <c r="D24" s="1"/>
      <c r="E24" s="1"/>
      <c r="F24" s="1"/>
      <c r="G24" s="1"/>
      <c r="H24" s="1"/>
      <c r="I24" s="1"/>
      <c r="J24" s="1"/>
    </row>
    <row r="25" spans="1:10" hidden="1" x14ac:dyDescent="0.35">
      <c r="A25" s="1"/>
      <c r="B25" s="1"/>
      <c r="C25" s="1"/>
      <c r="D25" s="1"/>
      <c r="E25" s="1"/>
      <c r="F25" s="1"/>
      <c r="G25" s="1"/>
      <c r="H25" s="1"/>
      <c r="I25" s="1"/>
    </row>
  </sheetData>
  <sheetProtection sheet="1" objects="1" scenarios="1"/>
  <protectedRanges>
    <protectedRange sqref="B3:B4 B13:B14" name="Assurace"/>
  </protectedRanges>
  <mergeCells count="11">
    <mergeCell ref="A1:B1"/>
    <mergeCell ref="A2:B2"/>
    <mergeCell ref="A5:B5"/>
    <mergeCell ref="A6:B6"/>
    <mergeCell ref="A7:B7"/>
    <mergeCell ref="A15:B15"/>
    <mergeCell ref="A8:B8"/>
    <mergeCell ref="A9:B9"/>
    <mergeCell ref="A10:B10"/>
    <mergeCell ref="A11:B11"/>
    <mergeCell ref="A12:B12"/>
  </mergeCells>
  <phoneticPr fontId="10" type="noConversion"/>
  <dataValidations count="4">
    <dataValidation allowBlank="1" showInputMessage="1" showErrorMessage="1" prompt="Director name (person completing statement of assurance)" sqref="B3" xr:uid="{D03E6968-FBD8-49A9-983B-907EE233A220}"/>
    <dataValidation allowBlank="1" showInputMessage="1" showErrorMessage="1" prompt="DCF-Licensed Provider" sqref="B4" xr:uid="{46E242B2-F126-4307-883A-1917AA861CB7}"/>
    <dataValidation allowBlank="1" showInputMessage="1" showErrorMessage="1" prompt="Director's signature" sqref="B13" xr:uid="{0E74D69F-373E-47D1-91A1-738A83D8E8E5}"/>
    <dataValidation allowBlank="1" showInputMessage="1" showErrorMessage="1" prompt="Date of signature" sqref="B14" xr:uid="{6D657E2D-29D4-4F05-B70A-1E4619245C50}"/>
  </dataValidations>
  <pageMargins left="0.75" right="0.75" top="1" bottom="1" header="0.5" footer="0.5"/>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CACFP Worksheet</vt:lpstr>
      <vt:lpstr>Director Salary Scale</vt:lpstr>
      <vt:lpstr>Schedule A Personnel</vt:lpstr>
      <vt:lpstr>Provider Planning Budget</vt:lpstr>
      <vt:lpstr>Provider Statement of Assurance</vt:lpstr>
      <vt:lpstr>'CACFP Worksheet'!Print_Area</vt:lpstr>
      <vt:lpstr>'Director Salary Scale'!Print_Area</vt:lpstr>
      <vt:lpstr>'Provider Planning Budget'!Print_Area</vt:lpstr>
      <vt:lpstr>'Provider Statement of Assurance'!Print_Area</vt:lpstr>
      <vt:lpstr>'Schedule A Personnel'!Print_Area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Private Provider Budget Planning Workbook</dc:title>
  <dc:creator>New Jersey Department of Education</dc:creator>
  <cp:lastModifiedBy>O'Connor, Elizabeth</cp:lastModifiedBy>
  <cp:lastPrinted>2022-06-01T12:51:19Z</cp:lastPrinted>
  <dcterms:created xsi:type="dcterms:W3CDTF">2001-06-25T18:23:16Z</dcterms:created>
  <dcterms:modified xsi:type="dcterms:W3CDTF">2022-08-09T21:43:26Z</dcterms:modified>
</cp:coreProperties>
</file>