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DE335B28-A40D-4003-915B-99A3B185D09D}" xr6:coauthVersionLast="47" xr6:coauthVersionMax="47" xr10:uidLastSave="{00000000-0000-0000-0000-000000000000}"/>
  <bookViews>
    <workbookView xWindow="7005" yWindow="2520" windowWidth="16755" windowHeight="11385" xr2:uid="{00000000-000D-0000-FFFF-FFFF00000000}"/>
  </bookViews>
  <sheets>
    <sheet name="C-1a " sheetId="1" r:id="rId1"/>
  </sheets>
  <definedNames>
    <definedName name="_xlnm.Print_Area" localSheetId="0">'C-1a '!$C$1:$AA$772</definedName>
    <definedName name="_xlnm.Print_Titles" localSheetId="0">'C-1a '!$2:$15</definedName>
    <definedName name="Z_017049A2_611A_43F9_93FA_7496D808C7D3_.wvu.Cols" localSheetId="0" hidden="1">'C-1a '!$A:$B</definedName>
    <definedName name="Z_017049A2_611A_43F9_93FA_7496D808C7D3_.wvu.PrintArea" localSheetId="0" hidden="1">'C-1a '!$B$1:$AA$772</definedName>
    <definedName name="Z_017049A2_611A_43F9_93FA_7496D808C7D3_.wvu.PrintTitles" localSheetId="0" hidden="1">'C-1a '!$2:$15</definedName>
    <definedName name="Z_0BCBBD60_F9B3_44BF_BF35_026CC3BFB1F6_.wvu.Cols" localSheetId="0" hidden="1">'C-1a '!$A:$B</definedName>
    <definedName name="Z_0BCBBD60_F9B3_44BF_BF35_026CC3BFB1F6_.wvu.PrintArea" localSheetId="0" hidden="1">'C-1a '!$B$1:$AA$772</definedName>
    <definedName name="Z_0BCBBD60_F9B3_44BF_BF35_026CC3BFB1F6_.wvu.PrintTitles" localSheetId="0" hidden="1">'C-1a '!$2:$15</definedName>
    <definedName name="Z_46C6531D_CE94_4DAA_95AD_88963FCDF92F_.wvu.Cols" localSheetId="0" hidden="1">'C-1a '!$A:$B</definedName>
    <definedName name="Z_46C6531D_CE94_4DAA_95AD_88963FCDF92F_.wvu.PrintArea" localSheetId="0" hidden="1">'C-1a '!$B$1:$AA$772</definedName>
    <definedName name="Z_46C6531D_CE94_4DAA_95AD_88963FCDF92F_.wvu.PrintTitles" localSheetId="0" hidden="1">'C-1a '!$2:$15</definedName>
    <definedName name="Z_5328FCC5_1576_44C3_8836_BC98E27BA973_.wvu.Cols" localSheetId="0" hidden="1">'C-1a '!$A:$B</definedName>
    <definedName name="Z_5328FCC5_1576_44C3_8836_BC98E27BA973_.wvu.PrintArea" localSheetId="0" hidden="1">'C-1a '!$B$1:$AA$772</definedName>
    <definedName name="Z_5328FCC5_1576_44C3_8836_BC98E27BA973_.wvu.PrintTitles" localSheetId="0" hidden="1">'C-1a '!$2:$15</definedName>
    <definedName name="Z_64EF620F_D2FD_4A9F_A191_3A706D6FF638_.wvu.Cols" localSheetId="0" hidden="1">'C-1a '!$A:$B</definedName>
    <definedName name="Z_64EF620F_D2FD_4A9F_A191_3A706D6FF638_.wvu.PrintArea" localSheetId="0" hidden="1">'C-1a '!$B$1:$AA$772</definedName>
    <definedName name="Z_64EF620F_D2FD_4A9F_A191_3A706D6FF638_.wvu.PrintTitles" localSheetId="0" hidden="1">'C-1a '!$2:$15</definedName>
    <definedName name="Z_68A7A5B2_C6EA_4D88_951E_8DA23566400D_.wvu.Cols" localSheetId="0" hidden="1">'C-1a '!$A:$B</definedName>
    <definedName name="Z_68A7A5B2_C6EA_4D88_951E_8DA23566400D_.wvu.PrintArea" localSheetId="0" hidden="1">'C-1a '!$B$1:$AA$772</definedName>
    <definedName name="Z_68A7A5B2_C6EA_4D88_951E_8DA23566400D_.wvu.PrintTitles" localSheetId="0" hidden="1">'C-1a '!$2:$15</definedName>
    <definedName name="Z_6F3AE40C_80DA_46A3_8097_6418D590C119_.wvu.Cols" localSheetId="0" hidden="1">'C-1a '!$A:$B</definedName>
    <definedName name="Z_6F3AE40C_80DA_46A3_8097_6418D590C119_.wvu.PrintArea" localSheetId="0" hidden="1">'C-1a '!$B$1:$AA$772</definedName>
    <definedName name="Z_6F3AE40C_80DA_46A3_8097_6418D590C119_.wvu.PrintTitles" localSheetId="0" hidden="1">'C-1a '!$2:$15</definedName>
    <definedName name="Z_6FEACB38_D695_4B4F_BBB6_60915B7BB895_.wvu.Cols" localSheetId="0" hidden="1">'C-1a '!$A:$B</definedName>
    <definedName name="Z_6FEACB38_D695_4B4F_BBB6_60915B7BB895_.wvu.PrintArea" localSheetId="0" hidden="1">'C-1a '!$B$1:$AA$772</definedName>
    <definedName name="Z_6FEACB38_D695_4B4F_BBB6_60915B7BB895_.wvu.PrintTitles" localSheetId="0" hidden="1">'C-1a '!$2:$15</definedName>
    <definedName name="Z_703D5CC3_1A94_4E16_B07B_5D9FA0694AAD_.wvu.Cols" localSheetId="0" hidden="1">'C-1a '!$A:$B</definedName>
    <definedName name="Z_703D5CC3_1A94_4E16_B07B_5D9FA0694AAD_.wvu.PrintArea" localSheetId="0" hidden="1">'C-1a '!$B$1:$AA$772</definedName>
    <definedName name="Z_703D5CC3_1A94_4E16_B07B_5D9FA0694AAD_.wvu.PrintTitles" localSheetId="0" hidden="1">'C-1a '!$2:$15</definedName>
    <definedName name="Z_74EC8BD0_4989_4E97_81B1_BA4D1CD89DA2_.wvu.Cols" localSheetId="0" hidden="1">'C-1a '!$A:$B</definedName>
    <definedName name="Z_74EC8BD0_4989_4E97_81B1_BA4D1CD89DA2_.wvu.PrintArea" localSheetId="0" hidden="1">'C-1a '!$B$1:$AA$772</definedName>
    <definedName name="Z_74EC8BD0_4989_4E97_81B1_BA4D1CD89DA2_.wvu.PrintTitles" localSheetId="0" hidden="1">'C-1a '!$2:$15</definedName>
    <definedName name="Z_820F9815_67F7_481A_AB69_8B0DFC29005C_.wvu.Cols" localSheetId="0" hidden="1">'C-1a '!$A:$B</definedName>
    <definedName name="Z_820F9815_67F7_481A_AB69_8B0DFC29005C_.wvu.PrintArea" localSheetId="0" hidden="1">'C-1a '!$B$1:$AA$772</definedName>
    <definedName name="Z_820F9815_67F7_481A_AB69_8B0DFC29005C_.wvu.PrintTitles" localSheetId="0" hidden="1">'C-1a '!$2:$15</definedName>
    <definedName name="Z_839A22F2_1F46_4F4F_8F73_520236702D3E_.wvu.Cols" localSheetId="0" hidden="1">'C-1a '!$A:$B</definedName>
    <definedName name="Z_839A22F2_1F46_4F4F_8F73_520236702D3E_.wvu.PrintArea" localSheetId="0" hidden="1">'C-1a '!$B$1:$AA$772</definedName>
    <definedName name="Z_839A22F2_1F46_4F4F_8F73_520236702D3E_.wvu.PrintTitles" localSheetId="0" hidden="1">'C-1a '!$2:$15</definedName>
    <definedName name="Z_9094B362_93CB_4078_B688_04AAB2780210_.wvu.Cols" localSheetId="0" hidden="1">'C-1a '!$A:$B</definedName>
    <definedName name="Z_9094B362_93CB_4078_B688_04AAB2780210_.wvu.PrintArea" localSheetId="0" hidden="1">'C-1a '!$B$1:$AA$772</definedName>
    <definedName name="Z_9094B362_93CB_4078_B688_04AAB2780210_.wvu.PrintTitles" localSheetId="0" hidden="1">'C-1a '!$2:$15</definedName>
    <definedName name="Z_99A51C87_1642_472B_B05F_51094AE59A5D_.wvu.Cols" localSheetId="0" hidden="1">'C-1a '!$A:$B</definedName>
    <definedName name="Z_99A51C87_1642_472B_B05F_51094AE59A5D_.wvu.PrintArea" localSheetId="0" hidden="1">'C-1a '!$B$1:$AA$772</definedName>
    <definedName name="Z_99A51C87_1642_472B_B05F_51094AE59A5D_.wvu.PrintTitles" localSheetId="0" hidden="1">'C-1a '!$2:$15</definedName>
    <definedName name="Z_B2CB6E7C_83A5_4CDB_A9A2_140C2AD19DA9_.wvu.Cols" localSheetId="0" hidden="1">'C-1a '!$A:$B</definedName>
    <definedName name="Z_B2CB6E7C_83A5_4CDB_A9A2_140C2AD19DA9_.wvu.PrintArea" localSheetId="0" hidden="1">'C-1a '!$B$1:$AA$772</definedName>
    <definedName name="Z_B2CB6E7C_83A5_4CDB_A9A2_140C2AD19DA9_.wvu.PrintTitles" localSheetId="0" hidden="1">'C-1a '!$2:$15</definedName>
    <definedName name="Z_BB4E6179_7FC3_4900_B98B_78610D8748F9_.wvu.Cols" localSheetId="0" hidden="1">'C-1a '!$A:$B</definedName>
    <definedName name="Z_BB4E6179_7FC3_4900_B98B_78610D8748F9_.wvu.PrintArea" localSheetId="0" hidden="1">'C-1a '!$B$1:$AA$772</definedName>
    <definedName name="Z_BB4E6179_7FC3_4900_B98B_78610D8748F9_.wvu.PrintTitles" localSheetId="0" hidden="1">'C-1a '!$2:$15</definedName>
    <definedName name="Z_E908172E_F602_4060_B91F_DE550060167B_.wvu.Cols" localSheetId="0" hidden="1">'C-1a '!$A:$B</definedName>
    <definedName name="Z_E908172E_F602_4060_B91F_DE550060167B_.wvu.PrintArea" localSheetId="0" hidden="1">'C-1a '!$B$1:$AA$772</definedName>
    <definedName name="Z_E908172E_F602_4060_B91F_DE550060167B_.wvu.PrintTitles" localSheetId="0" hidden="1">'C-1a '!$2:$15</definedName>
    <definedName name="Z_E9487707_4652_4FA1_B1A7_FFB942C269A9_.wvu.Cols" localSheetId="0" hidden="1">'C-1a '!$A:$B</definedName>
    <definedName name="Z_E9487707_4652_4FA1_B1A7_FFB942C269A9_.wvu.PrintArea" localSheetId="0" hidden="1">'C-1a '!$B$1:$AA$772</definedName>
    <definedName name="Z_E9487707_4652_4FA1_B1A7_FFB942C269A9_.wvu.PrintTitles" localSheetId="0" hidden="1">'C-1a '!$2:$15</definedName>
    <definedName name="Z_F5068EB7_5EAD_4AAE_B36D_443AFCFAEC00_.wvu.Cols" localSheetId="0" hidden="1">'C-1a '!$A:$B</definedName>
    <definedName name="Z_F5068EB7_5EAD_4AAE_B36D_443AFCFAEC00_.wvu.PrintArea" localSheetId="0" hidden="1">'C-1a '!$B$1:$AA$772</definedName>
    <definedName name="Z_F5068EB7_5EAD_4AAE_B36D_443AFCFAEC00_.wvu.PrintTitles" localSheetId="0" hidden="1">'C-1a '!$2:$15</definedName>
    <definedName name="Z_FB0EFDBF_E414_45EB_9B2A_2BF07A9739BB_.wvu.Cols" localSheetId="0" hidden="1">'C-1a '!$A:$B</definedName>
    <definedName name="Z_FB0EFDBF_E414_45EB_9B2A_2BF07A9739BB_.wvu.PrintArea" localSheetId="0" hidden="1">'C-1a '!$B$1:$AA$772</definedName>
    <definedName name="Z_FB0EFDBF_E414_45EB_9B2A_2BF07A9739BB_.wvu.PrintTitles" localSheetId="0" hidden="1">'C-1a '!$2:$15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I555" i="1"/>
  <c r="K555" i="1"/>
  <c r="O555" i="1" s="1"/>
  <c r="M555" i="1"/>
  <c r="U553" i="1"/>
  <c r="U556" i="1" s="1"/>
  <c r="U554" i="1"/>
  <c r="Y556" i="1"/>
  <c r="AA555" i="1"/>
  <c r="U555" i="1"/>
  <c r="AA483" i="1"/>
  <c r="U483" i="1"/>
  <c r="M483" i="1"/>
  <c r="K483" i="1"/>
  <c r="I483" i="1"/>
  <c r="I444" i="1"/>
  <c r="K444" i="1"/>
  <c r="O444" i="1" s="1"/>
  <c r="M444" i="1"/>
  <c r="U444" i="1"/>
  <c r="W444" i="1"/>
  <c r="AA444" i="1"/>
  <c r="I445" i="1"/>
  <c r="K445" i="1"/>
  <c r="M445" i="1"/>
  <c r="O445" i="1"/>
  <c r="U445" i="1"/>
  <c r="W445" i="1"/>
  <c r="AA445" i="1"/>
  <c r="O477" i="1"/>
  <c r="O476" i="1"/>
  <c r="O475" i="1"/>
  <c r="O474" i="1"/>
  <c r="O473" i="1"/>
  <c r="O478" i="1" s="1"/>
  <c r="O472" i="1"/>
  <c r="O461" i="1"/>
  <c r="O462" i="1"/>
  <c r="O463" i="1"/>
  <c r="O470" i="1" s="1"/>
  <c r="O464" i="1"/>
  <c r="O465" i="1"/>
  <c r="O466" i="1"/>
  <c r="O467" i="1"/>
  <c r="O468" i="1"/>
  <c r="O469" i="1"/>
  <c r="O460" i="1"/>
  <c r="O442" i="1"/>
  <c r="O435" i="1"/>
  <c r="O434" i="1"/>
  <c r="O433" i="1"/>
  <c r="AA299" i="1"/>
  <c r="AA298" i="1"/>
  <c r="AA300" i="1" s="1"/>
  <c r="AA308" i="1" s="1"/>
  <c r="AA297" i="1"/>
  <c r="AA296" i="1"/>
  <c r="AA295" i="1"/>
  <c r="AA294" i="1"/>
  <c r="AA293" i="1"/>
  <c r="AA292" i="1"/>
  <c r="AA291" i="1"/>
  <c r="AA283" i="1"/>
  <c r="K334" i="1"/>
  <c r="G222" i="1"/>
  <c r="S180" i="1"/>
  <c r="Q180" i="1"/>
  <c r="E160" i="1"/>
  <c r="G120" i="1"/>
  <c r="S120" i="1"/>
  <c r="G110" i="1"/>
  <c r="Y100" i="1"/>
  <c r="S100" i="1"/>
  <c r="Q100" i="1"/>
  <c r="G100" i="1"/>
  <c r="Y90" i="1"/>
  <c r="S90" i="1"/>
  <c r="Q90" i="1"/>
  <c r="Q201" i="1" s="1"/>
  <c r="G90" i="1"/>
  <c r="Y80" i="1"/>
  <c r="S80" i="1"/>
  <c r="Q80" i="1"/>
  <c r="G80" i="1"/>
  <c r="E80" i="1"/>
  <c r="Y300" i="1"/>
  <c r="Y308" i="1" s="1"/>
  <c r="W300" i="1"/>
  <c r="M300" i="1"/>
  <c r="K300" i="1"/>
  <c r="G300" i="1"/>
  <c r="G308" i="1" s="1"/>
  <c r="Y288" i="1"/>
  <c r="W288" i="1"/>
  <c r="M288" i="1"/>
  <c r="K288" i="1"/>
  <c r="G288" i="1"/>
  <c r="M263" i="1"/>
  <c r="S349" i="1"/>
  <c r="S350" i="1"/>
  <c r="S351" i="1"/>
  <c r="U351" i="1" s="1"/>
  <c r="S352" i="1"/>
  <c r="S353" i="1"/>
  <c r="S357" i="1" s="1"/>
  <c r="S558" i="1" s="1"/>
  <c r="S354" i="1"/>
  <c r="S355" i="1"/>
  <c r="S356" i="1"/>
  <c r="S348" i="1"/>
  <c r="Q349" i="1"/>
  <c r="Q350" i="1"/>
  <c r="Q351" i="1"/>
  <c r="Q352" i="1"/>
  <c r="U352" i="1" s="1"/>
  <c r="Q353" i="1"/>
  <c r="Q354" i="1"/>
  <c r="Q355" i="1"/>
  <c r="U355" i="1" s="1"/>
  <c r="Q356" i="1"/>
  <c r="U356" i="1" s="1"/>
  <c r="Q348" i="1"/>
  <c r="O348" i="1"/>
  <c r="O357" i="1" s="1"/>
  <c r="O349" i="1"/>
  <c r="O350" i="1"/>
  <c r="O351" i="1"/>
  <c r="O352" i="1"/>
  <c r="O353" i="1"/>
  <c r="O354" i="1"/>
  <c r="O355" i="1"/>
  <c r="O356" i="1"/>
  <c r="M357" i="1"/>
  <c r="K357" i="1"/>
  <c r="Y765" i="1"/>
  <c r="S765" i="1"/>
  <c r="G765" i="1"/>
  <c r="G744" i="1"/>
  <c r="Y736" i="1"/>
  <c r="S736" i="1"/>
  <c r="Q736" i="1"/>
  <c r="Q745" i="1"/>
  <c r="G736" i="1"/>
  <c r="G745" i="1" s="1"/>
  <c r="Y721" i="1"/>
  <c r="S721" i="1"/>
  <c r="Q721" i="1"/>
  <c r="G721" i="1"/>
  <c r="G713" i="1"/>
  <c r="Y703" i="1"/>
  <c r="S703" i="1"/>
  <c r="Q703" i="1"/>
  <c r="G703" i="1"/>
  <c r="Y695" i="1"/>
  <c r="Y704" i="1" s="1"/>
  <c r="S695" i="1"/>
  <c r="Q695" i="1"/>
  <c r="Q704" i="1" s="1"/>
  <c r="G695" i="1"/>
  <c r="G704" i="1" s="1"/>
  <c r="Y685" i="1"/>
  <c r="S685" i="1"/>
  <c r="Q685" i="1"/>
  <c r="G685" i="1"/>
  <c r="S677" i="1"/>
  <c r="Q677" i="1"/>
  <c r="G677" i="1"/>
  <c r="Y667" i="1"/>
  <c r="S667" i="1"/>
  <c r="Y659" i="1"/>
  <c r="S659" i="1"/>
  <c r="S668" i="1"/>
  <c r="Q659" i="1"/>
  <c r="G659" i="1"/>
  <c r="G668" i="1" s="1"/>
  <c r="O553" i="1"/>
  <c r="I553" i="1"/>
  <c r="G515" i="1"/>
  <c r="G458" i="1"/>
  <c r="G428" i="1"/>
  <c r="Q417" i="1"/>
  <c r="S377" i="1"/>
  <c r="Q377" i="1"/>
  <c r="G377" i="1"/>
  <c r="W371" i="1"/>
  <c r="S371" i="1"/>
  <c r="Q371" i="1"/>
  <c r="G371" i="1"/>
  <c r="Q365" i="1"/>
  <c r="AA337" i="1"/>
  <c r="AA338" i="1"/>
  <c r="AA339" i="1"/>
  <c r="AA340" i="1"/>
  <c r="AA343" i="1"/>
  <c r="AA344" i="1"/>
  <c r="Y346" i="1"/>
  <c r="W346" i="1"/>
  <c r="S345" i="1"/>
  <c r="U345" i="1"/>
  <c r="S344" i="1"/>
  <c r="S343" i="1"/>
  <c r="S342" i="1"/>
  <c r="S341" i="1"/>
  <c r="S340" i="1"/>
  <c r="U340" i="1" s="1"/>
  <c r="S339" i="1"/>
  <c r="U339" i="1"/>
  <c r="S338" i="1"/>
  <c r="S337" i="1"/>
  <c r="Q344" i="1"/>
  <c r="U344" i="1"/>
  <c r="Q343" i="1"/>
  <c r="U343" i="1" s="1"/>
  <c r="Q342" i="1"/>
  <c r="Q341" i="1"/>
  <c r="Q340" i="1"/>
  <c r="Q339" i="1"/>
  <c r="Q338" i="1"/>
  <c r="U338" i="1" s="1"/>
  <c r="Q337" i="1"/>
  <c r="K346" i="1"/>
  <c r="M346" i="1"/>
  <c r="Q333" i="1"/>
  <c r="U333" i="1" s="1"/>
  <c r="Q332" i="1"/>
  <c r="Q331" i="1"/>
  <c r="Q330" i="1"/>
  <c r="Q329" i="1"/>
  <c r="S333" i="1"/>
  <c r="S332" i="1"/>
  <c r="S331" i="1"/>
  <c r="U331" i="1" s="1"/>
  <c r="S330" i="1"/>
  <c r="S334" i="1"/>
  <c r="S329" i="1"/>
  <c r="M334" i="1"/>
  <c r="Q317" i="1"/>
  <c r="S325" i="1"/>
  <c r="S324" i="1"/>
  <c r="S323" i="1"/>
  <c r="S322" i="1"/>
  <c r="S321" i="1"/>
  <c r="S326" i="1" s="1"/>
  <c r="Q325" i="1"/>
  <c r="U325" i="1"/>
  <c r="Q324" i="1"/>
  <c r="U324" i="1" s="1"/>
  <c r="Q323" i="1"/>
  <c r="U323" i="1" s="1"/>
  <c r="Q322" i="1"/>
  <c r="Q321" i="1"/>
  <c r="U321" i="1" s="1"/>
  <c r="U326" i="1" s="1"/>
  <c r="AA318" i="1"/>
  <c r="AA317" i="1"/>
  <c r="AA316" i="1"/>
  <c r="AA315" i="1"/>
  <c r="AA314" i="1"/>
  <c r="AA313" i="1"/>
  <c r="AA312" i="1"/>
  <c r="AA311" i="1"/>
  <c r="AA310" i="1"/>
  <c r="S318" i="1"/>
  <c r="Q318" i="1"/>
  <c r="S317" i="1"/>
  <c r="S319" i="1" s="1"/>
  <c r="S327" i="1" s="1"/>
  <c r="Q316" i="1"/>
  <c r="S316" i="1"/>
  <c r="U316" i="1" s="1"/>
  <c r="Q315" i="1"/>
  <c r="S315" i="1"/>
  <c r="Q314" i="1"/>
  <c r="S314" i="1"/>
  <c r="Q313" i="1"/>
  <c r="U313" i="1" s="1"/>
  <c r="S313" i="1"/>
  <c r="Q312" i="1"/>
  <c r="U312" i="1" s="1"/>
  <c r="S312" i="1"/>
  <c r="Q311" i="1"/>
  <c r="U311" i="1" s="1"/>
  <c r="S311" i="1"/>
  <c r="Q310" i="1"/>
  <c r="S310" i="1"/>
  <c r="O318" i="1"/>
  <c r="O317" i="1"/>
  <c r="O316" i="1"/>
  <c r="O315" i="1"/>
  <c r="O314" i="1"/>
  <c r="O313" i="1"/>
  <c r="O312" i="1"/>
  <c r="O311" i="1"/>
  <c r="O310" i="1"/>
  <c r="O319" i="1" s="1"/>
  <c r="S306" i="1"/>
  <c r="S305" i="1"/>
  <c r="S304" i="1"/>
  <c r="U304" i="1"/>
  <c r="S303" i="1"/>
  <c r="S302" i="1"/>
  <c r="Q306" i="1"/>
  <c r="U306" i="1" s="1"/>
  <c r="Q305" i="1"/>
  <c r="Q304" i="1"/>
  <c r="Q303" i="1"/>
  <c r="Q302" i="1"/>
  <c r="I291" i="1"/>
  <c r="Q299" i="1"/>
  <c r="Q298" i="1"/>
  <c r="Q297" i="1"/>
  <c r="Q296" i="1"/>
  <c r="Q295" i="1"/>
  <c r="U295" i="1" s="1"/>
  <c r="Q294" i="1"/>
  <c r="Q293" i="1"/>
  <c r="U293" i="1" s="1"/>
  <c r="Q292" i="1"/>
  <c r="Q291" i="1"/>
  <c r="S299" i="1"/>
  <c r="S298" i="1"/>
  <c r="S297" i="1"/>
  <c r="U297" i="1" s="1"/>
  <c r="S296" i="1"/>
  <c r="U296" i="1"/>
  <c r="S295" i="1"/>
  <c r="S294" i="1"/>
  <c r="S293" i="1"/>
  <c r="S292" i="1"/>
  <c r="U292" i="1"/>
  <c r="S291" i="1"/>
  <c r="U291" i="1"/>
  <c r="Q287" i="1"/>
  <c r="U287" i="1"/>
  <c r="Q286" i="1"/>
  <c r="Q288" i="1" s="1"/>
  <c r="Q285" i="1"/>
  <c r="Q284" i="1"/>
  <c r="Q283" i="1"/>
  <c r="S287" i="1"/>
  <c r="S286" i="1"/>
  <c r="S285" i="1"/>
  <c r="U285" i="1" s="1"/>
  <c r="S284" i="1"/>
  <c r="S283" i="1"/>
  <c r="AA269" i="1"/>
  <c r="AA268" i="1"/>
  <c r="AA267" i="1"/>
  <c r="AA266" i="1"/>
  <c r="AA265" i="1"/>
  <c r="S255" i="1"/>
  <c r="S256" i="1"/>
  <c r="S257" i="1"/>
  <c r="S258" i="1"/>
  <c r="U258" i="1" s="1"/>
  <c r="S259" i="1"/>
  <c r="S260" i="1"/>
  <c r="S261" i="1"/>
  <c r="S262" i="1"/>
  <c r="U262" i="1" s="1"/>
  <c r="S280" i="1"/>
  <c r="U280" i="1" s="1"/>
  <c r="S279" i="1"/>
  <c r="S278" i="1"/>
  <c r="S277" i="1"/>
  <c r="S276" i="1"/>
  <c r="S275" i="1"/>
  <c r="S274" i="1"/>
  <c r="S273" i="1"/>
  <c r="S281" i="1" s="1"/>
  <c r="Q280" i="1"/>
  <c r="Q279" i="1"/>
  <c r="U279" i="1"/>
  <c r="Q278" i="1"/>
  <c r="Q277" i="1"/>
  <c r="U277" i="1"/>
  <c r="Q276" i="1"/>
  <c r="U276" i="1" s="1"/>
  <c r="Q275" i="1"/>
  <c r="Q274" i="1"/>
  <c r="Q273" i="1"/>
  <c r="Q265" i="1"/>
  <c r="S269" i="1"/>
  <c r="U269" i="1"/>
  <c r="S268" i="1"/>
  <c r="S267" i="1"/>
  <c r="S266" i="1"/>
  <c r="S265" i="1"/>
  <c r="Q269" i="1"/>
  <c r="Q268" i="1"/>
  <c r="Q267" i="1"/>
  <c r="Q266" i="1"/>
  <c r="Q256" i="1"/>
  <c r="U256" i="1"/>
  <c r="Q257" i="1"/>
  <c r="Q258" i="1"/>
  <c r="Q259" i="1"/>
  <c r="U259" i="1" s="1"/>
  <c r="Q260" i="1"/>
  <c r="U260" i="1" s="1"/>
  <c r="Q261" i="1"/>
  <c r="Q262" i="1"/>
  <c r="Q255" i="1"/>
  <c r="U255" i="1"/>
  <c r="O269" i="1"/>
  <c r="O268" i="1"/>
  <c r="O267" i="1"/>
  <c r="O266" i="1"/>
  <c r="O265" i="1"/>
  <c r="K249" i="1"/>
  <c r="I280" i="1"/>
  <c r="I281" i="1" s="1"/>
  <c r="I279" i="1"/>
  <c r="I278" i="1"/>
  <c r="I277" i="1"/>
  <c r="I276" i="1"/>
  <c r="I275" i="1"/>
  <c r="I274" i="1"/>
  <c r="I273" i="1"/>
  <c r="I284" i="1"/>
  <c r="I285" i="1"/>
  <c r="I288" i="1" s="1"/>
  <c r="I286" i="1"/>
  <c r="I287" i="1"/>
  <c r="I283" i="1"/>
  <c r="O283" i="1" s="1"/>
  <c r="O288" i="1" s="1"/>
  <c r="I255" i="1"/>
  <c r="I265" i="1"/>
  <c r="I303" i="1"/>
  <c r="I307" i="1" s="1"/>
  <c r="I304" i="1"/>
  <c r="I305" i="1"/>
  <c r="I306" i="1"/>
  <c r="I302" i="1"/>
  <c r="I311" i="1"/>
  <c r="I312" i="1"/>
  <c r="I313" i="1"/>
  <c r="I314" i="1"/>
  <c r="I315" i="1"/>
  <c r="I316" i="1"/>
  <c r="I317" i="1"/>
  <c r="I318" i="1"/>
  <c r="I310" i="1"/>
  <c r="I323" i="1"/>
  <c r="E334" i="1"/>
  <c r="G334" i="1"/>
  <c r="G319" i="1"/>
  <c r="G327" i="1" s="1"/>
  <c r="E263" i="1"/>
  <c r="E271" i="1" s="1"/>
  <c r="E270" i="1"/>
  <c r="E281" i="1"/>
  <c r="E288" i="1"/>
  <c r="E300" i="1"/>
  <c r="E308" i="1" s="1"/>
  <c r="E307" i="1"/>
  <c r="E319" i="1"/>
  <c r="E326" i="1"/>
  <c r="AA321" i="1"/>
  <c r="AA322" i="1"/>
  <c r="AA323" i="1"/>
  <c r="AA324" i="1"/>
  <c r="AA325" i="1"/>
  <c r="AA326" i="1" s="1"/>
  <c r="Y319" i="1"/>
  <c r="Y326" i="1"/>
  <c r="Y327" i="1"/>
  <c r="W319" i="1"/>
  <c r="W327" i="1"/>
  <c r="W326" i="1"/>
  <c r="O321" i="1"/>
  <c r="O322" i="1"/>
  <c r="O323" i="1"/>
  <c r="O324" i="1"/>
  <c r="O325" i="1"/>
  <c r="M319" i="1"/>
  <c r="M326" i="1"/>
  <c r="K319" i="1"/>
  <c r="K326" i="1"/>
  <c r="K327" i="1"/>
  <c r="O302" i="1"/>
  <c r="O303" i="1"/>
  <c r="O304" i="1"/>
  <c r="O305" i="1"/>
  <c r="O306" i="1"/>
  <c r="M307" i="1"/>
  <c r="K307" i="1"/>
  <c r="K308" i="1" s="1"/>
  <c r="G326" i="1"/>
  <c r="I299" i="1"/>
  <c r="O299" i="1"/>
  <c r="I298" i="1"/>
  <c r="O298" i="1"/>
  <c r="I297" i="1"/>
  <c r="O297" i="1"/>
  <c r="I296" i="1"/>
  <c r="O296" i="1" s="1"/>
  <c r="I295" i="1"/>
  <c r="O295" i="1" s="1"/>
  <c r="I294" i="1"/>
  <c r="O294" i="1"/>
  <c r="I293" i="1"/>
  <c r="O293" i="1"/>
  <c r="I292" i="1"/>
  <c r="O292" i="1"/>
  <c r="I322" i="1"/>
  <c r="I324" i="1"/>
  <c r="I325" i="1"/>
  <c r="I321" i="1"/>
  <c r="AA303" i="1"/>
  <c r="AA304" i="1"/>
  <c r="AA305" i="1"/>
  <c r="AA306" i="1"/>
  <c r="AA307" i="1" s="1"/>
  <c r="AA302" i="1"/>
  <c r="Y307" i="1"/>
  <c r="W307" i="1"/>
  <c r="W308" i="1" s="1"/>
  <c r="G307" i="1"/>
  <c r="AA284" i="1"/>
  <c r="AA285" i="1"/>
  <c r="AA286" i="1"/>
  <c r="AA287" i="1"/>
  <c r="AA273" i="1"/>
  <c r="AA274" i="1"/>
  <c r="AA275" i="1"/>
  <c r="AA281" i="1" s="1"/>
  <c r="AA289" i="1" s="1"/>
  <c r="AA276" i="1"/>
  <c r="AA277" i="1"/>
  <c r="AA278" i="1"/>
  <c r="AA279" i="1"/>
  <c r="AA280" i="1"/>
  <c r="Y281" i="1"/>
  <c r="W281" i="1"/>
  <c r="O284" i="1"/>
  <c r="O285" i="1"/>
  <c r="O286" i="1"/>
  <c r="O287" i="1"/>
  <c r="O273" i="1"/>
  <c r="O281" i="1" s="1"/>
  <c r="O289" i="1" s="1"/>
  <c r="O274" i="1"/>
  <c r="O275" i="1"/>
  <c r="O276" i="1"/>
  <c r="O277" i="1"/>
  <c r="O278" i="1"/>
  <c r="O279" i="1"/>
  <c r="O280" i="1"/>
  <c r="M281" i="1"/>
  <c r="M289" i="1" s="1"/>
  <c r="K281" i="1"/>
  <c r="G281" i="1"/>
  <c r="AA255" i="1"/>
  <c r="AA263" i="1" s="1"/>
  <c r="AA256" i="1"/>
  <c r="AA257" i="1"/>
  <c r="AA258" i="1"/>
  <c r="AA259" i="1"/>
  <c r="AA260" i="1"/>
  <c r="AA261" i="1"/>
  <c r="Y263" i="1"/>
  <c r="Y270" i="1"/>
  <c r="W270" i="1"/>
  <c r="K263" i="1"/>
  <c r="G263" i="1"/>
  <c r="M270" i="1"/>
  <c r="M271" i="1" s="1"/>
  <c r="K270" i="1"/>
  <c r="K271" i="1"/>
  <c r="I256" i="1"/>
  <c r="I257" i="1"/>
  <c r="I258" i="1"/>
  <c r="I259" i="1"/>
  <c r="I260" i="1"/>
  <c r="I261" i="1"/>
  <c r="I262" i="1"/>
  <c r="I266" i="1"/>
  <c r="I267" i="1"/>
  <c r="I268" i="1"/>
  <c r="I270" i="1" s="1"/>
  <c r="I269" i="1"/>
  <c r="G270" i="1"/>
  <c r="G271" i="1" s="1"/>
  <c r="Q762" i="1"/>
  <c r="K762" i="1"/>
  <c r="O762" i="1"/>
  <c r="K761" i="1"/>
  <c r="O761" i="1"/>
  <c r="K763" i="1"/>
  <c r="I763" i="1"/>
  <c r="I762" i="1"/>
  <c r="Q760" i="1"/>
  <c r="Q759" i="1"/>
  <c r="Q765" i="1" s="1"/>
  <c r="AA762" i="1"/>
  <c r="AA395" i="1"/>
  <c r="U395" i="1"/>
  <c r="K395" i="1"/>
  <c r="O395" i="1"/>
  <c r="M395" i="1"/>
  <c r="I395" i="1"/>
  <c r="O262" i="1"/>
  <c r="O261" i="1"/>
  <c r="O260" i="1"/>
  <c r="O259" i="1"/>
  <c r="O258" i="1"/>
  <c r="O257" i="1"/>
  <c r="O256" i="1"/>
  <c r="O263" i="1" s="1"/>
  <c r="O255" i="1"/>
  <c r="E177" i="1"/>
  <c r="E180" i="1"/>
  <c r="G177" i="1"/>
  <c r="M177" i="1"/>
  <c r="G180" i="1"/>
  <c r="K758" i="1"/>
  <c r="O758" i="1"/>
  <c r="W726" i="1"/>
  <c r="AA726" i="1"/>
  <c r="U726" i="1"/>
  <c r="K726" i="1"/>
  <c r="O726" i="1" s="1"/>
  <c r="M726" i="1"/>
  <c r="I726" i="1"/>
  <c r="W725" i="1"/>
  <c r="AA725" i="1"/>
  <c r="U725" i="1"/>
  <c r="K725" i="1"/>
  <c r="O725" i="1"/>
  <c r="M725" i="1"/>
  <c r="I725" i="1"/>
  <c r="W724" i="1"/>
  <c r="AA724" i="1"/>
  <c r="U724" i="1"/>
  <c r="K724" i="1"/>
  <c r="M724" i="1"/>
  <c r="I724" i="1"/>
  <c r="Y713" i="1"/>
  <c r="Y722" i="1" s="1"/>
  <c r="Y727" i="1" s="1"/>
  <c r="W715" i="1"/>
  <c r="W716" i="1"/>
  <c r="AA716" i="1" s="1"/>
  <c r="W717" i="1"/>
  <c r="AA717" i="1"/>
  <c r="W718" i="1"/>
  <c r="W719" i="1"/>
  <c r="W720" i="1"/>
  <c r="AA720" i="1"/>
  <c r="W706" i="1"/>
  <c r="W707" i="1"/>
  <c r="AA707" i="1" s="1"/>
  <c r="W708" i="1"/>
  <c r="AA708" i="1" s="1"/>
  <c r="W709" i="1"/>
  <c r="W710" i="1"/>
  <c r="AA710" i="1"/>
  <c r="W711" i="1"/>
  <c r="W712" i="1"/>
  <c r="AA712" i="1" s="1"/>
  <c r="Q713" i="1"/>
  <c r="Q722" i="1" s="1"/>
  <c r="Q727" i="1" s="1"/>
  <c r="S713" i="1"/>
  <c r="S722" i="1" s="1"/>
  <c r="E721" i="1"/>
  <c r="E713" i="1"/>
  <c r="W635" i="1"/>
  <c r="AA635" i="1" s="1"/>
  <c r="U635" i="1"/>
  <c r="K635" i="1"/>
  <c r="O635" i="1"/>
  <c r="M635" i="1"/>
  <c r="I635" i="1"/>
  <c r="W634" i="1"/>
  <c r="AA634" i="1" s="1"/>
  <c r="U634" i="1"/>
  <c r="K634" i="1"/>
  <c r="M634" i="1"/>
  <c r="O634" i="1"/>
  <c r="I634" i="1"/>
  <c r="W612" i="1"/>
  <c r="U612" i="1"/>
  <c r="K612" i="1"/>
  <c r="M612" i="1"/>
  <c r="O612" i="1" s="1"/>
  <c r="I612" i="1"/>
  <c r="W602" i="1"/>
  <c r="AA602" i="1"/>
  <c r="U602" i="1"/>
  <c r="K602" i="1"/>
  <c r="O602" i="1"/>
  <c r="M602" i="1"/>
  <c r="I602" i="1"/>
  <c r="W601" i="1"/>
  <c r="AA601" i="1"/>
  <c r="U601" i="1"/>
  <c r="K601" i="1"/>
  <c r="O601" i="1" s="1"/>
  <c r="M601" i="1"/>
  <c r="I601" i="1"/>
  <c r="W600" i="1"/>
  <c r="AA600" i="1" s="1"/>
  <c r="U600" i="1"/>
  <c r="K600" i="1"/>
  <c r="M600" i="1"/>
  <c r="O600" i="1"/>
  <c r="I600" i="1"/>
  <c r="W587" i="1"/>
  <c r="AA587" i="1" s="1"/>
  <c r="U587" i="1"/>
  <c r="K587" i="1"/>
  <c r="M587" i="1"/>
  <c r="I587" i="1"/>
  <c r="Y398" i="1"/>
  <c r="Y357" i="1"/>
  <c r="Y365" i="1"/>
  <c r="Y371" i="1"/>
  <c r="Y377" i="1"/>
  <c r="Y387" i="1"/>
  <c r="Y409" i="1"/>
  <c r="Y417" i="1"/>
  <c r="Y428" i="1"/>
  <c r="Y448" i="1"/>
  <c r="Y458" i="1"/>
  <c r="Y470" i="1"/>
  <c r="Y478" i="1"/>
  <c r="Y486" i="1"/>
  <c r="Y488" i="1"/>
  <c r="Y496" i="1"/>
  <c r="Y501" i="1"/>
  <c r="Y516" i="1" s="1"/>
  <c r="Y508" i="1"/>
  <c r="Y515" i="1"/>
  <c r="Y539" i="1"/>
  <c r="W389" i="1"/>
  <c r="AA389" i="1" s="1"/>
  <c r="W390" i="1"/>
  <c r="AA390" i="1" s="1"/>
  <c r="W391" i="1"/>
  <c r="W392" i="1"/>
  <c r="W393" i="1"/>
  <c r="W397" i="1"/>
  <c r="AA397" i="1"/>
  <c r="W361" i="1"/>
  <c r="W363" i="1"/>
  <c r="AA363" i="1" s="1"/>
  <c r="U373" i="1"/>
  <c r="U374" i="1"/>
  <c r="W374" i="1" s="1"/>
  <c r="AA374" i="1"/>
  <c r="U375" i="1"/>
  <c r="U376" i="1"/>
  <c r="W376" i="1" s="1"/>
  <c r="AA376" i="1" s="1"/>
  <c r="U379" i="1"/>
  <c r="W379" i="1"/>
  <c r="AA379" i="1" s="1"/>
  <c r="U380" i="1"/>
  <c r="W380" i="1" s="1"/>
  <c r="U381" i="1"/>
  <c r="W381" i="1" s="1"/>
  <c r="U382" i="1"/>
  <c r="W382" i="1" s="1"/>
  <c r="AA382" i="1" s="1"/>
  <c r="U383" i="1"/>
  <c r="W383" i="1" s="1"/>
  <c r="AA383" i="1"/>
  <c r="U384" i="1"/>
  <c r="W384" i="1"/>
  <c r="AA384" i="1" s="1"/>
  <c r="U385" i="1"/>
  <c r="U386" i="1"/>
  <c r="W386" i="1" s="1"/>
  <c r="AA386" i="1" s="1"/>
  <c r="W402" i="1"/>
  <c r="W403" i="1"/>
  <c r="AA403" i="1"/>
  <c r="W404" i="1"/>
  <c r="W405" i="1"/>
  <c r="W406" i="1"/>
  <c r="AA406" i="1" s="1"/>
  <c r="U408" i="1"/>
  <c r="W408" i="1"/>
  <c r="AA408" i="1" s="1"/>
  <c r="W411" i="1"/>
  <c r="W412" i="1"/>
  <c r="AA412" i="1" s="1"/>
  <c r="W413" i="1"/>
  <c r="W414" i="1"/>
  <c r="AA414" i="1" s="1"/>
  <c r="W415" i="1"/>
  <c r="AA415" i="1"/>
  <c r="W416" i="1"/>
  <c r="AA416" i="1"/>
  <c r="W419" i="1"/>
  <c r="W420" i="1"/>
  <c r="W421" i="1"/>
  <c r="AA421" i="1" s="1"/>
  <c r="W422" i="1"/>
  <c r="AA422" i="1"/>
  <c r="W423" i="1"/>
  <c r="W424" i="1"/>
  <c r="AA424" i="1"/>
  <c r="W425" i="1"/>
  <c r="W426" i="1"/>
  <c r="AA426" i="1" s="1"/>
  <c r="W427" i="1"/>
  <c r="AA427" i="1" s="1"/>
  <c r="W436" i="1"/>
  <c r="AA436" i="1"/>
  <c r="W437" i="1"/>
  <c r="AA437" i="1" s="1"/>
  <c r="W440" i="1"/>
  <c r="W441" i="1"/>
  <c r="W443" i="1"/>
  <c r="AA443" i="1"/>
  <c r="W446" i="1"/>
  <c r="AA446" i="1"/>
  <c r="W450" i="1"/>
  <c r="AA450" i="1"/>
  <c r="W451" i="1"/>
  <c r="W453" i="1"/>
  <c r="AA453" i="1" s="1"/>
  <c r="W454" i="1"/>
  <c r="AA454" i="1" s="1"/>
  <c r="W455" i="1"/>
  <c r="AA455" i="1" s="1"/>
  <c r="W457" i="1"/>
  <c r="U460" i="1"/>
  <c r="U461" i="1"/>
  <c r="W461" i="1"/>
  <c r="AA461" i="1" s="1"/>
  <c r="U462" i="1"/>
  <c r="W462" i="1" s="1"/>
  <c r="AA462" i="1" s="1"/>
  <c r="U463" i="1"/>
  <c r="W463" i="1" s="1"/>
  <c r="U464" i="1"/>
  <c r="W464" i="1" s="1"/>
  <c r="AA464" i="1"/>
  <c r="U465" i="1"/>
  <c r="W465" i="1"/>
  <c r="AA465" i="1" s="1"/>
  <c r="U466" i="1"/>
  <c r="W466" i="1" s="1"/>
  <c r="AA466" i="1"/>
  <c r="U467" i="1"/>
  <c r="W467" i="1" s="1"/>
  <c r="AA467" i="1" s="1"/>
  <c r="U468" i="1"/>
  <c r="W468" i="1" s="1"/>
  <c r="AA468" i="1"/>
  <c r="U469" i="1"/>
  <c r="W469" i="1"/>
  <c r="AA469" i="1" s="1"/>
  <c r="W478" i="1"/>
  <c r="W480" i="1"/>
  <c r="AA480" i="1"/>
  <c r="W482" i="1"/>
  <c r="W484" i="1"/>
  <c r="AA484" i="1" s="1"/>
  <c r="W485" i="1"/>
  <c r="AA485" i="1"/>
  <c r="W488" i="1"/>
  <c r="W490" i="1"/>
  <c r="W491" i="1"/>
  <c r="W492" i="1"/>
  <c r="AA492" i="1" s="1"/>
  <c r="W496" i="1"/>
  <c r="W508" i="1"/>
  <c r="W515" i="1"/>
  <c r="W539" i="1"/>
  <c r="W541" i="1"/>
  <c r="W543" i="1"/>
  <c r="W545" i="1"/>
  <c r="W546" i="1"/>
  <c r="W547" i="1"/>
  <c r="AA547" i="1" s="1"/>
  <c r="W549" i="1"/>
  <c r="W550" i="1"/>
  <c r="AA550" i="1" s="1"/>
  <c r="W552" i="1"/>
  <c r="W556" i="1"/>
  <c r="Q389" i="1"/>
  <c r="Q398" i="1"/>
  <c r="S398" i="1"/>
  <c r="Q387" i="1"/>
  <c r="S387" i="1"/>
  <c r="Q409" i="1"/>
  <c r="S409" i="1"/>
  <c r="S417" i="1"/>
  <c r="Q428" i="1"/>
  <c r="S428" i="1"/>
  <c r="Q432" i="1"/>
  <c r="U432" i="1"/>
  <c r="Q436" i="1"/>
  <c r="U436" i="1"/>
  <c r="Q440" i="1"/>
  <c r="U440" i="1" s="1"/>
  <c r="S448" i="1"/>
  <c r="Q450" i="1"/>
  <c r="Q458" i="1"/>
  <c r="S458" i="1"/>
  <c r="U472" i="1"/>
  <c r="U473" i="1"/>
  <c r="U474" i="1"/>
  <c r="U475" i="1"/>
  <c r="U476" i="1"/>
  <c r="U477" i="1"/>
  <c r="U478" i="1" s="1"/>
  <c r="Q486" i="1"/>
  <c r="S486" i="1"/>
  <c r="Q488" i="1"/>
  <c r="K488" i="1" s="1"/>
  <c r="Q491" i="1"/>
  <c r="Q496" i="1"/>
  <c r="S488" i="1"/>
  <c r="S501" i="1" s="1"/>
  <c r="S516" i="1" s="1"/>
  <c r="S496" i="1"/>
  <c r="M496" i="1" s="1"/>
  <c r="Q508" i="1"/>
  <c r="S508" i="1"/>
  <c r="Q515" i="1"/>
  <c r="S515" i="1"/>
  <c r="Q539" i="1"/>
  <c r="S539" i="1"/>
  <c r="Q551" i="1"/>
  <c r="Q557" i="1" s="1"/>
  <c r="Q556" i="1"/>
  <c r="S551" i="1"/>
  <c r="S556" i="1"/>
  <c r="S470" i="1"/>
  <c r="S478" i="1"/>
  <c r="Q470" i="1"/>
  <c r="Q478" i="1"/>
  <c r="G398" i="1"/>
  <c r="G346" i="1"/>
  <c r="G357" i="1"/>
  <c r="G365" i="1"/>
  <c r="G387" i="1"/>
  <c r="G409" i="1"/>
  <c r="G417" i="1"/>
  <c r="G448" i="1"/>
  <c r="M470" i="1"/>
  <c r="M478" i="1"/>
  <c r="G486" i="1"/>
  <c r="G488" i="1"/>
  <c r="G501" i="1" s="1"/>
  <c r="G496" i="1"/>
  <c r="G508" i="1"/>
  <c r="G539" i="1"/>
  <c r="G551" i="1"/>
  <c r="G556" i="1"/>
  <c r="E389" i="1"/>
  <c r="E346" i="1"/>
  <c r="E357" i="1"/>
  <c r="E365" i="1"/>
  <c r="E371" i="1"/>
  <c r="E377" i="1"/>
  <c r="E387" i="1"/>
  <c r="E409" i="1"/>
  <c r="E417" i="1"/>
  <c r="E428" i="1"/>
  <c r="E432" i="1"/>
  <c r="I432" i="1"/>
  <c r="E436" i="1"/>
  <c r="E440" i="1"/>
  <c r="E446" i="1"/>
  <c r="I446" i="1" s="1"/>
  <c r="E450" i="1"/>
  <c r="K470" i="1"/>
  <c r="K478" i="1"/>
  <c r="E486" i="1"/>
  <c r="E488" i="1"/>
  <c r="E491" i="1"/>
  <c r="E496" i="1"/>
  <c r="E508" i="1"/>
  <c r="E515" i="1"/>
  <c r="E539" i="1"/>
  <c r="E551" i="1"/>
  <c r="E557" i="1" s="1"/>
  <c r="E556" i="1"/>
  <c r="G470" i="1"/>
  <c r="G478" i="1"/>
  <c r="Y47" i="1"/>
  <c r="Y48" i="1"/>
  <c r="W47" i="1"/>
  <c r="W48" i="1"/>
  <c r="W62" i="1"/>
  <c r="W63" i="1"/>
  <c r="AA63" i="1" s="1"/>
  <c r="W65" i="1"/>
  <c r="AA65" i="1" s="1"/>
  <c r="W67" i="1"/>
  <c r="AA67" i="1"/>
  <c r="Y110" i="1"/>
  <c r="Y120" i="1"/>
  <c r="Y130" i="1"/>
  <c r="Y140" i="1"/>
  <c r="Y150" i="1"/>
  <c r="Y160" i="1"/>
  <c r="Y170" i="1"/>
  <c r="Y180" i="1"/>
  <c r="Y200" i="1"/>
  <c r="W72" i="1"/>
  <c r="W73" i="1"/>
  <c r="AA73" i="1" s="1"/>
  <c r="W74" i="1"/>
  <c r="W75" i="1"/>
  <c r="AA75" i="1"/>
  <c r="W76" i="1"/>
  <c r="AA76" i="1"/>
  <c r="W77" i="1"/>
  <c r="W78" i="1"/>
  <c r="AA78" i="1" s="1"/>
  <c r="W79" i="1"/>
  <c r="AA79" i="1"/>
  <c r="W85" i="1"/>
  <c r="AA85" i="1" s="1"/>
  <c r="W86" i="1"/>
  <c r="AA86" i="1" s="1"/>
  <c r="W89" i="1"/>
  <c r="W94" i="1"/>
  <c r="AA94" i="1"/>
  <c r="W95" i="1"/>
  <c r="W96" i="1"/>
  <c r="AA96" i="1" s="1"/>
  <c r="W99" i="1"/>
  <c r="W102" i="1"/>
  <c r="W103" i="1"/>
  <c r="AA103" i="1"/>
  <c r="W104" i="1"/>
  <c r="W105" i="1"/>
  <c r="W106" i="1"/>
  <c r="AA106" i="1" s="1"/>
  <c r="W107" i="1"/>
  <c r="AA107" i="1" s="1"/>
  <c r="W108" i="1"/>
  <c r="AA108" i="1" s="1"/>
  <c r="W109" i="1"/>
  <c r="W112" i="1"/>
  <c r="AA112" i="1" s="1"/>
  <c r="W113" i="1"/>
  <c r="W114" i="1"/>
  <c r="W115" i="1"/>
  <c r="AA115" i="1" s="1"/>
  <c r="W116" i="1"/>
  <c r="W117" i="1"/>
  <c r="AA117" i="1" s="1"/>
  <c r="W118" i="1"/>
  <c r="W119" i="1"/>
  <c r="AA119" i="1" s="1"/>
  <c r="W125" i="1"/>
  <c r="W126" i="1"/>
  <c r="W130" i="1" s="1"/>
  <c r="W129" i="1"/>
  <c r="AA129" i="1" s="1"/>
  <c r="W134" i="1"/>
  <c r="W135" i="1"/>
  <c r="W136" i="1"/>
  <c r="AA136" i="1" s="1"/>
  <c r="W138" i="1"/>
  <c r="W139" i="1"/>
  <c r="W143" i="1"/>
  <c r="AA143" i="1"/>
  <c r="W144" i="1"/>
  <c r="W145" i="1"/>
  <c r="W146" i="1"/>
  <c r="AA146" i="1"/>
  <c r="W148" i="1"/>
  <c r="W149" i="1"/>
  <c r="W152" i="1"/>
  <c r="W153" i="1"/>
  <c r="AA153" i="1"/>
  <c r="W154" i="1"/>
  <c r="AA154" i="1" s="1"/>
  <c r="W155" i="1"/>
  <c r="AA155" i="1" s="1"/>
  <c r="W156" i="1"/>
  <c r="W157" i="1"/>
  <c r="AA157" i="1" s="1"/>
  <c r="W158" i="1"/>
  <c r="AA158" i="1" s="1"/>
  <c r="W159" i="1"/>
  <c r="AA159" i="1" s="1"/>
  <c r="W162" i="1"/>
  <c r="AA162" i="1" s="1"/>
  <c r="AA170" i="1" s="1"/>
  <c r="W163" i="1"/>
  <c r="AA163" i="1" s="1"/>
  <c r="W164" i="1"/>
  <c r="W165" i="1"/>
  <c r="AA165" i="1"/>
  <c r="W166" i="1"/>
  <c r="W167" i="1"/>
  <c r="AA167" i="1" s="1"/>
  <c r="W168" i="1"/>
  <c r="AA168" i="1"/>
  <c r="W169" i="1"/>
  <c r="AA169" i="1"/>
  <c r="W174" i="1"/>
  <c r="AA174" i="1" s="1"/>
  <c r="W175" i="1"/>
  <c r="W176" i="1"/>
  <c r="AA176" i="1" s="1"/>
  <c r="W179" i="1"/>
  <c r="W192" i="1"/>
  <c r="AA192" i="1" s="1"/>
  <c r="W193" i="1"/>
  <c r="W194" i="1"/>
  <c r="AA194" i="1" s="1"/>
  <c r="W195" i="1"/>
  <c r="AA195" i="1" s="1"/>
  <c r="W196" i="1"/>
  <c r="W197" i="1"/>
  <c r="W198" i="1"/>
  <c r="AA198" i="1" s="1"/>
  <c r="W199" i="1"/>
  <c r="Y232" i="1"/>
  <c r="W224" i="1"/>
  <c r="W225" i="1"/>
  <c r="W226" i="1"/>
  <c r="W227" i="1"/>
  <c r="AA227" i="1" s="1"/>
  <c r="W228" i="1"/>
  <c r="W229" i="1"/>
  <c r="AA229" i="1" s="1"/>
  <c r="W230" i="1"/>
  <c r="AA230" i="1"/>
  <c r="W231" i="1"/>
  <c r="Y212" i="1"/>
  <c r="W204" i="1"/>
  <c r="W205" i="1"/>
  <c r="W206" i="1"/>
  <c r="W207" i="1"/>
  <c r="W208" i="1"/>
  <c r="AA208" i="1" s="1"/>
  <c r="W209" i="1"/>
  <c r="AA209" i="1"/>
  <c r="W210" i="1"/>
  <c r="W211" i="1"/>
  <c r="Y222" i="1"/>
  <c r="W217" i="1"/>
  <c r="W220" i="1"/>
  <c r="W222" i="1" s="1"/>
  <c r="W221" i="1"/>
  <c r="Y239" i="1"/>
  <c r="W236" i="1"/>
  <c r="W239" i="1" s="1"/>
  <c r="AA239" i="1" s="1"/>
  <c r="W238" i="1"/>
  <c r="Y253" i="1"/>
  <c r="W253" i="1"/>
  <c r="Q47" i="1"/>
  <c r="S47" i="1"/>
  <c r="U47" i="1" s="1"/>
  <c r="M47" i="1"/>
  <c r="Q48" i="1"/>
  <c r="S48" i="1"/>
  <c r="S68" i="1" s="1"/>
  <c r="U49" i="1"/>
  <c r="U50" i="1"/>
  <c r="U52" i="1"/>
  <c r="U68" i="1" s="1"/>
  <c r="U53" i="1"/>
  <c r="U54" i="1"/>
  <c r="U55" i="1"/>
  <c r="U56" i="1"/>
  <c r="U57" i="1"/>
  <c r="U58" i="1"/>
  <c r="U59" i="1"/>
  <c r="U61" i="1"/>
  <c r="U62" i="1"/>
  <c r="U63" i="1"/>
  <c r="U64" i="1"/>
  <c r="U65" i="1"/>
  <c r="U66" i="1"/>
  <c r="U67" i="1"/>
  <c r="Q110" i="1"/>
  <c r="Q120" i="1"/>
  <c r="Q130" i="1"/>
  <c r="Q140" i="1"/>
  <c r="Q150" i="1"/>
  <c r="Q160" i="1"/>
  <c r="Q170" i="1"/>
  <c r="Q200" i="1"/>
  <c r="S110" i="1"/>
  <c r="S130" i="1"/>
  <c r="S140" i="1"/>
  <c r="S150" i="1"/>
  <c r="S160" i="1"/>
  <c r="S170" i="1"/>
  <c r="S200" i="1"/>
  <c r="Q232" i="1"/>
  <c r="S232" i="1"/>
  <c r="Q212" i="1"/>
  <c r="S212" i="1"/>
  <c r="Q222" i="1"/>
  <c r="S222" i="1"/>
  <c r="Q239" i="1"/>
  <c r="S239" i="1"/>
  <c r="Q253" i="1"/>
  <c r="S253" i="1"/>
  <c r="G130" i="1"/>
  <c r="G140" i="1"/>
  <c r="G150" i="1"/>
  <c r="G160" i="1"/>
  <c r="G170" i="1"/>
  <c r="G200" i="1"/>
  <c r="E90" i="1"/>
  <c r="E100" i="1"/>
  <c r="E110" i="1"/>
  <c r="E120" i="1"/>
  <c r="E201" i="1" s="1"/>
  <c r="E130" i="1"/>
  <c r="E140" i="1"/>
  <c r="E150" i="1"/>
  <c r="E170" i="1"/>
  <c r="E200" i="1"/>
  <c r="E47" i="1"/>
  <c r="I47" i="1"/>
  <c r="E48" i="1"/>
  <c r="G48" i="1"/>
  <c r="K49" i="1"/>
  <c r="M49" i="1"/>
  <c r="K50" i="1"/>
  <c r="G50" i="1"/>
  <c r="K52" i="1"/>
  <c r="M52" i="1"/>
  <c r="O52" i="1"/>
  <c r="K53" i="1"/>
  <c r="O53" i="1"/>
  <c r="M53" i="1"/>
  <c r="K54" i="1"/>
  <c r="M54" i="1"/>
  <c r="K55" i="1"/>
  <c r="M55" i="1"/>
  <c r="O55" i="1" s="1"/>
  <c r="K56" i="1"/>
  <c r="M56" i="1"/>
  <c r="K57" i="1"/>
  <c r="O57" i="1" s="1"/>
  <c r="M57" i="1"/>
  <c r="K58" i="1"/>
  <c r="O58" i="1"/>
  <c r="M58" i="1"/>
  <c r="K59" i="1"/>
  <c r="M59" i="1"/>
  <c r="O59" i="1" s="1"/>
  <c r="K61" i="1"/>
  <c r="O61" i="1"/>
  <c r="M61" i="1"/>
  <c r="K62" i="1"/>
  <c r="O62" i="1" s="1"/>
  <c r="M62" i="1"/>
  <c r="K63" i="1"/>
  <c r="M63" i="1"/>
  <c r="K64" i="1"/>
  <c r="M64" i="1"/>
  <c r="K65" i="1"/>
  <c r="M65" i="1"/>
  <c r="O65" i="1" s="1"/>
  <c r="K66" i="1"/>
  <c r="M66" i="1"/>
  <c r="O66" i="1" s="1"/>
  <c r="K67" i="1"/>
  <c r="M67" i="1"/>
  <c r="E232" i="1"/>
  <c r="G232" i="1"/>
  <c r="E212" i="1"/>
  <c r="G212" i="1"/>
  <c r="E222" i="1"/>
  <c r="E239" i="1"/>
  <c r="G239" i="1"/>
  <c r="E253" i="1"/>
  <c r="G253" i="1"/>
  <c r="E470" i="1"/>
  <c r="E478" i="1"/>
  <c r="AA514" i="1"/>
  <c r="AA513" i="1"/>
  <c r="AA512" i="1"/>
  <c r="AA511" i="1"/>
  <c r="AA510" i="1"/>
  <c r="U514" i="1"/>
  <c r="U513" i="1"/>
  <c r="U512" i="1"/>
  <c r="U515" i="1" s="1"/>
  <c r="U511" i="1"/>
  <c r="U510" i="1"/>
  <c r="K514" i="1"/>
  <c r="M514" i="1"/>
  <c r="M515" i="1" s="1"/>
  <c r="K513" i="1"/>
  <c r="M513" i="1"/>
  <c r="K512" i="1"/>
  <c r="O512" i="1" s="1"/>
  <c r="M512" i="1"/>
  <c r="K511" i="1"/>
  <c r="M511" i="1"/>
  <c r="K510" i="1"/>
  <c r="M510" i="1"/>
  <c r="I514" i="1"/>
  <c r="I513" i="1"/>
  <c r="I512" i="1"/>
  <c r="I511" i="1"/>
  <c r="I510" i="1"/>
  <c r="AA499" i="1"/>
  <c r="AA498" i="1"/>
  <c r="U499" i="1"/>
  <c r="U498" i="1"/>
  <c r="K499" i="1"/>
  <c r="O499" i="1" s="1"/>
  <c r="M499" i="1"/>
  <c r="K498" i="1"/>
  <c r="M498" i="1"/>
  <c r="O498" i="1"/>
  <c r="I499" i="1"/>
  <c r="I498" i="1"/>
  <c r="AA489" i="1"/>
  <c r="U489" i="1"/>
  <c r="K489" i="1"/>
  <c r="O489" i="1" s="1"/>
  <c r="M489" i="1"/>
  <c r="I489" i="1"/>
  <c r="AA435" i="1"/>
  <c r="U435" i="1"/>
  <c r="I435" i="1"/>
  <c r="AA434" i="1"/>
  <c r="U434" i="1"/>
  <c r="I434" i="1"/>
  <c r="AA431" i="1"/>
  <c r="U431" i="1"/>
  <c r="K431" i="1"/>
  <c r="M431" i="1"/>
  <c r="I431" i="1"/>
  <c r="U412" i="1"/>
  <c r="K412" i="1"/>
  <c r="O412" i="1" s="1"/>
  <c r="M412" i="1"/>
  <c r="I412" i="1"/>
  <c r="K386" i="1"/>
  <c r="M386" i="1"/>
  <c r="O386" i="1" s="1"/>
  <c r="I386" i="1"/>
  <c r="K385" i="1"/>
  <c r="M385" i="1"/>
  <c r="I385" i="1"/>
  <c r="K384" i="1"/>
  <c r="O384" i="1" s="1"/>
  <c r="M384" i="1"/>
  <c r="I384" i="1"/>
  <c r="K383" i="1"/>
  <c r="O383" i="1"/>
  <c r="M383" i="1"/>
  <c r="I383" i="1"/>
  <c r="K382" i="1"/>
  <c r="M382" i="1"/>
  <c r="I382" i="1"/>
  <c r="K381" i="1"/>
  <c r="M381" i="1"/>
  <c r="I381" i="1"/>
  <c r="K380" i="1"/>
  <c r="M380" i="1"/>
  <c r="I380" i="1"/>
  <c r="K379" i="1"/>
  <c r="M379" i="1"/>
  <c r="I379" i="1"/>
  <c r="AA360" i="1"/>
  <c r="K360" i="1"/>
  <c r="O360" i="1" s="1"/>
  <c r="I360" i="1"/>
  <c r="AA352" i="1"/>
  <c r="AA351" i="1"/>
  <c r="AA350" i="1"/>
  <c r="AA349" i="1"/>
  <c r="I352" i="1"/>
  <c r="I351" i="1"/>
  <c r="I350" i="1"/>
  <c r="I349" i="1"/>
  <c r="Q20" i="1"/>
  <c r="E20" i="1"/>
  <c r="Y608" i="1"/>
  <c r="Y628" i="1" s="1"/>
  <c r="Y622" i="1"/>
  <c r="Y627" i="1"/>
  <c r="Y744" i="1"/>
  <c r="Y677" i="1"/>
  <c r="Y686" i="1" s="1"/>
  <c r="Y641" i="1"/>
  <c r="Y650" i="1" s="1"/>
  <c r="Y649" i="1"/>
  <c r="Y34" i="1"/>
  <c r="Y41" i="1" s="1"/>
  <c r="Y21" i="1"/>
  <c r="Y39" i="1"/>
  <c r="W564" i="1"/>
  <c r="W565" i="1"/>
  <c r="AA565" i="1"/>
  <c r="W571" i="1"/>
  <c r="W572" i="1"/>
  <c r="W573" i="1"/>
  <c r="AA573" i="1" s="1"/>
  <c r="W574" i="1"/>
  <c r="AA574" i="1"/>
  <c r="W575" i="1"/>
  <c r="AA575" i="1"/>
  <c r="W576" i="1"/>
  <c r="W577" i="1"/>
  <c r="AA577" i="1" s="1"/>
  <c r="W578" i="1"/>
  <c r="AA578" i="1" s="1"/>
  <c r="W579" i="1"/>
  <c r="AA579" i="1" s="1"/>
  <c r="W580" i="1"/>
  <c r="W582" i="1"/>
  <c r="AA582" i="1"/>
  <c r="W583" i="1"/>
  <c r="AA583" i="1"/>
  <c r="W584" i="1"/>
  <c r="W585" i="1"/>
  <c r="AA585" i="1" s="1"/>
  <c r="W586" i="1"/>
  <c r="W588" i="1"/>
  <c r="AA588" i="1" s="1"/>
  <c r="W590" i="1"/>
  <c r="W591" i="1"/>
  <c r="AA591" i="1" s="1"/>
  <c r="W592" i="1"/>
  <c r="AA592" i="1"/>
  <c r="W595" i="1"/>
  <c r="AA595" i="1"/>
  <c r="W596" i="1"/>
  <c r="AA596" i="1"/>
  <c r="W597" i="1"/>
  <c r="AA597" i="1"/>
  <c r="W599" i="1"/>
  <c r="AA599" i="1" s="1"/>
  <c r="W603" i="1"/>
  <c r="AA603" i="1"/>
  <c r="W604" i="1"/>
  <c r="AA604" i="1" s="1"/>
  <c r="W605" i="1"/>
  <c r="AA605" i="1" s="1"/>
  <c r="W606" i="1"/>
  <c r="AA606" i="1" s="1"/>
  <c r="W610" i="1"/>
  <c r="AA610" i="1" s="1"/>
  <c r="W611" i="1"/>
  <c r="AA611" i="1"/>
  <c r="W613" i="1"/>
  <c r="AA613" i="1"/>
  <c r="W616" i="1"/>
  <c r="AA616" i="1" s="1"/>
  <c r="W617" i="1"/>
  <c r="AA617" i="1" s="1"/>
  <c r="W618" i="1"/>
  <c r="AA618" i="1"/>
  <c r="W619" i="1"/>
  <c r="AA619" i="1"/>
  <c r="W620" i="1"/>
  <c r="AA620" i="1"/>
  <c r="W627" i="1"/>
  <c r="Q608" i="1"/>
  <c r="Q622" i="1"/>
  <c r="Q626" i="1"/>
  <c r="Q627" i="1" s="1"/>
  <c r="U619" i="1"/>
  <c r="K619" i="1"/>
  <c r="M619" i="1"/>
  <c r="I619" i="1"/>
  <c r="U597" i="1"/>
  <c r="K597" i="1"/>
  <c r="M597" i="1"/>
  <c r="I597" i="1"/>
  <c r="U596" i="1"/>
  <c r="K596" i="1"/>
  <c r="M596" i="1"/>
  <c r="I596" i="1"/>
  <c r="U565" i="1"/>
  <c r="K565" i="1"/>
  <c r="O565" i="1"/>
  <c r="I565" i="1"/>
  <c r="AA553" i="1"/>
  <c r="AA535" i="1"/>
  <c r="U535" i="1"/>
  <c r="K535" i="1"/>
  <c r="M535" i="1"/>
  <c r="I535" i="1"/>
  <c r="AA521" i="1"/>
  <c r="U521" i="1"/>
  <c r="AA477" i="1"/>
  <c r="AA476" i="1"/>
  <c r="AA475" i="1"/>
  <c r="AA474" i="1"/>
  <c r="AA473" i="1"/>
  <c r="AA472" i="1"/>
  <c r="I477" i="1"/>
  <c r="I476" i="1"/>
  <c r="I475" i="1"/>
  <c r="I474" i="1"/>
  <c r="I473" i="1"/>
  <c r="I472" i="1"/>
  <c r="I478" i="1" s="1"/>
  <c r="I469" i="1"/>
  <c r="I468" i="1"/>
  <c r="I467" i="1"/>
  <c r="I466" i="1"/>
  <c r="I465" i="1"/>
  <c r="I464" i="1"/>
  <c r="I463" i="1"/>
  <c r="I462" i="1"/>
  <c r="I461" i="1"/>
  <c r="I460" i="1"/>
  <c r="U446" i="1"/>
  <c r="M446" i="1"/>
  <c r="O446" i="1"/>
  <c r="U442" i="1"/>
  <c r="I442" i="1"/>
  <c r="AA439" i="1"/>
  <c r="M439" i="1"/>
  <c r="O439" i="1" s="1"/>
  <c r="U439" i="1"/>
  <c r="I439" i="1"/>
  <c r="AA433" i="1"/>
  <c r="U433" i="1"/>
  <c r="I433" i="1"/>
  <c r="I67" i="1"/>
  <c r="I46" i="1"/>
  <c r="Q744" i="1"/>
  <c r="Q641" i="1"/>
  <c r="Q650" i="1" s="1"/>
  <c r="Q649" i="1"/>
  <c r="S744" i="1"/>
  <c r="S745" i="1" s="1"/>
  <c r="S704" i="1"/>
  <c r="S641" i="1"/>
  <c r="S649" i="1"/>
  <c r="S608" i="1"/>
  <c r="S622" i="1"/>
  <c r="S627" i="1"/>
  <c r="Q24" i="1"/>
  <c r="Q28" i="1"/>
  <c r="Q39" i="1"/>
  <c r="S34" i="1"/>
  <c r="S21" i="1"/>
  <c r="S39" i="1"/>
  <c r="U755" i="1"/>
  <c r="U756" i="1"/>
  <c r="U758" i="1"/>
  <c r="U761" i="1"/>
  <c r="U762" i="1"/>
  <c r="U763" i="1"/>
  <c r="U764" i="1"/>
  <c r="U770" i="1"/>
  <c r="AA32" i="1"/>
  <c r="W20" i="1"/>
  <c r="M759" i="1"/>
  <c r="M760" i="1"/>
  <c r="E765" i="1"/>
  <c r="E736" i="1"/>
  <c r="E744" i="1"/>
  <c r="E695" i="1"/>
  <c r="E703" i="1"/>
  <c r="E677" i="1"/>
  <c r="E685" i="1"/>
  <c r="E659" i="1"/>
  <c r="E667" i="1"/>
  <c r="E668" i="1" s="1"/>
  <c r="E641" i="1"/>
  <c r="E650" i="1"/>
  <c r="E649" i="1"/>
  <c r="E608" i="1"/>
  <c r="E628" i="1" s="1"/>
  <c r="E622" i="1"/>
  <c r="E627" i="1"/>
  <c r="E24" i="1"/>
  <c r="E28" i="1"/>
  <c r="E34" i="1" s="1"/>
  <c r="E39" i="1"/>
  <c r="I755" i="1"/>
  <c r="I756" i="1"/>
  <c r="I765" i="1" s="1"/>
  <c r="I758" i="1"/>
  <c r="I759" i="1"/>
  <c r="I760" i="1"/>
  <c r="I761" i="1"/>
  <c r="G641" i="1"/>
  <c r="G649" i="1"/>
  <c r="G608" i="1"/>
  <c r="G622" i="1"/>
  <c r="G627" i="1"/>
  <c r="G34" i="1"/>
  <c r="G21" i="1"/>
  <c r="G39" i="1"/>
  <c r="I39" i="1" s="1"/>
  <c r="I770" i="1"/>
  <c r="K755" i="1"/>
  <c r="O755" i="1"/>
  <c r="K756" i="1"/>
  <c r="O756" i="1"/>
  <c r="K25" i="1"/>
  <c r="K26" i="1"/>
  <c r="K27" i="1"/>
  <c r="K29" i="1"/>
  <c r="O29" i="1" s="1"/>
  <c r="K30" i="1"/>
  <c r="O30" i="1" s="1"/>
  <c r="K31" i="1"/>
  <c r="K33" i="1"/>
  <c r="M761" i="1"/>
  <c r="M762" i="1"/>
  <c r="M763" i="1"/>
  <c r="O763" i="1" s="1"/>
  <c r="O770" i="1"/>
  <c r="K72" i="1"/>
  <c r="O72" i="1" s="1"/>
  <c r="M72" i="1"/>
  <c r="K73" i="1"/>
  <c r="M73" i="1"/>
  <c r="K74" i="1"/>
  <c r="O74" i="1" s="1"/>
  <c r="M74" i="1"/>
  <c r="K75" i="1"/>
  <c r="M75" i="1"/>
  <c r="K76" i="1"/>
  <c r="O76" i="1"/>
  <c r="M76" i="1"/>
  <c r="K77" i="1"/>
  <c r="O77" i="1" s="1"/>
  <c r="M77" i="1"/>
  <c r="K78" i="1"/>
  <c r="M78" i="1"/>
  <c r="K79" i="1"/>
  <c r="M79" i="1"/>
  <c r="W29" i="1"/>
  <c r="AA29" i="1" s="1"/>
  <c r="W756" i="1"/>
  <c r="AA755" i="1"/>
  <c r="AA758" i="1"/>
  <c r="AA765" i="1" s="1"/>
  <c r="AA759" i="1"/>
  <c r="AA761" i="1"/>
  <c r="AA763" i="1"/>
  <c r="AA764" i="1"/>
  <c r="U29" i="1"/>
  <c r="M29" i="1"/>
  <c r="I29" i="1"/>
  <c r="Y334" i="1"/>
  <c r="Y246" i="1"/>
  <c r="W334" i="1"/>
  <c r="W246" i="1"/>
  <c r="S246" i="1"/>
  <c r="Q246" i="1"/>
  <c r="G246" i="1"/>
  <c r="E246" i="1"/>
  <c r="O343" i="1"/>
  <c r="I343" i="1"/>
  <c r="U437" i="1"/>
  <c r="K437" i="1"/>
  <c r="M437" i="1"/>
  <c r="O437" i="1"/>
  <c r="I437" i="1"/>
  <c r="Y190" i="1"/>
  <c r="W182" i="1"/>
  <c r="AA182" i="1"/>
  <c r="W183" i="1"/>
  <c r="W184" i="1"/>
  <c r="AA184" i="1" s="1"/>
  <c r="W185" i="1"/>
  <c r="AA185" i="1"/>
  <c r="W186" i="1"/>
  <c r="AA186" i="1" s="1"/>
  <c r="W187" i="1"/>
  <c r="W188" i="1"/>
  <c r="AA188" i="1" s="1"/>
  <c r="W189" i="1"/>
  <c r="AA189" i="1" s="1"/>
  <c r="Q190" i="1"/>
  <c r="S190" i="1"/>
  <c r="E190" i="1"/>
  <c r="G190" i="1"/>
  <c r="U189" i="1"/>
  <c r="K189" i="1"/>
  <c r="O189" i="1"/>
  <c r="M189" i="1"/>
  <c r="I189" i="1"/>
  <c r="U188" i="1"/>
  <c r="K188" i="1"/>
  <c r="O188" i="1" s="1"/>
  <c r="M188" i="1"/>
  <c r="I188" i="1"/>
  <c r="U187" i="1"/>
  <c r="K187" i="1"/>
  <c r="M187" i="1"/>
  <c r="I187" i="1"/>
  <c r="U186" i="1"/>
  <c r="K186" i="1"/>
  <c r="O186" i="1" s="1"/>
  <c r="M186" i="1"/>
  <c r="I186" i="1"/>
  <c r="U185" i="1"/>
  <c r="K185" i="1"/>
  <c r="O185" i="1" s="1"/>
  <c r="M185" i="1"/>
  <c r="I185" i="1"/>
  <c r="U184" i="1"/>
  <c r="U190" i="1" s="1"/>
  <c r="K184" i="1"/>
  <c r="M184" i="1"/>
  <c r="O184" i="1" s="1"/>
  <c r="I184" i="1"/>
  <c r="AA183" i="1"/>
  <c r="U183" i="1"/>
  <c r="K183" i="1"/>
  <c r="M183" i="1"/>
  <c r="I183" i="1"/>
  <c r="U182" i="1"/>
  <c r="K182" i="1"/>
  <c r="M182" i="1"/>
  <c r="I182" i="1"/>
  <c r="I190" i="1" s="1"/>
  <c r="K623" i="1"/>
  <c r="M623" i="1"/>
  <c r="I623" i="1"/>
  <c r="U620" i="1"/>
  <c r="K620" i="1"/>
  <c r="M620" i="1"/>
  <c r="I620" i="1"/>
  <c r="U618" i="1"/>
  <c r="K618" i="1"/>
  <c r="O618" i="1" s="1"/>
  <c r="M618" i="1"/>
  <c r="I618" i="1"/>
  <c r="U617" i="1"/>
  <c r="K617" i="1"/>
  <c r="M617" i="1"/>
  <c r="I617" i="1"/>
  <c r="U616" i="1"/>
  <c r="K616" i="1"/>
  <c r="M616" i="1"/>
  <c r="O616" i="1" s="1"/>
  <c r="I616" i="1"/>
  <c r="U613" i="1"/>
  <c r="K613" i="1"/>
  <c r="M613" i="1"/>
  <c r="I613" i="1"/>
  <c r="U611" i="1"/>
  <c r="K611" i="1"/>
  <c r="M611" i="1"/>
  <c r="I611" i="1"/>
  <c r="U610" i="1"/>
  <c r="K610" i="1"/>
  <c r="M610" i="1"/>
  <c r="I610" i="1"/>
  <c r="I622" i="1" s="1"/>
  <c r="AA615" i="1"/>
  <c r="U615" i="1"/>
  <c r="K615" i="1"/>
  <c r="M615" i="1"/>
  <c r="I615" i="1"/>
  <c r="U606" i="1"/>
  <c r="K606" i="1"/>
  <c r="O606" i="1"/>
  <c r="M606" i="1"/>
  <c r="I606" i="1"/>
  <c r="U605" i="1"/>
  <c r="K605" i="1"/>
  <c r="M605" i="1"/>
  <c r="O605" i="1" s="1"/>
  <c r="I605" i="1"/>
  <c r="U604" i="1"/>
  <c r="K604" i="1"/>
  <c r="O604" i="1" s="1"/>
  <c r="M604" i="1"/>
  <c r="I604" i="1"/>
  <c r="U603" i="1"/>
  <c r="K603" i="1"/>
  <c r="O603" i="1" s="1"/>
  <c r="M603" i="1"/>
  <c r="I603" i="1"/>
  <c r="U599" i="1"/>
  <c r="K599" i="1"/>
  <c r="M599" i="1"/>
  <c r="I599" i="1"/>
  <c r="U592" i="1"/>
  <c r="K592" i="1"/>
  <c r="M592" i="1"/>
  <c r="I592" i="1"/>
  <c r="U591" i="1"/>
  <c r="K591" i="1"/>
  <c r="M591" i="1"/>
  <c r="O591" i="1" s="1"/>
  <c r="I591" i="1"/>
  <c r="U582" i="1"/>
  <c r="K582" i="1"/>
  <c r="M582" i="1"/>
  <c r="I582" i="1"/>
  <c r="AA503" i="1"/>
  <c r="U503" i="1"/>
  <c r="K503" i="1"/>
  <c r="M503" i="1"/>
  <c r="O503" i="1" s="1"/>
  <c r="I503" i="1"/>
  <c r="AA538" i="1"/>
  <c r="AA537" i="1"/>
  <c r="AA536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0" i="1"/>
  <c r="AA519" i="1"/>
  <c r="AA518" i="1"/>
  <c r="U538" i="1"/>
  <c r="U537" i="1"/>
  <c r="U536" i="1"/>
  <c r="U534" i="1"/>
  <c r="U533" i="1"/>
  <c r="U532" i="1"/>
  <c r="U531" i="1"/>
  <c r="U530" i="1"/>
  <c r="U529" i="1"/>
  <c r="U526" i="1"/>
  <c r="U525" i="1"/>
  <c r="U524" i="1"/>
  <c r="U523" i="1"/>
  <c r="U520" i="1"/>
  <c r="U519" i="1"/>
  <c r="U518" i="1"/>
  <c r="K538" i="1"/>
  <c r="O538" i="1"/>
  <c r="M538" i="1"/>
  <c r="K537" i="1"/>
  <c r="O537" i="1" s="1"/>
  <c r="M537" i="1"/>
  <c r="K536" i="1"/>
  <c r="M536" i="1"/>
  <c r="O536" i="1"/>
  <c r="K534" i="1"/>
  <c r="M534" i="1"/>
  <c r="O534" i="1" s="1"/>
  <c r="K533" i="1"/>
  <c r="O533" i="1"/>
  <c r="M533" i="1"/>
  <c r="K532" i="1"/>
  <c r="O532" i="1"/>
  <c r="M532" i="1"/>
  <c r="K531" i="1"/>
  <c r="M531" i="1"/>
  <c r="O531" i="1" s="1"/>
  <c r="K530" i="1"/>
  <c r="O530" i="1"/>
  <c r="M530" i="1"/>
  <c r="K529" i="1"/>
  <c r="O529" i="1" s="1"/>
  <c r="M529" i="1"/>
  <c r="K526" i="1"/>
  <c r="M526" i="1"/>
  <c r="K525" i="1"/>
  <c r="O525" i="1"/>
  <c r="M525" i="1"/>
  <c r="K524" i="1"/>
  <c r="O524" i="1"/>
  <c r="M524" i="1"/>
  <c r="K523" i="1"/>
  <c r="M523" i="1"/>
  <c r="O523" i="1"/>
  <c r="K520" i="1"/>
  <c r="M520" i="1"/>
  <c r="K519" i="1"/>
  <c r="O519" i="1" s="1"/>
  <c r="M519" i="1"/>
  <c r="K518" i="1"/>
  <c r="M518" i="1"/>
  <c r="O518" i="1"/>
  <c r="I538" i="1"/>
  <c r="I537" i="1"/>
  <c r="I536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0" i="1"/>
  <c r="I539" i="1" s="1"/>
  <c r="I519" i="1"/>
  <c r="I518" i="1"/>
  <c r="U528" i="1"/>
  <c r="K528" i="1"/>
  <c r="O528" i="1"/>
  <c r="M528" i="1"/>
  <c r="U527" i="1"/>
  <c r="K527" i="1"/>
  <c r="M527" i="1"/>
  <c r="AA522" i="1"/>
  <c r="U522" i="1"/>
  <c r="K522" i="1"/>
  <c r="M522" i="1"/>
  <c r="I522" i="1"/>
  <c r="U492" i="1"/>
  <c r="K492" i="1"/>
  <c r="M492" i="1"/>
  <c r="I492" i="1"/>
  <c r="AA490" i="1"/>
  <c r="U490" i="1"/>
  <c r="K490" i="1"/>
  <c r="O490" i="1" s="1"/>
  <c r="M490" i="1"/>
  <c r="I490" i="1"/>
  <c r="U485" i="1"/>
  <c r="K485" i="1"/>
  <c r="O485" i="1" s="1"/>
  <c r="M485" i="1"/>
  <c r="I485" i="1"/>
  <c r="U484" i="1"/>
  <c r="K484" i="1"/>
  <c r="O484" i="1"/>
  <c r="M484" i="1"/>
  <c r="I484" i="1"/>
  <c r="U482" i="1"/>
  <c r="K482" i="1"/>
  <c r="M482" i="1"/>
  <c r="M486" i="1" s="1"/>
  <c r="O482" i="1"/>
  <c r="I482" i="1"/>
  <c r="U480" i="1"/>
  <c r="K480" i="1"/>
  <c r="M480" i="1"/>
  <c r="I480" i="1"/>
  <c r="U443" i="1"/>
  <c r="K443" i="1"/>
  <c r="M443" i="1"/>
  <c r="I443" i="1"/>
  <c r="AA441" i="1"/>
  <c r="U441" i="1"/>
  <c r="K441" i="1"/>
  <c r="O441" i="1"/>
  <c r="M441" i="1"/>
  <c r="I441" i="1"/>
  <c r="K376" i="1"/>
  <c r="M376" i="1"/>
  <c r="I376" i="1"/>
  <c r="K375" i="1"/>
  <c r="M375" i="1"/>
  <c r="M377" i="1" s="1"/>
  <c r="I375" i="1"/>
  <c r="K374" i="1"/>
  <c r="O374" i="1"/>
  <c r="M374" i="1"/>
  <c r="I374" i="1"/>
  <c r="K373" i="1"/>
  <c r="O373" i="1" s="1"/>
  <c r="M373" i="1"/>
  <c r="I373" i="1"/>
  <c r="K370" i="1"/>
  <c r="AA369" i="1"/>
  <c r="U369" i="1"/>
  <c r="K369" i="1"/>
  <c r="O369" i="1" s="1"/>
  <c r="M369" i="1"/>
  <c r="I369" i="1"/>
  <c r="I341" i="1"/>
  <c r="O341" i="1"/>
  <c r="AA341" i="1"/>
  <c r="O340" i="1"/>
  <c r="I340" i="1"/>
  <c r="O339" i="1"/>
  <c r="I339" i="1"/>
  <c r="O338" i="1"/>
  <c r="I338" i="1"/>
  <c r="O337" i="1"/>
  <c r="I337" i="1"/>
  <c r="AA333" i="1"/>
  <c r="O333" i="1"/>
  <c r="I333" i="1"/>
  <c r="AA332" i="1"/>
  <c r="O332" i="1"/>
  <c r="I332" i="1"/>
  <c r="AA331" i="1"/>
  <c r="O331" i="1"/>
  <c r="I331" i="1"/>
  <c r="AA330" i="1"/>
  <c r="O330" i="1"/>
  <c r="I330" i="1"/>
  <c r="AA329" i="1"/>
  <c r="AA334" i="1" s="1"/>
  <c r="O329" i="1"/>
  <c r="O334" i="1" s="1"/>
  <c r="I329" i="1"/>
  <c r="I334" i="1" s="1"/>
  <c r="AA245" i="1"/>
  <c r="U245" i="1"/>
  <c r="K245" i="1"/>
  <c r="O245" i="1"/>
  <c r="M245" i="1"/>
  <c r="I245" i="1"/>
  <c r="AA244" i="1"/>
  <c r="AA246" i="1" s="1"/>
  <c r="U244" i="1"/>
  <c r="K244" i="1"/>
  <c r="O244" i="1" s="1"/>
  <c r="M244" i="1"/>
  <c r="I244" i="1"/>
  <c r="I246" i="1" s="1"/>
  <c r="AA243" i="1"/>
  <c r="U243" i="1"/>
  <c r="K243" i="1"/>
  <c r="M243" i="1"/>
  <c r="I243" i="1"/>
  <c r="AA242" i="1"/>
  <c r="U242" i="1"/>
  <c r="K242" i="1"/>
  <c r="M242" i="1"/>
  <c r="I242" i="1"/>
  <c r="AA241" i="1"/>
  <c r="U241" i="1"/>
  <c r="U246" i="1" s="1"/>
  <c r="K241" i="1"/>
  <c r="O241" i="1"/>
  <c r="M241" i="1"/>
  <c r="I241" i="1"/>
  <c r="AA59" i="1"/>
  <c r="I59" i="1"/>
  <c r="AA58" i="1"/>
  <c r="I58" i="1"/>
  <c r="AA57" i="1"/>
  <c r="I57" i="1"/>
  <c r="AA56" i="1"/>
  <c r="I56" i="1"/>
  <c r="AA55" i="1"/>
  <c r="I55" i="1"/>
  <c r="AA53" i="1"/>
  <c r="I53" i="1"/>
  <c r="G667" i="1"/>
  <c r="I367" i="1"/>
  <c r="Y551" i="1"/>
  <c r="W24" i="1"/>
  <c r="W25" i="1"/>
  <c r="AA25" i="1" s="1"/>
  <c r="W26" i="1"/>
  <c r="AA26" i="1"/>
  <c r="W27" i="1"/>
  <c r="AA27" i="1"/>
  <c r="W30" i="1"/>
  <c r="W39" i="1"/>
  <c r="W729" i="1"/>
  <c r="W730" i="1"/>
  <c r="AA730" i="1"/>
  <c r="W731" i="1"/>
  <c r="AA731" i="1"/>
  <c r="W732" i="1"/>
  <c r="AA732" i="1" s="1"/>
  <c r="W733" i="1"/>
  <c r="W734" i="1"/>
  <c r="AA734" i="1" s="1"/>
  <c r="W735" i="1"/>
  <c r="W738" i="1"/>
  <c r="W739" i="1"/>
  <c r="W740" i="1"/>
  <c r="AA740" i="1" s="1"/>
  <c r="W741" i="1"/>
  <c r="W742" i="1"/>
  <c r="AA742" i="1" s="1"/>
  <c r="W743" i="1"/>
  <c r="W688" i="1"/>
  <c r="W689" i="1"/>
  <c r="AA689" i="1" s="1"/>
  <c r="W690" i="1"/>
  <c r="AA690" i="1" s="1"/>
  <c r="W691" i="1"/>
  <c r="AA691" i="1" s="1"/>
  <c r="W692" i="1"/>
  <c r="W693" i="1"/>
  <c r="AA693" i="1" s="1"/>
  <c r="W694" i="1"/>
  <c r="AA694" i="1"/>
  <c r="W697" i="1"/>
  <c r="W698" i="1"/>
  <c r="W699" i="1"/>
  <c r="W700" i="1"/>
  <c r="W701" i="1"/>
  <c r="W702" i="1"/>
  <c r="W671" i="1"/>
  <c r="W672" i="1"/>
  <c r="AA672" i="1" s="1"/>
  <c r="U673" i="1"/>
  <c r="W673" i="1" s="1"/>
  <c r="W675" i="1"/>
  <c r="AA675" i="1" s="1"/>
  <c r="W676" i="1"/>
  <c r="W679" i="1"/>
  <c r="W680" i="1"/>
  <c r="W681" i="1"/>
  <c r="AA681" i="1" s="1"/>
  <c r="W684" i="1"/>
  <c r="AA684" i="1" s="1"/>
  <c r="W652" i="1"/>
  <c r="AA652" i="1"/>
  <c r="W653" i="1"/>
  <c r="W654" i="1"/>
  <c r="W655" i="1"/>
  <c r="AA655" i="1" s="1"/>
  <c r="W656" i="1"/>
  <c r="W657" i="1"/>
  <c r="AA657" i="1" s="1"/>
  <c r="W658" i="1"/>
  <c r="AA658" i="1" s="1"/>
  <c r="W661" i="1"/>
  <c r="W662" i="1"/>
  <c r="AA662" i="1"/>
  <c r="W663" i="1"/>
  <c r="AA663" i="1" s="1"/>
  <c r="W664" i="1"/>
  <c r="AA664" i="1"/>
  <c r="W665" i="1"/>
  <c r="W666" i="1"/>
  <c r="AA666" i="1"/>
  <c r="W632" i="1"/>
  <c r="W636" i="1"/>
  <c r="AA636" i="1" s="1"/>
  <c r="W637" i="1"/>
  <c r="AA637" i="1"/>
  <c r="W638" i="1"/>
  <c r="AA638" i="1"/>
  <c r="W640" i="1"/>
  <c r="AA640" i="1" s="1"/>
  <c r="W644" i="1"/>
  <c r="W645" i="1"/>
  <c r="W646" i="1"/>
  <c r="W648" i="1"/>
  <c r="AA37" i="1"/>
  <c r="AA39" i="1" s="1"/>
  <c r="AA38" i="1"/>
  <c r="U748" i="1"/>
  <c r="U738" i="1"/>
  <c r="U743" i="1"/>
  <c r="U742" i="1"/>
  <c r="U744" i="1" s="1"/>
  <c r="U741" i="1"/>
  <c r="U740" i="1"/>
  <c r="U739" i="1"/>
  <c r="U735" i="1"/>
  <c r="U734" i="1"/>
  <c r="U733" i="1"/>
  <c r="U736" i="1" s="1"/>
  <c r="U732" i="1"/>
  <c r="U731" i="1"/>
  <c r="U730" i="1"/>
  <c r="U729" i="1"/>
  <c r="U720" i="1"/>
  <c r="U719" i="1"/>
  <c r="U718" i="1"/>
  <c r="U717" i="1"/>
  <c r="U716" i="1"/>
  <c r="U715" i="1"/>
  <c r="U712" i="1"/>
  <c r="U711" i="1"/>
  <c r="U710" i="1"/>
  <c r="U709" i="1"/>
  <c r="U708" i="1"/>
  <c r="U707" i="1"/>
  <c r="U706" i="1"/>
  <c r="U702" i="1"/>
  <c r="U701" i="1"/>
  <c r="U700" i="1"/>
  <c r="U699" i="1"/>
  <c r="U698" i="1"/>
  <c r="U697" i="1"/>
  <c r="U694" i="1"/>
  <c r="U695" i="1" s="1"/>
  <c r="U693" i="1"/>
  <c r="U692" i="1"/>
  <c r="U691" i="1"/>
  <c r="U690" i="1"/>
  <c r="U689" i="1"/>
  <c r="U688" i="1"/>
  <c r="U684" i="1"/>
  <c r="U683" i="1"/>
  <c r="U682" i="1"/>
  <c r="U681" i="1"/>
  <c r="U680" i="1"/>
  <c r="U679" i="1"/>
  <c r="U676" i="1"/>
  <c r="U675" i="1"/>
  <c r="U674" i="1"/>
  <c r="U672" i="1"/>
  <c r="U671" i="1"/>
  <c r="U677" i="1" s="1"/>
  <c r="U686" i="1" s="1"/>
  <c r="U670" i="1"/>
  <c r="Q667" i="1"/>
  <c r="U666" i="1"/>
  <c r="U665" i="1"/>
  <c r="U664" i="1"/>
  <c r="U663" i="1"/>
  <c r="U662" i="1"/>
  <c r="U661" i="1"/>
  <c r="U658" i="1"/>
  <c r="U657" i="1"/>
  <c r="U656" i="1"/>
  <c r="U655" i="1"/>
  <c r="U659" i="1" s="1"/>
  <c r="U654" i="1"/>
  <c r="U653" i="1"/>
  <c r="U652" i="1"/>
  <c r="U648" i="1"/>
  <c r="U647" i="1"/>
  <c r="U646" i="1"/>
  <c r="U645" i="1"/>
  <c r="U644" i="1"/>
  <c r="U643" i="1"/>
  <c r="U640" i="1"/>
  <c r="U639" i="1"/>
  <c r="U638" i="1"/>
  <c r="U641" i="1" s="1"/>
  <c r="U650" i="1" s="1"/>
  <c r="U637" i="1"/>
  <c r="U636" i="1"/>
  <c r="U633" i="1"/>
  <c r="U632" i="1"/>
  <c r="U626" i="1"/>
  <c r="U625" i="1"/>
  <c r="U614" i="1"/>
  <c r="U607" i="1"/>
  <c r="U598" i="1"/>
  <c r="U595" i="1"/>
  <c r="U594" i="1"/>
  <c r="U593" i="1"/>
  <c r="U590" i="1"/>
  <c r="U589" i="1"/>
  <c r="U588" i="1"/>
  <c r="U586" i="1"/>
  <c r="U585" i="1"/>
  <c r="U584" i="1"/>
  <c r="U583" i="1"/>
  <c r="U581" i="1"/>
  <c r="U580" i="1"/>
  <c r="U579" i="1"/>
  <c r="U578" i="1"/>
  <c r="U577" i="1"/>
  <c r="U576" i="1"/>
  <c r="U575" i="1"/>
  <c r="U574" i="1"/>
  <c r="U573" i="1"/>
  <c r="U572" i="1"/>
  <c r="U571" i="1"/>
  <c r="U568" i="1"/>
  <c r="U567" i="1"/>
  <c r="U566" i="1"/>
  <c r="U564" i="1"/>
  <c r="U552" i="1"/>
  <c r="U550" i="1"/>
  <c r="U549" i="1"/>
  <c r="U548" i="1"/>
  <c r="U547" i="1"/>
  <c r="U546" i="1"/>
  <c r="U545" i="1"/>
  <c r="U544" i="1"/>
  <c r="U543" i="1"/>
  <c r="U542" i="1"/>
  <c r="U541" i="1"/>
  <c r="U507" i="1"/>
  <c r="U506" i="1"/>
  <c r="U505" i="1"/>
  <c r="U508" i="1" s="1"/>
  <c r="U504" i="1"/>
  <c r="U500" i="1"/>
  <c r="U497" i="1"/>
  <c r="U495" i="1"/>
  <c r="U494" i="1"/>
  <c r="U493" i="1"/>
  <c r="U491" i="1"/>
  <c r="U457" i="1"/>
  <c r="U456" i="1"/>
  <c r="U455" i="1"/>
  <c r="U454" i="1"/>
  <c r="U453" i="1"/>
  <c r="U452" i="1"/>
  <c r="U451" i="1"/>
  <c r="U450" i="1"/>
  <c r="U447" i="1"/>
  <c r="U438" i="1"/>
  <c r="U430" i="1"/>
  <c r="U427" i="1"/>
  <c r="U426" i="1"/>
  <c r="U425" i="1"/>
  <c r="U424" i="1"/>
  <c r="U423" i="1"/>
  <c r="U422" i="1"/>
  <c r="U421" i="1"/>
  <c r="U420" i="1"/>
  <c r="U428" i="1" s="1"/>
  <c r="U419" i="1"/>
  <c r="U416" i="1"/>
  <c r="U415" i="1"/>
  <c r="U414" i="1"/>
  <c r="U413" i="1"/>
  <c r="U411" i="1"/>
  <c r="U407" i="1"/>
  <c r="U406" i="1"/>
  <c r="U405" i="1"/>
  <c r="U404" i="1"/>
  <c r="U403" i="1"/>
  <c r="U402" i="1"/>
  <c r="U401" i="1"/>
  <c r="U400" i="1"/>
  <c r="U409" i="1" s="1"/>
  <c r="U397" i="1"/>
  <c r="U396" i="1"/>
  <c r="U394" i="1"/>
  <c r="U393" i="1"/>
  <c r="U392" i="1"/>
  <c r="U391" i="1"/>
  <c r="U390" i="1"/>
  <c r="U389" i="1"/>
  <c r="U367" i="1"/>
  <c r="U370" i="1"/>
  <c r="U371" i="1" s="1"/>
  <c r="U368" i="1"/>
  <c r="U252" i="1"/>
  <c r="U251" i="1"/>
  <c r="U250" i="1"/>
  <c r="U249" i="1"/>
  <c r="U248" i="1"/>
  <c r="U238" i="1"/>
  <c r="U237" i="1"/>
  <c r="U236" i="1"/>
  <c r="U235" i="1"/>
  <c r="U234" i="1"/>
  <c r="U239" i="1" s="1"/>
  <c r="U231" i="1"/>
  <c r="U230" i="1"/>
  <c r="U229" i="1"/>
  <c r="U228" i="1"/>
  <c r="U227" i="1"/>
  <c r="U226" i="1"/>
  <c r="U225" i="1"/>
  <c r="U224" i="1"/>
  <c r="U221" i="1"/>
  <c r="U220" i="1"/>
  <c r="U219" i="1"/>
  <c r="U218" i="1"/>
  <c r="U217" i="1"/>
  <c r="U216" i="1"/>
  <c r="U215" i="1"/>
  <c r="U214" i="1"/>
  <c r="U211" i="1"/>
  <c r="U210" i="1"/>
  <c r="U209" i="1"/>
  <c r="U208" i="1"/>
  <c r="U207" i="1"/>
  <c r="U206" i="1"/>
  <c r="U212" i="1"/>
  <c r="U205" i="1"/>
  <c r="U204" i="1"/>
  <c r="U199" i="1"/>
  <c r="U198" i="1"/>
  <c r="U197" i="1"/>
  <c r="U196" i="1"/>
  <c r="U195" i="1"/>
  <c r="U194" i="1"/>
  <c r="U193" i="1"/>
  <c r="U192" i="1"/>
  <c r="U179" i="1"/>
  <c r="U178" i="1"/>
  <c r="U177" i="1"/>
  <c r="U176" i="1"/>
  <c r="U175" i="1"/>
  <c r="U174" i="1"/>
  <c r="U173" i="1"/>
  <c r="U172" i="1"/>
  <c r="U169" i="1"/>
  <c r="U168" i="1"/>
  <c r="U167" i="1"/>
  <c r="U166" i="1"/>
  <c r="U165" i="1"/>
  <c r="U164" i="1"/>
  <c r="U170" i="1"/>
  <c r="U163" i="1"/>
  <c r="U162" i="1"/>
  <c r="U159" i="1"/>
  <c r="U158" i="1"/>
  <c r="U157" i="1"/>
  <c r="U160" i="1" s="1"/>
  <c r="U156" i="1"/>
  <c r="U155" i="1"/>
  <c r="U154" i="1"/>
  <c r="U153" i="1"/>
  <c r="U152" i="1"/>
  <c r="U149" i="1"/>
  <c r="U148" i="1"/>
  <c r="U147" i="1"/>
  <c r="U146" i="1"/>
  <c r="U145" i="1"/>
  <c r="U144" i="1"/>
  <c r="U143" i="1"/>
  <c r="U150" i="1" s="1"/>
  <c r="U142" i="1"/>
  <c r="U139" i="1"/>
  <c r="U138" i="1"/>
  <c r="U137" i="1"/>
  <c r="U136" i="1"/>
  <c r="U135" i="1"/>
  <c r="U134" i="1"/>
  <c r="U140" i="1" s="1"/>
  <c r="U133" i="1"/>
  <c r="U132" i="1"/>
  <c r="U129" i="1"/>
  <c r="U128" i="1"/>
  <c r="U127" i="1"/>
  <c r="U130" i="1" s="1"/>
  <c r="U126" i="1"/>
  <c r="U125" i="1"/>
  <c r="U124" i="1"/>
  <c r="U123" i="1"/>
  <c r="U122" i="1"/>
  <c r="U119" i="1"/>
  <c r="U118" i="1"/>
  <c r="U117" i="1"/>
  <c r="U116" i="1"/>
  <c r="U115" i="1"/>
  <c r="U114" i="1"/>
  <c r="U113" i="1"/>
  <c r="U120" i="1" s="1"/>
  <c r="U112" i="1"/>
  <c r="U109" i="1"/>
  <c r="U108" i="1"/>
  <c r="U107" i="1"/>
  <c r="U106" i="1"/>
  <c r="U105" i="1"/>
  <c r="U104" i="1"/>
  <c r="U103" i="1"/>
  <c r="U102" i="1"/>
  <c r="U99" i="1"/>
  <c r="U98" i="1"/>
  <c r="U97" i="1"/>
  <c r="U96" i="1"/>
  <c r="U95" i="1"/>
  <c r="U94" i="1"/>
  <c r="U93" i="1"/>
  <c r="U92" i="1"/>
  <c r="U89" i="1"/>
  <c r="U88" i="1"/>
  <c r="U87" i="1"/>
  <c r="U86" i="1"/>
  <c r="U85" i="1"/>
  <c r="U84" i="1"/>
  <c r="U83" i="1"/>
  <c r="U82" i="1"/>
  <c r="U79" i="1"/>
  <c r="U78" i="1"/>
  <c r="U77" i="1"/>
  <c r="U76" i="1"/>
  <c r="U75" i="1"/>
  <c r="U74" i="1"/>
  <c r="U73" i="1"/>
  <c r="U72" i="1"/>
  <c r="U38" i="1"/>
  <c r="U37" i="1"/>
  <c r="U19" i="1"/>
  <c r="U33" i="1"/>
  <c r="U31" i="1"/>
  <c r="U30" i="1"/>
  <c r="U27" i="1"/>
  <c r="U26" i="1"/>
  <c r="U25" i="1"/>
  <c r="U18" i="1"/>
  <c r="U17" i="1"/>
  <c r="K748" i="1"/>
  <c r="O748" i="1" s="1"/>
  <c r="K743" i="1"/>
  <c r="K742" i="1"/>
  <c r="O742" i="1" s="1"/>
  <c r="K741" i="1"/>
  <c r="K740" i="1"/>
  <c r="K739" i="1"/>
  <c r="K738" i="1"/>
  <c r="K735" i="1"/>
  <c r="K734" i="1"/>
  <c r="O734" i="1" s="1"/>
  <c r="K733" i="1"/>
  <c r="K732" i="1"/>
  <c r="K731" i="1"/>
  <c r="K730" i="1"/>
  <c r="K729" i="1"/>
  <c r="O729" i="1" s="1"/>
  <c r="K720" i="1"/>
  <c r="O720" i="1" s="1"/>
  <c r="K719" i="1"/>
  <c r="O719" i="1" s="1"/>
  <c r="K718" i="1"/>
  <c r="K717" i="1"/>
  <c r="K716" i="1"/>
  <c r="K715" i="1"/>
  <c r="K712" i="1"/>
  <c r="K711" i="1"/>
  <c r="K710" i="1"/>
  <c r="O710" i="1" s="1"/>
  <c r="K709" i="1"/>
  <c r="K708" i="1"/>
  <c r="K707" i="1"/>
  <c r="O707" i="1" s="1"/>
  <c r="K706" i="1"/>
  <c r="K702" i="1"/>
  <c r="K701" i="1"/>
  <c r="O701" i="1" s="1"/>
  <c r="K700" i="1"/>
  <c r="O700" i="1" s="1"/>
  <c r="K699" i="1"/>
  <c r="K698" i="1"/>
  <c r="O698" i="1"/>
  <c r="O703" i="1" s="1"/>
  <c r="K697" i="1"/>
  <c r="K694" i="1"/>
  <c r="O694" i="1" s="1"/>
  <c r="K693" i="1"/>
  <c r="O693" i="1" s="1"/>
  <c r="K692" i="1"/>
  <c r="O692" i="1" s="1"/>
  <c r="K691" i="1"/>
  <c r="K690" i="1"/>
  <c r="K695" i="1" s="1"/>
  <c r="K689" i="1"/>
  <c r="K688" i="1"/>
  <c r="K684" i="1"/>
  <c r="K683" i="1"/>
  <c r="O683" i="1"/>
  <c r="K682" i="1"/>
  <c r="K681" i="1"/>
  <c r="K680" i="1"/>
  <c r="K679" i="1"/>
  <c r="O679" i="1" s="1"/>
  <c r="K676" i="1"/>
  <c r="K675" i="1"/>
  <c r="K674" i="1"/>
  <c r="K673" i="1"/>
  <c r="O673" i="1" s="1"/>
  <c r="K672" i="1"/>
  <c r="K671" i="1"/>
  <c r="K670" i="1"/>
  <c r="K82" i="1"/>
  <c r="K90" i="1" s="1"/>
  <c r="K83" i="1"/>
  <c r="K84" i="1"/>
  <c r="K85" i="1"/>
  <c r="O85" i="1"/>
  <c r="K86" i="1"/>
  <c r="K87" i="1"/>
  <c r="K88" i="1"/>
  <c r="K89" i="1"/>
  <c r="K92" i="1"/>
  <c r="K93" i="1"/>
  <c r="K94" i="1"/>
  <c r="O94" i="1" s="1"/>
  <c r="K95" i="1"/>
  <c r="K96" i="1"/>
  <c r="K97" i="1"/>
  <c r="K98" i="1"/>
  <c r="K99" i="1"/>
  <c r="O99" i="1" s="1"/>
  <c r="K102" i="1"/>
  <c r="K103" i="1"/>
  <c r="K110" i="1" s="1"/>
  <c r="K104" i="1"/>
  <c r="K105" i="1"/>
  <c r="K106" i="1"/>
  <c r="O106" i="1" s="1"/>
  <c r="K107" i="1"/>
  <c r="K108" i="1"/>
  <c r="K109" i="1"/>
  <c r="K112" i="1"/>
  <c r="K113" i="1"/>
  <c r="K114" i="1"/>
  <c r="O114" i="1" s="1"/>
  <c r="K115" i="1"/>
  <c r="K116" i="1"/>
  <c r="K117" i="1"/>
  <c r="K118" i="1"/>
  <c r="K119" i="1"/>
  <c r="O119" i="1"/>
  <c r="K122" i="1"/>
  <c r="K123" i="1"/>
  <c r="K124" i="1"/>
  <c r="K125" i="1"/>
  <c r="K126" i="1"/>
  <c r="O126" i="1" s="1"/>
  <c r="K127" i="1"/>
  <c r="O127" i="1"/>
  <c r="K128" i="1"/>
  <c r="K129" i="1"/>
  <c r="K132" i="1"/>
  <c r="K133" i="1"/>
  <c r="K134" i="1"/>
  <c r="K135" i="1"/>
  <c r="K136" i="1"/>
  <c r="K137" i="1"/>
  <c r="K138" i="1"/>
  <c r="K139" i="1"/>
  <c r="K142" i="1"/>
  <c r="K143" i="1"/>
  <c r="K144" i="1"/>
  <c r="O144" i="1"/>
  <c r="K145" i="1"/>
  <c r="K146" i="1"/>
  <c r="K147" i="1"/>
  <c r="K148" i="1"/>
  <c r="K149" i="1"/>
  <c r="K152" i="1"/>
  <c r="K160" i="1" s="1"/>
  <c r="K153" i="1"/>
  <c r="K154" i="1"/>
  <c r="K155" i="1"/>
  <c r="K156" i="1"/>
  <c r="O156" i="1" s="1"/>
  <c r="K157" i="1"/>
  <c r="K158" i="1"/>
  <c r="K159" i="1"/>
  <c r="K162" i="1"/>
  <c r="K163" i="1"/>
  <c r="K164" i="1"/>
  <c r="K165" i="1"/>
  <c r="O165" i="1"/>
  <c r="K166" i="1"/>
  <c r="K167" i="1"/>
  <c r="O167" i="1" s="1"/>
  <c r="K168" i="1"/>
  <c r="K169" i="1"/>
  <c r="K172" i="1"/>
  <c r="K173" i="1"/>
  <c r="K174" i="1"/>
  <c r="K175" i="1"/>
  <c r="K176" i="1"/>
  <c r="K178" i="1"/>
  <c r="K179" i="1"/>
  <c r="K192" i="1"/>
  <c r="K193" i="1"/>
  <c r="K194" i="1"/>
  <c r="K195" i="1"/>
  <c r="K196" i="1"/>
  <c r="O196" i="1" s="1"/>
  <c r="K197" i="1"/>
  <c r="K198" i="1"/>
  <c r="K199" i="1"/>
  <c r="O199" i="1"/>
  <c r="K204" i="1"/>
  <c r="K205" i="1"/>
  <c r="O205" i="1" s="1"/>
  <c r="K206" i="1"/>
  <c r="K207" i="1"/>
  <c r="O207" i="1" s="1"/>
  <c r="K208" i="1"/>
  <c r="K209" i="1"/>
  <c r="O209" i="1" s="1"/>
  <c r="K210" i="1"/>
  <c r="K211" i="1"/>
  <c r="K214" i="1"/>
  <c r="K215" i="1"/>
  <c r="O215" i="1"/>
  <c r="K216" i="1"/>
  <c r="K217" i="1"/>
  <c r="K222" i="1" s="1"/>
  <c r="K218" i="1"/>
  <c r="O218" i="1"/>
  <c r="K219" i="1"/>
  <c r="K220" i="1"/>
  <c r="K221" i="1"/>
  <c r="O221" i="1" s="1"/>
  <c r="K224" i="1"/>
  <c r="K225" i="1"/>
  <c r="K226" i="1"/>
  <c r="K227" i="1"/>
  <c r="K228" i="1"/>
  <c r="K229" i="1"/>
  <c r="K230" i="1"/>
  <c r="K231" i="1"/>
  <c r="K234" i="1"/>
  <c r="K235" i="1"/>
  <c r="K236" i="1"/>
  <c r="K237" i="1"/>
  <c r="K238" i="1"/>
  <c r="K250" i="1"/>
  <c r="K251" i="1"/>
  <c r="K252" i="1"/>
  <c r="K361" i="1"/>
  <c r="K362" i="1"/>
  <c r="O362" i="1" s="1"/>
  <c r="K363" i="1"/>
  <c r="K364" i="1"/>
  <c r="K359" i="1"/>
  <c r="K367" i="1"/>
  <c r="K368" i="1"/>
  <c r="O368" i="1" s="1"/>
  <c r="K390" i="1"/>
  <c r="K391" i="1"/>
  <c r="K392" i="1"/>
  <c r="K393" i="1"/>
  <c r="K394" i="1"/>
  <c r="K396" i="1"/>
  <c r="O396" i="1" s="1"/>
  <c r="K397" i="1"/>
  <c r="K400" i="1"/>
  <c r="K401" i="1"/>
  <c r="K402" i="1"/>
  <c r="K403" i="1"/>
  <c r="K404" i="1"/>
  <c r="K405" i="1"/>
  <c r="K406" i="1"/>
  <c r="K407" i="1"/>
  <c r="K408" i="1"/>
  <c r="K411" i="1"/>
  <c r="K413" i="1"/>
  <c r="K414" i="1"/>
  <c r="K415" i="1"/>
  <c r="K416" i="1"/>
  <c r="K419" i="1"/>
  <c r="O419" i="1" s="1"/>
  <c r="K420" i="1"/>
  <c r="K421" i="1"/>
  <c r="K422" i="1"/>
  <c r="K423" i="1"/>
  <c r="K424" i="1"/>
  <c r="K425" i="1"/>
  <c r="K428" i="1" s="1"/>
  <c r="K426" i="1"/>
  <c r="O426" i="1" s="1"/>
  <c r="K427" i="1"/>
  <c r="K430" i="1"/>
  <c r="K438" i="1"/>
  <c r="K451" i="1"/>
  <c r="O451" i="1" s="1"/>
  <c r="K452" i="1"/>
  <c r="O452" i="1" s="1"/>
  <c r="K453" i="1"/>
  <c r="K454" i="1"/>
  <c r="K455" i="1"/>
  <c r="O455" i="1" s="1"/>
  <c r="K456" i="1"/>
  <c r="K457" i="1"/>
  <c r="K493" i="1"/>
  <c r="K494" i="1"/>
  <c r="K495" i="1"/>
  <c r="K497" i="1"/>
  <c r="O497" i="1" s="1"/>
  <c r="K500" i="1"/>
  <c r="K504" i="1"/>
  <c r="K505" i="1"/>
  <c r="O505" i="1"/>
  <c r="K506" i="1"/>
  <c r="K507" i="1"/>
  <c r="K541" i="1"/>
  <c r="K542" i="1"/>
  <c r="K543" i="1"/>
  <c r="K544" i="1"/>
  <c r="K551" i="1" s="1"/>
  <c r="K557" i="1" s="1"/>
  <c r="K545" i="1"/>
  <c r="K546" i="1"/>
  <c r="K547" i="1"/>
  <c r="K548" i="1"/>
  <c r="O548" i="1" s="1"/>
  <c r="K549" i="1"/>
  <c r="K550" i="1"/>
  <c r="K552" i="1"/>
  <c r="O552" i="1" s="1"/>
  <c r="K554" i="1"/>
  <c r="K564" i="1"/>
  <c r="O564" i="1" s="1"/>
  <c r="K566" i="1"/>
  <c r="K567" i="1"/>
  <c r="O567" i="1" s="1"/>
  <c r="K568" i="1"/>
  <c r="K571" i="1"/>
  <c r="K572" i="1"/>
  <c r="K573" i="1"/>
  <c r="O573" i="1" s="1"/>
  <c r="K574" i="1"/>
  <c r="K575" i="1"/>
  <c r="K576" i="1"/>
  <c r="K577" i="1"/>
  <c r="O577" i="1" s="1"/>
  <c r="K578" i="1"/>
  <c r="K579" i="1"/>
  <c r="K580" i="1"/>
  <c r="O580" i="1" s="1"/>
  <c r="K581" i="1"/>
  <c r="K583" i="1"/>
  <c r="O583" i="1" s="1"/>
  <c r="K584" i="1"/>
  <c r="K585" i="1"/>
  <c r="K586" i="1"/>
  <c r="K588" i="1"/>
  <c r="K589" i="1"/>
  <c r="K590" i="1"/>
  <c r="K593" i="1"/>
  <c r="K594" i="1"/>
  <c r="K595" i="1"/>
  <c r="O595" i="1" s="1"/>
  <c r="K598" i="1"/>
  <c r="K607" i="1"/>
  <c r="O607" i="1" s="1"/>
  <c r="K614" i="1"/>
  <c r="K625" i="1"/>
  <c r="K627" i="1" s="1"/>
  <c r="K626" i="1"/>
  <c r="K633" i="1"/>
  <c r="K636" i="1"/>
  <c r="O636" i="1" s="1"/>
  <c r="K637" i="1"/>
  <c r="K638" i="1"/>
  <c r="K639" i="1"/>
  <c r="K632" i="1"/>
  <c r="O632" i="1"/>
  <c r="K640" i="1"/>
  <c r="K643" i="1"/>
  <c r="K644" i="1"/>
  <c r="K645" i="1"/>
  <c r="O645" i="1" s="1"/>
  <c r="K646" i="1"/>
  <c r="K647" i="1"/>
  <c r="K648" i="1"/>
  <c r="K653" i="1"/>
  <c r="K654" i="1"/>
  <c r="K655" i="1"/>
  <c r="K656" i="1"/>
  <c r="K657" i="1"/>
  <c r="O657" i="1" s="1"/>
  <c r="K658" i="1"/>
  <c r="K661" i="1"/>
  <c r="O661" i="1" s="1"/>
  <c r="K662" i="1"/>
  <c r="O662" i="1" s="1"/>
  <c r="K663" i="1"/>
  <c r="K664" i="1"/>
  <c r="K665" i="1"/>
  <c r="K666" i="1"/>
  <c r="K38" i="1"/>
  <c r="O38" i="1" s="1"/>
  <c r="M38" i="1"/>
  <c r="K37" i="1"/>
  <c r="O37" i="1"/>
  <c r="M37" i="1"/>
  <c r="M33" i="1"/>
  <c r="O33" i="1"/>
  <c r="M31" i="1"/>
  <c r="M30" i="1"/>
  <c r="M28" i="1"/>
  <c r="M27" i="1"/>
  <c r="O27" i="1"/>
  <c r="M26" i="1"/>
  <c r="M25" i="1"/>
  <c r="O25" i="1" s="1"/>
  <c r="M24" i="1"/>
  <c r="M20" i="1"/>
  <c r="K19" i="1"/>
  <c r="O19" i="1" s="1"/>
  <c r="M19" i="1"/>
  <c r="K18" i="1"/>
  <c r="O18" i="1" s="1"/>
  <c r="M18" i="1"/>
  <c r="K17" i="1"/>
  <c r="M17" i="1"/>
  <c r="I60" i="1"/>
  <c r="I38" i="1"/>
  <c r="I37" i="1"/>
  <c r="I33" i="1"/>
  <c r="I31" i="1"/>
  <c r="I30" i="1"/>
  <c r="I27" i="1"/>
  <c r="I26" i="1"/>
  <c r="I25" i="1"/>
  <c r="I24" i="1"/>
  <c r="I19" i="1"/>
  <c r="I18" i="1"/>
  <c r="I17" i="1"/>
  <c r="AA770" i="1"/>
  <c r="AA607" i="1"/>
  <c r="AA19" i="1"/>
  <c r="AA33" i="1"/>
  <c r="AA31" i="1"/>
  <c r="AA30" i="1"/>
  <c r="AA20" i="1"/>
  <c r="AA18" i="1"/>
  <c r="M748" i="1"/>
  <c r="M743" i="1"/>
  <c r="M742" i="1"/>
  <c r="M741" i="1"/>
  <c r="O741" i="1"/>
  <c r="M740" i="1"/>
  <c r="M739" i="1"/>
  <c r="M738" i="1"/>
  <c r="M735" i="1"/>
  <c r="M734" i="1"/>
  <c r="M733" i="1"/>
  <c r="M732" i="1"/>
  <c r="M736" i="1" s="1"/>
  <c r="M731" i="1"/>
  <c r="M730" i="1"/>
  <c r="M729" i="1"/>
  <c r="M720" i="1"/>
  <c r="M719" i="1"/>
  <c r="M718" i="1"/>
  <c r="O718" i="1"/>
  <c r="M717" i="1"/>
  <c r="M716" i="1"/>
  <c r="M715" i="1"/>
  <c r="M712" i="1"/>
  <c r="O712" i="1" s="1"/>
  <c r="M711" i="1"/>
  <c r="M713" i="1" s="1"/>
  <c r="M710" i="1"/>
  <c r="M709" i="1"/>
  <c r="O709" i="1" s="1"/>
  <c r="M708" i="1"/>
  <c r="M707" i="1"/>
  <c r="M706" i="1"/>
  <c r="M702" i="1"/>
  <c r="M701" i="1"/>
  <c r="M700" i="1"/>
  <c r="M699" i="1"/>
  <c r="M698" i="1"/>
  <c r="M703" i="1"/>
  <c r="M697" i="1"/>
  <c r="M694" i="1"/>
  <c r="M693" i="1"/>
  <c r="M692" i="1"/>
  <c r="M691" i="1"/>
  <c r="O691" i="1"/>
  <c r="M690" i="1"/>
  <c r="M689" i="1"/>
  <c r="M688" i="1"/>
  <c r="M695" i="1" s="1"/>
  <c r="M704" i="1" s="1"/>
  <c r="M684" i="1"/>
  <c r="M683" i="1"/>
  <c r="M682" i="1"/>
  <c r="M685" i="1" s="1"/>
  <c r="M681" i="1"/>
  <c r="M680" i="1"/>
  <c r="M679" i="1"/>
  <c r="M676" i="1"/>
  <c r="O676" i="1" s="1"/>
  <c r="M675" i="1"/>
  <c r="M674" i="1"/>
  <c r="O674" i="1"/>
  <c r="M673" i="1"/>
  <c r="M672" i="1"/>
  <c r="M677" i="1" s="1"/>
  <c r="M686" i="1" s="1"/>
  <c r="M671" i="1"/>
  <c r="M670" i="1"/>
  <c r="M82" i="1"/>
  <c r="M90" i="1" s="1"/>
  <c r="M83" i="1"/>
  <c r="O83" i="1" s="1"/>
  <c r="M84" i="1"/>
  <c r="O84" i="1" s="1"/>
  <c r="M85" i="1"/>
  <c r="M86" i="1"/>
  <c r="O86" i="1"/>
  <c r="M87" i="1"/>
  <c r="M88" i="1"/>
  <c r="M89" i="1"/>
  <c r="O89" i="1" s="1"/>
  <c r="M92" i="1"/>
  <c r="M93" i="1"/>
  <c r="M94" i="1"/>
  <c r="M95" i="1"/>
  <c r="M96" i="1"/>
  <c r="O96" i="1" s="1"/>
  <c r="M97" i="1"/>
  <c r="M98" i="1"/>
  <c r="O98" i="1" s="1"/>
  <c r="M99" i="1"/>
  <c r="M102" i="1"/>
  <c r="O102" i="1" s="1"/>
  <c r="M103" i="1"/>
  <c r="M104" i="1"/>
  <c r="M105" i="1"/>
  <c r="O105" i="1" s="1"/>
  <c r="M106" i="1"/>
  <c r="M107" i="1"/>
  <c r="M108" i="1"/>
  <c r="M109" i="1"/>
  <c r="M112" i="1"/>
  <c r="M113" i="1"/>
  <c r="M114" i="1"/>
  <c r="M115" i="1"/>
  <c r="M116" i="1"/>
  <c r="M120" i="1" s="1"/>
  <c r="M117" i="1"/>
  <c r="M118" i="1"/>
  <c r="M119" i="1"/>
  <c r="M122" i="1"/>
  <c r="M123" i="1"/>
  <c r="O123" i="1" s="1"/>
  <c r="M124" i="1"/>
  <c r="M125" i="1"/>
  <c r="O125" i="1"/>
  <c r="M126" i="1"/>
  <c r="M127" i="1"/>
  <c r="M128" i="1"/>
  <c r="O128" i="1" s="1"/>
  <c r="M129" i="1"/>
  <c r="O129" i="1" s="1"/>
  <c r="M132" i="1"/>
  <c r="M133" i="1"/>
  <c r="M140" i="1"/>
  <c r="M134" i="1"/>
  <c r="O134" i="1"/>
  <c r="M135" i="1"/>
  <c r="M136" i="1"/>
  <c r="O136" i="1" s="1"/>
  <c r="M137" i="1"/>
  <c r="M138" i="1"/>
  <c r="M139" i="1"/>
  <c r="M142" i="1"/>
  <c r="M143" i="1"/>
  <c r="M144" i="1"/>
  <c r="M145" i="1"/>
  <c r="M146" i="1"/>
  <c r="O146" i="1" s="1"/>
  <c r="M147" i="1"/>
  <c r="O147" i="1"/>
  <c r="M148" i="1"/>
  <c r="M149" i="1"/>
  <c r="M152" i="1"/>
  <c r="M153" i="1"/>
  <c r="M154" i="1"/>
  <c r="O154" i="1"/>
  <c r="M155" i="1"/>
  <c r="M156" i="1"/>
  <c r="M157" i="1"/>
  <c r="M158" i="1"/>
  <c r="O158" i="1" s="1"/>
  <c r="M159" i="1"/>
  <c r="O159" i="1" s="1"/>
  <c r="M162" i="1"/>
  <c r="M163" i="1"/>
  <c r="M164" i="1"/>
  <c r="O164" i="1"/>
  <c r="M165" i="1"/>
  <c r="M166" i="1"/>
  <c r="M169" i="1"/>
  <c r="M172" i="1"/>
  <c r="M173" i="1"/>
  <c r="O173" i="1"/>
  <c r="M174" i="1"/>
  <c r="M175" i="1"/>
  <c r="O175" i="1"/>
  <c r="M176" i="1"/>
  <c r="O176" i="1"/>
  <c r="M178" i="1"/>
  <c r="M179" i="1"/>
  <c r="M192" i="1"/>
  <c r="M193" i="1"/>
  <c r="M194" i="1"/>
  <c r="M195" i="1"/>
  <c r="M200" i="1" s="1"/>
  <c r="M196" i="1"/>
  <c r="M197" i="1"/>
  <c r="M198" i="1"/>
  <c r="M199" i="1"/>
  <c r="M204" i="1"/>
  <c r="O204" i="1" s="1"/>
  <c r="M205" i="1"/>
  <c r="M206" i="1"/>
  <c r="M207" i="1"/>
  <c r="M212" i="1" s="1"/>
  <c r="M208" i="1"/>
  <c r="O208" i="1"/>
  <c r="M209" i="1"/>
  <c r="M210" i="1"/>
  <c r="M211" i="1"/>
  <c r="M214" i="1"/>
  <c r="M215" i="1"/>
  <c r="M216" i="1"/>
  <c r="M217" i="1"/>
  <c r="M218" i="1"/>
  <c r="M222" i="1" s="1"/>
  <c r="M219" i="1"/>
  <c r="M220" i="1"/>
  <c r="M221" i="1"/>
  <c r="M224" i="1"/>
  <c r="M225" i="1"/>
  <c r="O225" i="1"/>
  <c r="M226" i="1"/>
  <c r="M227" i="1"/>
  <c r="O227" i="1" s="1"/>
  <c r="M228" i="1"/>
  <c r="M229" i="1"/>
  <c r="O229" i="1" s="1"/>
  <c r="M230" i="1"/>
  <c r="O230" i="1"/>
  <c r="M231" i="1"/>
  <c r="M234" i="1"/>
  <c r="M235" i="1"/>
  <c r="M239" i="1" s="1"/>
  <c r="M236" i="1"/>
  <c r="O236" i="1"/>
  <c r="M237" i="1"/>
  <c r="M238" i="1"/>
  <c r="M248" i="1"/>
  <c r="O248" i="1" s="1"/>
  <c r="M249" i="1"/>
  <c r="M251" i="1"/>
  <c r="M252" i="1"/>
  <c r="M367" i="1"/>
  <c r="M368" i="1"/>
  <c r="M371" i="1"/>
  <c r="M370" i="1"/>
  <c r="M389" i="1"/>
  <c r="M390" i="1"/>
  <c r="M391" i="1"/>
  <c r="O391" i="1"/>
  <c r="M392" i="1"/>
  <c r="M393" i="1"/>
  <c r="O393" i="1" s="1"/>
  <c r="M394" i="1"/>
  <c r="M396" i="1"/>
  <c r="M397" i="1"/>
  <c r="O397" i="1" s="1"/>
  <c r="M400" i="1"/>
  <c r="M401" i="1"/>
  <c r="M402" i="1"/>
  <c r="M403" i="1"/>
  <c r="M404" i="1"/>
  <c r="O404" i="1" s="1"/>
  <c r="M405" i="1"/>
  <c r="M406" i="1"/>
  <c r="M407" i="1"/>
  <c r="M408" i="1"/>
  <c r="M411" i="1"/>
  <c r="M417" i="1" s="1"/>
  <c r="M413" i="1"/>
  <c r="M414" i="1"/>
  <c r="M415" i="1"/>
  <c r="O415" i="1"/>
  <c r="M416" i="1"/>
  <c r="M419" i="1"/>
  <c r="M420" i="1"/>
  <c r="M421" i="1"/>
  <c r="M422" i="1"/>
  <c r="O422" i="1"/>
  <c r="O428" i="1" s="1"/>
  <c r="M423" i="1"/>
  <c r="M424" i="1"/>
  <c r="O424" i="1" s="1"/>
  <c r="M425" i="1"/>
  <c r="M426" i="1"/>
  <c r="M427" i="1"/>
  <c r="O427" i="1" s="1"/>
  <c r="M430" i="1"/>
  <c r="M432" i="1"/>
  <c r="M436" i="1"/>
  <c r="M438" i="1"/>
  <c r="O438" i="1"/>
  <c r="M440" i="1"/>
  <c r="M447" i="1"/>
  <c r="O447" i="1" s="1"/>
  <c r="M450" i="1"/>
  <c r="M458" i="1" s="1"/>
  <c r="M451" i="1"/>
  <c r="M452" i="1"/>
  <c r="M453" i="1"/>
  <c r="O453" i="1" s="1"/>
  <c r="M454" i="1"/>
  <c r="M455" i="1"/>
  <c r="M456" i="1"/>
  <c r="M457" i="1"/>
  <c r="M488" i="1"/>
  <c r="M491" i="1"/>
  <c r="M493" i="1"/>
  <c r="O493" i="1" s="1"/>
  <c r="M494" i="1"/>
  <c r="M501" i="1" s="1"/>
  <c r="O494" i="1"/>
  <c r="M495" i="1"/>
  <c r="O495" i="1"/>
  <c r="M497" i="1"/>
  <c r="M500" i="1"/>
  <c r="O500" i="1"/>
  <c r="M504" i="1"/>
  <c r="M505" i="1"/>
  <c r="M506" i="1"/>
  <c r="M508" i="1" s="1"/>
  <c r="M507" i="1"/>
  <c r="M541" i="1"/>
  <c r="M542" i="1"/>
  <c r="O542" i="1" s="1"/>
  <c r="M543" i="1"/>
  <c r="O543" i="1"/>
  <c r="M544" i="1"/>
  <c r="M545" i="1"/>
  <c r="M546" i="1"/>
  <c r="M547" i="1"/>
  <c r="M548" i="1"/>
  <c r="M549" i="1"/>
  <c r="O549" i="1" s="1"/>
  <c r="M550" i="1"/>
  <c r="O550" i="1" s="1"/>
  <c r="M552" i="1"/>
  <c r="O556" i="1"/>
  <c r="M554" i="1"/>
  <c r="M556" i="1"/>
  <c r="M566" i="1"/>
  <c r="O566" i="1"/>
  <c r="M567" i="1"/>
  <c r="M568" i="1"/>
  <c r="M571" i="1"/>
  <c r="M572" i="1"/>
  <c r="O572" i="1" s="1"/>
  <c r="M573" i="1"/>
  <c r="M574" i="1"/>
  <c r="O574" i="1" s="1"/>
  <c r="M575" i="1"/>
  <c r="M576" i="1"/>
  <c r="M577" i="1"/>
  <c r="M578" i="1"/>
  <c r="O578" i="1" s="1"/>
  <c r="M579" i="1"/>
  <c r="M580" i="1"/>
  <c r="M581" i="1"/>
  <c r="M583" i="1"/>
  <c r="M584" i="1"/>
  <c r="M585" i="1"/>
  <c r="O585" i="1"/>
  <c r="M586" i="1"/>
  <c r="O586" i="1"/>
  <c r="M588" i="1"/>
  <c r="M589" i="1"/>
  <c r="M590" i="1"/>
  <c r="O590" i="1" s="1"/>
  <c r="M593" i="1"/>
  <c r="O593" i="1" s="1"/>
  <c r="M594" i="1"/>
  <c r="O594" i="1"/>
  <c r="M595" i="1"/>
  <c r="M598" i="1"/>
  <c r="O598" i="1"/>
  <c r="M607" i="1"/>
  <c r="M614" i="1"/>
  <c r="O614" i="1"/>
  <c r="M625" i="1"/>
  <c r="M626" i="1"/>
  <c r="M627" i="1"/>
  <c r="M633" i="1"/>
  <c r="O633" i="1"/>
  <c r="M636" i="1"/>
  <c r="M637" i="1"/>
  <c r="M638" i="1"/>
  <c r="M639" i="1"/>
  <c r="M632" i="1"/>
  <c r="M641" i="1" s="1"/>
  <c r="M650" i="1" s="1"/>
  <c r="M640" i="1"/>
  <c r="O640" i="1"/>
  <c r="M643" i="1"/>
  <c r="M649" i="1" s="1"/>
  <c r="M644" i="1"/>
  <c r="M645" i="1"/>
  <c r="M646" i="1"/>
  <c r="M647" i="1"/>
  <c r="O647" i="1"/>
  <c r="M648" i="1"/>
  <c r="O648" i="1"/>
  <c r="M652" i="1"/>
  <c r="M653" i="1"/>
  <c r="M654" i="1"/>
  <c r="M655" i="1"/>
  <c r="O655" i="1"/>
  <c r="M656" i="1"/>
  <c r="O656" i="1"/>
  <c r="M657" i="1"/>
  <c r="M658" i="1"/>
  <c r="O658" i="1"/>
  <c r="M661" i="1"/>
  <c r="M662" i="1"/>
  <c r="M663" i="1"/>
  <c r="M664" i="1"/>
  <c r="M665" i="1"/>
  <c r="M667" i="1" s="1"/>
  <c r="M666" i="1"/>
  <c r="O666" i="1"/>
  <c r="I748" i="1"/>
  <c r="I743" i="1"/>
  <c r="I742" i="1"/>
  <c r="I741" i="1"/>
  <c r="I740" i="1"/>
  <c r="I739" i="1"/>
  <c r="I738" i="1"/>
  <c r="I735" i="1"/>
  <c r="I734" i="1"/>
  <c r="I733" i="1"/>
  <c r="I732" i="1"/>
  <c r="I731" i="1"/>
  <c r="I736" i="1" s="1"/>
  <c r="I745" i="1" s="1"/>
  <c r="I730" i="1"/>
  <c r="I729" i="1"/>
  <c r="I720" i="1"/>
  <c r="I719" i="1"/>
  <c r="I718" i="1"/>
  <c r="I717" i="1"/>
  <c r="I716" i="1"/>
  <c r="I721" i="1" s="1"/>
  <c r="I715" i="1"/>
  <c r="I712" i="1"/>
  <c r="I711" i="1"/>
  <c r="I710" i="1"/>
  <c r="I709" i="1"/>
  <c r="I708" i="1"/>
  <c r="I707" i="1"/>
  <c r="I706" i="1"/>
  <c r="I702" i="1"/>
  <c r="I701" i="1"/>
  <c r="I700" i="1"/>
  <c r="I699" i="1"/>
  <c r="I698" i="1"/>
  <c r="I697" i="1"/>
  <c r="I694" i="1"/>
  <c r="I693" i="1"/>
  <c r="I692" i="1"/>
  <c r="I691" i="1"/>
  <c r="I690" i="1"/>
  <c r="I689" i="1"/>
  <c r="I688" i="1"/>
  <c r="I684" i="1"/>
  <c r="I683" i="1"/>
  <c r="I682" i="1"/>
  <c r="I681" i="1"/>
  <c r="I680" i="1"/>
  <c r="I679" i="1"/>
  <c r="I685" i="1" s="1"/>
  <c r="I676" i="1"/>
  <c r="I675" i="1"/>
  <c r="I674" i="1"/>
  <c r="I673" i="1"/>
  <c r="I672" i="1"/>
  <c r="I671" i="1"/>
  <c r="I670" i="1"/>
  <c r="I677" i="1" s="1"/>
  <c r="I666" i="1"/>
  <c r="I665" i="1"/>
  <c r="I664" i="1"/>
  <c r="I663" i="1"/>
  <c r="I662" i="1"/>
  <c r="I667" i="1" s="1"/>
  <c r="I661" i="1"/>
  <c r="I658" i="1"/>
  <c r="I657" i="1"/>
  <c r="I656" i="1"/>
  <c r="I655" i="1"/>
  <c r="I654" i="1"/>
  <c r="I653" i="1"/>
  <c r="I652" i="1"/>
  <c r="I659" i="1" s="1"/>
  <c r="I648" i="1"/>
  <c r="I647" i="1"/>
  <c r="I646" i="1"/>
  <c r="I645" i="1"/>
  <c r="I649" i="1" s="1"/>
  <c r="I644" i="1"/>
  <c r="I643" i="1"/>
  <c r="I640" i="1"/>
  <c r="I639" i="1"/>
  <c r="I638" i="1"/>
  <c r="I637" i="1"/>
  <c r="I636" i="1"/>
  <c r="I633" i="1"/>
  <c r="I632" i="1"/>
  <c r="I641" i="1" s="1"/>
  <c r="I626" i="1"/>
  <c r="I625" i="1"/>
  <c r="I627" i="1" s="1"/>
  <c r="I614" i="1"/>
  <c r="I607" i="1"/>
  <c r="I598" i="1"/>
  <c r="I595" i="1"/>
  <c r="I594" i="1"/>
  <c r="I593" i="1"/>
  <c r="I590" i="1"/>
  <c r="I589" i="1"/>
  <c r="I588" i="1"/>
  <c r="I586" i="1"/>
  <c r="I585" i="1"/>
  <c r="I584" i="1"/>
  <c r="I583" i="1"/>
  <c r="I581" i="1"/>
  <c r="I580" i="1"/>
  <c r="I579" i="1"/>
  <c r="I578" i="1"/>
  <c r="I577" i="1"/>
  <c r="I576" i="1"/>
  <c r="I575" i="1"/>
  <c r="I574" i="1"/>
  <c r="I573" i="1"/>
  <c r="I572" i="1"/>
  <c r="I608" i="1" s="1"/>
  <c r="I628" i="1" s="1"/>
  <c r="I571" i="1"/>
  <c r="I568" i="1"/>
  <c r="I567" i="1"/>
  <c r="I566" i="1"/>
  <c r="I564" i="1"/>
  <c r="I554" i="1"/>
  <c r="I552" i="1"/>
  <c r="I556" i="1" s="1"/>
  <c r="I550" i="1"/>
  <c r="I549" i="1"/>
  <c r="I548" i="1"/>
  <c r="I547" i="1"/>
  <c r="I546" i="1"/>
  <c r="I545" i="1"/>
  <c r="I544" i="1"/>
  <c r="I543" i="1"/>
  <c r="I542" i="1"/>
  <c r="I541" i="1"/>
  <c r="I507" i="1"/>
  <c r="I506" i="1"/>
  <c r="I508" i="1" s="1"/>
  <c r="I505" i="1"/>
  <c r="I504" i="1"/>
  <c r="I500" i="1"/>
  <c r="I497" i="1"/>
  <c r="I495" i="1"/>
  <c r="I494" i="1"/>
  <c r="I493" i="1"/>
  <c r="I457" i="1"/>
  <c r="I456" i="1"/>
  <c r="I455" i="1"/>
  <c r="I454" i="1"/>
  <c r="I453" i="1"/>
  <c r="I452" i="1"/>
  <c r="I451" i="1"/>
  <c r="I447" i="1"/>
  <c r="I438" i="1"/>
  <c r="I430" i="1"/>
  <c r="I427" i="1"/>
  <c r="I426" i="1"/>
  <c r="I425" i="1"/>
  <c r="I424" i="1"/>
  <c r="I423" i="1"/>
  <c r="I422" i="1"/>
  <c r="I421" i="1"/>
  <c r="I420" i="1"/>
  <c r="I419" i="1"/>
  <c r="I416" i="1"/>
  <c r="I415" i="1"/>
  <c r="I414" i="1"/>
  <c r="I417" i="1" s="1"/>
  <c r="I413" i="1"/>
  <c r="I411" i="1"/>
  <c r="I408" i="1"/>
  <c r="I407" i="1"/>
  <c r="I406" i="1"/>
  <c r="I405" i="1"/>
  <c r="I404" i="1"/>
  <c r="I403" i="1"/>
  <c r="I402" i="1"/>
  <c r="I401" i="1"/>
  <c r="I400" i="1"/>
  <c r="I397" i="1"/>
  <c r="I396" i="1"/>
  <c r="I394" i="1"/>
  <c r="I393" i="1"/>
  <c r="I392" i="1"/>
  <c r="I391" i="1"/>
  <c r="I390" i="1"/>
  <c r="I370" i="1"/>
  <c r="I368" i="1"/>
  <c r="I364" i="1"/>
  <c r="I363" i="1"/>
  <c r="I362" i="1"/>
  <c r="I361" i="1"/>
  <c r="I365" i="1" s="1"/>
  <c r="I359" i="1"/>
  <c r="I356" i="1"/>
  <c r="I355" i="1"/>
  <c r="I354" i="1"/>
  <c r="I353" i="1"/>
  <c r="I348" i="1"/>
  <c r="I252" i="1"/>
  <c r="I251" i="1"/>
  <c r="I249" i="1"/>
  <c r="I248" i="1"/>
  <c r="I238" i="1"/>
  <c r="I237" i="1"/>
  <c r="I236" i="1"/>
  <c r="I235" i="1"/>
  <c r="I234" i="1"/>
  <c r="I239" i="1" s="1"/>
  <c r="I231" i="1"/>
  <c r="I230" i="1"/>
  <c r="I229" i="1"/>
  <c r="I228" i="1"/>
  <c r="I227" i="1"/>
  <c r="I226" i="1"/>
  <c r="I225" i="1"/>
  <c r="I224" i="1"/>
  <c r="I221" i="1"/>
  <c r="I220" i="1"/>
  <c r="I219" i="1"/>
  <c r="I218" i="1"/>
  <c r="I217" i="1"/>
  <c r="I222" i="1" s="1"/>
  <c r="I216" i="1"/>
  <c r="I215" i="1"/>
  <c r="I214" i="1"/>
  <c r="I211" i="1"/>
  <c r="I210" i="1"/>
  <c r="I209" i="1"/>
  <c r="I208" i="1"/>
  <c r="I207" i="1"/>
  <c r="I206" i="1"/>
  <c r="I205" i="1"/>
  <c r="I204" i="1"/>
  <c r="I212" i="1" s="1"/>
  <c r="I199" i="1"/>
  <c r="I198" i="1"/>
  <c r="I197" i="1"/>
  <c r="I196" i="1"/>
  <c r="I195" i="1"/>
  <c r="I194" i="1"/>
  <c r="I193" i="1"/>
  <c r="I192" i="1"/>
  <c r="I179" i="1"/>
  <c r="I178" i="1"/>
  <c r="I176" i="1"/>
  <c r="I175" i="1"/>
  <c r="I174" i="1"/>
  <c r="I173" i="1"/>
  <c r="I172" i="1"/>
  <c r="I169" i="1"/>
  <c r="I168" i="1"/>
  <c r="I167" i="1"/>
  <c r="I166" i="1"/>
  <c r="I165" i="1"/>
  <c r="I164" i="1"/>
  <c r="I163" i="1"/>
  <c r="I162" i="1"/>
  <c r="I170" i="1" s="1"/>
  <c r="I159" i="1"/>
  <c r="I158" i="1"/>
  <c r="I157" i="1"/>
  <c r="I156" i="1"/>
  <c r="I155" i="1"/>
  <c r="I154" i="1"/>
  <c r="I153" i="1"/>
  <c r="I152" i="1"/>
  <c r="I149" i="1"/>
  <c r="I148" i="1"/>
  <c r="I147" i="1"/>
  <c r="I146" i="1"/>
  <c r="I145" i="1"/>
  <c r="I144" i="1"/>
  <c r="I143" i="1"/>
  <c r="I142" i="1"/>
  <c r="I139" i="1"/>
  <c r="I138" i="1"/>
  <c r="I137" i="1"/>
  <c r="I136" i="1"/>
  <c r="I135" i="1"/>
  <c r="I134" i="1"/>
  <c r="I133" i="1"/>
  <c r="I132" i="1"/>
  <c r="I140" i="1" s="1"/>
  <c r="I129" i="1"/>
  <c r="I128" i="1"/>
  <c r="I127" i="1"/>
  <c r="I126" i="1"/>
  <c r="I125" i="1"/>
  <c r="I124" i="1"/>
  <c r="I123" i="1"/>
  <c r="I122" i="1"/>
  <c r="I119" i="1"/>
  <c r="I118" i="1"/>
  <c r="I117" i="1"/>
  <c r="I116" i="1"/>
  <c r="I120" i="1" s="1"/>
  <c r="I115" i="1"/>
  <c r="I114" i="1"/>
  <c r="I113" i="1"/>
  <c r="I112" i="1"/>
  <c r="I109" i="1"/>
  <c r="I108" i="1"/>
  <c r="I107" i="1"/>
  <c r="I106" i="1"/>
  <c r="I105" i="1"/>
  <c r="I104" i="1"/>
  <c r="I103" i="1"/>
  <c r="I110" i="1"/>
  <c r="I102" i="1"/>
  <c r="I99" i="1"/>
  <c r="I98" i="1"/>
  <c r="I100" i="1" s="1"/>
  <c r="I97" i="1"/>
  <c r="I96" i="1"/>
  <c r="I95" i="1"/>
  <c r="I94" i="1"/>
  <c r="I93" i="1"/>
  <c r="I92" i="1"/>
  <c r="I89" i="1"/>
  <c r="I88" i="1"/>
  <c r="I87" i="1"/>
  <c r="I86" i="1"/>
  <c r="I85" i="1"/>
  <c r="I84" i="1"/>
  <c r="I83" i="1"/>
  <c r="I82" i="1"/>
  <c r="I79" i="1"/>
  <c r="I78" i="1"/>
  <c r="I77" i="1"/>
  <c r="I76" i="1"/>
  <c r="I75" i="1"/>
  <c r="I74" i="1"/>
  <c r="I80" i="1" s="1"/>
  <c r="I73" i="1"/>
  <c r="I72" i="1"/>
  <c r="I66" i="1"/>
  <c r="I65" i="1"/>
  <c r="I64" i="1"/>
  <c r="I63" i="1"/>
  <c r="I62" i="1"/>
  <c r="I61" i="1"/>
  <c r="I54" i="1"/>
  <c r="I52" i="1"/>
  <c r="I49" i="1"/>
  <c r="AA145" i="1"/>
  <c r="AA150" i="1" s="1"/>
  <c r="AA147" i="1"/>
  <c r="AA49" i="1"/>
  <c r="AA50" i="1"/>
  <c r="AA52" i="1"/>
  <c r="AA54" i="1"/>
  <c r="AA61" i="1"/>
  <c r="AA64" i="1"/>
  <c r="AA66" i="1"/>
  <c r="AA62" i="1"/>
  <c r="AA74" i="1"/>
  <c r="AA77" i="1"/>
  <c r="AA82" i="1"/>
  <c r="AA83" i="1"/>
  <c r="AA90" i="1" s="1"/>
  <c r="AA84" i="1"/>
  <c r="AA87" i="1"/>
  <c r="AA88" i="1"/>
  <c r="AA89" i="1"/>
  <c r="AA92" i="1"/>
  <c r="AA93" i="1"/>
  <c r="AA95" i="1"/>
  <c r="AA97" i="1"/>
  <c r="AA98" i="1"/>
  <c r="AA100" i="1" s="1"/>
  <c r="AA99" i="1"/>
  <c r="AA102" i="1"/>
  <c r="AA105" i="1"/>
  <c r="AA109" i="1"/>
  <c r="AA113" i="1"/>
  <c r="AA118" i="1"/>
  <c r="AA122" i="1"/>
  <c r="AA123" i="1"/>
  <c r="AA124" i="1"/>
  <c r="AA125" i="1"/>
  <c r="AA127" i="1"/>
  <c r="AA128" i="1"/>
  <c r="AA132" i="1"/>
  <c r="AA133" i="1"/>
  <c r="AA134" i="1"/>
  <c r="AA137" i="1"/>
  <c r="AA138" i="1"/>
  <c r="AA139" i="1"/>
  <c r="AA142" i="1"/>
  <c r="AA144" i="1"/>
  <c r="AA148" i="1"/>
  <c r="AA149" i="1"/>
  <c r="AA156" i="1"/>
  <c r="AA172" i="1"/>
  <c r="AA173" i="1"/>
  <c r="AA180" i="1" s="1"/>
  <c r="AA175" i="1"/>
  <c r="AA177" i="1"/>
  <c r="AA178" i="1"/>
  <c r="AA179" i="1"/>
  <c r="AA193" i="1"/>
  <c r="AA196" i="1"/>
  <c r="AA199" i="1"/>
  <c r="AA204" i="1"/>
  <c r="AA207" i="1"/>
  <c r="AA210" i="1"/>
  <c r="AA211" i="1"/>
  <c r="AA214" i="1"/>
  <c r="AA215" i="1"/>
  <c r="AA216" i="1"/>
  <c r="AA217" i="1"/>
  <c r="AA218" i="1"/>
  <c r="AA219" i="1"/>
  <c r="AA220" i="1"/>
  <c r="AA221" i="1"/>
  <c r="AA224" i="1"/>
  <c r="AA226" i="1"/>
  <c r="AA228" i="1"/>
  <c r="AA231" i="1"/>
  <c r="AA234" i="1"/>
  <c r="AA235" i="1"/>
  <c r="AA237" i="1"/>
  <c r="AA238" i="1"/>
  <c r="AA248" i="1"/>
  <c r="AA253" i="1" s="1"/>
  <c r="AA249" i="1"/>
  <c r="AA250" i="1"/>
  <c r="AA251" i="1"/>
  <c r="AA252" i="1"/>
  <c r="AA348" i="1"/>
  <c r="AA356" i="1"/>
  <c r="AA359" i="1"/>
  <c r="AA362" i="1"/>
  <c r="AA364" i="1"/>
  <c r="AA367" i="1"/>
  <c r="AA371" i="1" s="1"/>
  <c r="AA368" i="1"/>
  <c r="AA370" i="1"/>
  <c r="AA391" i="1"/>
  <c r="AA392" i="1"/>
  <c r="AA393" i="1"/>
  <c r="AA394" i="1"/>
  <c r="AA396" i="1"/>
  <c r="AA400" i="1"/>
  <c r="AA401" i="1"/>
  <c r="AA402" i="1"/>
  <c r="AA404" i="1"/>
  <c r="AA407" i="1"/>
  <c r="AA413" i="1"/>
  <c r="AA419" i="1"/>
  <c r="AA423" i="1"/>
  <c r="AA425" i="1"/>
  <c r="AA430" i="1"/>
  <c r="AA432" i="1"/>
  <c r="AA438" i="1"/>
  <c r="AA440" i="1"/>
  <c r="AA447" i="1"/>
  <c r="AA451" i="1"/>
  <c r="AA452" i="1"/>
  <c r="AA456" i="1"/>
  <c r="AA457" i="1"/>
  <c r="AA491" i="1"/>
  <c r="AA493" i="1"/>
  <c r="AA494" i="1"/>
  <c r="AA495" i="1"/>
  <c r="AA496" i="1"/>
  <c r="AA497" i="1"/>
  <c r="AA500" i="1"/>
  <c r="AA501" i="1" s="1"/>
  <c r="AA504" i="1"/>
  <c r="AA505" i="1"/>
  <c r="AA506" i="1"/>
  <c r="AA508" i="1" s="1"/>
  <c r="AA541" i="1"/>
  <c r="AA542" i="1"/>
  <c r="AA543" i="1"/>
  <c r="AA544" i="1"/>
  <c r="AA546" i="1"/>
  <c r="AA548" i="1"/>
  <c r="AA549" i="1"/>
  <c r="AA552" i="1"/>
  <c r="AA556" i="1" s="1"/>
  <c r="AA554" i="1"/>
  <c r="AA564" i="1"/>
  <c r="AA566" i="1"/>
  <c r="AA567" i="1"/>
  <c r="AA568" i="1"/>
  <c r="AA571" i="1"/>
  <c r="AA572" i="1"/>
  <c r="AA576" i="1"/>
  <c r="AA580" i="1"/>
  <c r="AA581" i="1"/>
  <c r="AA584" i="1"/>
  <c r="AA586" i="1"/>
  <c r="AA589" i="1"/>
  <c r="AA590" i="1"/>
  <c r="AA593" i="1"/>
  <c r="AA594" i="1"/>
  <c r="AA598" i="1"/>
  <c r="AA614" i="1"/>
  <c r="AA625" i="1"/>
  <c r="AA626" i="1"/>
  <c r="AA632" i="1"/>
  <c r="AA633" i="1"/>
  <c r="AA639" i="1"/>
  <c r="AA643" i="1"/>
  <c r="AA644" i="1"/>
  <c r="AA646" i="1"/>
  <c r="AA647" i="1"/>
  <c r="AA648" i="1"/>
  <c r="AA656" i="1"/>
  <c r="AA661" i="1"/>
  <c r="AA665" i="1"/>
  <c r="AA670" i="1"/>
  <c r="AA677" i="1" s="1"/>
  <c r="AA686" i="1" s="1"/>
  <c r="AA671" i="1"/>
  <c r="AA673" i="1"/>
  <c r="AA674" i="1"/>
  <c r="AA676" i="1"/>
  <c r="AA680" i="1"/>
  <c r="AA682" i="1"/>
  <c r="AA683" i="1"/>
  <c r="AA688" i="1"/>
  <c r="AA692" i="1"/>
  <c r="AA697" i="1"/>
  <c r="AA698" i="1"/>
  <c r="AA700" i="1"/>
  <c r="AA701" i="1"/>
  <c r="AA702" i="1"/>
  <c r="AA709" i="1"/>
  <c r="AA711" i="1"/>
  <c r="AA715" i="1"/>
  <c r="AA718" i="1"/>
  <c r="AA729" i="1"/>
  <c r="AA735" i="1"/>
  <c r="AA739" i="1"/>
  <c r="AA741" i="1"/>
  <c r="AA743" i="1"/>
  <c r="AA164" i="1"/>
  <c r="AA166" i="1"/>
  <c r="AA748" i="1"/>
  <c r="AA342" i="1"/>
  <c r="AA345" i="1"/>
  <c r="I342" i="1"/>
  <c r="I344" i="1"/>
  <c r="I345" i="1"/>
  <c r="O345" i="1"/>
  <c r="O344" i="1"/>
  <c r="O342" i="1"/>
  <c r="I250" i="1"/>
  <c r="I253" i="1" s="1"/>
  <c r="M250" i="1"/>
  <c r="O250" i="1" s="1"/>
  <c r="U342" i="1"/>
  <c r="U364" i="1"/>
  <c r="M364" i="1"/>
  <c r="O364" i="1"/>
  <c r="U360" i="1"/>
  <c r="M360" i="1"/>
  <c r="U361" i="1"/>
  <c r="U362" i="1"/>
  <c r="U363" i="1"/>
  <c r="U359" i="1"/>
  <c r="U365" i="1"/>
  <c r="M359" i="1"/>
  <c r="O359" i="1"/>
  <c r="M361" i="1"/>
  <c r="O361" i="1"/>
  <c r="M362" i="1"/>
  <c r="M363" i="1"/>
  <c r="O363" i="1"/>
  <c r="S365" i="1"/>
  <c r="O506" i="1"/>
  <c r="O219" i="1"/>
  <c r="Q281" i="1"/>
  <c r="M21" i="1"/>
  <c r="W262" i="1"/>
  <c r="AA262" i="1" s="1"/>
  <c r="W263" i="1"/>
  <c r="W271" i="1" s="1"/>
  <c r="U267" i="1"/>
  <c r="O367" i="1"/>
  <c r="K246" i="1"/>
  <c r="E745" i="1"/>
  <c r="K150" i="1"/>
  <c r="AA756" i="1"/>
  <c r="G650" i="1"/>
  <c r="Y745" i="1"/>
  <c r="Y746" i="1" s="1"/>
  <c r="O406" i="1"/>
  <c r="O135" i="1"/>
  <c r="O670" i="1"/>
  <c r="AA738" i="1"/>
  <c r="O243" i="1"/>
  <c r="O582" i="1"/>
  <c r="W373" i="1"/>
  <c r="AA373" i="1" s="1"/>
  <c r="U299" i="1"/>
  <c r="G201" i="1"/>
  <c r="O457" i="1"/>
  <c r="O664" i="1"/>
  <c r="O421" i="1"/>
  <c r="O743" i="1"/>
  <c r="W667" i="1"/>
  <c r="K39" i="1"/>
  <c r="U28" i="1"/>
  <c r="W28" i="1"/>
  <c r="AA28" i="1"/>
  <c r="M50" i="1"/>
  <c r="O50" i="1" s="1"/>
  <c r="I50" i="1"/>
  <c r="G68" i="1"/>
  <c r="I496" i="1"/>
  <c r="I326" i="1"/>
  <c r="U283" i="1"/>
  <c r="S346" i="1"/>
  <c r="Y668" i="1"/>
  <c r="U760" i="1"/>
  <c r="W150" i="1"/>
  <c r="I48" i="1"/>
  <c r="I703" i="1"/>
  <c r="O638" i="1"/>
  <c r="O408" i="1"/>
  <c r="O371" i="1"/>
  <c r="O730" i="1"/>
  <c r="E68" i="1"/>
  <c r="K47" i="1"/>
  <c r="O47" i="1"/>
  <c r="K436" i="1"/>
  <c r="I436" i="1"/>
  <c r="W398" i="1"/>
  <c r="O148" i="1"/>
  <c r="O390" i="1"/>
  <c r="O210" i="1"/>
  <c r="O194" i="1"/>
  <c r="O178" i="1"/>
  <c r="O132" i="1"/>
  <c r="O690" i="1"/>
  <c r="Q668" i="1"/>
  <c r="O382" i="1"/>
  <c r="W170" i="1"/>
  <c r="O307" i="1"/>
  <c r="U349" i="1"/>
  <c r="O684" i="1"/>
  <c r="O733" i="1"/>
  <c r="O739" i="1"/>
  <c r="W641" i="1"/>
  <c r="W650" i="1" s="1"/>
  <c r="O370" i="1"/>
  <c r="O599" i="1"/>
  <c r="S628" i="1"/>
  <c r="AA515" i="1"/>
  <c r="Q68" i="1"/>
  <c r="U627" i="1"/>
  <c r="W677" i="1"/>
  <c r="O520" i="1"/>
  <c r="O592" i="1"/>
  <c r="O187" i="1"/>
  <c r="E704" i="1"/>
  <c r="O596" i="1"/>
  <c r="O64" i="1"/>
  <c r="O54" i="1"/>
  <c r="M48" i="1"/>
  <c r="M327" i="1"/>
  <c r="E289" i="1"/>
  <c r="U274" i="1"/>
  <c r="U261" i="1"/>
  <c r="U286" i="1"/>
  <c r="U305" i="1"/>
  <c r="U315" i="1"/>
  <c r="U318" i="1"/>
  <c r="U341" i="1"/>
  <c r="Q686" i="1"/>
  <c r="O652" i="1"/>
  <c r="O413" i="1"/>
  <c r="AA463" i="1"/>
  <c r="W417" i="1"/>
  <c r="AA411" i="1"/>
  <c r="AA417" i="1" s="1"/>
  <c r="U302" i="1"/>
  <c r="O535" i="1"/>
  <c r="AA380" i="1"/>
  <c r="M365" i="1"/>
  <c r="O97" i="1"/>
  <c r="O581" i="1"/>
  <c r="O226" i="1"/>
  <c r="O216" i="1"/>
  <c r="O206" i="1"/>
  <c r="O198" i="1"/>
  <c r="O174" i="1"/>
  <c r="O168" i="1"/>
  <c r="K170" i="1"/>
  <c r="O681" i="1"/>
  <c r="M409" i="1"/>
  <c r="O214" i="1"/>
  <c r="O423" i="1"/>
  <c r="K721" i="1"/>
  <c r="O715" i="1"/>
  <c r="O644" i="1"/>
  <c r="O405" i="1"/>
  <c r="O576" i="1"/>
  <c r="O545" i="1"/>
  <c r="O416" i="1"/>
  <c r="O142" i="1"/>
  <c r="O112" i="1"/>
  <c r="O95" i="1"/>
  <c r="O697" i="1"/>
  <c r="I377" i="1"/>
  <c r="U314" i="1"/>
  <c r="U348" i="1"/>
  <c r="Y201" i="1"/>
  <c r="Y335" i="1" s="1"/>
  <c r="O588" i="1"/>
  <c r="O575" i="1"/>
  <c r="K556" i="1"/>
  <c r="O402" i="1"/>
  <c r="O392" i="1"/>
  <c r="O166" i="1"/>
  <c r="O118" i="1"/>
  <c r="O109" i="1"/>
  <c r="O88" i="1"/>
  <c r="K685" i="1"/>
  <c r="AA654" i="1"/>
  <c r="AA24" i="1"/>
  <c r="AA34" i="1" s="1"/>
  <c r="O242" i="1"/>
  <c r="O246" i="1" s="1"/>
  <c r="M246" i="1"/>
  <c r="O620" i="1"/>
  <c r="O623" i="1"/>
  <c r="W100" i="1"/>
  <c r="G557" i="1"/>
  <c r="S557" i="1"/>
  <c r="Q448" i="1"/>
  <c r="K432" i="1"/>
  <c r="G289" i="1"/>
  <c r="W289" i="1"/>
  <c r="U284" i="1"/>
  <c r="O414" i="1"/>
  <c r="K371" i="1"/>
  <c r="O237" i="1"/>
  <c r="O231" i="1"/>
  <c r="O179" i="1"/>
  <c r="O169" i="1"/>
  <c r="O138" i="1"/>
  <c r="O699" i="1"/>
  <c r="U200" i="1"/>
  <c r="U417" i="1"/>
  <c r="W21" i="1"/>
  <c r="AA17" i="1"/>
  <c r="AA21" i="1" s="1"/>
  <c r="Y557" i="1"/>
  <c r="O480" i="1"/>
  <c r="O31" i="1"/>
  <c r="U448" i="1"/>
  <c r="I515" i="1"/>
  <c r="K48" i="1"/>
  <c r="U48" i="1"/>
  <c r="W501" i="1"/>
  <c r="AA488" i="1"/>
  <c r="W365" i="1"/>
  <c r="AA361" i="1"/>
  <c r="E327" i="1"/>
  <c r="U294" i="1"/>
  <c r="G722" i="1"/>
  <c r="G727" i="1"/>
  <c r="M308" i="1"/>
  <c r="AA288" i="1"/>
  <c r="O394" i="1"/>
  <c r="O252" i="1"/>
  <c r="O172" i="1"/>
  <c r="O149" i="1"/>
  <c r="O92" i="1"/>
  <c r="O680" i="1"/>
  <c r="O717" i="1"/>
  <c r="U253" i="1"/>
  <c r="O597" i="1"/>
  <c r="O381" i="1"/>
  <c r="O513" i="1"/>
  <c r="O249" i="1"/>
  <c r="AA319" i="1"/>
  <c r="AA327" i="1" s="1"/>
  <c r="E686" i="1"/>
  <c r="S650" i="1"/>
  <c r="O385" i="1"/>
  <c r="O511" i="1"/>
  <c r="O514" i="1"/>
  <c r="Y68" i="1"/>
  <c r="O587" i="1"/>
  <c r="Y271" i="1"/>
  <c r="O432" i="1"/>
  <c r="O702" i="1"/>
  <c r="O689" i="1"/>
  <c r="O436" i="1"/>
  <c r="O155" i="1"/>
  <c r="O654" i="1"/>
  <c r="K659" i="1"/>
  <c r="O646" i="1"/>
  <c r="O456" i="1"/>
  <c r="O671" i="1"/>
  <c r="O731" i="1"/>
  <c r="O740" i="1"/>
  <c r="K744" i="1"/>
  <c r="AA645" i="1"/>
  <c r="W649" i="1"/>
  <c r="W34" i="1"/>
  <c r="W41" i="1" s="1"/>
  <c r="O87" i="1"/>
  <c r="W385" i="1"/>
  <c r="AA385" i="1" s="1"/>
  <c r="W760" i="1"/>
  <c r="AA760" i="1" s="1"/>
  <c r="W765" i="1"/>
  <c r="K760" i="1"/>
  <c r="O760" i="1"/>
  <c r="O507" i="1"/>
  <c r="O401" i="1"/>
  <c r="K120" i="1"/>
  <c r="M180" i="1"/>
  <c r="AA627" i="1"/>
  <c r="O108" i="1"/>
  <c r="O708" i="1"/>
  <c r="U649" i="1"/>
  <c r="O568" i="1"/>
  <c r="O544" i="1"/>
  <c r="O716" i="1"/>
  <c r="O721" i="1" s="1"/>
  <c r="U685" i="1"/>
  <c r="O706" i="1"/>
  <c r="O554" i="1"/>
  <c r="O193" i="1"/>
  <c r="O153" i="1"/>
  <c r="O115" i="1"/>
  <c r="K377" i="1"/>
  <c r="G516" i="1"/>
  <c r="O113" i="1"/>
  <c r="O492" i="1"/>
  <c r="O26" i="1"/>
  <c r="O619" i="1"/>
  <c r="O431" i="1"/>
  <c r="U322" i="1"/>
  <c r="Q628" i="1"/>
  <c r="U759" i="1"/>
  <c r="U765" i="1"/>
  <c r="O78" i="1"/>
  <c r="W355" i="1"/>
  <c r="AA355" i="1"/>
  <c r="Q326" i="1"/>
  <c r="O420" i="1"/>
  <c r="Q346" i="1"/>
  <c r="AA346" i="1"/>
  <c r="Y289" i="1"/>
  <c r="O133" i="1"/>
  <c r="O547" i="1"/>
  <c r="M190" i="1"/>
  <c r="O346" i="1"/>
  <c r="I551" i="1"/>
  <c r="I557" i="1" s="1"/>
  <c r="O663" i="1"/>
  <c r="O637" i="1"/>
  <c r="K641" i="1"/>
  <c r="O192" i="1"/>
  <c r="AA679" i="1"/>
  <c r="AA685" i="1" s="1"/>
  <c r="W685" i="1"/>
  <c r="W686" i="1"/>
  <c r="AA222" i="1"/>
  <c r="O611" i="1"/>
  <c r="K622" i="1"/>
  <c r="U330" i="1"/>
  <c r="O238" i="1"/>
  <c r="M170" i="1"/>
  <c r="I744" i="1"/>
  <c r="O17" i="1"/>
  <c r="O21" i="1" s="1"/>
  <c r="AA205" i="1"/>
  <c r="AA114" i="1"/>
  <c r="O584" i="1"/>
  <c r="O103" i="1"/>
  <c r="U398" i="1"/>
  <c r="U486" i="1"/>
  <c r="O617" i="1"/>
  <c r="O571" i="1"/>
  <c r="O425" i="1"/>
  <c r="O122" i="1"/>
  <c r="O430" i="1"/>
  <c r="O162" i="1"/>
  <c r="K20" i="1"/>
  <c r="O20" i="1"/>
  <c r="O56" i="1"/>
  <c r="K289" i="1"/>
  <c r="U257" i="1"/>
  <c r="O526" i="1"/>
  <c r="O75" i="1"/>
  <c r="O63" i="1"/>
  <c r="AA47" i="1"/>
  <c r="U278" i="1"/>
  <c r="S307" i="1"/>
  <c r="O488" i="1" l="1"/>
  <c r="I34" i="1"/>
  <c r="G335" i="1"/>
  <c r="E335" i="1"/>
  <c r="O253" i="1"/>
  <c r="U704" i="1"/>
  <c r="M745" i="1"/>
  <c r="O200" i="1"/>
  <c r="AA381" i="1"/>
  <c r="AA387" i="1" s="1"/>
  <c r="W387" i="1"/>
  <c r="K130" i="1"/>
  <c r="O124" i="1"/>
  <c r="O130" i="1" s="1"/>
  <c r="M387" i="1"/>
  <c r="O380" i="1"/>
  <c r="W428" i="1"/>
  <c r="AA420" i="1"/>
  <c r="AA428" i="1" s="1"/>
  <c r="O486" i="1"/>
  <c r="AA545" i="1"/>
  <c r="AA551" i="1" s="1"/>
  <c r="AA557" i="1" s="1"/>
  <c r="W551" i="1"/>
  <c r="W557" i="1" s="1"/>
  <c r="Y558" i="1"/>
  <c r="AA719" i="1"/>
  <c r="W721" i="1"/>
  <c r="M398" i="1"/>
  <c r="O365" i="1"/>
  <c r="AA641" i="1"/>
  <c r="AA650" i="1" s="1"/>
  <c r="AA126" i="1"/>
  <c r="M551" i="1"/>
  <c r="M557" i="1" s="1"/>
  <c r="O541" i="1"/>
  <c r="O551" i="1" s="1"/>
  <c r="O557" i="1" s="1"/>
  <c r="M100" i="1"/>
  <c r="O93" i="1"/>
  <c r="O100" i="1" s="1"/>
  <c r="K417" i="1"/>
  <c r="M516" i="1"/>
  <c r="K539" i="1"/>
  <c r="AA539" i="1"/>
  <c r="M34" i="1"/>
  <c r="M41" i="1" s="1"/>
  <c r="G41" i="1"/>
  <c r="K24" i="1"/>
  <c r="Q34" i="1"/>
  <c r="W232" i="1"/>
  <c r="AA225" i="1"/>
  <c r="AA232" i="1" s="1"/>
  <c r="E448" i="1"/>
  <c r="K440" i="1"/>
  <c r="AA405" i="1"/>
  <c r="AA409" i="1" s="1"/>
  <c r="W409" i="1"/>
  <c r="Q334" i="1"/>
  <c r="S727" i="1"/>
  <c r="O615" i="1"/>
  <c r="O653" i="1"/>
  <c r="O659" i="1" s="1"/>
  <c r="M659" i="1"/>
  <c r="M668" i="1" s="1"/>
  <c r="K736" i="1"/>
  <c r="K745" i="1" s="1"/>
  <c r="I409" i="1"/>
  <c r="I650" i="1"/>
  <c r="M232" i="1"/>
  <c r="O157" i="1"/>
  <c r="M160" i="1"/>
  <c r="O104" i="1"/>
  <c r="O110" i="1" s="1"/>
  <c r="M110" i="1"/>
  <c r="O675" i="1"/>
  <c r="K677" i="1"/>
  <c r="K686" i="1" s="1"/>
  <c r="K704" i="1"/>
  <c r="K713" i="1"/>
  <c r="K722" i="1" s="1"/>
  <c r="K727" i="1" s="1"/>
  <c r="U180" i="1"/>
  <c r="U745" i="1"/>
  <c r="AA695" i="1"/>
  <c r="O527" i="1"/>
  <c r="M622" i="1"/>
  <c r="O67" i="1"/>
  <c r="O49" i="1"/>
  <c r="Q746" i="1"/>
  <c r="AA365" i="1"/>
  <c r="U263" i="1"/>
  <c r="O643" i="1"/>
  <c r="O649" i="1" s="1"/>
  <c r="O411" i="1"/>
  <c r="O417" i="1" s="1"/>
  <c r="AA206" i="1"/>
  <c r="W212" i="1"/>
  <c r="O39" i="1"/>
  <c r="O738" i="1"/>
  <c r="O744" i="1" s="1"/>
  <c r="M744" i="1"/>
  <c r="M80" i="1"/>
  <c r="M201" i="1" s="1"/>
  <c r="O326" i="1"/>
  <c r="O327" i="1"/>
  <c r="M608" i="1"/>
  <c r="I440" i="1"/>
  <c r="I448" i="1" s="1"/>
  <c r="K80" i="1"/>
  <c r="K100" i="1"/>
  <c r="U332" i="1"/>
  <c r="K667" i="1"/>
  <c r="K668" i="1" s="1"/>
  <c r="S300" i="1"/>
  <c r="S308" i="1" s="1"/>
  <c r="W90" i="1"/>
  <c r="AA130" i="1"/>
  <c r="I668" i="1"/>
  <c r="K180" i="1"/>
  <c r="O116" i="1"/>
  <c r="U551" i="1"/>
  <c r="U557" i="1" s="1"/>
  <c r="U703" i="1"/>
  <c r="AA653" i="1"/>
  <c r="AA659" i="1" s="1"/>
  <c r="W659" i="1"/>
  <c r="W668" i="1" s="1"/>
  <c r="O375" i="1"/>
  <c r="O377" i="1" s="1"/>
  <c r="O443" i="1"/>
  <c r="AA104" i="1"/>
  <c r="AA110" i="1" s="1"/>
  <c r="W110" i="1"/>
  <c r="G558" i="1"/>
  <c r="G559" i="1" s="1"/>
  <c r="U266" i="1"/>
  <c r="S270" i="1"/>
  <c r="O137" i="1"/>
  <c r="K140" i="1"/>
  <c r="O483" i="1"/>
  <c r="K486" i="1"/>
  <c r="S201" i="1"/>
  <c r="S559" i="1" s="1"/>
  <c r="U357" i="1"/>
  <c r="AA733" i="1"/>
  <c r="AA736" i="1" s="1"/>
  <c r="AA745" i="1" s="1"/>
  <c r="W736" i="1"/>
  <c r="W745" i="1" s="1"/>
  <c r="W448" i="1"/>
  <c r="I686" i="1"/>
  <c r="M150" i="1"/>
  <c r="K232" i="1"/>
  <c r="O224" i="1"/>
  <c r="O143" i="1"/>
  <c r="U222" i="1"/>
  <c r="I20" i="1"/>
  <c r="I21" i="1" s="1"/>
  <c r="E21" i="1"/>
  <c r="E41" i="1" s="1"/>
  <c r="AA197" i="1"/>
  <c r="AA200" i="1" s="1"/>
  <c r="W200" i="1"/>
  <c r="W68" i="1"/>
  <c r="I491" i="1"/>
  <c r="K491" i="1"/>
  <c r="O491" i="1" s="1"/>
  <c r="U337" i="1"/>
  <c r="U346" i="1" s="1"/>
  <c r="AA212" i="1"/>
  <c r="AA41" i="1"/>
  <c r="I68" i="1"/>
  <c r="K21" i="1"/>
  <c r="O120" i="1"/>
  <c r="I28" i="1"/>
  <c r="K28" i="1"/>
  <c r="O28" i="1" s="1"/>
  <c r="U488" i="1"/>
  <c r="U501" i="1" s="1"/>
  <c r="U516" i="1" s="1"/>
  <c r="Q501" i="1"/>
  <c r="Q516" i="1" s="1"/>
  <c r="U387" i="1"/>
  <c r="W354" i="1"/>
  <c r="AA354" i="1" s="1"/>
  <c r="U354" i="1"/>
  <c r="AA187" i="1"/>
  <c r="W190" i="1"/>
  <c r="O79" i="1"/>
  <c r="AA72" i="1"/>
  <c r="AA80" i="1" s="1"/>
  <c r="W80" i="1"/>
  <c r="AA458" i="1"/>
  <c r="G746" i="1"/>
  <c r="W353" i="1"/>
  <c r="U353" i="1"/>
  <c r="O217" i="1"/>
  <c r="U288" i="1"/>
  <c r="K608" i="1"/>
  <c r="K628" i="1" s="1"/>
  <c r="W608" i="1"/>
  <c r="W180" i="1"/>
  <c r="I200" i="1"/>
  <c r="K508" i="1"/>
  <c r="O504" i="1"/>
  <c r="O508" i="1" s="1"/>
  <c r="O403" i="1"/>
  <c r="K409" i="1"/>
  <c r="O235" i="1"/>
  <c r="O195" i="1"/>
  <c r="K200" i="1"/>
  <c r="I371" i="1"/>
  <c r="AA478" i="1"/>
  <c r="Q21" i="1"/>
  <c r="U20" i="1"/>
  <c r="U21" i="1" s="1"/>
  <c r="I387" i="1"/>
  <c r="AA116" i="1"/>
  <c r="AA120" i="1" s="1"/>
  <c r="W120" i="1"/>
  <c r="E501" i="1"/>
  <c r="E516" i="1" s="1"/>
  <c r="I488" i="1"/>
  <c r="I289" i="1"/>
  <c r="Q300" i="1"/>
  <c r="Q270" i="1"/>
  <c r="U265" i="1"/>
  <c r="U608" i="1"/>
  <c r="M448" i="1"/>
  <c r="W486" i="1"/>
  <c r="AA482" i="1"/>
  <c r="Q289" i="1"/>
  <c r="O291" i="1"/>
  <c r="O300" i="1" s="1"/>
  <c r="O308" i="1" s="1"/>
  <c r="I300" i="1"/>
  <c r="I308" i="1" s="1"/>
  <c r="K212" i="1"/>
  <c r="W458" i="1"/>
  <c r="O625" i="1"/>
  <c r="O627" i="1" s="1"/>
  <c r="Y559" i="1"/>
  <c r="Y749" i="1" s="1"/>
  <c r="Y751" i="1" s="1"/>
  <c r="Y768" i="1" s="1"/>
  <c r="Y772" i="1" s="1"/>
  <c r="O180" i="1"/>
  <c r="K68" i="1"/>
  <c r="O48" i="1"/>
  <c r="O68" i="1" s="1"/>
  <c r="O152" i="1"/>
  <c r="O160" i="1" s="1"/>
  <c r="O82" i="1"/>
  <c r="O90" i="1" s="1"/>
  <c r="AA608" i="1"/>
  <c r="AA236" i="1"/>
  <c r="I150" i="1"/>
  <c r="I695" i="1"/>
  <c r="I704" i="1" s="1"/>
  <c r="K365" i="1"/>
  <c r="O220" i="1"/>
  <c r="O732" i="1"/>
  <c r="O736" i="1" s="1"/>
  <c r="O745" i="1" s="1"/>
  <c r="U80" i="1"/>
  <c r="W703" i="1"/>
  <c r="AA699" i="1"/>
  <c r="AA703" i="1" s="1"/>
  <c r="M39" i="1"/>
  <c r="M68" i="1"/>
  <c r="W375" i="1"/>
  <c r="U377" i="1"/>
  <c r="AA398" i="1"/>
  <c r="U622" i="1"/>
  <c r="Q263" i="1"/>
  <c r="Q271" i="1" s="1"/>
  <c r="O522" i="1"/>
  <c r="O539" i="1" s="1"/>
  <c r="M539" i="1"/>
  <c r="O271" i="1"/>
  <c r="K496" i="1"/>
  <c r="O496" i="1" s="1"/>
  <c r="U496" i="1"/>
  <c r="E398" i="1"/>
  <c r="E558" i="1" s="1"/>
  <c r="E559" i="1" s="1"/>
  <c r="K389" i="1"/>
  <c r="I389" i="1"/>
  <c r="I398" i="1" s="1"/>
  <c r="U317" i="1"/>
  <c r="M130" i="1"/>
  <c r="W695" i="1"/>
  <c r="K759" i="1"/>
  <c r="K649" i="1"/>
  <c r="K650" i="1" s="1"/>
  <c r="O665" i="1"/>
  <c r="O667" i="1" s="1"/>
  <c r="AA721" i="1"/>
  <c r="AA649" i="1"/>
  <c r="I357" i="1"/>
  <c r="O626" i="1"/>
  <c r="O546" i="1"/>
  <c r="K239" i="1"/>
  <c r="O234" i="1"/>
  <c r="O239" i="1" s="1"/>
  <c r="O682" i="1"/>
  <c r="O685" i="1" s="1"/>
  <c r="O711" i="1"/>
  <c r="O713" i="1" s="1"/>
  <c r="O722" i="1" s="1"/>
  <c r="O727" i="1" s="1"/>
  <c r="U24" i="1"/>
  <c r="AA667" i="1"/>
  <c r="AA190" i="1"/>
  <c r="M765" i="1"/>
  <c r="S41" i="1"/>
  <c r="K387" i="1"/>
  <c r="O379" i="1"/>
  <c r="K515" i="1"/>
  <c r="O510" i="1"/>
  <c r="O515" i="1" s="1"/>
  <c r="W460" i="1"/>
  <c r="U470" i="1"/>
  <c r="AA612" i="1"/>
  <c r="AA622" i="1" s="1"/>
  <c r="W622" i="1"/>
  <c r="AA706" i="1"/>
  <c r="AA713" i="1" s="1"/>
  <c r="AA722" i="1" s="1"/>
  <c r="W713" i="1"/>
  <c r="W722" i="1" s="1"/>
  <c r="O724" i="1"/>
  <c r="K177" i="1"/>
  <c r="O177" i="1" s="1"/>
  <c r="I177" i="1"/>
  <c r="I180" i="1" s="1"/>
  <c r="I201" i="1" s="1"/>
  <c r="I263" i="1"/>
  <c r="I271" i="1" s="1"/>
  <c r="O270" i="1"/>
  <c r="AA744" i="1"/>
  <c r="I428" i="1"/>
  <c r="M721" i="1"/>
  <c r="O400" i="1"/>
  <c r="O139" i="1"/>
  <c r="O140" i="1" s="1"/>
  <c r="U110" i="1"/>
  <c r="U458" i="1"/>
  <c r="U721" i="1"/>
  <c r="I346" i="1"/>
  <c r="O613" i="1"/>
  <c r="O182" i="1"/>
  <c r="K190" i="1"/>
  <c r="U39" i="1"/>
  <c r="E722" i="1"/>
  <c r="E727" i="1" s="1"/>
  <c r="S288" i="1"/>
  <c r="S289" i="1" s="1"/>
  <c r="U303" i="1"/>
  <c r="U307" i="1" s="1"/>
  <c r="Q307" i="1"/>
  <c r="AA448" i="1"/>
  <c r="O579" i="1"/>
  <c r="O608" i="1" s="1"/>
  <c r="O628" i="1" s="1"/>
  <c r="O251" i="1"/>
  <c r="K253" i="1"/>
  <c r="O228" i="1"/>
  <c r="O107" i="1"/>
  <c r="K703" i="1"/>
  <c r="O735" i="1"/>
  <c r="U713" i="1"/>
  <c r="U722" i="1" s="1"/>
  <c r="I486" i="1"/>
  <c r="O610" i="1"/>
  <c r="O622" i="1" s="1"/>
  <c r="O183" i="1"/>
  <c r="O73" i="1"/>
  <c r="O80" i="1" s="1"/>
  <c r="G628" i="1"/>
  <c r="I470" i="1"/>
  <c r="AA48" i="1"/>
  <c r="AA68" i="1" s="1"/>
  <c r="U273" i="1"/>
  <c r="G686" i="1"/>
  <c r="M253" i="1"/>
  <c r="O639" i="1"/>
  <c r="O641" i="1" s="1"/>
  <c r="O650" i="1" s="1"/>
  <c r="O407" i="1"/>
  <c r="O163" i="1"/>
  <c r="O170" i="1" s="1"/>
  <c r="U100" i="1"/>
  <c r="O376" i="1"/>
  <c r="S263" i="1"/>
  <c r="S271" i="1" s="1"/>
  <c r="Q357" i="1"/>
  <c r="Q558" i="1" s="1"/>
  <c r="Q559" i="1" s="1"/>
  <c r="U350" i="1"/>
  <c r="I130" i="1"/>
  <c r="I160" i="1"/>
  <c r="I713" i="1"/>
  <c r="I722" i="1" s="1"/>
  <c r="I746" i="1" s="1"/>
  <c r="O672" i="1"/>
  <c r="O677" i="1" s="1"/>
  <c r="O686" i="1" s="1"/>
  <c r="U232" i="1"/>
  <c r="U275" i="1"/>
  <c r="U329" i="1"/>
  <c r="U334" i="1" s="1"/>
  <c r="S686" i="1"/>
  <c r="S746" i="1" s="1"/>
  <c r="S749" i="1" s="1"/>
  <c r="I232" i="1"/>
  <c r="O454" i="1"/>
  <c r="O145" i="1"/>
  <c r="O150" i="1" s="1"/>
  <c r="O688" i="1"/>
  <c r="O695" i="1" s="1"/>
  <c r="O704" i="1" s="1"/>
  <c r="U539" i="1"/>
  <c r="AA152" i="1"/>
  <c r="AA160" i="1" s="1"/>
  <c r="W160" i="1"/>
  <c r="AA135" i="1"/>
  <c r="AA140" i="1" s="1"/>
  <c r="W140" i="1"/>
  <c r="E458" i="1"/>
  <c r="K450" i="1"/>
  <c r="I450" i="1"/>
  <c r="I458" i="1" s="1"/>
  <c r="I319" i="1"/>
  <c r="I327" i="1" s="1"/>
  <c r="U268" i="1"/>
  <c r="I90" i="1"/>
  <c r="M428" i="1"/>
  <c r="O589" i="1"/>
  <c r="O211" i="1"/>
  <c r="O212" i="1" s="1"/>
  <c r="O197" i="1"/>
  <c r="O117" i="1"/>
  <c r="U90" i="1"/>
  <c r="U667" i="1"/>
  <c r="U668" i="1" s="1"/>
  <c r="W744" i="1"/>
  <c r="AA270" i="1"/>
  <c r="AA271" i="1" s="1"/>
  <c r="U298" i="1"/>
  <c r="U300" i="1" s="1"/>
  <c r="U308" i="1" s="1"/>
  <c r="Q319" i="1"/>
  <c r="Q327" i="1" s="1"/>
  <c r="U310" i="1"/>
  <c r="I335" i="1" l="1"/>
  <c r="E751" i="1"/>
  <c r="E768" i="1" s="1"/>
  <c r="E772" i="1" s="1"/>
  <c r="I41" i="1"/>
  <c r="U201" i="1"/>
  <c r="W746" i="1"/>
  <c r="O24" i="1"/>
  <c r="K34" i="1"/>
  <c r="O34" i="1" s="1"/>
  <c r="AA201" i="1"/>
  <c r="AA335" i="1" s="1"/>
  <c r="E746" i="1"/>
  <c r="E749" i="1" s="1"/>
  <c r="U628" i="1"/>
  <c r="W628" i="1"/>
  <c r="K41" i="1"/>
  <c r="I727" i="1"/>
  <c r="G749" i="1"/>
  <c r="G751" i="1" s="1"/>
  <c r="G768" i="1" s="1"/>
  <c r="G772" i="1" s="1"/>
  <c r="O201" i="1"/>
  <c r="O335" i="1" s="1"/>
  <c r="W704" i="1"/>
  <c r="AA460" i="1"/>
  <c r="AA470" i="1" s="1"/>
  <c r="W470" i="1"/>
  <c r="U270" i="1"/>
  <c r="K516" i="1"/>
  <c r="W335" i="1"/>
  <c r="K746" i="1"/>
  <c r="K765" i="1"/>
  <c r="O759" i="1"/>
  <c r="O765" i="1" s="1"/>
  <c r="AA486" i="1"/>
  <c r="AA516" i="1" s="1"/>
  <c r="W516" i="1"/>
  <c r="O668" i="1"/>
  <c r="O746" i="1" s="1"/>
  <c r="AA668" i="1"/>
  <c r="W727" i="1"/>
  <c r="K501" i="1"/>
  <c r="Q41" i="1"/>
  <c r="U34" i="1"/>
  <c r="O190" i="1"/>
  <c r="O387" i="1"/>
  <c r="O558" i="1" s="1"/>
  <c r="AA375" i="1"/>
  <c r="AA377" i="1" s="1"/>
  <c r="W377" i="1"/>
  <c r="Q308" i="1"/>
  <c r="AA704" i="1"/>
  <c r="AA746" i="1" s="1"/>
  <c r="O501" i="1"/>
  <c r="O409" i="1"/>
  <c r="Q335" i="1"/>
  <c r="U281" i="1"/>
  <c r="U289" i="1" s="1"/>
  <c r="O389" i="1"/>
  <c r="O398" i="1" s="1"/>
  <c r="K398" i="1"/>
  <c r="K558" i="1" s="1"/>
  <c r="K559" i="1" s="1"/>
  <c r="M559" i="1"/>
  <c r="O222" i="1"/>
  <c r="O232" i="1"/>
  <c r="K201" i="1"/>
  <c r="U746" i="1"/>
  <c r="K448" i="1"/>
  <c r="O440" i="1"/>
  <c r="O448" i="1" s="1"/>
  <c r="S335" i="1"/>
  <c r="O516" i="1"/>
  <c r="Q749" i="1"/>
  <c r="M558" i="1"/>
  <c r="K335" i="1"/>
  <c r="AA628" i="1"/>
  <c r="I501" i="1"/>
  <c r="U558" i="1"/>
  <c r="U271" i="1"/>
  <c r="W201" i="1"/>
  <c r="W559" i="1" s="1"/>
  <c r="O450" i="1"/>
  <c r="O458" i="1" s="1"/>
  <c r="K458" i="1"/>
  <c r="I516" i="1"/>
  <c r="M335" i="1"/>
  <c r="I558" i="1"/>
  <c r="I559" i="1" s="1"/>
  <c r="I749" i="1" s="1"/>
  <c r="S751" i="1"/>
  <c r="S768" i="1" s="1"/>
  <c r="S772" i="1" s="1"/>
  <c r="U319" i="1"/>
  <c r="U327" i="1" s="1"/>
  <c r="U727" i="1"/>
  <c r="AA727" i="1"/>
  <c r="AA353" i="1"/>
  <c r="AA357" i="1" s="1"/>
  <c r="W357" i="1"/>
  <c r="W558" i="1" s="1"/>
  <c r="M628" i="1"/>
  <c r="M722" i="1"/>
  <c r="M727" i="1" s="1"/>
  <c r="W749" i="1" l="1"/>
  <c r="W751" i="1" s="1"/>
  <c r="W768" i="1" s="1"/>
  <c r="W772" i="1" s="1"/>
  <c r="AA772" i="1" s="1"/>
  <c r="O559" i="1"/>
  <c r="O749" i="1" s="1"/>
  <c r="K749" i="1"/>
  <c r="K751" i="1"/>
  <c r="K768" i="1" s="1"/>
  <c r="K772" i="1" s="1"/>
  <c r="O41" i="1"/>
  <c r="I751" i="1"/>
  <c r="I768" i="1" s="1"/>
  <c r="I772" i="1" s="1"/>
  <c r="U335" i="1"/>
  <c r="U559" i="1"/>
  <c r="U749" i="1" s="1"/>
  <c r="M746" i="1"/>
  <c r="M749" i="1" s="1"/>
  <c r="M751" i="1" s="1"/>
  <c r="M768" i="1" s="1"/>
  <c r="M772" i="1" s="1"/>
  <c r="AA558" i="1"/>
  <c r="AA559" i="1" s="1"/>
  <c r="AA749" i="1" s="1"/>
  <c r="AA751" i="1" s="1"/>
  <c r="AA768" i="1" s="1"/>
  <c r="Q751" i="1"/>
  <c r="Q768" i="1" s="1"/>
  <c r="Q772" i="1" s="1"/>
  <c r="U41" i="1"/>
  <c r="U751" i="1" l="1"/>
  <c r="U768" i="1" s="1"/>
  <c r="U772" i="1" s="1"/>
  <c r="O751" i="1"/>
  <c r="O768" i="1" s="1"/>
  <c r="O772" i="1" s="1"/>
</calcChain>
</file>

<file path=xl/sharedStrings.xml><?xml version="1.0" encoding="utf-8"?>
<sst xmlns="http://schemas.openxmlformats.org/spreadsheetml/2006/main" count="1284" uniqueCount="871">
  <si>
    <t>General Fund</t>
  </si>
  <si>
    <t>ORIGINAL BUDGET</t>
  </si>
  <si>
    <t>BUDGET TRANSFER</t>
  </si>
  <si>
    <t>FINAL BUDGET</t>
  </si>
  <si>
    <t>ACTUAL</t>
  </si>
  <si>
    <t>Operating</t>
  </si>
  <si>
    <t xml:space="preserve">Blended </t>
  </si>
  <si>
    <t>Total</t>
  </si>
  <si>
    <t>Fund</t>
  </si>
  <si>
    <t>Resource</t>
  </si>
  <si>
    <t>General</t>
  </si>
  <si>
    <t>Fund 11 - 13</t>
  </si>
  <si>
    <t>Fund 15</t>
  </si>
  <si>
    <t>Local Sources:</t>
  </si>
  <si>
    <t xml:space="preserve">  Local Tax Levy</t>
  </si>
  <si>
    <t xml:space="preserve">  Tuition</t>
  </si>
  <si>
    <t xml:space="preserve">  Interest Earned on Capital Reserve Funds</t>
  </si>
  <si>
    <t xml:space="preserve">  Miscellaneous</t>
  </si>
  <si>
    <t>Total - Local Sources</t>
  </si>
  <si>
    <t>State Sources:</t>
  </si>
  <si>
    <t>Total State Sources</t>
  </si>
  <si>
    <t>Federal Sources:</t>
  </si>
  <si>
    <t xml:space="preserve">  Impact Aid</t>
  </si>
  <si>
    <t>Total - Federal Sources</t>
  </si>
  <si>
    <t>Total Revenues</t>
  </si>
  <si>
    <t>EXPENDITURES:</t>
  </si>
  <si>
    <t>Current Expense:</t>
  </si>
  <si>
    <t>Regular Programs - Instruction</t>
  </si>
  <si>
    <t>02510</t>
  </si>
  <si>
    <t>02520</t>
  </si>
  <si>
    <t>Grades 1-5 - Salaries of Teachers</t>
  </si>
  <si>
    <t>02530</t>
  </si>
  <si>
    <t>Grades 6-8 - Salaries of Teachers</t>
  </si>
  <si>
    <t>02540</t>
  </si>
  <si>
    <t>Grades 9-12 - Salaries of Teachers</t>
  </si>
  <si>
    <t>Regular Programs - Home Instruction:</t>
  </si>
  <si>
    <t>02621</t>
  </si>
  <si>
    <t>Salaries of Teachers</t>
  </si>
  <si>
    <t>02622</t>
  </si>
  <si>
    <t>Other Salaries for Instruction</t>
  </si>
  <si>
    <t>02623</t>
  </si>
  <si>
    <t>Purchased Professional-Educational Services</t>
  </si>
  <si>
    <t>02624</t>
  </si>
  <si>
    <t>Purchased Technical Services</t>
  </si>
  <si>
    <t>02625</t>
  </si>
  <si>
    <t>Other Purchased Services (400-500 series)</t>
  </si>
  <si>
    <t>02626</t>
  </si>
  <si>
    <t>General Supplies</t>
  </si>
  <si>
    <t>02627</t>
  </si>
  <si>
    <t>Textbooks</t>
  </si>
  <si>
    <t>02628</t>
  </si>
  <si>
    <t>Other Objects</t>
  </si>
  <si>
    <t>Regular Programs - Undistributed Instruction</t>
  </si>
  <si>
    <t>02640</t>
  </si>
  <si>
    <t>02650</t>
  </si>
  <si>
    <t>02660</t>
  </si>
  <si>
    <t>02670</t>
  </si>
  <si>
    <t>02680</t>
  </si>
  <si>
    <t>02690</t>
  </si>
  <si>
    <t>02700</t>
  </si>
  <si>
    <t>02710</t>
  </si>
  <si>
    <t>TOTAL REGULAR PROGRAMS - INSTRUCTION</t>
  </si>
  <si>
    <t>SPECIAL EDUCATION - INSTRUCTION</t>
  </si>
  <si>
    <t>*   Refer to page 27 of Budget Guidelines Fiscal Year 1999-2000 Addendum for Abbott Districts for guidance on which restricted state and federal sources can be combined in school-wide programs.</t>
  </si>
  <si>
    <t>Cognitive - Mild:</t>
  </si>
  <si>
    <t>02720</t>
  </si>
  <si>
    <t>02730</t>
  </si>
  <si>
    <t>02740</t>
  </si>
  <si>
    <t>02750</t>
  </si>
  <si>
    <t>02760</t>
  </si>
  <si>
    <t>02770</t>
  </si>
  <si>
    <t>02780</t>
  </si>
  <si>
    <t>02790</t>
  </si>
  <si>
    <t>02800</t>
  </si>
  <si>
    <t>Total Cognitive - Mild</t>
  </si>
  <si>
    <t>Cognitive - Moderate</t>
  </si>
  <si>
    <t>02810</t>
  </si>
  <si>
    <t>02820</t>
  </si>
  <si>
    <t>02830</t>
  </si>
  <si>
    <t>02840</t>
  </si>
  <si>
    <t>02850</t>
  </si>
  <si>
    <t>02860</t>
  </si>
  <si>
    <t>02870</t>
  </si>
  <si>
    <t>02880</t>
  </si>
  <si>
    <t>02890</t>
  </si>
  <si>
    <t>Total Cognitive - Moderate</t>
  </si>
  <si>
    <t>Learning and/or Language Disabilities:</t>
  </si>
  <si>
    <t>02990</t>
  </si>
  <si>
    <t>03000</t>
  </si>
  <si>
    <t>03010</t>
  </si>
  <si>
    <t>03020</t>
  </si>
  <si>
    <t>03030</t>
  </si>
  <si>
    <t>03040</t>
  </si>
  <si>
    <t>03050</t>
  </si>
  <si>
    <t>03060</t>
  </si>
  <si>
    <t>03070</t>
  </si>
  <si>
    <t>Total Learning and/or Language Disabilities</t>
  </si>
  <si>
    <t>Visual Impairments:</t>
  </si>
  <si>
    <t>03170</t>
  </si>
  <si>
    <t>03180</t>
  </si>
  <si>
    <t>03190</t>
  </si>
  <si>
    <t>03200</t>
  </si>
  <si>
    <t>03210</t>
  </si>
  <si>
    <t>03220</t>
  </si>
  <si>
    <t>03230</t>
  </si>
  <si>
    <t>03240</t>
  </si>
  <si>
    <t>03250</t>
  </si>
  <si>
    <t>Total Visual Impairments</t>
  </si>
  <si>
    <t>Auditory Impairments:</t>
  </si>
  <si>
    <t>03260</t>
  </si>
  <si>
    <t>03270</t>
  </si>
  <si>
    <t>03280</t>
  </si>
  <si>
    <t>03290</t>
  </si>
  <si>
    <t>03300</t>
  </si>
  <si>
    <t>03310</t>
  </si>
  <si>
    <t>03320</t>
  </si>
  <si>
    <t>03330</t>
  </si>
  <si>
    <t>03340</t>
  </si>
  <si>
    <t>Total Auditory Impairments</t>
  </si>
  <si>
    <t>Behavioral Disabilities:</t>
  </si>
  <si>
    <t>03440</t>
  </si>
  <si>
    <t>03450</t>
  </si>
  <si>
    <t>03460</t>
  </si>
  <si>
    <t>03470</t>
  </si>
  <si>
    <t>03480</t>
  </si>
  <si>
    <t>03490</t>
  </si>
  <si>
    <t>03500</t>
  </si>
  <si>
    <t>03510</t>
  </si>
  <si>
    <t>03520</t>
  </si>
  <si>
    <t>Total Behavioral Disabilities</t>
  </si>
  <si>
    <t>Multiple Disabilities:</t>
  </si>
  <si>
    <t>03770</t>
  </si>
  <si>
    <t>03780</t>
  </si>
  <si>
    <t>03790</t>
  </si>
  <si>
    <t>03800</t>
  </si>
  <si>
    <t>03810</t>
  </si>
  <si>
    <t>03820</t>
  </si>
  <si>
    <t>03830</t>
  </si>
  <si>
    <t>03840</t>
  </si>
  <si>
    <t>03850</t>
  </si>
  <si>
    <t>Total Multiple Disabilities</t>
  </si>
  <si>
    <t>Resource Room/Resource Center:</t>
  </si>
  <si>
    <t>03860</t>
  </si>
  <si>
    <t>03870</t>
  </si>
  <si>
    <t>03880</t>
  </si>
  <si>
    <t>03890</t>
  </si>
  <si>
    <t>03900</t>
  </si>
  <si>
    <t>03910</t>
  </si>
  <si>
    <t>03920</t>
  </si>
  <si>
    <t>03930</t>
  </si>
  <si>
    <t>03940</t>
  </si>
  <si>
    <t>Total Resource Room/Resource Center</t>
  </si>
  <si>
    <t>03950</t>
  </si>
  <si>
    <t>03960</t>
  </si>
  <si>
    <t>03970</t>
  </si>
  <si>
    <t>03980</t>
  </si>
  <si>
    <t>03990</t>
  </si>
  <si>
    <t>04000</t>
  </si>
  <si>
    <t>04010</t>
  </si>
  <si>
    <t>04020</t>
  </si>
  <si>
    <t>04030</t>
  </si>
  <si>
    <t>Preschool Disabilities - Part-Time:</t>
  </si>
  <si>
    <t>04040</t>
  </si>
  <si>
    <t>04050</t>
  </si>
  <si>
    <t>04060</t>
  </si>
  <si>
    <t>04070</t>
  </si>
  <si>
    <t>04080</t>
  </si>
  <si>
    <t>04090</t>
  </si>
  <si>
    <t>04100</t>
  </si>
  <si>
    <t>04110</t>
  </si>
  <si>
    <t>04120</t>
  </si>
  <si>
    <t>Total Preschool Disabilities - Part-Time</t>
  </si>
  <si>
    <t>Preschool Disabilities - Full-Time:</t>
  </si>
  <si>
    <t>04130</t>
  </si>
  <si>
    <t>04140</t>
  </si>
  <si>
    <t>04150</t>
  </si>
  <si>
    <t>04160</t>
  </si>
  <si>
    <t>04170</t>
  </si>
  <si>
    <t>04180</t>
  </si>
  <si>
    <t>04190</t>
  </si>
  <si>
    <t>04200</t>
  </si>
  <si>
    <t>04210</t>
  </si>
  <si>
    <t>Total Preschool Disabilities - Full-Time</t>
  </si>
  <si>
    <t>Home Instruction :</t>
  </si>
  <si>
    <t>04400</t>
  </si>
  <si>
    <t>04410</t>
  </si>
  <si>
    <t>04420</t>
  </si>
  <si>
    <t>04430</t>
  </si>
  <si>
    <t>04440</t>
  </si>
  <si>
    <t>04450</t>
  </si>
  <si>
    <t>04460</t>
  </si>
  <si>
    <t>04470</t>
  </si>
  <si>
    <t>04480</t>
  </si>
  <si>
    <t>Total Home Instruction</t>
  </si>
  <si>
    <t>Cognitive - Severe:</t>
  </si>
  <si>
    <t>04710</t>
  </si>
  <si>
    <t>04720</t>
  </si>
  <si>
    <t>04730</t>
  </si>
  <si>
    <t>04740</t>
  </si>
  <si>
    <t>04750</t>
  </si>
  <si>
    <t>04760</t>
  </si>
  <si>
    <t>04770</t>
  </si>
  <si>
    <t>04780</t>
  </si>
  <si>
    <t>04790</t>
  </si>
  <si>
    <t>Total Cognitive - Severe</t>
  </si>
  <si>
    <t>04800</t>
  </si>
  <si>
    <t>TOTAL SPECIAL EDUCATION - INSTRUCTION</t>
  </si>
  <si>
    <t>Basic Skills/Remedial - Instruction</t>
  </si>
  <si>
    <t>04810</t>
  </si>
  <si>
    <t>04820</t>
  </si>
  <si>
    <t>04830</t>
  </si>
  <si>
    <t>04840</t>
  </si>
  <si>
    <t>04850</t>
  </si>
  <si>
    <t>04860</t>
  </si>
  <si>
    <t>04870</t>
  </si>
  <si>
    <t>04880</t>
  </si>
  <si>
    <t>04890</t>
  </si>
  <si>
    <t>Total Basic Skills/Remedial - Instruction</t>
  </si>
  <si>
    <t>Bilingual Education - Instruction</t>
  </si>
  <si>
    <t>04900</t>
  </si>
  <si>
    <t>04910</t>
  </si>
  <si>
    <t>04920</t>
  </si>
  <si>
    <t>04930</t>
  </si>
  <si>
    <t>04940</t>
  </si>
  <si>
    <t>04950</t>
  </si>
  <si>
    <t>04960</t>
  </si>
  <si>
    <t>04970</t>
  </si>
  <si>
    <t>04980</t>
  </si>
  <si>
    <t>Total Bilingual Education - Instruction</t>
  </si>
  <si>
    <t>Vocational Programs - Local - Instruction</t>
  </si>
  <si>
    <t>04990</t>
  </si>
  <si>
    <t>05000</t>
  </si>
  <si>
    <t>05010</t>
  </si>
  <si>
    <t>05020</t>
  </si>
  <si>
    <t>05030</t>
  </si>
  <si>
    <t>05040</t>
  </si>
  <si>
    <t>05050</t>
  </si>
  <si>
    <t>05060</t>
  </si>
  <si>
    <t>05070</t>
  </si>
  <si>
    <t>Total Vocational Programs - Local - Instruction</t>
  </si>
  <si>
    <t>School-Spon. Cocurricular Actvts. - Inst.</t>
  </si>
  <si>
    <t>06030</t>
  </si>
  <si>
    <t>Salaries</t>
  </si>
  <si>
    <t>06040</t>
  </si>
  <si>
    <t>Purchased Services (300-500 series)</t>
  </si>
  <si>
    <t>06050</t>
  </si>
  <si>
    <t>Supplies and Materials</t>
  </si>
  <si>
    <t>06060</t>
  </si>
  <si>
    <t>06070</t>
  </si>
  <si>
    <t>Transfers to Cover Deficit (Agency Funds)</t>
  </si>
  <si>
    <t>06080</t>
  </si>
  <si>
    <t>Total School-Spon. Cocurricular Actvts. - Inst.</t>
  </si>
  <si>
    <t>School-Spon. Cocurricular Athletics - Inst.</t>
  </si>
  <si>
    <t>06090</t>
  </si>
  <si>
    <t>06100</t>
  </si>
  <si>
    <t>06110</t>
  </si>
  <si>
    <t>06120</t>
  </si>
  <si>
    <t>06130</t>
  </si>
  <si>
    <t>06140</t>
  </si>
  <si>
    <t>Total School-Spon. Cocurricular Athletics - Inst.</t>
  </si>
  <si>
    <t xml:space="preserve"> Other Instructional Programs - Instruction</t>
  </si>
  <si>
    <t>06150</t>
  </si>
  <si>
    <t>06160</t>
  </si>
  <si>
    <t>06170</t>
  </si>
  <si>
    <t>06180</t>
  </si>
  <si>
    <t>06190</t>
  </si>
  <si>
    <t>06200</t>
  </si>
  <si>
    <t>Total Other Instructional Programs - Instruction</t>
  </si>
  <si>
    <t>Community Services Programs/Operations</t>
  </si>
  <si>
    <t>06210</t>
  </si>
  <si>
    <t>06220</t>
  </si>
  <si>
    <t>06230</t>
  </si>
  <si>
    <t>06240</t>
  </si>
  <si>
    <t>06250</t>
  </si>
  <si>
    <t>06260</t>
  </si>
  <si>
    <t>Total Community Services Programs/Operations</t>
  </si>
  <si>
    <t>Undistributed Expenditures - Instruction:</t>
  </si>
  <si>
    <t>06270</t>
  </si>
  <si>
    <t>Tuition to Other LEAs Within the State - Regular</t>
  </si>
  <si>
    <t>06280</t>
  </si>
  <si>
    <t>Tuition to Other LEAs Within the Stat - Special</t>
  </si>
  <si>
    <t>06290</t>
  </si>
  <si>
    <t>Tuition to County Voc. School Dist. - Regular</t>
  </si>
  <si>
    <t>06300</t>
  </si>
  <si>
    <t>Tuition to County Voc. School Dist. - Special</t>
  </si>
  <si>
    <t>06310</t>
  </si>
  <si>
    <t>Tuition to CSSD &amp; Regional Day Schools</t>
  </si>
  <si>
    <t>06320</t>
  </si>
  <si>
    <t>Tuition  to Private Schools for the Disabled - Within State</t>
  </si>
  <si>
    <t>06330</t>
  </si>
  <si>
    <t>Tuition  to Private Schools for the Disabled &amp; Other LEA - Spl,O/S St</t>
  </si>
  <si>
    <t>06340</t>
  </si>
  <si>
    <t>Tuition - State Facilities</t>
  </si>
  <si>
    <t>06350</t>
  </si>
  <si>
    <t>Tuition - Other</t>
  </si>
  <si>
    <t>06360</t>
  </si>
  <si>
    <t>Undist. Expend. - Attend. &amp; Social Work</t>
  </si>
  <si>
    <t>06370</t>
  </si>
  <si>
    <t>06380</t>
  </si>
  <si>
    <t>Purchased Professional and Technical Services</t>
  </si>
  <si>
    <t>06390</t>
  </si>
  <si>
    <t>06400</t>
  </si>
  <si>
    <t>06410</t>
  </si>
  <si>
    <t>06420</t>
  </si>
  <si>
    <t>Total Undist. Expend. - Attend. &amp; Social Work</t>
  </si>
  <si>
    <t>Undist. Expend. - Health Services</t>
  </si>
  <si>
    <t>06430</t>
  </si>
  <si>
    <t>06440</t>
  </si>
  <si>
    <t>06450</t>
  </si>
  <si>
    <t>06460</t>
  </si>
  <si>
    <t>06470</t>
  </si>
  <si>
    <t>06480</t>
  </si>
  <si>
    <t>Total Undist. Expend. - Health Services</t>
  </si>
  <si>
    <t>06481</t>
  </si>
  <si>
    <t>Salaries of Other Professional Staff</t>
  </si>
  <si>
    <t>06482</t>
  </si>
  <si>
    <t>Purchased Professional - Educational Services</t>
  </si>
  <si>
    <t>06483</t>
  </si>
  <si>
    <t>06484</t>
  </si>
  <si>
    <t>06485</t>
  </si>
  <si>
    <t>Undist. Expend. - Other Supp. Serv. Students - Extra Serv.</t>
  </si>
  <si>
    <t>06701</t>
  </si>
  <si>
    <t>06702</t>
  </si>
  <si>
    <t>06703</t>
  </si>
  <si>
    <t>06704</t>
  </si>
  <si>
    <t>06705</t>
  </si>
  <si>
    <t>Total Undist. Expend. - Other Supp. Serv. Students - Extra Serv.</t>
  </si>
  <si>
    <t>06490</t>
  </si>
  <si>
    <t>06500</t>
  </si>
  <si>
    <t>Salaries of Secretarial and Clerical Assistants</t>
  </si>
  <si>
    <t>06510</t>
  </si>
  <si>
    <t>Other Salaries</t>
  </si>
  <si>
    <t>06520</t>
  </si>
  <si>
    <t>06530</t>
  </si>
  <si>
    <t>Other Purchased Prof. and Tech. Services</t>
  </si>
  <si>
    <t>06540</t>
  </si>
  <si>
    <t>06550</t>
  </si>
  <si>
    <t>06560</t>
  </si>
  <si>
    <t>06570</t>
  </si>
  <si>
    <t>06680</t>
  </si>
  <si>
    <t xml:space="preserve">Undist. Expend. - Improvement of Inst. Serv. </t>
  </si>
  <si>
    <t>06750</t>
  </si>
  <si>
    <t>Salaries  of Supervisor of Instruction</t>
  </si>
  <si>
    <t>06760</t>
  </si>
  <si>
    <t>06770</t>
  </si>
  <si>
    <t>Salaries of Secr and Clerical Assist.</t>
  </si>
  <si>
    <t>06780</t>
  </si>
  <si>
    <t>06790</t>
  </si>
  <si>
    <t>Purchased Prof- Educational Services</t>
  </si>
  <si>
    <t>06800</t>
  </si>
  <si>
    <t>Other Purch Prof. and Tech. Services</t>
  </si>
  <si>
    <t>06810</t>
  </si>
  <si>
    <t>Other Purch Services (400-500)</t>
  </si>
  <si>
    <t>06820</t>
  </si>
  <si>
    <t>06830</t>
  </si>
  <si>
    <t>06840</t>
  </si>
  <si>
    <t xml:space="preserve">Total Undist. Expend. - Improvement of Inst. Serv. </t>
  </si>
  <si>
    <t>Undist. Expend. - Edu. Media Serv./Sch. Library</t>
  </si>
  <si>
    <t>06850</t>
  </si>
  <si>
    <t>06860</t>
  </si>
  <si>
    <t>06870</t>
  </si>
  <si>
    <t>06880</t>
  </si>
  <si>
    <t>06890</t>
  </si>
  <si>
    <t>06900</t>
  </si>
  <si>
    <t>Total Undist. Expend. - Edu. Media Serv./Sch. Library</t>
  </si>
  <si>
    <t>Undist. Expend. - Instructional Staff Training Serv.</t>
  </si>
  <si>
    <t>07601</t>
  </si>
  <si>
    <t>Salaries of Supervisors of Instruction</t>
  </si>
  <si>
    <t>07602</t>
  </si>
  <si>
    <t>07603</t>
  </si>
  <si>
    <t>Salaries of Secretarial and Clerical Assist</t>
  </si>
  <si>
    <t>07604</t>
  </si>
  <si>
    <t>07605</t>
  </si>
  <si>
    <t>07606</t>
  </si>
  <si>
    <t>07607</t>
  </si>
  <si>
    <t>07608</t>
  </si>
  <si>
    <t>07609</t>
  </si>
  <si>
    <t>07610</t>
  </si>
  <si>
    <t>Total Undist. Expend. - Instructional Staff Training Serv.</t>
  </si>
  <si>
    <t>Undist. Expend. - Supp. Serv. - General Admin.</t>
  </si>
  <si>
    <t>06910</t>
  </si>
  <si>
    <t xml:space="preserve">Salaries </t>
  </si>
  <si>
    <t>06920</t>
  </si>
  <si>
    <t>Legal Services</t>
  </si>
  <si>
    <t>06930</t>
  </si>
  <si>
    <t>Other Purchased Professional Services</t>
  </si>
  <si>
    <t>06940</t>
  </si>
  <si>
    <t>06950</t>
  </si>
  <si>
    <t>Communications/Telephone</t>
  </si>
  <si>
    <t>06960</t>
  </si>
  <si>
    <t>06970</t>
  </si>
  <si>
    <t>06980</t>
  </si>
  <si>
    <t>Judgements Against The School District</t>
  </si>
  <si>
    <t>06990</t>
  </si>
  <si>
    <t>Miscellaneous Expenditures</t>
  </si>
  <si>
    <t>07000</t>
  </si>
  <si>
    <t>Total Undist. Expend. - Supp. Serv. - General Admin.</t>
  </si>
  <si>
    <t>Undist. Expend. - Support Serv. - School Admin.</t>
  </si>
  <si>
    <t>07010</t>
  </si>
  <si>
    <t>07020</t>
  </si>
  <si>
    <t>07030</t>
  </si>
  <si>
    <t>07040</t>
  </si>
  <si>
    <t>07050</t>
  </si>
  <si>
    <t>07060</t>
  </si>
  <si>
    <t>07070</t>
  </si>
  <si>
    <t>07080</t>
  </si>
  <si>
    <t>07090</t>
  </si>
  <si>
    <t>Total Undist. Expend. - Support Serv. - School Admin.</t>
  </si>
  <si>
    <t>07621</t>
  </si>
  <si>
    <t>07622</t>
  </si>
  <si>
    <t>Cleaning, Repair, and Maintenance Services</t>
  </si>
  <si>
    <t>07623</t>
  </si>
  <si>
    <t>07624</t>
  </si>
  <si>
    <t>07625</t>
  </si>
  <si>
    <t>07626</t>
  </si>
  <si>
    <t>07627</t>
  </si>
  <si>
    <t>07628</t>
  </si>
  <si>
    <t>Cleaning, Repair and Maintenance Services</t>
  </si>
  <si>
    <t>07629</t>
  </si>
  <si>
    <t>Rental of Land, Building &amp; Other than Lease Purchases</t>
  </si>
  <si>
    <t>07630</t>
  </si>
  <si>
    <t>Other Purchased Property Services</t>
  </si>
  <si>
    <t>07631</t>
  </si>
  <si>
    <t>Insurance</t>
  </si>
  <si>
    <t>07632</t>
  </si>
  <si>
    <t>Miscellaneous Purchased Services</t>
  </si>
  <si>
    <t>07633</t>
  </si>
  <si>
    <t>07634</t>
  </si>
  <si>
    <t>07635</t>
  </si>
  <si>
    <t>07636</t>
  </si>
  <si>
    <t>07637</t>
  </si>
  <si>
    <t xml:space="preserve">Total Undist. Expend. - Oper. &amp; Maint. Of Plant </t>
  </si>
  <si>
    <t>Undist. Expend. - Student Transportation Serv.</t>
  </si>
  <si>
    <t>07210</t>
  </si>
  <si>
    <t>07220</t>
  </si>
  <si>
    <t>07230</t>
  </si>
  <si>
    <t>Sal. For Pup. Trans. (Other than Bet. Home and School)</t>
  </si>
  <si>
    <t>07241</t>
  </si>
  <si>
    <t>Management Fees - ESC &amp; CTSA Transportation Programs</t>
  </si>
  <si>
    <t>07242</t>
  </si>
  <si>
    <t>Other Purchased Professional and Technical Services</t>
  </si>
  <si>
    <t>07250</t>
  </si>
  <si>
    <t>07251</t>
  </si>
  <si>
    <t>Rental Payments - School Buses</t>
  </si>
  <si>
    <t>07252</t>
  </si>
  <si>
    <t>Lease Purchase Payments - School Buses</t>
  </si>
  <si>
    <t>07260</t>
  </si>
  <si>
    <t>Contract Services - (Between Home and School) - Vendors</t>
  </si>
  <si>
    <t>07270</t>
  </si>
  <si>
    <t>Contract Services (Other than Between  Home &amp; School)-Vendors</t>
  </si>
  <si>
    <t>07280</t>
  </si>
  <si>
    <t>Contract Services - (Between Home and Sch) - Joint Agrmts</t>
  </si>
  <si>
    <t>07290</t>
  </si>
  <si>
    <t>Contr Serv (Spl. Ed. Students) - Vendors</t>
  </si>
  <si>
    <t>07300</t>
  </si>
  <si>
    <t>Contr Serv (Spl. Ed. Students) - Joint Agrmt</t>
  </si>
  <si>
    <t>07301</t>
  </si>
  <si>
    <t>Contr Serv (Regular Students) - ESCs &amp; CTSA</t>
  </si>
  <si>
    <t>07302</t>
  </si>
  <si>
    <t>Contr Serv (Spl. Ed. Students) - ESCs &amp; CTSA</t>
  </si>
  <si>
    <t>07303</t>
  </si>
  <si>
    <t>07310</t>
  </si>
  <si>
    <t>Misc. Purchased Serv. - Transportation</t>
  </si>
  <si>
    <t>07320</t>
  </si>
  <si>
    <t>07340</t>
  </si>
  <si>
    <t>07350</t>
  </si>
  <si>
    <t>Total Undist. Expend. - Student Transportation Serv.</t>
  </si>
  <si>
    <t>07355</t>
  </si>
  <si>
    <t>Increase in Sale/Lease-back Reserve</t>
  </si>
  <si>
    <t>07360</t>
  </si>
  <si>
    <t>07455</t>
  </si>
  <si>
    <t>Sale/Lease-back Payments</t>
  </si>
  <si>
    <t>07460</t>
  </si>
  <si>
    <t>Interest on Lease Purchase Agreements</t>
  </si>
  <si>
    <t>07490</t>
  </si>
  <si>
    <t>07500</t>
  </si>
  <si>
    <t>12610</t>
  </si>
  <si>
    <t>Group Insurance</t>
  </si>
  <si>
    <t>12620</t>
  </si>
  <si>
    <t>Social Security Contributions</t>
  </si>
  <si>
    <t>12630</t>
  </si>
  <si>
    <t>T.P.A.F. Contributions - ERIP</t>
  </si>
  <si>
    <t>12640</t>
  </si>
  <si>
    <t>Other Retirement Contributions - Regular</t>
  </si>
  <si>
    <t>12650</t>
  </si>
  <si>
    <t>Other Retirement Contributions - ERIP</t>
  </si>
  <si>
    <t>12660</t>
  </si>
  <si>
    <t>Unemployment Compensation</t>
  </si>
  <si>
    <t>12670</t>
  </si>
  <si>
    <t>Workmen's Compensation</t>
  </si>
  <si>
    <t>12680</t>
  </si>
  <si>
    <t>Health Benefits</t>
  </si>
  <si>
    <t>12690</t>
  </si>
  <si>
    <t>Tuition Reimbursement</t>
  </si>
  <si>
    <t>12700</t>
  </si>
  <si>
    <t>Other Employee Benefits</t>
  </si>
  <si>
    <t>12710</t>
  </si>
  <si>
    <t>TOTAL UNALLOCATED BENEFITS</t>
  </si>
  <si>
    <t>TOTAL ON-BEHALF CONTRIBUTIONS</t>
  </si>
  <si>
    <t>12720</t>
  </si>
  <si>
    <t>TOTAL PERSONAL SERVICES - EMPLOYEE BENEFITS</t>
  </si>
  <si>
    <t>07570</t>
  </si>
  <si>
    <t>TOTAL UNDISTRIBUTED EXPENDITURES</t>
  </si>
  <si>
    <t>07580</t>
  </si>
  <si>
    <t>TOTAL GENERAL CURRENT EXPENSE</t>
  </si>
  <si>
    <t>CAPITAL OUTLAY</t>
  </si>
  <si>
    <t>Equipment</t>
  </si>
  <si>
    <t>Regular Programs - Instruction:</t>
  </si>
  <si>
    <t>07700</t>
  </si>
  <si>
    <t>07710</t>
  </si>
  <si>
    <t>Grades 1-5</t>
  </si>
  <si>
    <t>07720</t>
  </si>
  <si>
    <t>Grades 6-8</t>
  </si>
  <si>
    <t>07730</t>
  </si>
  <si>
    <t>Grades 9-12</t>
  </si>
  <si>
    <t>07731</t>
  </si>
  <si>
    <t>Home Instruction</t>
  </si>
  <si>
    <t>Special Education - Instruction:</t>
  </si>
  <si>
    <t>07740</t>
  </si>
  <si>
    <t>Cognitive - Mild</t>
  </si>
  <si>
    <t>07750</t>
  </si>
  <si>
    <t>07770</t>
  </si>
  <si>
    <t>Learning and/or Language Disabilities</t>
  </si>
  <si>
    <t>07790</t>
  </si>
  <si>
    <t>Visual Impairments</t>
  </si>
  <si>
    <t>07800</t>
  </si>
  <si>
    <t>Auditory Impairments</t>
  </si>
  <si>
    <t>07820</t>
  </si>
  <si>
    <t>Behavioral Disabilities</t>
  </si>
  <si>
    <t>07850</t>
  </si>
  <si>
    <t>Multiple Disabilities</t>
  </si>
  <si>
    <t>07860</t>
  </si>
  <si>
    <t>Resource Room/Resource Center</t>
  </si>
  <si>
    <t>07870</t>
  </si>
  <si>
    <t>Autism</t>
  </si>
  <si>
    <t>07880</t>
  </si>
  <si>
    <t>Preschool Disabilities - Part-Time</t>
  </si>
  <si>
    <t>07890</t>
  </si>
  <si>
    <t>Preschool Disabilities - Full-Time</t>
  </si>
  <si>
    <t>07950</t>
  </si>
  <si>
    <t>Cognitive - Severe</t>
  </si>
  <si>
    <t>07960</t>
  </si>
  <si>
    <t>07970</t>
  </si>
  <si>
    <t>08070</t>
  </si>
  <si>
    <t>08080</t>
  </si>
  <si>
    <t>08090</t>
  </si>
  <si>
    <t>Undistributed Expenditures - Instruction</t>
  </si>
  <si>
    <t>08100</t>
  </si>
  <si>
    <t>08111</t>
  </si>
  <si>
    <t>08120</t>
  </si>
  <si>
    <t>08130</t>
  </si>
  <si>
    <t>08140</t>
  </si>
  <si>
    <t>Undistributed Expenditures - General Admin.</t>
  </si>
  <si>
    <t>08150</t>
  </si>
  <si>
    <t>Undistributed Expenditures - School Admin.</t>
  </si>
  <si>
    <t>08160</t>
  </si>
  <si>
    <t>08170</t>
  </si>
  <si>
    <t>Undistributed Expenditures - Student Trans. - Non Inst. Equipment</t>
  </si>
  <si>
    <t>08180</t>
  </si>
  <si>
    <t>School Buses - Regular</t>
  </si>
  <si>
    <t>08190</t>
  </si>
  <si>
    <t>School Buses - Special</t>
  </si>
  <si>
    <t>08200</t>
  </si>
  <si>
    <t>08210</t>
  </si>
  <si>
    <t>Undistributed Expenditures - Non Inst. Serv.</t>
  </si>
  <si>
    <t>08220</t>
  </si>
  <si>
    <t>Special Schools (All Programs)</t>
  </si>
  <si>
    <t>08230</t>
  </si>
  <si>
    <t>Total Equipment</t>
  </si>
  <si>
    <t>Facilities Acquisition and Construction Services</t>
  </si>
  <si>
    <t>8240</t>
  </si>
  <si>
    <t>8250</t>
  </si>
  <si>
    <t>8260</t>
  </si>
  <si>
    <t>Other Purchased Prof. &amp; Tech. Serv.</t>
  </si>
  <si>
    <t>08720</t>
  </si>
  <si>
    <t>Construction Services</t>
  </si>
  <si>
    <t>08280</t>
  </si>
  <si>
    <t>08300</t>
  </si>
  <si>
    <t>Land and Improvements</t>
  </si>
  <si>
    <t>08310</t>
  </si>
  <si>
    <t>Lease Purchase Agreements - Principal</t>
  </si>
  <si>
    <t>08320</t>
  </si>
  <si>
    <t>Buildings Other than Lease Purchase Agreement</t>
  </si>
  <si>
    <t>08325</t>
  </si>
  <si>
    <t>08326</t>
  </si>
  <si>
    <t>08330</t>
  </si>
  <si>
    <t>Total Facilities Acquisition and Construction Services</t>
  </si>
  <si>
    <t>Assets Acquired Under Capital Leases (non-budgeted)</t>
  </si>
  <si>
    <t>Undistributed Expenditures:</t>
  </si>
  <si>
    <t>General Administration</t>
  </si>
  <si>
    <t>School Administration</t>
  </si>
  <si>
    <t>08340</t>
  </si>
  <si>
    <t>TOTAL CAPITAL OUTLAY</t>
  </si>
  <si>
    <t>SPECIAL SCHOOLS</t>
  </si>
  <si>
    <t>Summer School - Instruction</t>
  </si>
  <si>
    <t>08400</t>
  </si>
  <si>
    <t>08410</t>
  </si>
  <si>
    <t>08420</t>
  </si>
  <si>
    <t>08430</t>
  </si>
  <si>
    <t>08440</t>
  </si>
  <si>
    <t>08450</t>
  </si>
  <si>
    <t>08460</t>
  </si>
  <si>
    <t>08470</t>
  </si>
  <si>
    <t>Total Summer School - Instruction</t>
  </si>
  <si>
    <t>Summer School - Support Services</t>
  </si>
  <si>
    <t>08480</t>
  </si>
  <si>
    <t>08490</t>
  </si>
  <si>
    <t>Personal Services - Employee Benefits</t>
  </si>
  <si>
    <t>08500</t>
  </si>
  <si>
    <t>08510</t>
  </si>
  <si>
    <t>08520</t>
  </si>
  <si>
    <t>08530</t>
  </si>
  <si>
    <t>08540</t>
  </si>
  <si>
    <t>Total Summer School - Support Services</t>
  </si>
  <si>
    <t>08550</t>
  </si>
  <si>
    <t>Total Summer School</t>
  </si>
  <si>
    <t xml:space="preserve">Other Special Schools - Instruction </t>
  </si>
  <si>
    <t>08660</t>
  </si>
  <si>
    <t>08670</t>
  </si>
  <si>
    <t>08680</t>
  </si>
  <si>
    <t>08690</t>
  </si>
  <si>
    <t>08700</t>
  </si>
  <si>
    <t>08710</t>
  </si>
  <si>
    <t>08730</t>
  </si>
  <si>
    <t xml:space="preserve">Total Other Special Schools - Instruction </t>
  </si>
  <si>
    <t>Other Special Schools  - Support Services</t>
  </si>
  <si>
    <t>08740</t>
  </si>
  <si>
    <t>08750</t>
  </si>
  <si>
    <t>08760</t>
  </si>
  <si>
    <t>08770</t>
  </si>
  <si>
    <t>08780</t>
  </si>
  <si>
    <t>08790</t>
  </si>
  <si>
    <t>08800</t>
  </si>
  <si>
    <t>Total Other Special Schools  - Support Services</t>
  </si>
  <si>
    <t>08810</t>
  </si>
  <si>
    <t>Total Other Special Schools</t>
  </si>
  <si>
    <t>Accred. Even./Adult H.S./Post-Grad.-Inst.</t>
  </si>
  <si>
    <t>08820</t>
  </si>
  <si>
    <t>08830</t>
  </si>
  <si>
    <t>08840</t>
  </si>
  <si>
    <t>08850</t>
  </si>
  <si>
    <t>08860</t>
  </si>
  <si>
    <t>08870</t>
  </si>
  <si>
    <t>08880</t>
  </si>
  <si>
    <t>08890</t>
  </si>
  <si>
    <t>Total Accred. Even./Adult H.S./Post-Grad.-Inst.</t>
  </si>
  <si>
    <t>Accred. Even./Adult H.S./Post-Grad.-Supp. Service</t>
  </si>
  <si>
    <t>08900</t>
  </si>
  <si>
    <t>08910</t>
  </si>
  <si>
    <t>08920</t>
  </si>
  <si>
    <t>08930</t>
  </si>
  <si>
    <t>08940</t>
  </si>
  <si>
    <t>08950</t>
  </si>
  <si>
    <t>08960</t>
  </si>
  <si>
    <t>Total Accred. Even./Adult H.S./Post-Grad.-Supp. Service</t>
  </si>
  <si>
    <t>08970</t>
  </si>
  <si>
    <t>Total Accred. Even./Adult H.S./Post-Grad.</t>
  </si>
  <si>
    <t xml:space="preserve">Adult Education-Local-Instruction </t>
  </si>
  <si>
    <t>08980</t>
  </si>
  <si>
    <t>08990</t>
  </si>
  <si>
    <t>09000</t>
  </si>
  <si>
    <t>09010</t>
  </si>
  <si>
    <t>09020</t>
  </si>
  <si>
    <t>09030</t>
  </si>
  <si>
    <t>09040</t>
  </si>
  <si>
    <t>09050</t>
  </si>
  <si>
    <t xml:space="preserve">Total Adult Education-Local-Instruction </t>
  </si>
  <si>
    <t>Adult Education-Local -Support Serv.</t>
  </si>
  <si>
    <t>09060</t>
  </si>
  <si>
    <t>09070</t>
  </si>
  <si>
    <t>09080</t>
  </si>
  <si>
    <t>09090</t>
  </si>
  <si>
    <t>09100</t>
  </si>
  <si>
    <t>09110</t>
  </si>
  <si>
    <t>09120</t>
  </si>
  <si>
    <t>Total Adult Education-Local -Support Serv.</t>
  </si>
  <si>
    <t>09130</t>
  </si>
  <si>
    <t xml:space="preserve">Total Adult Education-Local </t>
  </si>
  <si>
    <t xml:space="preserve">Vocational Evening-Local-Instruction </t>
  </si>
  <si>
    <t>09140</t>
  </si>
  <si>
    <t>09150</t>
  </si>
  <si>
    <t>09160</t>
  </si>
  <si>
    <t>09170</t>
  </si>
  <si>
    <t>09180</t>
  </si>
  <si>
    <t>09190</t>
  </si>
  <si>
    <t>09200</t>
  </si>
  <si>
    <t>09210</t>
  </si>
  <si>
    <t xml:space="preserve">Total Vocational Evening-Local-Instruction </t>
  </si>
  <si>
    <t>Vocational Evening-Local-Support Serv.</t>
  </si>
  <si>
    <t>09220</t>
  </si>
  <si>
    <t>09230</t>
  </si>
  <si>
    <t>09240</t>
  </si>
  <si>
    <t>09250</t>
  </si>
  <si>
    <t>09260</t>
  </si>
  <si>
    <t>09270</t>
  </si>
  <si>
    <t>09280</t>
  </si>
  <si>
    <t>Total Vocational Evening-Local-Support Serv.</t>
  </si>
  <si>
    <t>09290</t>
  </si>
  <si>
    <t>Total Vocational Evening-Local</t>
  </si>
  <si>
    <t xml:space="preserve">Even.-Sch.-Foreign-Born-Local-Inst. </t>
  </si>
  <si>
    <t>09300</t>
  </si>
  <si>
    <t/>
  </si>
  <si>
    <t>09310</t>
  </si>
  <si>
    <t>09320</t>
  </si>
  <si>
    <t>09330</t>
  </si>
  <si>
    <t>09340</t>
  </si>
  <si>
    <t>09350</t>
  </si>
  <si>
    <t>09360</t>
  </si>
  <si>
    <t>09370</t>
  </si>
  <si>
    <t xml:space="preserve">Total Even.-Sch.-Foreign-Born-Local-Inst. </t>
  </si>
  <si>
    <t xml:space="preserve">Even.-Sch.-Foreign-Born-Local-Sup. Serv. </t>
  </si>
  <si>
    <t>09380</t>
  </si>
  <si>
    <t>09390</t>
  </si>
  <si>
    <t>09400</t>
  </si>
  <si>
    <t>09410</t>
  </si>
  <si>
    <t>09420</t>
  </si>
  <si>
    <t>09430</t>
  </si>
  <si>
    <t>09440</t>
  </si>
  <si>
    <t xml:space="preserve">Total Even.-Sch.-Foreign-Born-Local-Sup. Serv. </t>
  </si>
  <si>
    <t>09450</t>
  </si>
  <si>
    <t>Total Even.-Sch.-Foreign-Born-Local</t>
  </si>
  <si>
    <t>09460</t>
  </si>
  <si>
    <t>TOTAL SPECIAL SCHOOLS</t>
  </si>
  <si>
    <t>09465</t>
  </si>
  <si>
    <t>Transfer of Funds to Charter Schools</t>
  </si>
  <si>
    <t>09470</t>
  </si>
  <si>
    <t>TOTAL EXPENDITURES</t>
  </si>
  <si>
    <t>Excess (Deficiency) of Revenues</t>
  </si>
  <si>
    <t>Over (Under) Expenditures</t>
  </si>
  <si>
    <t>Other Financing Sources:</t>
  </si>
  <si>
    <t>Operating Transfer In:</t>
  </si>
  <si>
    <t>09466</t>
  </si>
  <si>
    <t>Operating Transfers Out:</t>
  </si>
  <si>
    <t xml:space="preserve">    Transfer to Food Service Fund - Board Contribution</t>
  </si>
  <si>
    <t xml:space="preserve">    Transfer to Internal Service Fund - Board Contribution</t>
  </si>
  <si>
    <t>08336</t>
  </si>
  <si>
    <t xml:space="preserve">    Capital Reserve - Transfer to Capital Project Fd</t>
  </si>
  <si>
    <t>Capital Leases (non-budgeted)</t>
  </si>
  <si>
    <t>Total Other Financing Sources:</t>
  </si>
  <si>
    <t>Excess (Deficiency) of Revenues and Other Financing Sources</t>
  </si>
  <si>
    <t>Over (Under) Expenditures and Other Financing Sources (Uses)</t>
  </si>
  <si>
    <t>Fund Balance, July 1</t>
  </si>
  <si>
    <t>Fund Balance, June 30</t>
  </si>
  <si>
    <t>for Fiscal Year Ended June 30, 20XX</t>
  </si>
  <si>
    <t xml:space="preserve">  Reimbursed TPAF Social Security (Non-Budgeted)</t>
  </si>
  <si>
    <t xml:space="preserve">  Teacher's Pension &amp; Annuity Fund (On-Behalf-Non-Budgeted)</t>
  </si>
  <si>
    <t xml:space="preserve">  TPAF Post Retirement Medical (On-Behalf - Non-Budgeted)</t>
  </si>
  <si>
    <t>Preschool - Salaries of Teachers</t>
  </si>
  <si>
    <t>Kindergarten-Salaries of Teachers</t>
  </si>
  <si>
    <t>Audit Fees</t>
  </si>
  <si>
    <t>BOE Other Purchased Services</t>
  </si>
  <si>
    <t>BOE In-House Training/Meeting Supplies</t>
  </si>
  <si>
    <t>BOE Membership Dues and Fees</t>
  </si>
  <si>
    <t>Undistributed Expenditures - Central Services</t>
  </si>
  <si>
    <t>Purchased Professional Services</t>
  </si>
  <si>
    <t>Misc. Purch. Services (400-500 Series)</t>
  </si>
  <si>
    <t>Interest on Current Loans</t>
  </si>
  <si>
    <t>Interest on Bond Anticipation Notes (BANs)</t>
  </si>
  <si>
    <t>Total Undist. Expend. - Central Services</t>
  </si>
  <si>
    <t>Undistributed Expenditures - Admin. Info. Tech.</t>
  </si>
  <si>
    <t>Total Undist. Expend. - Admin. Info. Tech.</t>
  </si>
  <si>
    <t>Undist. Expend. -Required Maintenance for School Facilities</t>
  </si>
  <si>
    <t>Total Undist. Expend. -Required Maintenance for School Facilities</t>
  </si>
  <si>
    <t>Sal. For Pup. Trans. (Bet. Home and School) Non-Public</t>
  </si>
  <si>
    <t>Contr Serv. - Aid in Lieu Payments - Non-Public Schools</t>
  </si>
  <si>
    <t>Contr Serv. - Aid in Lieu Payments - Charter School Students</t>
  </si>
  <si>
    <t>Miscellaneous Purchased Services (300-500 series)</t>
  </si>
  <si>
    <t>Preschool</t>
  </si>
  <si>
    <t>Kindergarten</t>
  </si>
  <si>
    <t>Undistributed Expenditures - Other Support Serv.</t>
  </si>
  <si>
    <t>Infrastructure</t>
  </si>
  <si>
    <t xml:space="preserve">    Transfer to Sp. Revenue Fund - Preschool Programs</t>
  </si>
  <si>
    <t>Before/After School Programs - Instruction</t>
  </si>
  <si>
    <t>Salaries of Teacher Tutors</t>
  </si>
  <si>
    <t>Salaries of Reading Specialists</t>
  </si>
  <si>
    <t>Purchased Professional &amp; Technical Services</t>
  </si>
  <si>
    <t>Total Before/After School Programs - Instruction</t>
  </si>
  <si>
    <t>Alternative Education Program - Instruction</t>
  </si>
  <si>
    <t>Other Supplemental/At-Risk Programs - Instruction</t>
  </si>
  <si>
    <t>Salaries of Drop-Out Prevention Officer/Coordinators</t>
  </si>
  <si>
    <t>Salaries of Family Support Teams</t>
  </si>
  <si>
    <t>Salaries of Family Liaisons and Community Parent Inv. Specialists</t>
  </si>
  <si>
    <t>Salaries of Community/School Coordinators</t>
  </si>
  <si>
    <t>Salaries of Social Services Coordinators</t>
  </si>
  <si>
    <t>Total Undist. Expend. - Speech/Occup. Therapy, Physical Therapy &amp; Related Serv.</t>
  </si>
  <si>
    <t>Undist. Expend. - Speech/Occup. Therapy, Physical Therapy &amp; Related Serv.</t>
  </si>
  <si>
    <t xml:space="preserve"> Undist. Expend. - Child Study Teams</t>
  </si>
  <si>
    <t>Total Undist. Expend. - Child Study Teams</t>
  </si>
  <si>
    <t>Undistributed Expenditures - Guidance Services</t>
  </si>
  <si>
    <t>Total Undistributed Expenditures - Guidance Services</t>
  </si>
  <si>
    <t>Salaries of Technology Coordinators</t>
  </si>
  <si>
    <t>Salaries of Attorneys</t>
  </si>
  <si>
    <t>Expenditure and Internal Control Audit Fees</t>
  </si>
  <si>
    <t>Architectural/Engineering Services</t>
  </si>
  <si>
    <t>Miscellaneous Purchased Services (400-500 series)</t>
  </si>
  <si>
    <t>Salaries of Principals/Assistant Principals/Program Directors</t>
  </si>
  <si>
    <t xml:space="preserve">Undist. Expend. - Custodial Services </t>
  </si>
  <si>
    <t>Salaries of Non-instructional Aides</t>
  </si>
  <si>
    <t>Energy - Natural Gas</t>
  </si>
  <si>
    <t>Energy - Electricity</t>
  </si>
  <si>
    <t>Energy - Oil</t>
  </si>
  <si>
    <t>Total Undist. Expend. - Custodial Services</t>
  </si>
  <si>
    <t>Undist. Expend. - Care and Upkeep of Grounds</t>
  </si>
  <si>
    <t>Total Undist. Expend. - Care and Upkeep of Grounds</t>
  </si>
  <si>
    <t>Undist. Expend. - Security</t>
  </si>
  <si>
    <t>Total Undist. Expend. - Security</t>
  </si>
  <si>
    <t>At-Risk Programs</t>
  </si>
  <si>
    <t>School-Sponsored Co-Curricular and Extra-Curricular Activities</t>
  </si>
  <si>
    <t>Undistributed Expenditures - Required Maintenance for School Facilities</t>
  </si>
  <si>
    <t>Undistributed Expenditures - Custodial Services</t>
  </si>
  <si>
    <t>Undistributed Expenditures - Care and Upkeep of Grounds</t>
  </si>
  <si>
    <t>Undistributed Expenditures - Security</t>
  </si>
  <si>
    <t>General Education Development (GED) Test Centers - Support Services</t>
  </si>
  <si>
    <t>Total Educational Development (GED) Test Centers - Support Services</t>
  </si>
  <si>
    <t xml:space="preserve">    Contribution to SBB (School Based Budget) - Special Revenue Fund</t>
  </si>
  <si>
    <t xml:space="preserve">    Contribution to SBB (School Based Budget) - General Fund</t>
  </si>
  <si>
    <t>Residential Costs</t>
  </si>
  <si>
    <t>Total Undistributed Expenditures - Instruction</t>
  </si>
  <si>
    <t xml:space="preserve">    Contribution to SBB (School Based Budget)</t>
  </si>
  <si>
    <t xml:space="preserve">  Equalization Aid</t>
  </si>
  <si>
    <t xml:space="preserve">  Transportation Aid</t>
  </si>
  <si>
    <t xml:space="preserve">  Special Education Categorical Aid</t>
  </si>
  <si>
    <t xml:space="preserve">  Security Aid</t>
  </si>
  <si>
    <t xml:space="preserve">  School Choice Aid</t>
  </si>
  <si>
    <t xml:space="preserve">  Adjustment Aid</t>
  </si>
  <si>
    <t xml:space="preserve">  Adult Education Aid</t>
  </si>
  <si>
    <t xml:space="preserve">    Transfer to Capital Projects Fund</t>
  </si>
  <si>
    <t>Before/After School Programs - Support</t>
  </si>
  <si>
    <t>Purchased Services (400-500 series)</t>
  </si>
  <si>
    <t>Purchased Services and Technical Services</t>
  </si>
  <si>
    <t>Total Before/After School Programs - Support</t>
  </si>
  <si>
    <t>Total Before/After School Programs</t>
  </si>
  <si>
    <t>Summer School - Support</t>
  </si>
  <si>
    <t>Total Summer School - Support</t>
  </si>
  <si>
    <t>Total Alternative Education Program - Support</t>
  </si>
  <si>
    <t>Total Alternative Education Program -  Instruction</t>
  </si>
  <si>
    <t>Other Supplemental/At-Risk Programs - Support</t>
  </si>
  <si>
    <t>Total Supplemental/At-Risk Programs</t>
  </si>
  <si>
    <t>Total Alternative Education Program</t>
  </si>
  <si>
    <t>Other Alternative Education Program - Support</t>
  </si>
  <si>
    <t>Total Other Supplemental/At-Risk Programs - Support</t>
  </si>
  <si>
    <t>Total Other Supplemental/At-Risk Programs - Instruction</t>
  </si>
  <si>
    <t>Total Instruction &amp; At-Risk Programs</t>
  </si>
  <si>
    <t>Autism:</t>
  </si>
  <si>
    <t>Total Autism</t>
  </si>
  <si>
    <t>Combining Schedule of Revenues, Expenditures and Changes in Fund Balance - Budget and Actual</t>
  </si>
  <si>
    <t>(Budgetary Basis)</t>
  </si>
  <si>
    <t>C-1a</t>
  </si>
  <si>
    <t xml:space="preserve">  SEMI Medicaid Reimbursement</t>
  </si>
  <si>
    <t>Budget fund Balance</t>
  </si>
  <si>
    <t>Capital reserve</t>
  </si>
  <si>
    <t>Adjustments for prior ear encumbrances</t>
  </si>
  <si>
    <t>Purchased Professional - Educational Service</t>
  </si>
  <si>
    <t>Sal. For Pup. Trans. (Bet. Home and School) - Regular</t>
  </si>
  <si>
    <t>Sal. For Pup. Trans. (Bet. Home and School) - Special</t>
  </si>
  <si>
    <t>Undist. Expend.-Support Serv.-Students - Reg.</t>
  </si>
  <si>
    <t>Undist. Expend.-Support Serv.-Students - Related &amp; Extraordinary</t>
  </si>
  <si>
    <t>Undist. Expend.-Support Serv.-Students - Special</t>
  </si>
  <si>
    <t>Undist. Expend.-Support Serv. - Inst. Staff</t>
  </si>
  <si>
    <t>Recapitulation of  (deficiency) excess of revenue (under) over expenditures</t>
  </si>
  <si>
    <t>Affordable Care Act - Employer Shared Responsibility Payment</t>
  </si>
  <si>
    <t>Affordable Care Act - Information Reporting Penalties</t>
  </si>
  <si>
    <t>Unused Vacation Payment to Terminated/Retired Staff</t>
  </si>
  <si>
    <t>Lead Testing of Drinking Water</t>
  </si>
  <si>
    <t>TPAF Pension (On-behalf)</t>
  </si>
  <si>
    <t>TPAF Post Retirement Medical Benefits (On-behalf)</t>
  </si>
  <si>
    <t>TPAF Social Security (Reimbursed)</t>
  </si>
  <si>
    <t>TPAF - Long-term Disability Insurance (on behalf)</t>
  </si>
  <si>
    <t>ALLOCATED BENEFITS</t>
  </si>
  <si>
    <t xml:space="preserve"> </t>
  </si>
  <si>
    <t xml:space="preserve"> 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</si>
</sst>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165" fontId="2" fillId="0" borderId="0" xfId="2" applyNumberFormat="1" applyFont="1" applyFill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Fill="1"/>
    <xf numFmtId="165" fontId="2" fillId="0" borderId="3" xfId="2" applyNumberFormat="1" applyFont="1" applyFill="1" applyBorder="1"/>
    <xf numFmtId="165" fontId="2" fillId="0" borderId="0" xfId="2" applyNumberFormat="1" applyFont="1" applyFill="1" applyBorder="1"/>
    <xf numFmtId="49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3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/>
    </xf>
    <xf numFmtId="1" fontId="3" fillId="0" borderId="0" xfId="0" applyNumberFormat="1" applyFont="1"/>
    <xf numFmtId="164" fontId="2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" fontId="5" fillId="0" borderId="0" xfId="0" applyNumberFormat="1" applyFont="1"/>
    <xf numFmtId="1" fontId="4" fillId="0" borderId="0" xfId="0" applyNumberFormat="1" applyFont="1"/>
    <xf numFmtId="49" fontId="4" fillId="0" borderId="0" xfId="0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164" fontId="0" fillId="0" borderId="0" xfId="0" applyNumberFormat="1"/>
    <xf numFmtId="41" fontId="2" fillId="0" borderId="2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right"/>
    </xf>
    <xf numFmtId="1" fontId="2" fillId="0" borderId="0" xfId="0" quotePrefix="1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BV808"/>
  <sheetViews>
    <sheetView tabSelected="1" topLeftCell="F1" zoomScale="75" zoomScaleNormal="75" workbookViewId="0">
      <selection activeCell="D343" sqref="D343"/>
    </sheetView>
  </sheetViews>
  <sheetFormatPr defaultColWidth="9.140625" defaultRowHeight="12" customHeight="1" x14ac:dyDescent="0.25"/>
  <cols>
    <col min="1" max="1" width="8.28515625" style="27" hidden="1" customWidth="1"/>
    <col min="2" max="2" width="5" style="15" hidden="1" customWidth="1"/>
    <col min="3" max="3" width="2.85546875" style="15" customWidth="1"/>
    <col min="4" max="4" width="77.5703125" style="16" customWidth="1"/>
    <col min="5" max="5" width="14.85546875" style="16" customWidth="1"/>
    <col min="6" max="6" width="3.42578125" style="16" customWidth="1"/>
    <col min="7" max="7" width="15.85546875" style="15" customWidth="1"/>
    <col min="8" max="8" width="3.42578125" style="15" customWidth="1"/>
    <col min="9" max="9" width="14.85546875" style="16" customWidth="1"/>
    <col min="10" max="10" width="2.7109375" style="16" customWidth="1"/>
    <col min="11" max="11" width="13.85546875" style="16" customWidth="1"/>
    <col min="12" max="12" width="2.85546875" style="16" customWidth="1"/>
    <col min="13" max="13" width="16" style="15" customWidth="1"/>
    <col min="14" max="14" width="2.85546875" style="15" customWidth="1"/>
    <col min="15" max="15" width="15.7109375" style="15" customWidth="1"/>
    <col min="16" max="16" width="2.140625" style="15" customWidth="1"/>
    <col min="17" max="17" width="15.7109375" style="15" customWidth="1"/>
    <col min="18" max="18" width="1.7109375" style="15" customWidth="1"/>
    <col min="19" max="19" width="15.85546875" style="15" customWidth="1"/>
    <col min="20" max="20" width="1.7109375" style="15" customWidth="1"/>
    <col min="21" max="21" width="15.85546875" style="15" customWidth="1"/>
    <col min="22" max="22" width="4" style="15" customWidth="1"/>
    <col min="23" max="23" width="15.85546875" style="15" customWidth="1"/>
    <col min="24" max="24" width="1.7109375" style="15" customWidth="1"/>
    <col min="25" max="25" width="14.85546875" style="15" customWidth="1"/>
    <col min="26" max="26" width="1.7109375" style="15" customWidth="1"/>
    <col min="27" max="27" width="15.7109375" style="15" customWidth="1"/>
    <col min="28" max="28" width="1.42578125" style="15" customWidth="1"/>
    <col min="29" max="29" width="8.85546875" customWidth="1"/>
    <col min="30" max="30" width="1.5703125" customWidth="1"/>
    <col min="31" max="31" width="14.42578125" customWidth="1"/>
    <col min="32" max="33" width="15.85546875" customWidth="1"/>
    <col min="34" max="34" width="1.7109375" customWidth="1"/>
    <col min="35" max="35" width="15.7109375" customWidth="1"/>
    <col min="36" max="36" width="1.7109375" customWidth="1"/>
    <col min="37" max="37" width="15.7109375" customWidth="1"/>
    <col min="38" max="38" width="7" customWidth="1"/>
    <col min="39" max="39" width="15.85546875" customWidth="1"/>
    <col min="40" max="40" width="1.5703125" customWidth="1"/>
    <col min="41" max="41" width="15.7109375" customWidth="1"/>
    <col min="42" max="42" width="1.5703125" customWidth="1"/>
    <col min="43" max="43" width="15.7109375" customWidth="1"/>
    <col min="44" max="45" width="8.85546875" customWidth="1"/>
    <col min="46" max="16384" width="9.140625" style="18"/>
  </cols>
  <sheetData>
    <row r="1" spans="1:46" ht="12" customHeight="1" x14ac:dyDescent="0.25">
      <c r="A1" s="14"/>
      <c r="G1" s="15" t="s">
        <v>869</v>
      </c>
      <c r="AA1" s="17" t="s">
        <v>847</v>
      </c>
    </row>
    <row r="2" spans="1:46" ht="15" x14ac:dyDescent="0.25">
      <c r="A2" s="14"/>
      <c r="B2" s="19"/>
      <c r="C2" s="19"/>
      <c r="D2" s="51" t="s">
        <v>870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21"/>
    </row>
    <row r="3" spans="1:46" ht="15" x14ac:dyDescent="0.25">
      <c r="A3" s="14"/>
      <c r="B3" s="19"/>
      <c r="C3" s="19"/>
      <c r="D3" s="50" t="s">
        <v>845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21"/>
    </row>
    <row r="4" spans="1:46" ht="12" customHeight="1" x14ac:dyDescent="0.25">
      <c r="A4" s="14"/>
      <c r="B4" s="19"/>
      <c r="C4" s="18"/>
      <c r="D4" s="21"/>
      <c r="E4" s="21"/>
      <c r="F4" s="21"/>
      <c r="G4" s="21"/>
      <c r="H4" s="21"/>
      <c r="I4" s="21"/>
      <c r="J4" s="21"/>
      <c r="K4" s="21"/>
      <c r="L4" s="19" t="s">
        <v>846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46" ht="15" x14ac:dyDescent="0.25">
      <c r="A5" s="14"/>
      <c r="B5" s="19"/>
      <c r="C5" s="19"/>
      <c r="D5" s="50" t="s">
        <v>0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19"/>
    </row>
    <row r="6" spans="1:46" ht="15" x14ac:dyDescent="0.25">
      <c r="A6" s="14"/>
      <c r="B6" s="19"/>
      <c r="C6" s="19"/>
      <c r="D6" s="50" t="s">
        <v>743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21"/>
    </row>
    <row r="7" spans="1:46" ht="12" customHeight="1" x14ac:dyDescent="0.25">
      <c r="A7" s="22"/>
      <c r="B7" s="19"/>
      <c r="C7" s="1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19"/>
    </row>
    <row r="8" spans="1:46" ht="12" customHeight="1" x14ac:dyDescent="0.25">
      <c r="A8" s="2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46" ht="12" customHeight="1" x14ac:dyDescent="0.25">
      <c r="A9" s="24"/>
      <c r="B9" s="19"/>
      <c r="C9" s="19"/>
      <c r="D9" s="19"/>
      <c r="E9" s="52" t="s">
        <v>1</v>
      </c>
      <c r="F9" s="52"/>
      <c r="G9" s="52"/>
      <c r="H9" s="52"/>
      <c r="I9" s="52"/>
      <c r="J9" s="21"/>
      <c r="K9" s="52" t="s">
        <v>2</v>
      </c>
      <c r="L9" s="52"/>
      <c r="M9" s="52"/>
      <c r="N9" s="52"/>
      <c r="O9" s="52"/>
      <c r="P9" s="21"/>
      <c r="Q9" s="52" t="s">
        <v>3</v>
      </c>
      <c r="R9" s="52"/>
      <c r="S9" s="52"/>
      <c r="T9" s="52"/>
      <c r="U9" s="52"/>
      <c r="V9" s="21"/>
      <c r="W9" s="52" t="s">
        <v>4</v>
      </c>
      <c r="X9" s="52"/>
      <c r="Y9" s="52"/>
      <c r="Z9" s="52"/>
      <c r="AA9" s="52"/>
      <c r="AB9" s="19"/>
    </row>
    <row r="10" spans="1:46" ht="12" customHeight="1" x14ac:dyDescent="0.25">
      <c r="A10" s="24"/>
      <c r="B10" s="26"/>
      <c r="C10" s="26"/>
      <c r="D10" s="18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21"/>
      <c r="W10" s="50"/>
      <c r="X10" s="50"/>
      <c r="Y10" s="50"/>
      <c r="Z10" s="50"/>
      <c r="AA10" s="50"/>
      <c r="AB10" s="26"/>
    </row>
    <row r="11" spans="1:46" ht="12" customHeight="1" x14ac:dyDescent="0.25">
      <c r="C11" s="26"/>
      <c r="D11" s="18"/>
      <c r="E11" s="21"/>
      <c r="F11" s="21"/>
      <c r="G11" s="21"/>
      <c r="H11" s="21"/>
      <c r="I11" s="21"/>
      <c r="J11" s="21"/>
      <c r="K11" s="21"/>
      <c r="L11" s="28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6"/>
    </row>
    <row r="12" spans="1:46" ht="12" customHeight="1" x14ac:dyDescent="0.25">
      <c r="C12" s="29"/>
      <c r="D12" s="30"/>
      <c r="E12" s="21" t="s">
        <v>5</v>
      </c>
      <c r="F12" s="21"/>
      <c r="G12" s="21" t="s">
        <v>6</v>
      </c>
      <c r="H12" s="21"/>
      <c r="I12" s="21" t="s">
        <v>7</v>
      </c>
      <c r="J12" s="21"/>
      <c r="K12" s="21" t="s">
        <v>5</v>
      </c>
      <c r="L12" s="28"/>
      <c r="M12" s="21" t="s">
        <v>6</v>
      </c>
      <c r="N12" s="21"/>
      <c r="O12" s="21" t="s">
        <v>7</v>
      </c>
      <c r="P12" s="21"/>
      <c r="Q12" s="21" t="s">
        <v>5</v>
      </c>
      <c r="R12" s="21"/>
      <c r="S12" s="21" t="s">
        <v>6</v>
      </c>
      <c r="T12" s="21"/>
      <c r="U12" s="21" t="s">
        <v>7</v>
      </c>
      <c r="V12" s="21"/>
      <c r="W12" s="21" t="s">
        <v>5</v>
      </c>
      <c r="X12" s="21"/>
      <c r="Y12" s="21" t="s">
        <v>6</v>
      </c>
      <c r="Z12" s="21"/>
      <c r="AA12" s="21" t="s">
        <v>7</v>
      </c>
      <c r="AB12" s="29"/>
      <c r="AT12" s="29"/>
    </row>
    <row r="13" spans="1:46" ht="12" customHeight="1" x14ac:dyDescent="0.25">
      <c r="C13" s="29"/>
      <c r="D13" s="30"/>
      <c r="E13" s="21" t="s">
        <v>8</v>
      </c>
      <c r="F13" s="21"/>
      <c r="G13" s="21" t="s">
        <v>9</v>
      </c>
      <c r="H13" s="21"/>
      <c r="I13" s="21" t="s">
        <v>10</v>
      </c>
      <c r="J13" s="21"/>
      <c r="K13" s="21" t="s">
        <v>8</v>
      </c>
      <c r="L13" s="21"/>
      <c r="M13" s="21" t="s">
        <v>9</v>
      </c>
      <c r="N13" s="21"/>
      <c r="O13" s="21" t="s">
        <v>10</v>
      </c>
      <c r="P13" s="21"/>
      <c r="Q13" s="21" t="s">
        <v>8</v>
      </c>
      <c r="R13" s="21"/>
      <c r="S13" s="21" t="s">
        <v>9</v>
      </c>
      <c r="T13" s="21"/>
      <c r="U13" s="21" t="s">
        <v>10</v>
      </c>
      <c r="V13" s="21"/>
      <c r="W13" s="21" t="s">
        <v>8</v>
      </c>
      <c r="X13" s="21"/>
      <c r="Y13" s="21" t="s">
        <v>9</v>
      </c>
      <c r="Z13" s="21"/>
      <c r="AA13" s="21" t="s">
        <v>10</v>
      </c>
      <c r="AB13" s="29"/>
      <c r="AT13" s="29"/>
    </row>
    <row r="14" spans="1:46" ht="12" customHeight="1" x14ac:dyDescent="0.25">
      <c r="C14" s="29"/>
      <c r="D14" s="21"/>
      <c r="E14" s="25" t="s">
        <v>11</v>
      </c>
      <c r="F14" s="21"/>
      <c r="G14" s="25" t="s">
        <v>12</v>
      </c>
      <c r="H14" s="21"/>
      <c r="I14" s="25" t="s">
        <v>8</v>
      </c>
      <c r="J14" s="21"/>
      <c r="K14" s="25" t="s">
        <v>11</v>
      </c>
      <c r="L14" s="21"/>
      <c r="M14" s="25" t="s">
        <v>12</v>
      </c>
      <c r="N14" s="21"/>
      <c r="O14" s="25" t="s">
        <v>8</v>
      </c>
      <c r="P14" s="21"/>
      <c r="Q14" s="25" t="s">
        <v>11</v>
      </c>
      <c r="R14" s="21"/>
      <c r="S14" s="25" t="s">
        <v>12</v>
      </c>
      <c r="T14" s="21"/>
      <c r="U14" s="25" t="s">
        <v>8</v>
      </c>
      <c r="V14" s="21"/>
      <c r="W14" s="25" t="s">
        <v>11</v>
      </c>
      <c r="X14" s="21"/>
      <c r="Y14" s="25" t="s">
        <v>12</v>
      </c>
      <c r="Z14" s="21"/>
      <c r="AA14" s="25" t="s">
        <v>8</v>
      </c>
      <c r="AB14" s="29"/>
      <c r="AT14" s="29"/>
    </row>
    <row r="15" spans="1:46" ht="12" customHeight="1" x14ac:dyDescent="0.25">
      <c r="C15" s="29"/>
      <c r="D15" s="21"/>
      <c r="E15" s="21"/>
      <c r="F15" s="21"/>
      <c r="G15" s="29"/>
      <c r="H15" s="29"/>
      <c r="I15" s="21"/>
      <c r="J15" s="21"/>
      <c r="K15" s="21"/>
      <c r="L15" s="21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T15" s="29"/>
    </row>
    <row r="16" spans="1:46" ht="15" x14ac:dyDescent="0.25">
      <c r="C16" s="29"/>
      <c r="D16" s="31" t="s">
        <v>13</v>
      </c>
      <c r="E16" s="31"/>
      <c r="F16" s="31"/>
      <c r="G16" s="29"/>
      <c r="H16" s="29"/>
      <c r="I16" s="31"/>
      <c r="J16" s="31"/>
      <c r="K16" s="31"/>
      <c r="L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T16" s="29"/>
    </row>
    <row r="17" spans="3:46" ht="15" x14ac:dyDescent="0.25">
      <c r="C17" s="29"/>
      <c r="D17" s="28" t="s">
        <v>14</v>
      </c>
      <c r="E17" s="1">
        <v>9350000</v>
      </c>
      <c r="F17" s="2"/>
      <c r="G17" s="1">
        <v>0</v>
      </c>
      <c r="H17" s="2"/>
      <c r="I17" s="1">
        <f>E17+G17</f>
        <v>9350000</v>
      </c>
      <c r="J17" s="2"/>
      <c r="K17" s="1">
        <f>Q17-E17</f>
        <v>4883</v>
      </c>
      <c r="L17" s="2"/>
      <c r="M17" s="1">
        <f>S17-G17</f>
        <v>0</v>
      </c>
      <c r="N17" s="2"/>
      <c r="O17" s="1">
        <f>K17+M17</f>
        <v>4883</v>
      </c>
      <c r="P17" s="2"/>
      <c r="Q17" s="1">
        <v>9354883</v>
      </c>
      <c r="R17" s="2"/>
      <c r="S17" s="1">
        <v>0</v>
      </c>
      <c r="T17" s="2"/>
      <c r="U17" s="1">
        <f>Q17+S17</f>
        <v>9354883</v>
      </c>
      <c r="V17" s="2"/>
      <c r="W17" s="1">
        <f>S17+U17</f>
        <v>9354883</v>
      </c>
      <c r="X17" s="2"/>
      <c r="Y17" s="1">
        <v>0</v>
      </c>
      <c r="Z17" s="2"/>
      <c r="AA17" s="1">
        <f>+Y17+W17</f>
        <v>9354883</v>
      </c>
      <c r="AB17" s="29"/>
      <c r="AT17" s="29"/>
    </row>
    <row r="18" spans="3:46" ht="15" x14ac:dyDescent="0.25">
      <c r="C18" s="29"/>
      <c r="D18" s="28" t="s">
        <v>15</v>
      </c>
      <c r="E18" s="3">
        <v>1150000</v>
      </c>
      <c r="F18" s="4"/>
      <c r="G18" s="3">
        <v>0</v>
      </c>
      <c r="H18" s="4"/>
      <c r="I18" s="3">
        <f>E18+G18</f>
        <v>1150000</v>
      </c>
      <c r="J18" s="4"/>
      <c r="K18" s="3">
        <f>Q18-E18</f>
        <v>-2807</v>
      </c>
      <c r="L18" s="4"/>
      <c r="M18" s="3">
        <f>S18-G18</f>
        <v>0</v>
      </c>
      <c r="N18" s="4"/>
      <c r="O18" s="3">
        <f>K18+M18</f>
        <v>-2807</v>
      </c>
      <c r="P18" s="4"/>
      <c r="Q18" s="3">
        <v>1147193</v>
      </c>
      <c r="R18" s="4"/>
      <c r="S18" s="3">
        <v>0</v>
      </c>
      <c r="T18" s="4"/>
      <c r="U18" s="3">
        <f>Q18+S18</f>
        <v>1147193</v>
      </c>
      <c r="V18" s="4"/>
      <c r="W18" s="3">
        <v>1260332</v>
      </c>
      <c r="X18" s="4"/>
      <c r="Y18" s="3">
        <v>0</v>
      </c>
      <c r="Z18" s="4"/>
      <c r="AA18" s="3">
        <f>+Y18+W18</f>
        <v>1260332</v>
      </c>
      <c r="AB18" s="29"/>
      <c r="AT18" s="29"/>
    </row>
    <row r="19" spans="3:46" ht="15" x14ac:dyDescent="0.25">
      <c r="C19" s="29"/>
      <c r="D19" s="28" t="s">
        <v>16</v>
      </c>
      <c r="E19" s="3">
        <v>16750</v>
      </c>
      <c r="F19" s="4"/>
      <c r="G19" s="3">
        <v>0</v>
      </c>
      <c r="H19" s="4"/>
      <c r="I19" s="3">
        <f>E19+G19</f>
        <v>16750</v>
      </c>
      <c r="J19" s="4"/>
      <c r="K19" s="3">
        <f>Q19-E19</f>
        <v>-1750</v>
      </c>
      <c r="L19" s="4"/>
      <c r="M19" s="3">
        <f>S19-G19</f>
        <v>0</v>
      </c>
      <c r="N19" s="4"/>
      <c r="O19" s="3">
        <f>K19+M19</f>
        <v>-1750</v>
      </c>
      <c r="P19" s="4"/>
      <c r="Q19" s="3">
        <v>15000</v>
      </c>
      <c r="R19" s="4"/>
      <c r="S19" s="3">
        <v>0</v>
      </c>
      <c r="T19" s="4"/>
      <c r="U19" s="3">
        <f>Q19+S19</f>
        <v>15000</v>
      </c>
      <c r="V19" s="4"/>
      <c r="W19" s="3">
        <v>18356</v>
      </c>
      <c r="X19" s="4"/>
      <c r="Y19" s="3">
        <v>0</v>
      </c>
      <c r="Z19" s="4"/>
      <c r="AA19" s="3">
        <f>+Y19+W19</f>
        <v>18356</v>
      </c>
      <c r="AB19" s="29"/>
      <c r="AT19" s="29"/>
    </row>
    <row r="20" spans="3:46" ht="15" x14ac:dyDescent="0.25">
      <c r="C20" s="29"/>
      <c r="D20" s="28" t="s">
        <v>17</v>
      </c>
      <c r="E20" s="3">
        <f>180000+105000+200000</f>
        <v>485000</v>
      </c>
      <c r="F20" s="4"/>
      <c r="G20" s="3">
        <v>0</v>
      </c>
      <c r="H20" s="4"/>
      <c r="I20" s="3">
        <f>E20+G20</f>
        <v>485000</v>
      </c>
      <c r="J20" s="4"/>
      <c r="K20" s="3">
        <f>Q20-E20</f>
        <v>20000</v>
      </c>
      <c r="L20" s="4"/>
      <c r="M20" s="3">
        <f>S20-G20</f>
        <v>0</v>
      </c>
      <c r="N20" s="4"/>
      <c r="O20" s="3">
        <f>K20+M20</f>
        <v>20000</v>
      </c>
      <c r="P20" s="4"/>
      <c r="Q20" s="3">
        <f>200000+105000+200000</f>
        <v>505000</v>
      </c>
      <c r="R20" s="4"/>
      <c r="S20" s="3">
        <v>0</v>
      </c>
      <c r="T20" s="4"/>
      <c r="U20" s="3">
        <f>Q20+S20</f>
        <v>505000</v>
      </c>
      <c r="V20" s="4"/>
      <c r="W20" s="3">
        <f>295534+105000+200000+18</f>
        <v>600552</v>
      </c>
      <c r="X20" s="4"/>
      <c r="Y20" s="3">
        <v>0</v>
      </c>
      <c r="Z20" s="4"/>
      <c r="AA20" s="3">
        <f>+Y20+W20</f>
        <v>600552</v>
      </c>
      <c r="AB20" s="29"/>
      <c r="AT20" s="29"/>
    </row>
    <row r="21" spans="3:46" ht="15" x14ac:dyDescent="0.25">
      <c r="C21" s="29"/>
      <c r="D21" s="28" t="s">
        <v>18</v>
      </c>
      <c r="E21" s="5">
        <f>SUM(E17:E20)</f>
        <v>11001750</v>
      </c>
      <c r="F21" s="4"/>
      <c r="G21" s="5">
        <f>SUM(G17:G20)</f>
        <v>0</v>
      </c>
      <c r="H21" s="4"/>
      <c r="I21" s="5">
        <f>SUM(I17:I20)</f>
        <v>11001750</v>
      </c>
      <c r="J21" s="4"/>
      <c r="K21" s="5">
        <f>SUM(K17:K20)</f>
        <v>20326</v>
      </c>
      <c r="L21" s="4"/>
      <c r="M21" s="5">
        <f>SUM(M17:M20)</f>
        <v>0</v>
      </c>
      <c r="N21" s="4"/>
      <c r="O21" s="5">
        <f>SUM(O17:O20)</f>
        <v>20326</v>
      </c>
      <c r="P21" s="4"/>
      <c r="Q21" s="5">
        <f>SUM(Q17:Q20)</f>
        <v>11022076</v>
      </c>
      <c r="R21" s="4"/>
      <c r="S21" s="5">
        <f>SUM(S17:S20)</f>
        <v>0</v>
      </c>
      <c r="T21" s="4"/>
      <c r="U21" s="5">
        <f>SUM(U17:U20)</f>
        <v>11022076</v>
      </c>
      <c r="V21" s="4"/>
      <c r="W21" s="5">
        <f>SUM(W17:W20)</f>
        <v>11234123</v>
      </c>
      <c r="X21" s="4"/>
      <c r="Y21" s="5">
        <f>SUM(Y17:Y20)</f>
        <v>0</v>
      </c>
      <c r="Z21" s="4"/>
      <c r="AA21" s="5">
        <f>SUM(AA17:AA20)</f>
        <v>11234123</v>
      </c>
      <c r="AB21" s="29"/>
      <c r="AT21" s="29"/>
    </row>
    <row r="22" spans="3:46" ht="15" x14ac:dyDescent="0.25">
      <c r="C22" s="29"/>
      <c r="D22" s="2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29"/>
      <c r="AT22" s="29"/>
    </row>
    <row r="23" spans="3:46" ht="15" x14ac:dyDescent="0.25">
      <c r="C23" s="29"/>
      <c r="D23" s="28" t="s">
        <v>19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29"/>
      <c r="AT23" s="29"/>
    </row>
    <row r="24" spans="3:46" ht="15" x14ac:dyDescent="0.25">
      <c r="C24" s="29"/>
      <c r="D24" s="28" t="s">
        <v>819</v>
      </c>
      <c r="E24" s="3">
        <f>6481577+2266687-105000</f>
        <v>8643264</v>
      </c>
      <c r="F24" s="4"/>
      <c r="G24" s="3">
        <v>0</v>
      </c>
      <c r="H24" s="4"/>
      <c r="I24" s="3">
        <f t="shared" ref="I24:I34" si="0">E24+G24</f>
        <v>8643264</v>
      </c>
      <c r="J24" s="4"/>
      <c r="K24" s="3">
        <f t="shared" ref="K24:K33" si="1">Q24-E24</f>
        <v>2124</v>
      </c>
      <c r="L24" s="4"/>
      <c r="M24" s="3">
        <f t="shared" ref="M24:M34" si="2">S24-G24</f>
        <v>0</v>
      </c>
      <c r="N24" s="4"/>
      <c r="O24" s="3">
        <f t="shared" ref="O24:O34" si="3">K24+M24</f>
        <v>2124</v>
      </c>
      <c r="P24" s="4"/>
      <c r="Q24" s="3">
        <f>6481577+2163811</f>
        <v>8645388</v>
      </c>
      <c r="R24" s="4"/>
      <c r="S24" s="3">
        <v>0</v>
      </c>
      <c r="T24" s="4"/>
      <c r="U24" s="3">
        <f t="shared" ref="U24:U34" si="4">Q24+S24</f>
        <v>8645388</v>
      </c>
      <c r="V24" s="4"/>
      <c r="W24" s="3">
        <f>6481577+1974117</f>
        <v>8455694</v>
      </c>
      <c r="X24" s="4"/>
      <c r="Y24" s="3">
        <v>0</v>
      </c>
      <c r="Z24" s="4"/>
      <c r="AA24" s="3">
        <f t="shared" ref="AA24:AA33" si="5">+Y24+W24</f>
        <v>8455694</v>
      </c>
      <c r="AB24" s="29"/>
      <c r="AT24" s="29"/>
    </row>
    <row r="25" spans="3:46" ht="15" x14ac:dyDescent="0.25">
      <c r="C25" s="29"/>
      <c r="D25" s="28" t="s">
        <v>820</v>
      </c>
      <c r="E25" s="3">
        <v>105892</v>
      </c>
      <c r="F25" s="4"/>
      <c r="G25" s="3">
        <v>0</v>
      </c>
      <c r="H25" s="4"/>
      <c r="I25" s="3">
        <f t="shared" si="0"/>
        <v>105892</v>
      </c>
      <c r="J25" s="4"/>
      <c r="K25" s="3">
        <f t="shared" si="1"/>
        <v>0</v>
      </c>
      <c r="L25" s="4"/>
      <c r="M25" s="3">
        <f t="shared" si="2"/>
        <v>0</v>
      </c>
      <c r="N25" s="4"/>
      <c r="O25" s="3">
        <f t="shared" si="3"/>
        <v>0</v>
      </c>
      <c r="P25" s="4"/>
      <c r="Q25" s="3">
        <v>105892</v>
      </c>
      <c r="R25" s="4"/>
      <c r="S25" s="3">
        <v>0</v>
      </c>
      <c r="T25" s="4"/>
      <c r="U25" s="3">
        <f t="shared" si="4"/>
        <v>105892</v>
      </c>
      <c r="V25" s="4"/>
      <c r="W25" s="3">
        <f t="shared" ref="W25:W30" si="6">Q25</f>
        <v>105892</v>
      </c>
      <c r="X25" s="4"/>
      <c r="Y25" s="3">
        <v>0</v>
      </c>
      <c r="Z25" s="4"/>
      <c r="AA25" s="3">
        <f t="shared" si="5"/>
        <v>105892</v>
      </c>
      <c r="AB25" s="29"/>
      <c r="AT25" s="29"/>
    </row>
    <row r="26" spans="3:46" ht="15" x14ac:dyDescent="0.25">
      <c r="C26" s="29"/>
      <c r="D26" s="28" t="s">
        <v>821</v>
      </c>
      <c r="E26" s="3">
        <v>1092257</v>
      </c>
      <c r="F26" s="4"/>
      <c r="G26" s="3">
        <v>0</v>
      </c>
      <c r="H26" s="4"/>
      <c r="I26" s="3">
        <f t="shared" si="0"/>
        <v>1092257</v>
      </c>
      <c r="J26" s="4"/>
      <c r="K26" s="3">
        <f t="shared" si="1"/>
        <v>0</v>
      </c>
      <c r="L26" s="4"/>
      <c r="M26" s="3">
        <f t="shared" si="2"/>
        <v>0</v>
      </c>
      <c r="N26" s="4"/>
      <c r="O26" s="3">
        <f t="shared" si="3"/>
        <v>0</v>
      </c>
      <c r="P26" s="4"/>
      <c r="Q26" s="3">
        <v>1092257</v>
      </c>
      <c r="R26" s="4"/>
      <c r="S26" s="3">
        <v>0</v>
      </c>
      <c r="T26" s="4"/>
      <c r="U26" s="3">
        <f t="shared" si="4"/>
        <v>1092257</v>
      </c>
      <c r="V26" s="4"/>
      <c r="W26" s="3">
        <f t="shared" si="6"/>
        <v>1092257</v>
      </c>
      <c r="X26" s="4"/>
      <c r="Y26" s="3">
        <v>0</v>
      </c>
      <c r="Z26" s="4"/>
      <c r="AA26" s="3">
        <f t="shared" si="5"/>
        <v>1092257</v>
      </c>
      <c r="AB26" s="29"/>
      <c r="AT26" s="29"/>
    </row>
    <row r="27" spans="3:46" ht="15" x14ac:dyDescent="0.25">
      <c r="C27" s="29"/>
      <c r="D27" s="28" t="s">
        <v>822</v>
      </c>
      <c r="E27" s="3">
        <v>54723</v>
      </c>
      <c r="F27" s="4"/>
      <c r="G27" s="3">
        <v>0</v>
      </c>
      <c r="H27" s="4"/>
      <c r="I27" s="3">
        <f t="shared" si="0"/>
        <v>54723</v>
      </c>
      <c r="J27" s="4"/>
      <c r="K27" s="3">
        <f t="shared" si="1"/>
        <v>0</v>
      </c>
      <c r="L27" s="4"/>
      <c r="M27" s="3">
        <f t="shared" si="2"/>
        <v>0</v>
      </c>
      <c r="N27" s="4"/>
      <c r="O27" s="3">
        <f t="shared" si="3"/>
        <v>0</v>
      </c>
      <c r="P27" s="4"/>
      <c r="Q27" s="3">
        <v>54723</v>
      </c>
      <c r="R27" s="4"/>
      <c r="S27" s="3">
        <v>0</v>
      </c>
      <c r="T27" s="4"/>
      <c r="U27" s="3">
        <f t="shared" si="4"/>
        <v>54723</v>
      </c>
      <c r="V27" s="4"/>
      <c r="W27" s="3">
        <f t="shared" si="6"/>
        <v>54723</v>
      </c>
      <c r="X27" s="4"/>
      <c r="Y27" s="3">
        <v>0</v>
      </c>
      <c r="Z27" s="4"/>
      <c r="AA27" s="3">
        <f t="shared" si="5"/>
        <v>54723</v>
      </c>
      <c r="AB27" s="29"/>
      <c r="AT27" s="29"/>
    </row>
    <row r="28" spans="3:46" ht="15" x14ac:dyDescent="0.25">
      <c r="C28" s="29"/>
      <c r="D28" s="28" t="s">
        <v>823</v>
      </c>
      <c r="E28" s="3">
        <f>976000-774415-105000</f>
        <v>96585</v>
      </c>
      <c r="F28" s="4"/>
      <c r="G28" s="3">
        <v>0</v>
      </c>
      <c r="H28" s="4"/>
      <c r="I28" s="3">
        <f t="shared" si="0"/>
        <v>96585</v>
      </c>
      <c r="J28" s="4"/>
      <c r="K28" s="3">
        <f t="shared" si="1"/>
        <v>0</v>
      </c>
      <c r="L28" s="4"/>
      <c r="M28" s="3">
        <f t="shared" si="2"/>
        <v>0</v>
      </c>
      <c r="N28" s="4"/>
      <c r="O28" s="3">
        <f t="shared" si="3"/>
        <v>0</v>
      </c>
      <c r="P28" s="4"/>
      <c r="Q28" s="3">
        <f>976000-774415-105000</f>
        <v>96585</v>
      </c>
      <c r="R28" s="4"/>
      <c r="S28" s="3">
        <v>0</v>
      </c>
      <c r="T28" s="4"/>
      <c r="U28" s="3">
        <f t="shared" si="4"/>
        <v>96585</v>
      </c>
      <c r="V28" s="4"/>
      <c r="W28" s="3">
        <f t="shared" si="6"/>
        <v>96585</v>
      </c>
      <c r="X28" s="4"/>
      <c r="Y28" s="3">
        <v>0</v>
      </c>
      <c r="Z28" s="4"/>
      <c r="AA28" s="3">
        <f t="shared" si="5"/>
        <v>96585</v>
      </c>
      <c r="AB28" s="29"/>
      <c r="AT28" s="29"/>
    </row>
    <row r="29" spans="3:46" ht="15" x14ac:dyDescent="0.25">
      <c r="C29" s="29"/>
      <c r="D29" s="28" t="s">
        <v>824</v>
      </c>
      <c r="E29" s="3">
        <v>879415</v>
      </c>
      <c r="F29" s="4"/>
      <c r="G29" s="3">
        <v>0</v>
      </c>
      <c r="H29" s="4"/>
      <c r="I29" s="3">
        <f t="shared" si="0"/>
        <v>879415</v>
      </c>
      <c r="J29" s="4"/>
      <c r="K29" s="3">
        <f t="shared" si="1"/>
        <v>0</v>
      </c>
      <c r="L29" s="4"/>
      <c r="M29" s="3">
        <f>S29-G29</f>
        <v>0</v>
      </c>
      <c r="N29" s="4"/>
      <c r="O29" s="3">
        <f>K29+M29</f>
        <v>0</v>
      </c>
      <c r="P29" s="4"/>
      <c r="Q29" s="3">
        <v>879415</v>
      </c>
      <c r="R29" s="4"/>
      <c r="S29" s="3">
        <v>0</v>
      </c>
      <c r="T29" s="4"/>
      <c r="U29" s="3">
        <f t="shared" si="4"/>
        <v>879415</v>
      </c>
      <c r="V29" s="4"/>
      <c r="W29" s="3">
        <f t="shared" si="6"/>
        <v>879415</v>
      </c>
      <c r="X29" s="4"/>
      <c r="Y29" s="3">
        <v>0</v>
      </c>
      <c r="Z29" s="4"/>
      <c r="AA29" s="3">
        <f t="shared" si="5"/>
        <v>879415</v>
      </c>
      <c r="AB29" s="29"/>
      <c r="AT29" s="29"/>
    </row>
    <row r="30" spans="3:46" ht="15" x14ac:dyDescent="0.25">
      <c r="C30" s="29"/>
      <c r="D30" s="28" t="s">
        <v>825</v>
      </c>
      <c r="E30" s="3">
        <v>385000</v>
      </c>
      <c r="F30" s="4"/>
      <c r="G30" s="3">
        <v>0</v>
      </c>
      <c r="H30" s="4"/>
      <c r="I30" s="3">
        <f t="shared" si="0"/>
        <v>385000</v>
      </c>
      <c r="J30" s="4"/>
      <c r="K30" s="3">
        <f t="shared" si="1"/>
        <v>0</v>
      </c>
      <c r="L30" s="4"/>
      <c r="M30" s="3">
        <f t="shared" si="2"/>
        <v>0</v>
      </c>
      <c r="N30" s="4"/>
      <c r="O30" s="3">
        <f t="shared" si="3"/>
        <v>0</v>
      </c>
      <c r="P30" s="4"/>
      <c r="Q30" s="3">
        <v>385000</v>
      </c>
      <c r="R30" s="4"/>
      <c r="S30" s="3">
        <v>0</v>
      </c>
      <c r="T30" s="4"/>
      <c r="U30" s="3">
        <f t="shared" si="4"/>
        <v>385000</v>
      </c>
      <c r="V30" s="4"/>
      <c r="W30" s="3">
        <f t="shared" si="6"/>
        <v>385000</v>
      </c>
      <c r="X30" s="4"/>
      <c r="Y30" s="3">
        <v>0</v>
      </c>
      <c r="Z30" s="4"/>
      <c r="AA30" s="3">
        <f t="shared" si="5"/>
        <v>385000</v>
      </c>
      <c r="AB30" s="29"/>
      <c r="AT30" s="29"/>
    </row>
    <row r="31" spans="3:46" ht="15" x14ac:dyDescent="0.25">
      <c r="C31" s="29"/>
      <c r="D31" s="28" t="s">
        <v>746</v>
      </c>
      <c r="E31" s="3">
        <v>0</v>
      </c>
      <c r="F31" s="4"/>
      <c r="G31" s="3">
        <v>0</v>
      </c>
      <c r="H31" s="4"/>
      <c r="I31" s="3">
        <f t="shared" si="0"/>
        <v>0</v>
      </c>
      <c r="J31" s="4"/>
      <c r="K31" s="3">
        <f t="shared" si="1"/>
        <v>0</v>
      </c>
      <c r="L31" s="4"/>
      <c r="M31" s="3">
        <f t="shared" si="2"/>
        <v>0</v>
      </c>
      <c r="N31" s="4"/>
      <c r="O31" s="3">
        <f t="shared" si="3"/>
        <v>0</v>
      </c>
      <c r="P31" s="4"/>
      <c r="Q31" s="3">
        <v>0</v>
      </c>
      <c r="R31" s="4"/>
      <c r="S31" s="3">
        <v>0</v>
      </c>
      <c r="T31" s="4"/>
      <c r="U31" s="3">
        <f t="shared" si="4"/>
        <v>0</v>
      </c>
      <c r="V31" s="4"/>
      <c r="W31" s="3">
        <v>270140</v>
      </c>
      <c r="X31" s="4"/>
      <c r="Y31" s="3">
        <v>0</v>
      </c>
      <c r="Z31" s="4"/>
      <c r="AA31" s="3">
        <f t="shared" si="5"/>
        <v>270140</v>
      </c>
      <c r="AB31" s="29"/>
      <c r="AT31" s="29"/>
    </row>
    <row r="32" spans="3:46" ht="15" x14ac:dyDescent="0.25">
      <c r="C32" s="29"/>
      <c r="D32" s="28" t="s">
        <v>745</v>
      </c>
      <c r="E32" s="3"/>
      <c r="F32" s="4"/>
      <c r="G32" s="3"/>
      <c r="H32" s="4"/>
      <c r="I32" s="3"/>
      <c r="J32" s="4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>
        <v>608697</v>
      </c>
      <c r="X32" s="4"/>
      <c r="Y32" s="3"/>
      <c r="Z32" s="4"/>
      <c r="AA32" s="3">
        <f t="shared" si="5"/>
        <v>608697</v>
      </c>
      <c r="AB32" s="29"/>
      <c r="AT32" s="29"/>
    </row>
    <row r="33" spans="1:46" ht="15" x14ac:dyDescent="0.25">
      <c r="C33" s="29"/>
      <c r="D33" s="28" t="s">
        <v>744</v>
      </c>
      <c r="E33" s="6">
        <v>0</v>
      </c>
      <c r="F33" s="4"/>
      <c r="G33" s="6">
        <v>0</v>
      </c>
      <c r="H33" s="4"/>
      <c r="I33" s="6">
        <f t="shared" si="0"/>
        <v>0</v>
      </c>
      <c r="J33" s="4"/>
      <c r="K33" s="6">
        <f t="shared" si="1"/>
        <v>0</v>
      </c>
      <c r="L33" s="4"/>
      <c r="M33" s="6">
        <f t="shared" si="2"/>
        <v>0</v>
      </c>
      <c r="N33" s="4"/>
      <c r="O33" s="6">
        <f t="shared" si="3"/>
        <v>0</v>
      </c>
      <c r="P33" s="4"/>
      <c r="Q33" s="6">
        <v>0</v>
      </c>
      <c r="R33" s="4"/>
      <c r="S33" s="6">
        <v>0</v>
      </c>
      <c r="T33" s="4"/>
      <c r="U33" s="6">
        <f t="shared" si="4"/>
        <v>0</v>
      </c>
      <c r="V33" s="4"/>
      <c r="W33" s="6">
        <v>108682</v>
      </c>
      <c r="X33" s="4"/>
      <c r="Y33" s="6">
        <v>0</v>
      </c>
      <c r="Z33" s="4"/>
      <c r="AA33" s="6">
        <f t="shared" si="5"/>
        <v>108682</v>
      </c>
      <c r="AB33" s="29"/>
      <c r="AT33" s="29"/>
    </row>
    <row r="34" spans="1:46" ht="15" x14ac:dyDescent="0.25">
      <c r="C34" s="29"/>
      <c r="D34" s="28" t="s">
        <v>20</v>
      </c>
      <c r="E34" s="4">
        <f>SUM(E24:E33)</f>
        <v>11257136</v>
      </c>
      <c r="F34" s="4"/>
      <c r="G34" s="4">
        <f>SUM(G24:G33)</f>
        <v>0</v>
      </c>
      <c r="H34" s="4"/>
      <c r="I34" s="4">
        <f t="shared" si="0"/>
        <v>11257136</v>
      </c>
      <c r="J34" s="4"/>
      <c r="K34" s="4">
        <f>SUM(K24:K33)</f>
        <v>2124</v>
      </c>
      <c r="L34" s="4"/>
      <c r="M34" s="4">
        <f t="shared" si="2"/>
        <v>0</v>
      </c>
      <c r="N34" s="4"/>
      <c r="O34" s="4">
        <f t="shared" si="3"/>
        <v>2124</v>
      </c>
      <c r="P34" s="4"/>
      <c r="Q34" s="4">
        <f>SUM(Q24:Q33)</f>
        <v>11259260</v>
      </c>
      <c r="R34" s="4"/>
      <c r="S34" s="4">
        <f>SUM(S24:S33)</f>
        <v>0</v>
      </c>
      <c r="T34" s="4"/>
      <c r="U34" s="4">
        <f t="shared" si="4"/>
        <v>11259260</v>
      </c>
      <c r="V34" s="4"/>
      <c r="W34" s="4">
        <f>SUM(W24:W33)</f>
        <v>12057085</v>
      </c>
      <c r="X34" s="4"/>
      <c r="Y34" s="4">
        <f>SUM(Y24:Y33)</f>
        <v>0</v>
      </c>
      <c r="Z34" s="4"/>
      <c r="AA34" s="4">
        <f>SUM(AA24:AA33)</f>
        <v>12057085</v>
      </c>
      <c r="AB34" s="29"/>
      <c r="AT34" s="29"/>
    </row>
    <row r="35" spans="1:46" ht="15" x14ac:dyDescent="0.25">
      <c r="C35" s="29"/>
      <c r="D35" s="2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29"/>
      <c r="AT35" s="29"/>
    </row>
    <row r="36" spans="1:46" ht="15" x14ac:dyDescent="0.25">
      <c r="C36" s="29"/>
      <c r="D36" s="28" t="s">
        <v>21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29"/>
      <c r="AT36" s="29"/>
    </row>
    <row r="37" spans="1:46" ht="15" x14ac:dyDescent="0.25">
      <c r="C37" s="29"/>
      <c r="D37" s="28" t="s">
        <v>22</v>
      </c>
      <c r="E37" s="4">
        <v>0</v>
      </c>
      <c r="F37" s="4"/>
      <c r="G37" s="4">
        <v>0</v>
      </c>
      <c r="H37" s="4"/>
      <c r="I37" s="4">
        <f>E37+G37</f>
        <v>0</v>
      </c>
      <c r="J37" s="4"/>
      <c r="K37" s="4">
        <f>Q37-E37</f>
        <v>0</v>
      </c>
      <c r="L37" s="4"/>
      <c r="M37" s="4">
        <f>S37-G37</f>
        <v>0</v>
      </c>
      <c r="N37" s="4"/>
      <c r="O37" s="4">
        <f>K37+M37</f>
        <v>0</v>
      </c>
      <c r="P37" s="4"/>
      <c r="Q37" s="4">
        <v>0</v>
      </c>
      <c r="R37" s="4"/>
      <c r="S37" s="4">
        <v>0</v>
      </c>
      <c r="T37" s="4"/>
      <c r="U37" s="4">
        <f>Q37+S37</f>
        <v>0</v>
      </c>
      <c r="V37" s="4"/>
      <c r="W37" s="4">
        <v>3000</v>
      </c>
      <c r="X37" s="4"/>
      <c r="Y37" s="4">
        <v>0</v>
      </c>
      <c r="Z37" s="4"/>
      <c r="AA37" s="4">
        <f>+Y37+W37</f>
        <v>3000</v>
      </c>
      <c r="AB37" s="29"/>
      <c r="AT37" s="29"/>
    </row>
    <row r="38" spans="1:46" ht="15" x14ac:dyDescent="0.25">
      <c r="C38" s="29"/>
      <c r="D38" s="28" t="s">
        <v>848</v>
      </c>
      <c r="E38" s="4">
        <v>0</v>
      </c>
      <c r="F38" s="4"/>
      <c r="G38" s="4">
        <v>0</v>
      </c>
      <c r="H38" s="4"/>
      <c r="I38" s="4">
        <f>E38+G38</f>
        <v>0</v>
      </c>
      <c r="J38" s="4"/>
      <c r="K38" s="4">
        <f>Q38-E38</f>
        <v>0</v>
      </c>
      <c r="L38" s="4"/>
      <c r="M38" s="4">
        <f>S38-G38</f>
        <v>0</v>
      </c>
      <c r="N38" s="4"/>
      <c r="O38" s="4">
        <f>K38+M38</f>
        <v>0</v>
      </c>
      <c r="P38" s="4"/>
      <c r="Q38" s="4">
        <v>0</v>
      </c>
      <c r="R38" s="4"/>
      <c r="S38" s="4">
        <v>0</v>
      </c>
      <c r="T38" s="4"/>
      <c r="U38" s="4">
        <f>Q38+S38</f>
        <v>0</v>
      </c>
      <c r="V38" s="4"/>
      <c r="W38" s="4">
        <v>7222</v>
      </c>
      <c r="X38" s="4"/>
      <c r="Y38" s="4">
        <v>0</v>
      </c>
      <c r="Z38" s="4"/>
      <c r="AA38" s="4">
        <f>+Y38+W38</f>
        <v>7222</v>
      </c>
      <c r="AB38" s="29"/>
      <c r="AT38" s="29"/>
    </row>
    <row r="39" spans="1:46" ht="15" x14ac:dyDescent="0.25">
      <c r="C39" s="29"/>
      <c r="D39" s="28" t="s">
        <v>23</v>
      </c>
      <c r="E39" s="5">
        <f>SUM(E37:E38)</f>
        <v>0</v>
      </c>
      <c r="F39" s="4"/>
      <c r="G39" s="5">
        <f>SUM(G37:G38)</f>
        <v>0</v>
      </c>
      <c r="H39" s="4"/>
      <c r="I39" s="5">
        <f>E39+G39</f>
        <v>0</v>
      </c>
      <c r="J39" s="4"/>
      <c r="K39" s="5">
        <f>Q39-E39</f>
        <v>0</v>
      </c>
      <c r="L39" s="4"/>
      <c r="M39" s="5">
        <f>S39-G39</f>
        <v>0</v>
      </c>
      <c r="N39" s="4"/>
      <c r="O39" s="5">
        <f>K39+M39</f>
        <v>0</v>
      </c>
      <c r="P39" s="4"/>
      <c r="Q39" s="5">
        <f>SUM(Q37:Q38)</f>
        <v>0</v>
      </c>
      <c r="R39" s="4"/>
      <c r="S39" s="5">
        <f>SUM(S37:S38)</f>
        <v>0</v>
      </c>
      <c r="T39" s="4"/>
      <c r="U39" s="5">
        <f>Q39+S39</f>
        <v>0</v>
      </c>
      <c r="V39" s="4"/>
      <c r="W39" s="5">
        <f>SUM(W37:W38)</f>
        <v>10222</v>
      </c>
      <c r="X39" s="4"/>
      <c r="Y39" s="5">
        <f>SUM(Y37:Y38)</f>
        <v>0</v>
      </c>
      <c r="Z39" s="4"/>
      <c r="AA39" s="5">
        <f>SUM(AA37:AA38)</f>
        <v>10222</v>
      </c>
      <c r="AB39" s="29"/>
      <c r="AT39" s="29"/>
    </row>
    <row r="40" spans="1:46" ht="15" x14ac:dyDescent="0.25">
      <c r="C40" s="29"/>
      <c r="D40" s="2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9"/>
      <c r="AT40" s="29"/>
    </row>
    <row r="41" spans="1:46" ht="15" x14ac:dyDescent="0.25">
      <c r="D41" s="31" t="s">
        <v>24</v>
      </c>
      <c r="E41" s="7">
        <f>+E34+E21+E39</f>
        <v>22258886</v>
      </c>
      <c r="F41" s="8"/>
      <c r="G41" s="7">
        <f>+G34+G21+G39</f>
        <v>0</v>
      </c>
      <c r="H41" s="8"/>
      <c r="I41" s="7">
        <f>E41+G41</f>
        <v>22258886</v>
      </c>
      <c r="J41" s="8"/>
      <c r="K41" s="7">
        <f>K21+K34</f>
        <v>22450</v>
      </c>
      <c r="L41" s="8"/>
      <c r="M41" s="7">
        <f>M21+M34</f>
        <v>0</v>
      </c>
      <c r="N41" s="8"/>
      <c r="O41" s="7">
        <f>K41+M41</f>
        <v>22450</v>
      </c>
      <c r="P41" s="8"/>
      <c r="Q41" s="7">
        <f>+Q34+Q21+Q39</f>
        <v>22281336</v>
      </c>
      <c r="R41" s="8"/>
      <c r="S41" s="7">
        <f>+S34+S21+S39</f>
        <v>0</v>
      </c>
      <c r="T41" s="8"/>
      <c r="U41" s="7">
        <f>Q41+S41</f>
        <v>22281336</v>
      </c>
      <c r="V41" s="8"/>
      <c r="W41" s="7">
        <f>+W34+W21+W39</f>
        <v>23301430</v>
      </c>
      <c r="X41" s="8"/>
      <c r="Y41" s="7">
        <f>+Y34+Y21+Y39</f>
        <v>0</v>
      </c>
      <c r="Z41" s="8"/>
      <c r="AA41" s="7">
        <f>+AA34+AA21+AA39</f>
        <v>23301430</v>
      </c>
    </row>
    <row r="42" spans="1:46" ht="15" x14ac:dyDescent="0.25"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46" ht="15" x14ac:dyDescent="0.25">
      <c r="C43" s="33" t="s">
        <v>25</v>
      </c>
      <c r="E43" s="15"/>
      <c r="F43" s="15"/>
      <c r="I43" s="15"/>
      <c r="J43" s="15"/>
      <c r="K43" s="15"/>
      <c r="L43" s="15"/>
    </row>
    <row r="44" spans="1:46" ht="15" x14ac:dyDescent="0.25">
      <c r="C44" s="33" t="s">
        <v>26</v>
      </c>
      <c r="E44" s="15"/>
      <c r="F44" s="15"/>
      <c r="I44" s="15"/>
      <c r="J44" s="15"/>
      <c r="K44" s="15"/>
      <c r="L44" s="15"/>
    </row>
    <row r="45" spans="1:46" ht="15" x14ac:dyDescent="0.25">
      <c r="C45" s="34" t="s">
        <v>27</v>
      </c>
      <c r="D45" s="18"/>
      <c r="E45" s="35"/>
      <c r="F45" s="35"/>
      <c r="G45" s="35"/>
      <c r="H45" s="35"/>
      <c r="I45" s="35"/>
      <c r="J45" s="35"/>
      <c r="K45" s="1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46" ht="15" x14ac:dyDescent="0.25">
      <c r="A46" s="24" t="s">
        <v>28</v>
      </c>
      <c r="B46" s="26"/>
      <c r="D46" s="16" t="s">
        <v>747</v>
      </c>
      <c r="E46" s="1">
        <v>0</v>
      </c>
      <c r="G46" s="1">
        <v>0</v>
      </c>
      <c r="I46" s="1">
        <f>E46+G46</f>
        <v>0</v>
      </c>
      <c r="K46" s="1">
        <v>0</v>
      </c>
      <c r="M46" s="1">
        <v>0</v>
      </c>
      <c r="O46" s="1">
        <v>0</v>
      </c>
      <c r="Q46" s="1">
        <v>0</v>
      </c>
      <c r="S46" s="1">
        <v>0</v>
      </c>
      <c r="U46" s="1">
        <v>0</v>
      </c>
      <c r="W46" s="1">
        <v>0</v>
      </c>
      <c r="Y46" s="1">
        <v>0</v>
      </c>
      <c r="AA46" s="1">
        <v>0</v>
      </c>
    </row>
    <row r="47" spans="1:46" ht="15" x14ac:dyDescent="0.25">
      <c r="A47" s="24"/>
      <c r="B47" s="26"/>
      <c r="D47" s="16" t="s">
        <v>748</v>
      </c>
      <c r="E47" s="3">
        <f>150000+774415-874415</f>
        <v>50000</v>
      </c>
      <c r="F47" s="2"/>
      <c r="G47" s="3">
        <v>22800</v>
      </c>
      <c r="H47" s="2"/>
      <c r="I47" s="3">
        <f>E47+G47</f>
        <v>72800</v>
      </c>
      <c r="J47" s="4"/>
      <c r="K47" s="3">
        <f>Q47-E47</f>
        <v>1659</v>
      </c>
      <c r="L47" s="2"/>
      <c r="M47" s="3">
        <f>S47-G47</f>
        <v>434</v>
      </c>
      <c r="N47" s="2"/>
      <c r="O47" s="3">
        <f>K47+M47</f>
        <v>2093</v>
      </c>
      <c r="P47" s="2"/>
      <c r="Q47" s="3">
        <f>151659+774415-874415</f>
        <v>51659</v>
      </c>
      <c r="R47" s="2"/>
      <c r="S47" s="3">
        <f>53234-30000</f>
        <v>23234</v>
      </c>
      <c r="T47" s="2"/>
      <c r="U47" s="3">
        <f>Q47+S47</f>
        <v>74893</v>
      </c>
      <c r="V47" s="2"/>
      <c r="W47" s="3">
        <f>151567+774415-874415+1</f>
        <v>51568</v>
      </c>
      <c r="X47" s="2"/>
      <c r="Y47" s="3">
        <f>46556-30000-1</f>
        <v>16555</v>
      </c>
      <c r="Z47" s="2"/>
      <c r="AA47" s="3">
        <f>+Y47+W47</f>
        <v>68123</v>
      </c>
    </row>
    <row r="48" spans="1:46" ht="15" x14ac:dyDescent="0.25">
      <c r="A48" s="24" t="s">
        <v>29</v>
      </c>
      <c r="B48" s="29"/>
      <c r="D48" s="16" t="s">
        <v>30</v>
      </c>
      <c r="E48" s="3">
        <f>2350000-774415+100000</f>
        <v>1675585</v>
      </c>
      <c r="F48" s="4"/>
      <c r="G48" s="3">
        <f>337000</f>
        <v>337000</v>
      </c>
      <c r="H48" s="4"/>
      <c r="I48" s="3">
        <f>E48+G48</f>
        <v>2012585</v>
      </c>
      <c r="J48" s="4"/>
      <c r="K48" s="3">
        <f>Q48-E48</f>
        <v>5587</v>
      </c>
      <c r="L48" s="4"/>
      <c r="M48" s="3">
        <f>S48-G48</f>
        <v>-7000</v>
      </c>
      <c r="N48" s="4"/>
      <c r="O48" s="3">
        <f>K48+M48</f>
        <v>-1413</v>
      </c>
      <c r="P48" s="4"/>
      <c r="Q48" s="3">
        <f>2355587-774415+100000</f>
        <v>1681172</v>
      </c>
      <c r="R48" s="4"/>
      <c r="S48" s="3">
        <f>300000+30000</f>
        <v>330000</v>
      </c>
      <c r="T48" s="4"/>
      <c r="U48" s="3">
        <f>Q48+S48</f>
        <v>2011172</v>
      </c>
      <c r="V48" s="4"/>
      <c r="W48" s="3">
        <f>2355487-774415+100000</f>
        <v>1681072</v>
      </c>
      <c r="X48" s="4"/>
      <c r="Y48" s="3">
        <f>280000+30000</f>
        <v>310000</v>
      </c>
      <c r="Z48" s="4"/>
      <c r="AA48" s="3">
        <f>+Y48+W48</f>
        <v>1991072</v>
      </c>
    </row>
    <row r="49" spans="1:27" ht="15" x14ac:dyDescent="0.25">
      <c r="A49" s="24" t="s">
        <v>31</v>
      </c>
      <c r="B49" s="29"/>
      <c r="D49" s="16" t="s">
        <v>32</v>
      </c>
      <c r="E49" s="3">
        <v>1100000</v>
      </c>
      <c r="F49" s="4"/>
      <c r="G49" s="3">
        <v>426000</v>
      </c>
      <c r="H49" s="4"/>
      <c r="I49" s="3">
        <f>E49+G49</f>
        <v>1526000</v>
      </c>
      <c r="J49" s="4"/>
      <c r="K49" s="3">
        <f>Q49-E49</f>
        <v>-3987</v>
      </c>
      <c r="L49" s="4"/>
      <c r="M49" s="3">
        <f>S49-G49</f>
        <v>5000</v>
      </c>
      <c r="N49" s="4"/>
      <c r="O49" s="3">
        <f>K49+M49</f>
        <v>1013</v>
      </c>
      <c r="P49" s="4"/>
      <c r="Q49" s="3">
        <v>1096013</v>
      </c>
      <c r="R49" s="4"/>
      <c r="S49" s="3">
        <v>431000</v>
      </c>
      <c r="T49" s="4"/>
      <c r="U49" s="3">
        <f>Q49+S49</f>
        <v>1527013</v>
      </c>
      <c r="V49" s="4"/>
      <c r="W49" s="3">
        <v>1095935</v>
      </c>
      <c r="X49" s="4"/>
      <c r="Y49" s="3">
        <v>400000</v>
      </c>
      <c r="Z49" s="4"/>
      <c r="AA49" s="3">
        <f>+Y49+W49</f>
        <v>1495935</v>
      </c>
    </row>
    <row r="50" spans="1:27" ht="15" x14ac:dyDescent="0.25">
      <c r="A50" s="24" t="s">
        <v>33</v>
      </c>
      <c r="B50" s="29"/>
      <c r="D50" s="16" t="s">
        <v>34</v>
      </c>
      <c r="E50" s="3">
        <v>2765000</v>
      </c>
      <c r="F50" s="4"/>
      <c r="G50" s="3">
        <f>400000-102876</f>
        <v>297124</v>
      </c>
      <c r="H50" s="4"/>
      <c r="I50" s="3">
        <f>E50+G50</f>
        <v>3062124</v>
      </c>
      <c r="J50" s="4"/>
      <c r="K50" s="3">
        <f>Q50-E50</f>
        <v>-2610</v>
      </c>
      <c r="L50" s="4"/>
      <c r="M50" s="3">
        <f>S50-G50</f>
        <v>112876</v>
      </c>
      <c r="N50" s="4"/>
      <c r="O50" s="3">
        <f>K50+M50</f>
        <v>110266</v>
      </c>
      <c r="P50" s="4"/>
      <c r="Q50" s="3">
        <v>2762390</v>
      </c>
      <c r="R50" s="4"/>
      <c r="S50" s="3">
        <v>410000</v>
      </c>
      <c r="T50" s="4"/>
      <c r="U50" s="3">
        <f>Q50+S50</f>
        <v>3172390</v>
      </c>
      <c r="V50" s="4"/>
      <c r="W50" s="3">
        <v>2762074</v>
      </c>
      <c r="X50" s="4"/>
      <c r="Y50" s="3">
        <v>380000</v>
      </c>
      <c r="Z50" s="4"/>
      <c r="AA50" s="3">
        <f>+Y50+W50</f>
        <v>3142074</v>
      </c>
    </row>
    <row r="51" spans="1:27" ht="15" x14ac:dyDescent="0.25">
      <c r="A51" s="24"/>
      <c r="B51" s="29"/>
      <c r="C51" s="36" t="s">
        <v>35</v>
      </c>
      <c r="E51" s="3"/>
      <c r="F51" s="4"/>
      <c r="G51" s="3"/>
      <c r="H51" s="4"/>
      <c r="I51" s="3"/>
      <c r="J51" s="4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</row>
    <row r="52" spans="1:27" ht="15" x14ac:dyDescent="0.25">
      <c r="A52" s="24" t="s">
        <v>36</v>
      </c>
      <c r="B52" s="29"/>
      <c r="D52" s="16" t="s">
        <v>37</v>
      </c>
      <c r="E52" s="3">
        <v>26000</v>
      </c>
      <c r="F52" s="4"/>
      <c r="G52" s="3">
        <v>0</v>
      </c>
      <c r="H52" s="4"/>
      <c r="I52" s="3">
        <f t="shared" ref="I52:I66" si="7">E52+G52</f>
        <v>26000</v>
      </c>
      <c r="J52" s="4"/>
      <c r="K52" s="3">
        <f t="shared" ref="K52:K59" si="8">Q52-E52</f>
        <v>0</v>
      </c>
      <c r="L52" s="4"/>
      <c r="M52" s="3">
        <f t="shared" ref="M52:M59" si="9">S52-G52</f>
        <v>0</v>
      </c>
      <c r="N52" s="4"/>
      <c r="O52" s="3">
        <f t="shared" ref="O52:O59" si="10">K52+M52</f>
        <v>0</v>
      </c>
      <c r="P52" s="4"/>
      <c r="Q52" s="3">
        <v>26000</v>
      </c>
      <c r="R52" s="4"/>
      <c r="S52" s="3">
        <v>0</v>
      </c>
      <c r="T52" s="4"/>
      <c r="U52" s="3">
        <f t="shared" ref="U52:U59" si="11">Q52+S52</f>
        <v>26000</v>
      </c>
      <c r="V52" s="4"/>
      <c r="W52" s="3">
        <v>23547</v>
      </c>
      <c r="X52" s="4"/>
      <c r="Y52" s="3">
        <v>0</v>
      </c>
      <c r="Z52" s="4"/>
      <c r="AA52" s="3">
        <f t="shared" ref="AA52:AA59" si="12">+Y52+W52</f>
        <v>23547</v>
      </c>
    </row>
    <row r="53" spans="1:27" ht="15" x14ac:dyDescent="0.25">
      <c r="A53" s="24" t="s">
        <v>38</v>
      </c>
      <c r="B53" s="29"/>
      <c r="D53" s="16" t="s">
        <v>39</v>
      </c>
      <c r="E53" s="3">
        <v>0</v>
      </c>
      <c r="F53" s="4"/>
      <c r="G53" s="3">
        <v>0</v>
      </c>
      <c r="H53" s="4"/>
      <c r="I53" s="3">
        <f>E53+G53</f>
        <v>0</v>
      </c>
      <c r="J53" s="4"/>
      <c r="K53" s="3">
        <f t="shared" si="8"/>
        <v>0</v>
      </c>
      <c r="L53" s="4"/>
      <c r="M53" s="3">
        <f t="shared" si="9"/>
        <v>0</v>
      </c>
      <c r="N53" s="4"/>
      <c r="O53" s="3">
        <f t="shared" si="10"/>
        <v>0</v>
      </c>
      <c r="P53" s="4"/>
      <c r="Q53" s="3">
        <v>0</v>
      </c>
      <c r="R53" s="4"/>
      <c r="S53" s="3">
        <v>0</v>
      </c>
      <c r="T53" s="4"/>
      <c r="U53" s="3">
        <f t="shared" si="11"/>
        <v>0</v>
      </c>
      <c r="V53" s="4"/>
      <c r="W53" s="3">
        <v>0</v>
      </c>
      <c r="X53" s="4"/>
      <c r="Y53" s="3">
        <v>0</v>
      </c>
      <c r="Z53" s="4"/>
      <c r="AA53" s="3">
        <f t="shared" si="12"/>
        <v>0</v>
      </c>
    </row>
    <row r="54" spans="1:27" ht="15" x14ac:dyDescent="0.25">
      <c r="A54" s="24" t="s">
        <v>40</v>
      </c>
      <c r="B54" s="29"/>
      <c r="D54" s="16" t="s">
        <v>41</v>
      </c>
      <c r="E54" s="3">
        <v>8400</v>
      </c>
      <c r="F54" s="4"/>
      <c r="G54" s="3">
        <v>0</v>
      </c>
      <c r="H54" s="4"/>
      <c r="I54" s="3">
        <f t="shared" si="7"/>
        <v>8400</v>
      </c>
      <c r="J54" s="4"/>
      <c r="K54" s="3">
        <f t="shared" si="8"/>
        <v>0</v>
      </c>
      <c r="L54" s="4"/>
      <c r="M54" s="3">
        <f t="shared" si="9"/>
        <v>0</v>
      </c>
      <c r="N54" s="4"/>
      <c r="O54" s="3">
        <f t="shared" si="10"/>
        <v>0</v>
      </c>
      <c r="P54" s="4"/>
      <c r="Q54" s="3">
        <v>8400</v>
      </c>
      <c r="R54" s="4"/>
      <c r="S54" s="3">
        <v>0</v>
      </c>
      <c r="T54" s="4"/>
      <c r="U54" s="3">
        <f t="shared" si="11"/>
        <v>8400</v>
      </c>
      <c r="V54" s="4"/>
      <c r="W54" s="3">
        <v>7489</v>
      </c>
      <c r="X54" s="4"/>
      <c r="Y54" s="3">
        <v>0</v>
      </c>
      <c r="Z54" s="4"/>
      <c r="AA54" s="3">
        <f t="shared" si="12"/>
        <v>7489</v>
      </c>
    </row>
    <row r="55" spans="1:27" ht="15" x14ac:dyDescent="0.25">
      <c r="A55" s="24" t="s">
        <v>42</v>
      </c>
      <c r="B55" s="29"/>
      <c r="D55" s="16" t="s">
        <v>43</v>
      </c>
      <c r="E55" s="3">
        <v>0</v>
      </c>
      <c r="F55" s="4"/>
      <c r="G55" s="3">
        <v>0</v>
      </c>
      <c r="H55" s="4"/>
      <c r="I55" s="3">
        <f t="shared" si="7"/>
        <v>0</v>
      </c>
      <c r="J55" s="4"/>
      <c r="K55" s="3">
        <f t="shared" si="8"/>
        <v>0</v>
      </c>
      <c r="L55" s="4"/>
      <c r="M55" s="3">
        <f t="shared" si="9"/>
        <v>0</v>
      </c>
      <c r="N55" s="4"/>
      <c r="O55" s="3">
        <f t="shared" si="10"/>
        <v>0</v>
      </c>
      <c r="P55" s="4"/>
      <c r="Q55" s="3">
        <v>0</v>
      </c>
      <c r="R55" s="4"/>
      <c r="S55" s="3">
        <v>0</v>
      </c>
      <c r="T55" s="4"/>
      <c r="U55" s="3">
        <f t="shared" si="11"/>
        <v>0</v>
      </c>
      <c r="V55" s="4"/>
      <c r="W55" s="3">
        <v>0</v>
      </c>
      <c r="X55" s="4"/>
      <c r="Y55" s="3">
        <v>0</v>
      </c>
      <c r="Z55" s="4"/>
      <c r="AA55" s="3">
        <f t="shared" si="12"/>
        <v>0</v>
      </c>
    </row>
    <row r="56" spans="1:27" ht="15" x14ac:dyDescent="0.25">
      <c r="A56" s="24" t="s">
        <v>44</v>
      </c>
      <c r="B56" s="29"/>
      <c r="D56" s="16" t="s">
        <v>45</v>
      </c>
      <c r="E56" s="3">
        <v>0</v>
      </c>
      <c r="F56" s="4"/>
      <c r="G56" s="3">
        <v>0</v>
      </c>
      <c r="H56" s="4"/>
      <c r="I56" s="3">
        <f t="shared" si="7"/>
        <v>0</v>
      </c>
      <c r="J56" s="4"/>
      <c r="K56" s="3">
        <f t="shared" si="8"/>
        <v>0</v>
      </c>
      <c r="L56" s="4"/>
      <c r="M56" s="3">
        <f t="shared" si="9"/>
        <v>0</v>
      </c>
      <c r="N56" s="4"/>
      <c r="O56" s="3">
        <f t="shared" si="10"/>
        <v>0</v>
      </c>
      <c r="P56" s="4"/>
      <c r="Q56" s="3">
        <v>0</v>
      </c>
      <c r="R56" s="4"/>
      <c r="S56" s="3">
        <v>0</v>
      </c>
      <c r="T56" s="4"/>
      <c r="U56" s="3">
        <f t="shared" si="11"/>
        <v>0</v>
      </c>
      <c r="V56" s="4"/>
      <c r="W56" s="3">
        <v>0</v>
      </c>
      <c r="X56" s="4"/>
      <c r="Y56" s="3">
        <v>0</v>
      </c>
      <c r="Z56" s="4"/>
      <c r="AA56" s="3">
        <f t="shared" si="12"/>
        <v>0</v>
      </c>
    </row>
    <row r="57" spans="1:27" ht="15" x14ac:dyDescent="0.25">
      <c r="A57" s="24" t="s">
        <v>46</v>
      </c>
      <c r="B57" s="29"/>
      <c r="D57" s="16" t="s">
        <v>47</v>
      </c>
      <c r="E57" s="3">
        <v>0</v>
      </c>
      <c r="F57" s="4"/>
      <c r="G57" s="3">
        <v>0</v>
      </c>
      <c r="H57" s="4"/>
      <c r="I57" s="3">
        <f t="shared" si="7"/>
        <v>0</v>
      </c>
      <c r="J57" s="4"/>
      <c r="K57" s="3">
        <f t="shared" si="8"/>
        <v>0</v>
      </c>
      <c r="L57" s="4"/>
      <c r="M57" s="3">
        <f t="shared" si="9"/>
        <v>0</v>
      </c>
      <c r="N57" s="4"/>
      <c r="O57" s="3">
        <f t="shared" si="10"/>
        <v>0</v>
      </c>
      <c r="P57" s="4"/>
      <c r="Q57" s="3">
        <v>0</v>
      </c>
      <c r="R57" s="4"/>
      <c r="S57" s="3">
        <v>0</v>
      </c>
      <c r="T57" s="4"/>
      <c r="U57" s="3">
        <f t="shared" si="11"/>
        <v>0</v>
      </c>
      <c r="V57" s="4"/>
      <c r="W57" s="3">
        <v>0</v>
      </c>
      <c r="X57" s="4"/>
      <c r="Y57" s="3">
        <v>0</v>
      </c>
      <c r="Z57" s="4"/>
      <c r="AA57" s="3">
        <f t="shared" si="12"/>
        <v>0</v>
      </c>
    </row>
    <row r="58" spans="1:27" ht="15" x14ac:dyDescent="0.25">
      <c r="A58" s="24" t="s">
        <v>48</v>
      </c>
      <c r="B58" s="29"/>
      <c r="D58" s="16" t="s">
        <v>49</v>
      </c>
      <c r="E58" s="3">
        <v>0</v>
      </c>
      <c r="F58" s="4"/>
      <c r="G58" s="3">
        <v>0</v>
      </c>
      <c r="H58" s="4"/>
      <c r="I58" s="3">
        <f t="shared" si="7"/>
        <v>0</v>
      </c>
      <c r="J58" s="4"/>
      <c r="K58" s="3">
        <f t="shared" si="8"/>
        <v>0</v>
      </c>
      <c r="L58" s="4"/>
      <c r="M58" s="3">
        <f t="shared" si="9"/>
        <v>0</v>
      </c>
      <c r="N58" s="4"/>
      <c r="O58" s="3">
        <f t="shared" si="10"/>
        <v>0</v>
      </c>
      <c r="P58" s="4"/>
      <c r="Q58" s="3">
        <v>0</v>
      </c>
      <c r="R58" s="4"/>
      <c r="S58" s="3">
        <v>0</v>
      </c>
      <c r="T58" s="4"/>
      <c r="U58" s="3">
        <f t="shared" si="11"/>
        <v>0</v>
      </c>
      <c r="V58" s="4"/>
      <c r="W58" s="3">
        <v>0</v>
      </c>
      <c r="X58" s="4"/>
      <c r="Y58" s="3">
        <v>0</v>
      </c>
      <c r="Z58" s="4"/>
      <c r="AA58" s="3">
        <f t="shared" si="12"/>
        <v>0</v>
      </c>
    </row>
    <row r="59" spans="1:27" ht="15" x14ac:dyDescent="0.25">
      <c r="A59" s="24" t="s">
        <v>50</v>
      </c>
      <c r="B59" s="29"/>
      <c r="D59" s="16" t="s">
        <v>51</v>
      </c>
      <c r="E59" s="3">
        <v>0</v>
      </c>
      <c r="F59" s="4"/>
      <c r="G59" s="3">
        <v>0</v>
      </c>
      <c r="H59" s="4"/>
      <c r="I59" s="3">
        <f t="shared" si="7"/>
        <v>0</v>
      </c>
      <c r="J59" s="4"/>
      <c r="K59" s="3">
        <f t="shared" si="8"/>
        <v>0</v>
      </c>
      <c r="L59" s="4"/>
      <c r="M59" s="3">
        <f t="shared" si="9"/>
        <v>0</v>
      </c>
      <c r="N59" s="4"/>
      <c r="O59" s="3">
        <f t="shared" si="10"/>
        <v>0</v>
      </c>
      <c r="P59" s="4"/>
      <c r="Q59" s="3">
        <v>0</v>
      </c>
      <c r="R59" s="4"/>
      <c r="S59" s="3">
        <v>0</v>
      </c>
      <c r="T59" s="4"/>
      <c r="U59" s="3">
        <f t="shared" si="11"/>
        <v>0</v>
      </c>
      <c r="V59" s="4"/>
      <c r="W59" s="3">
        <v>0</v>
      </c>
      <c r="X59" s="4"/>
      <c r="Y59" s="3">
        <v>0</v>
      </c>
      <c r="Z59" s="4"/>
      <c r="AA59" s="3">
        <f t="shared" si="12"/>
        <v>0</v>
      </c>
    </row>
    <row r="60" spans="1:27" ht="15" x14ac:dyDescent="0.25">
      <c r="A60" s="24"/>
      <c r="B60" s="29"/>
      <c r="C60" s="36" t="s">
        <v>52</v>
      </c>
      <c r="D60" s="15"/>
      <c r="E60" s="33"/>
      <c r="F60" s="33"/>
      <c r="G60" s="3">
        <v>0</v>
      </c>
      <c r="H60" s="4"/>
      <c r="I60" s="3">
        <f t="shared" si="7"/>
        <v>0</v>
      </c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ht="15" x14ac:dyDescent="0.25">
      <c r="A61" s="24" t="s">
        <v>53</v>
      </c>
      <c r="B61" s="29"/>
      <c r="D61" s="16" t="s">
        <v>39</v>
      </c>
      <c r="E61" s="3">
        <v>55000</v>
      </c>
      <c r="F61" s="4"/>
      <c r="G61" s="3">
        <v>277500</v>
      </c>
      <c r="H61" s="4"/>
      <c r="I61" s="3">
        <f t="shared" si="7"/>
        <v>332500</v>
      </c>
      <c r="J61" s="4"/>
      <c r="K61" s="3">
        <f t="shared" ref="K61:K66" si="13">Q61-E61</f>
        <v>-50</v>
      </c>
      <c r="L61" s="4"/>
      <c r="M61" s="3">
        <f t="shared" ref="M61:M66" si="14">S61-G61</f>
        <v>-7500</v>
      </c>
      <c r="N61" s="4"/>
      <c r="O61" s="3">
        <f t="shared" ref="O61:O66" si="15">K61+M61</f>
        <v>-7550</v>
      </c>
      <c r="P61" s="4"/>
      <c r="Q61" s="3">
        <v>54950</v>
      </c>
      <c r="R61" s="4"/>
      <c r="S61" s="3">
        <v>270000</v>
      </c>
      <c r="T61" s="4"/>
      <c r="U61" s="3">
        <f t="shared" ref="U61:U66" si="16">Q61+S61</f>
        <v>324950</v>
      </c>
      <c r="V61" s="4"/>
      <c r="W61" s="3">
        <v>53940</v>
      </c>
      <c r="X61" s="4"/>
      <c r="Y61" s="3">
        <v>269332</v>
      </c>
      <c r="Z61" s="4"/>
      <c r="AA61" s="3">
        <f t="shared" ref="AA61:AA66" si="17">+Y61+W61</f>
        <v>323272</v>
      </c>
    </row>
    <row r="62" spans="1:27" ht="15" x14ac:dyDescent="0.25">
      <c r="A62" s="24" t="s">
        <v>54</v>
      </c>
      <c r="B62" s="29"/>
      <c r="D62" s="16" t="s">
        <v>41</v>
      </c>
      <c r="E62" s="3">
        <v>0</v>
      </c>
      <c r="F62" s="4"/>
      <c r="G62" s="3">
        <v>120000</v>
      </c>
      <c r="H62" s="4"/>
      <c r="I62" s="3">
        <f t="shared" si="7"/>
        <v>120000</v>
      </c>
      <c r="J62" s="4"/>
      <c r="K62" s="3">
        <f t="shared" si="13"/>
        <v>0</v>
      </c>
      <c r="L62" s="4"/>
      <c r="M62" s="3">
        <f t="shared" si="14"/>
        <v>10000</v>
      </c>
      <c r="N62" s="4"/>
      <c r="O62" s="3">
        <f t="shared" si="15"/>
        <v>10000</v>
      </c>
      <c r="P62" s="4"/>
      <c r="Q62" s="3">
        <v>0</v>
      </c>
      <c r="R62" s="4"/>
      <c r="S62" s="3">
        <v>130000</v>
      </c>
      <c r="T62" s="4"/>
      <c r="U62" s="3">
        <f t="shared" si="16"/>
        <v>130000</v>
      </c>
      <c r="V62" s="4"/>
      <c r="W62" s="3">
        <f>Q62</f>
        <v>0</v>
      </c>
      <c r="X62" s="4"/>
      <c r="Y62" s="3">
        <v>129000</v>
      </c>
      <c r="Z62" s="4"/>
      <c r="AA62" s="3">
        <f t="shared" si="17"/>
        <v>129000</v>
      </c>
    </row>
    <row r="63" spans="1:27" ht="15" x14ac:dyDescent="0.25">
      <c r="A63" s="24" t="s">
        <v>55</v>
      </c>
      <c r="B63" s="29"/>
      <c r="D63" s="16" t="s">
        <v>43</v>
      </c>
      <c r="E63" s="3">
        <v>0</v>
      </c>
      <c r="F63" s="4"/>
      <c r="G63" s="3">
        <v>123500</v>
      </c>
      <c r="H63" s="4"/>
      <c r="I63" s="3">
        <f t="shared" si="7"/>
        <v>123500</v>
      </c>
      <c r="J63" s="4"/>
      <c r="K63" s="3">
        <f t="shared" si="13"/>
        <v>0</v>
      </c>
      <c r="L63" s="4"/>
      <c r="M63" s="3">
        <f t="shared" si="14"/>
        <v>1500</v>
      </c>
      <c r="N63" s="4"/>
      <c r="O63" s="3">
        <f t="shared" si="15"/>
        <v>1500</v>
      </c>
      <c r="P63" s="4"/>
      <c r="Q63" s="3">
        <v>0</v>
      </c>
      <c r="R63" s="4"/>
      <c r="S63" s="3">
        <v>125000</v>
      </c>
      <c r="T63" s="4"/>
      <c r="U63" s="3">
        <f t="shared" si="16"/>
        <v>125000</v>
      </c>
      <c r="V63" s="4"/>
      <c r="W63" s="3">
        <f>Q63</f>
        <v>0</v>
      </c>
      <c r="X63" s="4"/>
      <c r="Y63" s="3">
        <v>124500</v>
      </c>
      <c r="Z63" s="4"/>
      <c r="AA63" s="3">
        <f t="shared" si="17"/>
        <v>124500</v>
      </c>
    </row>
    <row r="64" spans="1:27" ht="15" x14ac:dyDescent="0.25">
      <c r="A64" s="24" t="s">
        <v>56</v>
      </c>
      <c r="B64" s="29"/>
      <c r="D64" s="16" t="s">
        <v>45</v>
      </c>
      <c r="E64" s="3">
        <v>250000</v>
      </c>
      <c r="F64" s="4"/>
      <c r="G64" s="3">
        <v>80000</v>
      </c>
      <c r="H64" s="4"/>
      <c r="I64" s="3">
        <f t="shared" si="7"/>
        <v>330000</v>
      </c>
      <c r="J64" s="4"/>
      <c r="K64" s="3">
        <f t="shared" si="13"/>
        <v>1961</v>
      </c>
      <c r="L64" s="4"/>
      <c r="M64" s="3">
        <f t="shared" si="14"/>
        <v>0</v>
      </c>
      <c r="N64" s="4"/>
      <c r="O64" s="3">
        <f t="shared" si="15"/>
        <v>1961</v>
      </c>
      <c r="P64" s="4"/>
      <c r="Q64" s="3">
        <v>251961</v>
      </c>
      <c r="R64" s="4"/>
      <c r="S64" s="3">
        <v>80000</v>
      </c>
      <c r="T64" s="4"/>
      <c r="U64" s="3">
        <f t="shared" si="16"/>
        <v>331961</v>
      </c>
      <c r="V64" s="4"/>
      <c r="W64" s="3">
        <v>215324</v>
      </c>
      <c r="X64" s="4"/>
      <c r="Y64" s="3">
        <v>79500</v>
      </c>
      <c r="Z64" s="4"/>
      <c r="AA64" s="3">
        <f t="shared" si="17"/>
        <v>294824</v>
      </c>
    </row>
    <row r="65" spans="1:27" ht="15" x14ac:dyDescent="0.25">
      <c r="A65" s="24" t="s">
        <v>57</v>
      </c>
      <c r="B65" s="29"/>
      <c r="D65" s="16" t="s">
        <v>47</v>
      </c>
      <c r="E65" s="3">
        <v>0</v>
      </c>
      <c r="F65" s="4"/>
      <c r="G65" s="3">
        <v>20000</v>
      </c>
      <c r="H65" s="4"/>
      <c r="I65" s="3">
        <f t="shared" si="7"/>
        <v>20000</v>
      </c>
      <c r="J65" s="4"/>
      <c r="K65" s="3">
        <f t="shared" si="13"/>
        <v>0</v>
      </c>
      <c r="L65" s="4"/>
      <c r="M65" s="3">
        <f t="shared" si="14"/>
        <v>0</v>
      </c>
      <c r="N65" s="4"/>
      <c r="O65" s="3">
        <f t="shared" si="15"/>
        <v>0</v>
      </c>
      <c r="P65" s="4"/>
      <c r="Q65" s="3">
        <v>0</v>
      </c>
      <c r="R65" s="4"/>
      <c r="S65" s="3">
        <v>20000</v>
      </c>
      <c r="T65" s="4"/>
      <c r="U65" s="3">
        <f t="shared" si="16"/>
        <v>20000</v>
      </c>
      <c r="V65" s="4"/>
      <c r="W65" s="3">
        <f>Q65</f>
        <v>0</v>
      </c>
      <c r="X65" s="4"/>
      <c r="Y65" s="3">
        <v>18748</v>
      </c>
      <c r="Z65" s="4"/>
      <c r="AA65" s="3">
        <f t="shared" si="17"/>
        <v>18748</v>
      </c>
    </row>
    <row r="66" spans="1:27" ht="15" x14ac:dyDescent="0.25">
      <c r="A66" s="24" t="s">
        <v>58</v>
      </c>
      <c r="B66" s="29"/>
      <c r="D66" s="16" t="s">
        <v>49</v>
      </c>
      <c r="E66" s="35">
        <v>138000</v>
      </c>
      <c r="F66" s="35"/>
      <c r="G66" s="3">
        <v>24000</v>
      </c>
      <c r="H66" s="4"/>
      <c r="I66" s="3">
        <f t="shared" si="7"/>
        <v>162000</v>
      </c>
      <c r="J66" s="35"/>
      <c r="K66" s="35">
        <f t="shared" si="13"/>
        <v>436</v>
      </c>
      <c r="L66" s="35"/>
      <c r="M66" s="35">
        <f t="shared" si="14"/>
        <v>1000</v>
      </c>
      <c r="N66" s="35"/>
      <c r="O66" s="35">
        <f t="shared" si="15"/>
        <v>1436</v>
      </c>
      <c r="P66" s="35"/>
      <c r="Q66" s="35">
        <v>138436</v>
      </c>
      <c r="R66" s="35"/>
      <c r="S66" s="35">
        <v>25000</v>
      </c>
      <c r="T66" s="35"/>
      <c r="U66" s="35">
        <f t="shared" si="16"/>
        <v>163436</v>
      </c>
      <c r="V66" s="35"/>
      <c r="W66" s="35">
        <v>85635</v>
      </c>
      <c r="X66" s="35"/>
      <c r="Y66" s="35">
        <v>22500</v>
      </c>
      <c r="Z66" s="35"/>
      <c r="AA66" s="35">
        <f t="shared" si="17"/>
        <v>108135</v>
      </c>
    </row>
    <row r="67" spans="1:27" ht="15" x14ac:dyDescent="0.25">
      <c r="A67" s="24" t="s">
        <v>59</v>
      </c>
      <c r="B67" s="29"/>
      <c r="D67" s="16" t="s">
        <v>51</v>
      </c>
      <c r="E67" s="35">
        <v>0</v>
      </c>
      <c r="F67" s="35"/>
      <c r="G67" s="3">
        <v>5000</v>
      </c>
      <c r="H67" s="4"/>
      <c r="I67" s="3">
        <f>E67+G67</f>
        <v>5000</v>
      </c>
      <c r="J67" s="35"/>
      <c r="K67" s="35">
        <f>Q67-E67</f>
        <v>0</v>
      </c>
      <c r="L67" s="35"/>
      <c r="M67" s="35">
        <f>S67-G67</f>
        <v>0</v>
      </c>
      <c r="N67" s="35"/>
      <c r="O67" s="35">
        <f>K67+M67</f>
        <v>0</v>
      </c>
      <c r="P67" s="35"/>
      <c r="Q67" s="35">
        <v>0</v>
      </c>
      <c r="R67" s="35"/>
      <c r="S67" s="35">
        <v>5000</v>
      </c>
      <c r="T67" s="35"/>
      <c r="U67" s="35">
        <f>Q67+S67</f>
        <v>5000</v>
      </c>
      <c r="V67" s="35"/>
      <c r="W67" s="35">
        <f>Q67</f>
        <v>0</v>
      </c>
      <c r="X67" s="35"/>
      <c r="Y67" s="35">
        <v>4500</v>
      </c>
      <c r="Z67" s="35"/>
      <c r="AA67" s="35">
        <f>+Y67+W67</f>
        <v>4500</v>
      </c>
    </row>
    <row r="68" spans="1:27" ht="15" x14ac:dyDescent="0.25">
      <c r="A68" s="24" t="s">
        <v>60</v>
      </c>
      <c r="B68" s="29"/>
      <c r="D68" s="36" t="s">
        <v>61</v>
      </c>
      <c r="E68" s="37">
        <f>SUM(E46:E67)</f>
        <v>6067985</v>
      </c>
      <c r="F68" s="35"/>
      <c r="G68" s="37">
        <f>SUM(G46:G67)</f>
        <v>1732924</v>
      </c>
      <c r="H68" s="35"/>
      <c r="I68" s="37">
        <f>SUM(I46:I67)</f>
        <v>7800909</v>
      </c>
      <c r="J68" s="35"/>
      <c r="K68" s="37">
        <f>SUM(K46:K67)</f>
        <v>2996</v>
      </c>
      <c r="L68" s="35"/>
      <c r="M68" s="37">
        <f>SUM(M46:M67)</f>
        <v>116310</v>
      </c>
      <c r="N68" s="35"/>
      <c r="O68" s="37">
        <f>SUM(O46:O67)</f>
        <v>119306</v>
      </c>
      <c r="P68" s="35"/>
      <c r="Q68" s="37">
        <f>SUM(Q46:Q67)</f>
        <v>6070981</v>
      </c>
      <c r="R68" s="35"/>
      <c r="S68" s="37">
        <f>SUM(S46:S67)</f>
        <v>1849234</v>
      </c>
      <c r="T68" s="35"/>
      <c r="U68" s="37">
        <f>SUM(U46:U67)</f>
        <v>7920215</v>
      </c>
      <c r="V68" s="35"/>
      <c r="W68" s="37">
        <f>SUM(W46:W67)</f>
        <v>5976584</v>
      </c>
      <c r="X68" s="35"/>
      <c r="Y68" s="37">
        <f>SUM(Y46:Y67)</f>
        <v>1754635</v>
      </c>
      <c r="Z68" s="35"/>
      <c r="AA68" s="37">
        <f>SUM(AA46:AA67)</f>
        <v>7731219</v>
      </c>
    </row>
    <row r="69" spans="1:27" ht="15" x14ac:dyDescent="0.25">
      <c r="A69" s="24"/>
      <c r="B69" s="29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ht="15" x14ac:dyDescent="0.25">
      <c r="A70" s="24"/>
      <c r="B70" s="29"/>
      <c r="C70" s="36" t="s">
        <v>62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ht="15" x14ac:dyDescent="0.25">
      <c r="A71" s="23" t="s">
        <v>63</v>
      </c>
      <c r="B71" s="29"/>
      <c r="C71" s="36" t="s">
        <v>64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ht="15" x14ac:dyDescent="0.25">
      <c r="A72" s="24" t="s">
        <v>65</v>
      </c>
      <c r="B72" s="29"/>
      <c r="C72" s="16"/>
      <c r="D72" s="16" t="s">
        <v>37</v>
      </c>
      <c r="E72" s="35">
        <v>0</v>
      </c>
      <c r="F72" s="35"/>
      <c r="G72" s="3">
        <v>44800</v>
      </c>
      <c r="H72" s="4"/>
      <c r="I72" s="3">
        <f t="shared" ref="I72:I79" si="18">E72+G72</f>
        <v>44800</v>
      </c>
      <c r="J72" s="35"/>
      <c r="K72" s="35">
        <f t="shared" ref="K72:K79" si="19">Q72-E72</f>
        <v>0</v>
      </c>
      <c r="L72" s="35"/>
      <c r="M72" s="35">
        <f t="shared" ref="M72:M79" si="20">S72-G72</f>
        <v>200</v>
      </c>
      <c r="N72" s="35"/>
      <c r="O72" s="35">
        <f t="shared" ref="O72:O79" si="21">K72+M72</f>
        <v>200</v>
      </c>
      <c r="P72" s="35"/>
      <c r="Q72" s="35">
        <v>0</v>
      </c>
      <c r="R72" s="35"/>
      <c r="S72" s="35">
        <v>45000</v>
      </c>
      <c r="T72" s="35"/>
      <c r="U72" s="35">
        <f t="shared" ref="U72:U79" si="22">Q72+S72</f>
        <v>45000</v>
      </c>
      <c r="V72" s="35"/>
      <c r="W72" s="35">
        <f t="shared" ref="W72:W79" si="23">Q72</f>
        <v>0</v>
      </c>
      <c r="X72" s="35"/>
      <c r="Y72" s="35">
        <v>9920</v>
      </c>
      <c r="Z72" s="35"/>
      <c r="AA72" s="35">
        <f t="shared" ref="AA72:AA79" si="24">+Y72+W72</f>
        <v>9920</v>
      </c>
    </row>
    <row r="73" spans="1:27" ht="15" x14ac:dyDescent="0.25">
      <c r="A73" s="24" t="s">
        <v>66</v>
      </c>
      <c r="B73" s="29"/>
      <c r="C73" s="16"/>
      <c r="D73" s="16" t="s">
        <v>39</v>
      </c>
      <c r="E73" s="35">
        <v>0</v>
      </c>
      <c r="F73" s="35"/>
      <c r="G73" s="3">
        <v>24400</v>
      </c>
      <c r="H73" s="4"/>
      <c r="I73" s="3">
        <f t="shared" si="18"/>
        <v>24400</v>
      </c>
      <c r="J73" s="35"/>
      <c r="K73" s="35">
        <f t="shared" si="19"/>
        <v>0</v>
      </c>
      <c r="L73" s="35"/>
      <c r="M73" s="35">
        <f t="shared" si="20"/>
        <v>600</v>
      </c>
      <c r="N73" s="35"/>
      <c r="O73" s="35">
        <f t="shared" si="21"/>
        <v>600</v>
      </c>
      <c r="P73" s="35"/>
      <c r="Q73" s="35">
        <v>0</v>
      </c>
      <c r="R73" s="35"/>
      <c r="S73" s="35">
        <v>25000</v>
      </c>
      <c r="T73" s="35"/>
      <c r="U73" s="35">
        <f t="shared" si="22"/>
        <v>25000</v>
      </c>
      <c r="V73" s="35"/>
      <c r="W73" s="35">
        <f t="shared" si="23"/>
        <v>0</v>
      </c>
      <c r="X73" s="35"/>
      <c r="Y73" s="35">
        <v>15000</v>
      </c>
      <c r="Z73" s="35"/>
      <c r="AA73" s="35">
        <f t="shared" si="24"/>
        <v>15000</v>
      </c>
    </row>
    <row r="74" spans="1:27" ht="15" x14ac:dyDescent="0.25">
      <c r="A74" s="24" t="s">
        <v>67</v>
      </c>
      <c r="B74" s="29"/>
      <c r="C74" s="16"/>
      <c r="D74" s="16" t="s">
        <v>41</v>
      </c>
      <c r="E74" s="35">
        <v>0</v>
      </c>
      <c r="F74" s="35"/>
      <c r="G74" s="3">
        <v>7500</v>
      </c>
      <c r="H74" s="4"/>
      <c r="I74" s="3">
        <f t="shared" si="18"/>
        <v>7500</v>
      </c>
      <c r="J74" s="35"/>
      <c r="K74" s="35">
        <f t="shared" si="19"/>
        <v>0</v>
      </c>
      <c r="L74" s="35"/>
      <c r="M74" s="35">
        <f t="shared" si="20"/>
        <v>-500</v>
      </c>
      <c r="N74" s="35"/>
      <c r="O74" s="35">
        <f t="shared" si="21"/>
        <v>-500</v>
      </c>
      <c r="P74" s="35"/>
      <c r="Q74" s="35">
        <v>0</v>
      </c>
      <c r="R74" s="35"/>
      <c r="S74" s="35">
        <v>7000</v>
      </c>
      <c r="T74" s="35"/>
      <c r="U74" s="35">
        <f t="shared" si="22"/>
        <v>7000</v>
      </c>
      <c r="V74" s="35"/>
      <c r="W74" s="35">
        <f t="shared" si="23"/>
        <v>0</v>
      </c>
      <c r="X74" s="35"/>
      <c r="Y74" s="35">
        <v>7000</v>
      </c>
      <c r="Z74" s="35"/>
      <c r="AA74" s="35">
        <f t="shared" si="24"/>
        <v>7000</v>
      </c>
    </row>
    <row r="75" spans="1:27" ht="15" x14ac:dyDescent="0.25">
      <c r="A75" s="24" t="s">
        <v>68</v>
      </c>
      <c r="C75" s="16"/>
      <c r="D75" s="16" t="s">
        <v>43</v>
      </c>
      <c r="E75" s="35">
        <v>0</v>
      </c>
      <c r="F75" s="35"/>
      <c r="G75" s="3">
        <v>7000</v>
      </c>
      <c r="H75" s="4"/>
      <c r="I75" s="3">
        <f t="shared" si="18"/>
        <v>7000</v>
      </c>
      <c r="J75" s="35"/>
      <c r="K75" s="35">
        <f t="shared" si="19"/>
        <v>0</v>
      </c>
      <c r="L75" s="35"/>
      <c r="M75" s="35">
        <f t="shared" si="20"/>
        <v>500</v>
      </c>
      <c r="N75" s="35"/>
      <c r="O75" s="35">
        <f t="shared" si="21"/>
        <v>500</v>
      </c>
      <c r="P75" s="35"/>
      <c r="Q75" s="35">
        <v>0</v>
      </c>
      <c r="R75" s="35"/>
      <c r="S75" s="35">
        <v>7500</v>
      </c>
      <c r="T75" s="35"/>
      <c r="U75" s="35">
        <f t="shared" si="22"/>
        <v>7500</v>
      </c>
      <c r="V75" s="35"/>
      <c r="W75" s="35">
        <f t="shared" si="23"/>
        <v>0</v>
      </c>
      <c r="X75" s="35"/>
      <c r="Y75" s="35">
        <v>7500</v>
      </c>
      <c r="Z75" s="35"/>
      <c r="AA75" s="35">
        <f t="shared" si="24"/>
        <v>7500</v>
      </c>
    </row>
    <row r="76" spans="1:27" ht="15" x14ac:dyDescent="0.25">
      <c r="A76" s="24" t="s">
        <v>69</v>
      </c>
      <c r="C76" s="16"/>
      <c r="D76" s="16" t="s">
        <v>45</v>
      </c>
      <c r="E76" s="35">
        <v>0</v>
      </c>
      <c r="F76" s="35"/>
      <c r="G76" s="3">
        <v>5000</v>
      </c>
      <c r="H76" s="4"/>
      <c r="I76" s="3">
        <f t="shared" si="18"/>
        <v>5000</v>
      </c>
      <c r="J76" s="35"/>
      <c r="K76" s="35">
        <f t="shared" si="19"/>
        <v>0</v>
      </c>
      <c r="L76" s="35"/>
      <c r="M76" s="35">
        <f t="shared" si="20"/>
        <v>0</v>
      </c>
      <c r="N76" s="35"/>
      <c r="O76" s="35">
        <f t="shared" si="21"/>
        <v>0</v>
      </c>
      <c r="P76" s="35"/>
      <c r="Q76" s="35">
        <v>0</v>
      </c>
      <c r="R76" s="35"/>
      <c r="S76" s="35">
        <v>5000</v>
      </c>
      <c r="T76" s="35"/>
      <c r="U76" s="35">
        <f t="shared" si="22"/>
        <v>5000</v>
      </c>
      <c r="V76" s="35"/>
      <c r="W76" s="35">
        <f t="shared" si="23"/>
        <v>0</v>
      </c>
      <c r="X76" s="35"/>
      <c r="Y76" s="35">
        <v>5000</v>
      </c>
      <c r="Z76" s="35"/>
      <c r="AA76" s="35">
        <f t="shared" si="24"/>
        <v>5000</v>
      </c>
    </row>
    <row r="77" spans="1:27" ht="15" x14ac:dyDescent="0.25">
      <c r="A77" s="24" t="s">
        <v>70</v>
      </c>
      <c r="C77" s="16"/>
      <c r="D77" s="16" t="s">
        <v>47</v>
      </c>
      <c r="E77" s="35">
        <v>0</v>
      </c>
      <c r="F77" s="35"/>
      <c r="G77" s="3">
        <v>1480</v>
      </c>
      <c r="H77" s="4"/>
      <c r="I77" s="3">
        <f t="shared" si="18"/>
        <v>1480</v>
      </c>
      <c r="J77" s="35"/>
      <c r="K77" s="35">
        <f t="shared" si="19"/>
        <v>0</v>
      </c>
      <c r="L77" s="35"/>
      <c r="M77" s="35">
        <f t="shared" si="20"/>
        <v>20</v>
      </c>
      <c r="N77" s="35"/>
      <c r="O77" s="35">
        <f t="shared" si="21"/>
        <v>20</v>
      </c>
      <c r="P77" s="35"/>
      <c r="Q77" s="35">
        <v>0</v>
      </c>
      <c r="R77" s="35"/>
      <c r="S77" s="35">
        <v>1500</v>
      </c>
      <c r="T77" s="35"/>
      <c r="U77" s="35">
        <f t="shared" si="22"/>
        <v>1500</v>
      </c>
      <c r="V77" s="35"/>
      <c r="W77" s="35">
        <f t="shared" si="23"/>
        <v>0</v>
      </c>
      <c r="X77" s="35"/>
      <c r="Y77" s="35">
        <v>975</v>
      </c>
      <c r="Z77" s="35"/>
      <c r="AA77" s="35">
        <f t="shared" si="24"/>
        <v>975</v>
      </c>
    </row>
    <row r="78" spans="1:27" ht="15" x14ac:dyDescent="0.25">
      <c r="A78" s="24" t="s">
        <v>71</v>
      </c>
      <c r="C78" s="16"/>
      <c r="D78" s="16" t="s">
        <v>49</v>
      </c>
      <c r="E78" s="35">
        <v>0</v>
      </c>
      <c r="F78" s="35"/>
      <c r="G78" s="3">
        <v>710</v>
      </c>
      <c r="H78" s="4"/>
      <c r="I78" s="3">
        <f t="shared" si="18"/>
        <v>710</v>
      </c>
      <c r="J78" s="35"/>
      <c r="K78" s="35">
        <f t="shared" si="19"/>
        <v>0</v>
      </c>
      <c r="L78" s="35"/>
      <c r="M78" s="35">
        <f t="shared" si="20"/>
        <v>-10</v>
      </c>
      <c r="N78" s="35"/>
      <c r="O78" s="35">
        <f t="shared" si="21"/>
        <v>-10</v>
      </c>
      <c r="P78" s="35"/>
      <c r="Q78" s="35">
        <v>0</v>
      </c>
      <c r="R78" s="35"/>
      <c r="S78" s="35">
        <v>700</v>
      </c>
      <c r="T78" s="35"/>
      <c r="U78" s="35">
        <f t="shared" si="22"/>
        <v>700</v>
      </c>
      <c r="V78" s="35"/>
      <c r="W78" s="35">
        <f t="shared" si="23"/>
        <v>0</v>
      </c>
      <c r="X78" s="35"/>
      <c r="Y78" s="35">
        <v>200</v>
      </c>
      <c r="Z78" s="35"/>
      <c r="AA78" s="35">
        <f t="shared" si="24"/>
        <v>200</v>
      </c>
    </row>
    <row r="79" spans="1:27" ht="15" x14ac:dyDescent="0.25">
      <c r="A79" s="24" t="s">
        <v>72</v>
      </c>
      <c r="C79" s="16"/>
      <c r="D79" s="16" t="s">
        <v>51</v>
      </c>
      <c r="E79" s="35">
        <v>0</v>
      </c>
      <c r="F79" s="35"/>
      <c r="G79" s="3">
        <v>300</v>
      </c>
      <c r="H79" s="4"/>
      <c r="I79" s="3">
        <f t="shared" si="18"/>
        <v>300</v>
      </c>
      <c r="J79" s="35"/>
      <c r="K79" s="35">
        <f t="shared" si="19"/>
        <v>0</v>
      </c>
      <c r="L79" s="35"/>
      <c r="M79" s="35">
        <f t="shared" si="20"/>
        <v>0</v>
      </c>
      <c r="N79" s="35"/>
      <c r="O79" s="35">
        <f t="shared" si="21"/>
        <v>0</v>
      </c>
      <c r="P79" s="35"/>
      <c r="Q79" s="35">
        <v>0</v>
      </c>
      <c r="R79" s="35"/>
      <c r="S79" s="35">
        <v>300</v>
      </c>
      <c r="T79" s="35"/>
      <c r="U79" s="35">
        <f t="shared" si="22"/>
        <v>300</v>
      </c>
      <c r="V79" s="35"/>
      <c r="W79" s="35">
        <f t="shared" si="23"/>
        <v>0</v>
      </c>
      <c r="X79" s="35"/>
      <c r="Y79" s="35">
        <v>300</v>
      </c>
      <c r="Z79" s="35"/>
      <c r="AA79" s="35">
        <f t="shared" si="24"/>
        <v>300</v>
      </c>
    </row>
    <row r="80" spans="1:27" ht="15" x14ac:dyDescent="0.25">
      <c r="A80" s="24" t="s">
        <v>73</v>
      </c>
      <c r="C80" s="36" t="s">
        <v>74</v>
      </c>
      <c r="E80" s="37">
        <f>SUM(E72:E79)</f>
        <v>0</v>
      </c>
      <c r="F80" s="35"/>
      <c r="G80" s="37">
        <f>SUM(G72:G79)</f>
        <v>91190</v>
      </c>
      <c r="H80" s="35"/>
      <c r="I80" s="37">
        <f>SUM(I72:I79)</f>
        <v>91190</v>
      </c>
      <c r="J80" s="35"/>
      <c r="K80" s="37">
        <f>SUM(K72:K79)</f>
        <v>0</v>
      </c>
      <c r="L80" s="35"/>
      <c r="M80" s="37">
        <f>SUM(M72:M79)</f>
        <v>810</v>
      </c>
      <c r="N80" s="35"/>
      <c r="O80" s="37">
        <f>SUM(O72:O79)</f>
        <v>810</v>
      </c>
      <c r="P80" s="35"/>
      <c r="Q80" s="37">
        <f>SUM(Q72:Q79)</f>
        <v>0</v>
      </c>
      <c r="R80" s="35"/>
      <c r="S80" s="37">
        <f>SUM(S72:S79)</f>
        <v>92000</v>
      </c>
      <c r="T80" s="35"/>
      <c r="U80" s="37">
        <f>SUM(U72:U79)</f>
        <v>92000</v>
      </c>
      <c r="V80" s="35"/>
      <c r="W80" s="37">
        <f>SUM(W72:W79)</f>
        <v>0</v>
      </c>
      <c r="X80" s="35"/>
      <c r="Y80" s="37">
        <f>SUM(Y72:Y79)</f>
        <v>45895</v>
      </c>
      <c r="Z80" s="35"/>
      <c r="AA80" s="37">
        <f>SUM(AA72:AA79)</f>
        <v>45895</v>
      </c>
    </row>
    <row r="81" spans="1:27" ht="15" x14ac:dyDescent="0.25">
      <c r="A81" s="24"/>
      <c r="C81" s="36" t="s">
        <v>75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" x14ac:dyDescent="0.25">
      <c r="A82" s="24" t="s">
        <v>76</v>
      </c>
      <c r="D82" s="16" t="s">
        <v>37</v>
      </c>
      <c r="E82" s="35">
        <v>14000</v>
      </c>
      <c r="F82" s="35"/>
      <c r="G82" s="3">
        <v>0</v>
      </c>
      <c r="H82" s="4"/>
      <c r="I82" s="3">
        <f t="shared" ref="I82:I89" si="25">E82+G82</f>
        <v>14000</v>
      </c>
      <c r="J82" s="35"/>
      <c r="K82" s="35">
        <f t="shared" ref="K82:K89" si="26">Q82-E82</f>
        <v>658</v>
      </c>
      <c r="L82" s="35"/>
      <c r="M82" s="35">
        <f t="shared" ref="M82:M89" si="27">S82-G82</f>
        <v>0</v>
      </c>
      <c r="N82" s="35"/>
      <c r="O82" s="35">
        <f t="shared" ref="O82:O89" si="28">K82+M82</f>
        <v>658</v>
      </c>
      <c r="P82" s="35"/>
      <c r="Q82" s="35">
        <v>14658</v>
      </c>
      <c r="R82" s="35"/>
      <c r="S82" s="35">
        <v>0</v>
      </c>
      <c r="T82" s="35"/>
      <c r="U82" s="35">
        <f t="shared" ref="U82:U89" si="29">Q82+S82</f>
        <v>14658</v>
      </c>
      <c r="V82" s="35"/>
      <c r="W82" s="35">
        <v>14635</v>
      </c>
      <c r="X82" s="35"/>
      <c r="Y82" s="35">
        <v>0</v>
      </c>
      <c r="Z82" s="35"/>
      <c r="AA82" s="35">
        <f t="shared" ref="AA82:AA89" si="30">+Y82+W82</f>
        <v>14635</v>
      </c>
    </row>
    <row r="83" spans="1:27" ht="15" x14ac:dyDescent="0.25">
      <c r="A83" s="24" t="s">
        <v>77</v>
      </c>
      <c r="D83" s="16" t="s">
        <v>39</v>
      </c>
      <c r="E83" s="35">
        <v>5200</v>
      </c>
      <c r="F83" s="35"/>
      <c r="G83" s="3">
        <v>0</v>
      </c>
      <c r="H83" s="4"/>
      <c r="I83" s="3">
        <f t="shared" si="25"/>
        <v>5200</v>
      </c>
      <c r="J83" s="35"/>
      <c r="K83" s="35">
        <f t="shared" si="26"/>
        <v>0</v>
      </c>
      <c r="L83" s="35"/>
      <c r="M83" s="35">
        <f t="shared" si="27"/>
        <v>0</v>
      </c>
      <c r="N83" s="35"/>
      <c r="O83" s="35">
        <f t="shared" si="28"/>
        <v>0</v>
      </c>
      <c r="P83" s="35"/>
      <c r="Q83" s="35">
        <v>5200</v>
      </c>
      <c r="R83" s="35"/>
      <c r="S83" s="35">
        <v>0</v>
      </c>
      <c r="T83" s="35"/>
      <c r="U83" s="35">
        <f t="shared" si="29"/>
        <v>5200</v>
      </c>
      <c r="V83" s="35"/>
      <c r="W83" s="35">
        <v>0</v>
      </c>
      <c r="X83" s="35"/>
      <c r="Y83" s="35">
        <v>0</v>
      </c>
      <c r="Z83" s="35"/>
      <c r="AA83" s="35">
        <f t="shared" si="30"/>
        <v>0</v>
      </c>
    </row>
    <row r="84" spans="1:27" ht="15" x14ac:dyDescent="0.25">
      <c r="A84" s="24" t="s">
        <v>78</v>
      </c>
      <c r="D84" s="16" t="s">
        <v>41</v>
      </c>
      <c r="E84" s="35">
        <v>8500</v>
      </c>
      <c r="F84" s="35"/>
      <c r="G84" s="3">
        <v>0</v>
      </c>
      <c r="H84" s="4"/>
      <c r="I84" s="3">
        <f t="shared" si="25"/>
        <v>8500</v>
      </c>
      <c r="J84" s="35"/>
      <c r="K84" s="35">
        <f t="shared" si="26"/>
        <v>0</v>
      </c>
      <c r="L84" s="35"/>
      <c r="M84" s="35">
        <f t="shared" si="27"/>
        <v>0</v>
      </c>
      <c r="N84" s="35"/>
      <c r="O84" s="35">
        <f t="shared" si="28"/>
        <v>0</v>
      </c>
      <c r="P84" s="35"/>
      <c r="Q84" s="35">
        <v>8500</v>
      </c>
      <c r="R84" s="35"/>
      <c r="S84" s="35">
        <v>0</v>
      </c>
      <c r="T84" s="35"/>
      <c r="U84" s="35">
        <f t="shared" si="29"/>
        <v>8500</v>
      </c>
      <c r="V84" s="35"/>
      <c r="W84" s="35">
        <v>7205</v>
      </c>
      <c r="X84" s="35"/>
      <c r="Y84" s="35">
        <v>0</v>
      </c>
      <c r="Z84" s="35"/>
      <c r="AA84" s="35">
        <f t="shared" si="30"/>
        <v>7205</v>
      </c>
    </row>
    <row r="85" spans="1:27" ht="15" x14ac:dyDescent="0.25">
      <c r="A85" s="24" t="s">
        <v>79</v>
      </c>
      <c r="D85" s="16" t="s">
        <v>43</v>
      </c>
      <c r="E85" s="35">
        <v>0</v>
      </c>
      <c r="F85" s="35"/>
      <c r="G85" s="3">
        <v>0</v>
      </c>
      <c r="H85" s="4"/>
      <c r="I85" s="3">
        <f t="shared" si="25"/>
        <v>0</v>
      </c>
      <c r="J85" s="35"/>
      <c r="K85" s="35">
        <f t="shared" si="26"/>
        <v>0</v>
      </c>
      <c r="L85" s="35"/>
      <c r="M85" s="35">
        <f t="shared" si="27"/>
        <v>0</v>
      </c>
      <c r="N85" s="35"/>
      <c r="O85" s="35">
        <f t="shared" si="28"/>
        <v>0</v>
      </c>
      <c r="P85" s="35"/>
      <c r="Q85" s="35">
        <v>0</v>
      </c>
      <c r="R85" s="35"/>
      <c r="S85" s="35">
        <v>0</v>
      </c>
      <c r="T85" s="35"/>
      <c r="U85" s="35">
        <f t="shared" si="29"/>
        <v>0</v>
      </c>
      <c r="V85" s="35"/>
      <c r="W85" s="35">
        <f>Q85</f>
        <v>0</v>
      </c>
      <c r="X85" s="35"/>
      <c r="Y85" s="35">
        <v>0</v>
      </c>
      <c r="Z85" s="35"/>
      <c r="AA85" s="35">
        <f t="shared" si="30"/>
        <v>0</v>
      </c>
    </row>
    <row r="86" spans="1:27" ht="15" x14ac:dyDescent="0.25">
      <c r="A86" s="24" t="s">
        <v>80</v>
      </c>
      <c r="D86" s="16" t="s">
        <v>45</v>
      </c>
      <c r="E86" s="35">
        <v>0</v>
      </c>
      <c r="F86" s="35"/>
      <c r="G86" s="3">
        <v>0</v>
      </c>
      <c r="H86" s="4"/>
      <c r="I86" s="3">
        <f t="shared" si="25"/>
        <v>0</v>
      </c>
      <c r="J86" s="35"/>
      <c r="K86" s="35">
        <f t="shared" si="26"/>
        <v>0</v>
      </c>
      <c r="L86" s="35"/>
      <c r="M86" s="35">
        <f t="shared" si="27"/>
        <v>0</v>
      </c>
      <c r="N86" s="35"/>
      <c r="O86" s="35">
        <f t="shared" si="28"/>
        <v>0</v>
      </c>
      <c r="P86" s="35"/>
      <c r="Q86" s="35">
        <v>0</v>
      </c>
      <c r="R86" s="35"/>
      <c r="S86" s="35">
        <v>0</v>
      </c>
      <c r="T86" s="35"/>
      <c r="U86" s="35">
        <f t="shared" si="29"/>
        <v>0</v>
      </c>
      <c r="V86" s="35"/>
      <c r="W86" s="35">
        <f>Q86</f>
        <v>0</v>
      </c>
      <c r="X86" s="35"/>
      <c r="Y86" s="35">
        <v>0</v>
      </c>
      <c r="Z86" s="35"/>
      <c r="AA86" s="35">
        <f t="shared" si="30"/>
        <v>0</v>
      </c>
    </row>
    <row r="87" spans="1:27" ht="15" x14ac:dyDescent="0.25">
      <c r="A87" s="24" t="s">
        <v>81</v>
      </c>
      <c r="D87" s="16" t="s">
        <v>47</v>
      </c>
      <c r="E87" s="35">
        <v>1500</v>
      </c>
      <c r="F87" s="35"/>
      <c r="G87" s="3">
        <v>0</v>
      </c>
      <c r="H87" s="4"/>
      <c r="I87" s="3">
        <f t="shared" si="25"/>
        <v>1500</v>
      </c>
      <c r="J87" s="35"/>
      <c r="K87" s="35">
        <f t="shared" si="26"/>
        <v>100</v>
      </c>
      <c r="L87" s="35"/>
      <c r="M87" s="35">
        <f t="shared" si="27"/>
        <v>0</v>
      </c>
      <c r="N87" s="35"/>
      <c r="O87" s="35">
        <f t="shared" si="28"/>
        <v>100</v>
      </c>
      <c r="P87" s="35"/>
      <c r="Q87" s="35">
        <v>1600</v>
      </c>
      <c r="R87" s="35"/>
      <c r="S87" s="35">
        <v>0</v>
      </c>
      <c r="T87" s="35"/>
      <c r="U87" s="35">
        <f t="shared" si="29"/>
        <v>1600</v>
      </c>
      <c r="V87" s="35"/>
      <c r="W87" s="35">
        <v>1415</v>
      </c>
      <c r="X87" s="35"/>
      <c r="Y87" s="35">
        <v>0</v>
      </c>
      <c r="Z87" s="35"/>
      <c r="AA87" s="35">
        <f t="shared" si="30"/>
        <v>1415</v>
      </c>
    </row>
    <row r="88" spans="1:27" ht="15" x14ac:dyDescent="0.25">
      <c r="A88" s="24" t="s">
        <v>82</v>
      </c>
      <c r="D88" s="16" t="s">
        <v>49</v>
      </c>
      <c r="E88" s="35">
        <v>200</v>
      </c>
      <c r="F88" s="35"/>
      <c r="G88" s="3">
        <v>0</v>
      </c>
      <c r="H88" s="4"/>
      <c r="I88" s="3">
        <f t="shared" si="25"/>
        <v>200</v>
      </c>
      <c r="J88" s="35"/>
      <c r="K88" s="35">
        <f t="shared" si="26"/>
        <v>0</v>
      </c>
      <c r="L88" s="35"/>
      <c r="M88" s="35">
        <f t="shared" si="27"/>
        <v>0</v>
      </c>
      <c r="N88" s="35"/>
      <c r="O88" s="35">
        <f t="shared" si="28"/>
        <v>0</v>
      </c>
      <c r="P88" s="35"/>
      <c r="Q88" s="35">
        <v>200</v>
      </c>
      <c r="R88" s="35"/>
      <c r="S88" s="35">
        <v>0</v>
      </c>
      <c r="T88" s="35"/>
      <c r="U88" s="35">
        <f t="shared" si="29"/>
        <v>200</v>
      </c>
      <c r="V88" s="35"/>
      <c r="W88" s="35">
        <v>84</v>
      </c>
      <c r="X88" s="35"/>
      <c r="Y88" s="35">
        <v>0</v>
      </c>
      <c r="Z88" s="35"/>
      <c r="AA88" s="35">
        <f t="shared" si="30"/>
        <v>84</v>
      </c>
    </row>
    <row r="89" spans="1:27" ht="15" x14ac:dyDescent="0.25">
      <c r="A89" s="24" t="s">
        <v>83</v>
      </c>
      <c r="D89" s="16" t="s">
        <v>51</v>
      </c>
      <c r="E89" s="35">
        <v>0</v>
      </c>
      <c r="F89" s="35"/>
      <c r="G89" s="3">
        <v>0</v>
      </c>
      <c r="H89" s="4"/>
      <c r="I89" s="3">
        <f t="shared" si="25"/>
        <v>0</v>
      </c>
      <c r="J89" s="35"/>
      <c r="K89" s="35">
        <f t="shared" si="26"/>
        <v>0</v>
      </c>
      <c r="L89" s="35"/>
      <c r="M89" s="35">
        <f t="shared" si="27"/>
        <v>0</v>
      </c>
      <c r="N89" s="35"/>
      <c r="O89" s="35">
        <f t="shared" si="28"/>
        <v>0</v>
      </c>
      <c r="P89" s="35"/>
      <c r="Q89" s="35">
        <v>0</v>
      </c>
      <c r="R89" s="35"/>
      <c r="S89" s="35">
        <v>0</v>
      </c>
      <c r="T89" s="35"/>
      <c r="U89" s="35">
        <f t="shared" si="29"/>
        <v>0</v>
      </c>
      <c r="V89" s="35"/>
      <c r="W89" s="35">
        <f>Q89</f>
        <v>0</v>
      </c>
      <c r="X89" s="35"/>
      <c r="Y89" s="35">
        <v>0</v>
      </c>
      <c r="Z89" s="35"/>
      <c r="AA89" s="35">
        <f t="shared" si="30"/>
        <v>0</v>
      </c>
    </row>
    <row r="90" spans="1:27" ht="15" x14ac:dyDescent="0.25">
      <c r="A90" s="24" t="s">
        <v>84</v>
      </c>
      <c r="C90" s="36" t="s">
        <v>85</v>
      </c>
      <c r="E90" s="37">
        <f>SUM(E82:E89)</f>
        <v>29400</v>
      </c>
      <c r="F90" s="35"/>
      <c r="G90" s="37">
        <f>SUM(G82:G89)</f>
        <v>0</v>
      </c>
      <c r="H90" s="4"/>
      <c r="I90" s="37">
        <f>SUM(I82:I89)</f>
        <v>29400</v>
      </c>
      <c r="J90" s="35"/>
      <c r="K90" s="37">
        <f>SUM(K82:K89)</f>
        <v>758</v>
      </c>
      <c r="L90" s="35"/>
      <c r="M90" s="37">
        <f>SUM(M82:M89)</f>
        <v>0</v>
      </c>
      <c r="N90" s="35"/>
      <c r="O90" s="37">
        <f>SUM(O82:O89)</f>
        <v>758</v>
      </c>
      <c r="P90" s="35"/>
      <c r="Q90" s="37">
        <f>SUM(Q82:Q89)</f>
        <v>30158</v>
      </c>
      <c r="R90" s="35"/>
      <c r="S90" s="37">
        <f>SUM(S82:S89)</f>
        <v>0</v>
      </c>
      <c r="T90" s="35"/>
      <c r="U90" s="37">
        <f>SUM(U82:U89)</f>
        <v>30158</v>
      </c>
      <c r="V90" s="35"/>
      <c r="W90" s="37">
        <f>SUM(W82:W89)</f>
        <v>23339</v>
      </c>
      <c r="X90" s="35"/>
      <c r="Y90" s="37">
        <f>SUM(Y82:Y89)</f>
        <v>0</v>
      </c>
      <c r="Z90" s="35"/>
      <c r="AA90" s="37">
        <f>SUM(AA82:AA89)</f>
        <v>23339</v>
      </c>
    </row>
    <row r="91" spans="1:27" ht="15" x14ac:dyDescent="0.25">
      <c r="A91" s="24"/>
      <c r="C91" s="36" t="s">
        <v>86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 ht="15" x14ac:dyDescent="0.25">
      <c r="A92" s="24" t="s">
        <v>87</v>
      </c>
      <c r="C92" s="16"/>
      <c r="D92" s="16" t="s">
        <v>37</v>
      </c>
      <c r="E92" s="35">
        <v>85000</v>
      </c>
      <c r="F92" s="35"/>
      <c r="G92" s="3">
        <v>40000</v>
      </c>
      <c r="H92" s="4"/>
      <c r="I92" s="3">
        <f t="shared" ref="I92:I99" si="31">E92+G92</f>
        <v>125000</v>
      </c>
      <c r="J92" s="35"/>
      <c r="K92" s="35">
        <f t="shared" ref="K92:K99" si="32">Q92-E92</f>
        <v>2820</v>
      </c>
      <c r="L92" s="35"/>
      <c r="M92" s="35">
        <f t="shared" ref="M92:M99" si="33">S92-G92</f>
        <v>0</v>
      </c>
      <c r="N92" s="35"/>
      <c r="O92" s="35">
        <f t="shared" ref="O92:O99" si="34">K92+M92</f>
        <v>2820</v>
      </c>
      <c r="P92" s="35"/>
      <c r="Q92" s="35">
        <v>87820</v>
      </c>
      <c r="R92" s="35"/>
      <c r="S92" s="35">
        <v>40000</v>
      </c>
      <c r="T92" s="35"/>
      <c r="U92" s="35">
        <f t="shared" ref="U92:U99" si="35">Q92+S92</f>
        <v>127820</v>
      </c>
      <c r="V92" s="35"/>
      <c r="W92" s="35">
        <v>84531</v>
      </c>
      <c r="X92" s="35"/>
      <c r="Y92" s="35">
        <v>38950</v>
      </c>
      <c r="Z92" s="35"/>
      <c r="AA92" s="35">
        <f t="shared" ref="AA92:AA99" si="36">+Y92+W92</f>
        <v>123481</v>
      </c>
    </row>
    <row r="93" spans="1:27" ht="15" x14ac:dyDescent="0.25">
      <c r="A93" s="24" t="s">
        <v>88</v>
      </c>
      <c r="B93" s="29"/>
      <c r="C93" s="16"/>
      <c r="D93" s="16" t="s">
        <v>39</v>
      </c>
      <c r="E93" s="35">
        <v>37000</v>
      </c>
      <c r="F93" s="35"/>
      <c r="G93" s="3">
        <v>21600</v>
      </c>
      <c r="H93" s="4"/>
      <c r="I93" s="3">
        <f t="shared" si="31"/>
        <v>58600</v>
      </c>
      <c r="J93" s="35"/>
      <c r="K93" s="35">
        <f t="shared" si="32"/>
        <v>44</v>
      </c>
      <c r="L93" s="35"/>
      <c r="M93" s="35">
        <f t="shared" si="33"/>
        <v>400</v>
      </c>
      <c r="N93" s="35"/>
      <c r="O93" s="35">
        <f t="shared" si="34"/>
        <v>444</v>
      </c>
      <c r="P93" s="35"/>
      <c r="Q93" s="35">
        <v>37044</v>
      </c>
      <c r="R93" s="35"/>
      <c r="S93" s="35">
        <v>22000</v>
      </c>
      <c r="T93" s="35"/>
      <c r="U93" s="35">
        <f t="shared" si="35"/>
        <v>59044</v>
      </c>
      <c r="V93" s="35"/>
      <c r="W93" s="35">
        <v>37026</v>
      </c>
      <c r="X93" s="35"/>
      <c r="Y93" s="35">
        <v>21000</v>
      </c>
      <c r="Z93" s="35"/>
      <c r="AA93" s="35">
        <f t="shared" si="36"/>
        <v>58026</v>
      </c>
    </row>
    <row r="94" spans="1:27" ht="15" x14ac:dyDescent="0.25">
      <c r="A94" s="24" t="s">
        <v>89</v>
      </c>
      <c r="C94" s="16"/>
      <c r="D94" s="16" t="s">
        <v>41</v>
      </c>
      <c r="E94" s="35">
        <v>1850</v>
      </c>
      <c r="F94" s="35"/>
      <c r="G94" s="3">
        <v>7000</v>
      </c>
      <c r="H94" s="4"/>
      <c r="I94" s="3">
        <f t="shared" si="31"/>
        <v>8850</v>
      </c>
      <c r="J94" s="35"/>
      <c r="K94" s="35">
        <f t="shared" si="32"/>
        <v>-10</v>
      </c>
      <c r="L94" s="35"/>
      <c r="M94" s="35">
        <f t="shared" si="33"/>
        <v>1000</v>
      </c>
      <c r="N94" s="35"/>
      <c r="O94" s="35">
        <f t="shared" si="34"/>
        <v>990</v>
      </c>
      <c r="P94" s="35"/>
      <c r="Q94" s="35">
        <v>1840</v>
      </c>
      <c r="R94" s="35"/>
      <c r="S94" s="35">
        <v>8000</v>
      </c>
      <c r="T94" s="35"/>
      <c r="U94" s="35">
        <f t="shared" si="35"/>
        <v>9840</v>
      </c>
      <c r="V94" s="35"/>
      <c r="W94" s="35">
        <f>Q94</f>
        <v>1840</v>
      </c>
      <c r="X94" s="35"/>
      <c r="Y94" s="35">
        <v>6500</v>
      </c>
      <c r="Z94" s="35"/>
      <c r="AA94" s="35">
        <f t="shared" si="36"/>
        <v>8340</v>
      </c>
    </row>
    <row r="95" spans="1:27" ht="15" x14ac:dyDescent="0.25">
      <c r="A95" s="24" t="s">
        <v>90</v>
      </c>
      <c r="C95" s="16"/>
      <c r="D95" s="16" t="s">
        <v>43</v>
      </c>
      <c r="E95" s="35">
        <v>0</v>
      </c>
      <c r="F95" s="35"/>
      <c r="G95" s="3">
        <v>7000</v>
      </c>
      <c r="H95" s="4"/>
      <c r="I95" s="3">
        <f t="shared" si="31"/>
        <v>7000</v>
      </c>
      <c r="J95" s="35"/>
      <c r="K95" s="35">
        <f t="shared" si="32"/>
        <v>0</v>
      </c>
      <c r="L95" s="35"/>
      <c r="M95" s="35">
        <f t="shared" si="33"/>
        <v>-2000</v>
      </c>
      <c r="N95" s="35"/>
      <c r="O95" s="35">
        <f t="shared" si="34"/>
        <v>-2000</v>
      </c>
      <c r="P95" s="35"/>
      <c r="Q95" s="35">
        <v>0</v>
      </c>
      <c r="R95" s="35"/>
      <c r="S95" s="35">
        <v>5000</v>
      </c>
      <c r="T95" s="35"/>
      <c r="U95" s="35">
        <f t="shared" si="35"/>
        <v>5000</v>
      </c>
      <c r="V95" s="35"/>
      <c r="W95" s="35">
        <f>Q95</f>
        <v>0</v>
      </c>
      <c r="X95" s="35"/>
      <c r="Y95" s="35">
        <v>4000</v>
      </c>
      <c r="Z95" s="35"/>
      <c r="AA95" s="35">
        <f t="shared" si="36"/>
        <v>4000</v>
      </c>
    </row>
    <row r="96" spans="1:27" ht="15" x14ac:dyDescent="0.25">
      <c r="A96" s="24" t="s">
        <v>91</v>
      </c>
      <c r="C96" s="16"/>
      <c r="D96" s="16" t="s">
        <v>45</v>
      </c>
      <c r="E96" s="35">
        <v>0</v>
      </c>
      <c r="F96" s="35"/>
      <c r="G96" s="3">
        <v>3000</v>
      </c>
      <c r="H96" s="4"/>
      <c r="I96" s="3">
        <f t="shared" si="31"/>
        <v>3000</v>
      </c>
      <c r="J96" s="35"/>
      <c r="K96" s="35">
        <f t="shared" si="32"/>
        <v>0</v>
      </c>
      <c r="L96" s="35"/>
      <c r="M96" s="35">
        <f t="shared" si="33"/>
        <v>0</v>
      </c>
      <c r="N96" s="35"/>
      <c r="O96" s="35">
        <f t="shared" si="34"/>
        <v>0</v>
      </c>
      <c r="P96" s="35"/>
      <c r="Q96" s="35">
        <v>0</v>
      </c>
      <c r="R96" s="35"/>
      <c r="S96" s="35">
        <v>3000</v>
      </c>
      <c r="T96" s="35"/>
      <c r="U96" s="35">
        <f t="shared" si="35"/>
        <v>3000</v>
      </c>
      <c r="V96" s="35"/>
      <c r="W96" s="35">
        <f>Q96</f>
        <v>0</v>
      </c>
      <c r="X96" s="35"/>
      <c r="Y96" s="35">
        <v>2800</v>
      </c>
      <c r="Z96" s="35"/>
      <c r="AA96" s="35">
        <f t="shared" si="36"/>
        <v>2800</v>
      </c>
    </row>
    <row r="97" spans="1:27" ht="15" x14ac:dyDescent="0.25">
      <c r="A97" s="24" t="s">
        <v>92</v>
      </c>
      <c r="C97" s="16"/>
      <c r="D97" s="16" t="s">
        <v>47</v>
      </c>
      <c r="E97" s="35">
        <v>7200</v>
      </c>
      <c r="F97" s="35"/>
      <c r="G97" s="3">
        <v>1480</v>
      </c>
      <c r="H97" s="4"/>
      <c r="I97" s="3">
        <f t="shared" si="31"/>
        <v>8680</v>
      </c>
      <c r="J97" s="35"/>
      <c r="K97" s="35">
        <f t="shared" si="32"/>
        <v>-77</v>
      </c>
      <c r="L97" s="35"/>
      <c r="M97" s="35">
        <f t="shared" si="33"/>
        <v>20</v>
      </c>
      <c r="N97" s="35"/>
      <c r="O97" s="35">
        <f t="shared" si="34"/>
        <v>-57</v>
      </c>
      <c r="P97" s="35"/>
      <c r="Q97" s="35">
        <v>7123</v>
      </c>
      <c r="R97" s="35"/>
      <c r="S97" s="35">
        <v>1500</v>
      </c>
      <c r="T97" s="35"/>
      <c r="U97" s="35">
        <f t="shared" si="35"/>
        <v>8623</v>
      </c>
      <c r="V97" s="35"/>
      <c r="W97" s="35">
        <v>6861</v>
      </c>
      <c r="X97" s="35"/>
      <c r="Y97" s="35">
        <v>1300</v>
      </c>
      <c r="Z97" s="35"/>
      <c r="AA97" s="35">
        <f t="shared" si="36"/>
        <v>8161</v>
      </c>
    </row>
    <row r="98" spans="1:27" ht="15" x14ac:dyDescent="0.25">
      <c r="A98" s="24" t="s">
        <v>93</v>
      </c>
      <c r="C98" s="16"/>
      <c r="D98" s="16" t="s">
        <v>49</v>
      </c>
      <c r="E98" s="35">
        <v>2100</v>
      </c>
      <c r="F98" s="35"/>
      <c r="G98" s="3">
        <v>1040</v>
      </c>
      <c r="H98" s="4"/>
      <c r="I98" s="3">
        <f t="shared" si="31"/>
        <v>3140</v>
      </c>
      <c r="J98" s="35"/>
      <c r="K98" s="35">
        <f t="shared" si="32"/>
        <v>2</v>
      </c>
      <c r="L98" s="35"/>
      <c r="M98" s="35">
        <f t="shared" si="33"/>
        <v>-40</v>
      </c>
      <c r="N98" s="35"/>
      <c r="O98" s="35">
        <f t="shared" si="34"/>
        <v>-38</v>
      </c>
      <c r="P98" s="35"/>
      <c r="Q98" s="35">
        <v>2102</v>
      </c>
      <c r="R98" s="35"/>
      <c r="S98" s="35">
        <v>1000</v>
      </c>
      <c r="T98" s="35"/>
      <c r="U98" s="35">
        <f t="shared" si="35"/>
        <v>3102</v>
      </c>
      <c r="V98" s="35"/>
      <c r="W98" s="35">
        <v>1012</v>
      </c>
      <c r="X98" s="35"/>
      <c r="Y98" s="35">
        <v>941</v>
      </c>
      <c r="Z98" s="35"/>
      <c r="AA98" s="35">
        <f t="shared" si="36"/>
        <v>1953</v>
      </c>
    </row>
    <row r="99" spans="1:27" ht="15" x14ac:dyDescent="0.25">
      <c r="A99" s="24" t="s">
        <v>94</v>
      </c>
      <c r="C99" s="16"/>
      <c r="D99" s="16" t="s">
        <v>51</v>
      </c>
      <c r="E99" s="35">
        <v>0</v>
      </c>
      <c r="F99" s="35"/>
      <c r="G99" s="4">
        <v>500</v>
      </c>
      <c r="H99" s="4"/>
      <c r="I99" s="4">
        <f t="shared" si="31"/>
        <v>500</v>
      </c>
      <c r="J99" s="35"/>
      <c r="K99" s="35">
        <f t="shared" si="32"/>
        <v>0</v>
      </c>
      <c r="L99" s="35"/>
      <c r="M99" s="35">
        <f t="shared" si="33"/>
        <v>0</v>
      </c>
      <c r="N99" s="35"/>
      <c r="O99" s="35">
        <f t="shared" si="34"/>
        <v>0</v>
      </c>
      <c r="P99" s="35"/>
      <c r="Q99" s="35">
        <v>0</v>
      </c>
      <c r="R99" s="35"/>
      <c r="S99" s="35">
        <v>500</v>
      </c>
      <c r="T99" s="35"/>
      <c r="U99" s="35">
        <f t="shared" si="35"/>
        <v>500</v>
      </c>
      <c r="V99" s="35"/>
      <c r="W99" s="35">
        <f>Q99</f>
        <v>0</v>
      </c>
      <c r="X99" s="35"/>
      <c r="Y99" s="35">
        <v>500</v>
      </c>
      <c r="Z99" s="35"/>
      <c r="AA99" s="35">
        <f t="shared" si="36"/>
        <v>500</v>
      </c>
    </row>
    <row r="100" spans="1:27" ht="15" x14ac:dyDescent="0.25">
      <c r="A100" s="24" t="s">
        <v>95</v>
      </c>
      <c r="C100" s="36" t="s">
        <v>96</v>
      </c>
      <c r="E100" s="37">
        <f>SUM(E92:E99)</f>
        <v>133150</v>
      </c>
      <c r="F100" s="35"/>
      <c r="G100" s="37">
        <f>SUM(G92:G99)</f>
        <v>81620</v>
      </c>
      <c r="H100" s="4"/>
      <c r="I100" s="37">
        <f>SUM(I92:I99)</f>
        <v>214770</v>
      </c>
      <c r="J100" s="35"/>
      <c r="K100" s="37">
        <f>SUM(K92:K99)</f>
        <v>2779</v>
      </c>
      <c r="L100" s="35"/>
      <c r="M100" s="37">
        <f>SUM(M92:M99)</f>
        <v>-620</v>
      </c>
      <c r="N100" s="35"/>
      <c r="O100" s="37">
        <f>SUM(O92:O99)</f>
        <v>2159</v>
      </c>
      <c r="P100" s="35"/>
      <c r="Q100" s="37">
        <f>SUM(Q92:Q99)</f>
        <v>135929</v>
      </c>
      <c r="R100" s="35"/>
      <c r="S100" s="37">
        <f>SUM(S92:S99)</f>
        <v>81000</v>
      </c>
      <c r="T100" s="35"/>
      <c r="U100" s="37">
        <f>SUM(U92:U99)</f>
        <v>216929</v>
      </c>
      <c r="V100" s="35"/>
      <c r="W100" s="37">
        <f>SUM(W92:W99)</f>
        <v>131270</v>
      </c>
      <c r="X100" s="35"/>
      <c r="Y100" s="37">
        <f>SUM(Y92:Y99)</f>
        <v>75991</v>
      </c>
      <c r="Z100" s="35"/>
      <c r="AA100" s="37">
        <f>SUM(AA92:AA99)</f>
        <v>207261</v>
      </c>
    </row>
    <row r="101" spans="1:27" ht="15" x14ac:dyDescent="0.25">
      <c r="A101" s="24"/>
      <c r="C101" s="36" t="s">
        <v>97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15" x14ac:dyDescent="0.25">
      <c r="A102" s="24" t="s">
        <v>98</v>
      </c>
      <c r="C102" s="16"/>
      <c r="D102" s="16" t="s">
        <v>37</v>
      </c>
      <c r="E102" s="35">
        <v>0</v>
      </c>
      <c r="F102" s="35"/>
      <c r="G102" s="35">
        <v>25500</v>
      </c>
      <c r="H102" s="35"/>
      <c r="I102" s="35">
        <f t="shared" ref="I102:I109" si="37">E102+G102</f>
        <v>25500</v>
      </c>
      <c r="J102" s="35"/>
      <c r="K102" s="35">
        <f t="shared" ref="K102:K109" si="38">Q102-E102</f>
        <v>0</v>
      </c>
      <c r="L102" s="35"/>
      <c r="M102" s="35">
        <f t="shared" ref="M102:M109" si="39">S102-G102</f>
        <v>-500</v>
      </c>
      <c r="N102" s="35"/>
      <c r="O102" s="35">
        <f t="shared" ref="O102:O109" si="40">K102+M102</f>
        <v>-500</v>
      </c>
      <c r="P102" s="35"/>
      <c r="Q102" s="35">
        <v>0</v>
      </c>
      <c r="R102" s="35"/>
      <c r="S102" s="35">
        <v>25000</v>
      </c>
      <c r="T102" s="35"/>
      <c r="U102" s="35">
        <f t="shared" ref="U102:U109" si="41">Q102+S102</f>
        <v>25000</v>
      </c>
      <c r="V102" s="35"/>
      <c r="W102" s="35">
        <f t="shared" ref="W102:W109" si="42">Q102</f>
        <v>0</v>
      </c>
      <c r="X102" s="35"/>
      <c r="Y102" s="35">
        <v>24500</v>
      </c>
      <c r="Z102" s="35"/>
      <c r="AA102" s="35">
        <f t="shared" ref="AA102:AA109" si="43">+Y102+W102</f>
        <v>24500</v>
      </c>
    </row>
    <row r="103" spans="1:27" ht="15" x14ac:dyDescent="0.25">
      <c r="A103" s="24" t="s">
        <v>99</v>
      </c>
      <c r="C103" s="16"/>
      <c r="D103" s="16" t="s">
        <v>39</v>
      </c>
      <c r="E103" s="35">
        <v>0</v>
      </c>
      <c r="F103" s="35"/>
      <c r="G103" s="35">
        <v>21000</v>
      </c>
      <c r="H103" s="35"/>
      <c r="I103" s="35">
        <f t="shared" si="37"/>
        <v>21000</v>
      </c>
      <c r="J103" s="35"/>
      <c r="K103" s="35">
        <f t="shared" si="38"/>
        <v>0</v>
      </c>
      <c r="L103" s="35"/>
      <c r="M103" s="35">
        <f t="shared" si="39"/>
        <v>-1000</v>
      </c>
      <c r="N103" s="35"/>
      <c r="O103" s="35">
        <f t="shared" si="40"/>
        <v>-1000</v>
      </c>
      <c r="P103" s="35"/>
      <c r="Q103" s="35">
        <v>0</v>
      </c>
      <c r="R103" s="35"/>
      <c r="S103" s="35">
        <v>20000</v>
      </c>
      <c r="T103" s="35"/>
      <c r="U103" s="35">
        <f t="shared" si="41"/>
        <v>20000</v>
      </c>
      <c r="V103" s="35"/>
      <c r="W103" s="35">
        <f t="shared" si="42"/>
        <v>0</v>
      </c>
      <c r="X103" s="35"/>
      <c r="Y103" s="35">
        <v>19850</v>
      </c>
      <c r="Z103" s="35"/>
      <c r="AA103" s="35">
        <f t="shared" si="43"/>
        <v>19850</v>
      </c>
    </row>
    <row r="104" spans="1:27" ht="15" x14ac:dyDescent="0.25">
      <c r="A104" s="24" t="s">
        <v>100</v>
      </c>
      <c r="C104" s="16"/>
      <c r="D104" s="16" t="s">
        <v>41</v>
      </c>
      <c r="E104" s="35">
        <v>0</v>
      </c>
      <c r="F104" s="35"/>
      <c r="G104" s="35">
        <v>9000</v>
      </c>
      <c r="H104" s="35"/>
      <c r="I104" s="35">
        <f t="shared" si="37"/>
        <v>9000</v>
      </c>
      <c r="J104" s="35"/>
      <c r="K104" s="35">
        <f t="shared" si="38"/>
        <v>0</v>
      </c>
      <c r="L104" s="35"/>
      <c r="M104" s="35">
        <f t="shared" si="39"/>
        <v>1000</v>
      </c>
      <c r="N104" s="35"/>
      <c r="O104" s="35">
        <f t="shared" si="40"/>
        <v>1000</v>
      </c>
      <c r="P104" s="35"/>
      <c r="Q104" s="35">
        <v>0</v>
      </c>
      <c r="R104" s="35"/>
      <c r="S104" s="35">
        <v>10000</v>
      </c>
      <c r="T104" s="35"/>
      <c r="U104" s="35">
        <f t="shared" si="41"/>
        <v>10000</v>
      </c>
      <c r="V104" s="35"/>
      <c r="W104" s="35">
        <f t="shared" si="42"/>
        <v>0</v>
      </c>
      <c r="X104" s="35"/>
      <c r="Y104" s="35">
        <v>10000</v>
      </c>
      <c r="Z104" s="35"/>
      <c r="AA104" s="35">
        <f t="shared" si="43"/>
        <v>10000</v>
      </c>
    </row>
    <row r="105" spans="1:27" ht="15" x14ac:dyDescent="0.25">
      <c r="A105" s="24" t="s">
        <v>101</v>
      </c>
      <c r="C105" s="16"/>
      <c r="D105" s="16" t="s">
        <v>43</v>
      </c>
      <c r="E105" s="35">
        <v>0</v>
      </c>
      <c r="F105" s="35"/>
      <c r="G105" s="35">
        <v>4000</v>
      </c>
      <c r="H105" s="35"/>
      <c r="I105" s="35">
        <f t="shared" si="37"/>
        <v>4000</v>
      </c>
      <c r="J105" s="35"/>
      <c r="K105" s="35">
        <f t="shared" si="38"/>
        <v>0</v>
      </c>
      <c r="L105" s="35"/>
      <c r="M105" s="35">
        <f t="shared" si="39"/>
        <v>1000</v>
      </c>
      <c r="N105" s="35"/>
      <c r="O105" s="35">
        <f t="shared" si="40"/>
        <v>1000</v>
      </c>
      <c r="P105" s="35"/>
      <c r="Q105" s="35">
        <v>0</v>
      </c>
      <c r="R105" s="35"/>
      <c r="S105" s="35">
        <v>5000</v>
      </c>
      <c r="T105" s="35"/>
      <c r="U105" s="35">
        <f t="shared" si="41"/>
        <v>5000</v>
      </c>
      <c r="V105" s="35"/>
      <c r="W105" s="35">
        <f t="shared" si="42"/>
        <v>0</v>
      </c>
      <c r="X105" s="35"/>
      <c r="Y105" s="35">
        <v>4700</v>
      </c>
      <c r="Z105" s="35"/>
      <c r="AA105" s="35">
        <f t="shared" si="43"/>
        <v>4700</v>
      </c>
    </row>
    <row r="106" spans="1:27" ht="15" x14ac:dyDescent="0.25">
      <c r="A106" s="24" t="s">
        <v>102</v>
      </c>
      <c r="C106" s="16"/>
      <c r="D106" s="16" t="s">
        <v>45</v>
      </c>
      <c r="E106" s="35">
        <v>0</v>
      </c>
      <c r="F106" s="35"/>
      <c r="G106" s="35">
        <v>3000</v>
      </c>
      <c r="H106" s="35"/>
      <c r="I106" s="35">
        <f t="shared" si="37"/>
        <v>3000</v>
      </c>
      <c r="J106" s="35"/>
      <c r="K106" s="35">
        <f t="shared" si="38"/>
        <v>0</v>
      </c>
      <c r="L106" s="35"/>
      <c r="M106" s="35">
        <f t="shared" si="39"/>
        <v>0</v>
      </c>
      <c r="N106" s="35"/>
      <c r="O106" s="35">
        <f t="shared" si="40"/>
        <v>0</v>
      </c>
      <c r="P106" s="35"/>
      <c r="Q106" s="35">
        <v>0</v>
      </c>
      <c r="R106" s="35"/>
      <c r="S106" s="35">
        <v>3000</v>
      </c>
      <c r="T106" s="35"/>
      <c r="U106" s="35">
        <f t="shared" si="41"/>
        <v>3000</v>
      </c>
      <c r="V106" s="35"/>
      <c r="W106" s="35">
        <f t="shared" si="42"/>
        <v>0</v>
      </c>
      <c r="X106" s="35"/>
      <c r="Y106" s="35">
        <v>2850</v>
      </c>
      <c r="Z106" s="35"/>
      <c r="AA106" s="35">
        <f t="shared" si="43"/>
        <v>2850</v>
      </c>
    </row>
    <row r="107" spans="1:27" ht="15" x14ac:dyDescent="0.25">
      <c r="A107" s="24" t="s">
        <v>103</v>
      </c>
      <c r="C107" s="16"/>
      <c r="D107" s="16" t="s">
        <v>47</v>
      </c>
      <c r="E107" s="35">
        <v>0</v>
      </c>
      <c r="F107" s="35"/>
      <c r="G107" s="35">
        <v>1000</v>
      </c>
      <c r="H107" s="35"/>
      <c r="I107" s="35">
        <f t="shared" si="37"/>
        <v>1000</v>
      </c>
      <c r="J107" s="35"/>
      <c r="K107" s="35">
        <f t="shared" si="38"/>
        <v>0</v>
      </c>
      <c r="L107" s="35"/>
      <c r="M107" s="35">
        <f t="shared" si="39"/>
        <v>0</v>
      </c>
      <c r="N107" s="35"/>
      <c r="O107" s="35">
        <f t="shared" si="40"/>
        <v>0</v>
      </c>
      <c r="P107" s="35"/>
      <c r="Q107" s="35">
        <v>0</v>
      </c>
      <c r="R107" s="35"/>
      <c r="S107" s="35">
        <v>1000</v>
      </c>
      <c r="T107" s="35"/>
      <c r="U107" s="35">
        <f t="shared" si="41"/>
        <v>1000</v>
      </c>
      <c r="V107" s="35"/>
      <c r="W107" s="35">
        <f t="shared" si="42"/>
        <v>0</v>
      </c>
      <c r="X107" s="35"/>
      <c r="Y107" s="35">
        <v>1000</v>
      </c>
      <c r="Z107" s="35"/>
      <c r="AA107" s="35">
        <f t="shared" si="43"/>
        <v>1000</v>
      </c>
    </row>
    <row r="108" spans="1:27" ht="15" x14ac:dyDescent="0.25">
      <c r="A108" s="24" t="s">
        <v>104</v>
      </c>
      <c r="C108" s="16"/>
      <c r="D108" s="16" t="s">
        <v>49</v>
      </c>
      <c r="E108" s="35">
        <v>0</v>
      </c>
      <c r="F108" s="35"/>
      <c r="G108" s="35">
        <v>2000</v>
      </c>
      <c r="H108" s="35"/>
      <c r="I108" s="35">
        <f t="shared" si="37"/>
        <v>2000</v>
      </c>
      <c r="J108" s="35"/>
      <c r="K108" s="35">
        <f t="shared" si="38"/>
        <v>0</v>
      </c>
      <c r="L108" s="35"/>
      <c r="M108" s="35">
        <f t="shared" si="39"/>
        <v>0</v>
      </c>
      <c r="N108" s="35"/>
      <c r="O108" s="35">
        <f t="shared" si="40"/>
        <v>0</v>
      </c>
      <c r="P108" s="35"/>
      <c r="Q108" s="35">
        <v>0</v>
      </c>
      <c r="R108" s="35"/>
      <c r="S108" s="35">
        <v>2000</v>
      </c>
      <c r="T108" s="35"/>
      <c r="U108" s="35">
        <f t="shared" si="41"/>
        <v>2000</v>
      </c>
      <c r="V108" s="35"/>
      <c r="W108" s="35">
        <f t="shared" si="42"/>
        <v>0</v>
      </c>
      <c r="X108" s="35"/>
      <c r="Y108" s="35">
        <v>2000</v>
      </c>
      <c r="Z108" s="35"/>
      <c r="AA108" s="35">
        <f t="shared" si="43"/>
        <v>2000</v>
      </c>
    </row>
    <row r="109" spans="1:27" ht="15" x14ac:dyDescent="0.25">
      <c r="A109" s="24" t="s">
        <v>105</v>
      </c>
      <c r="C109" s="16"/>
      <c r="D109" s="16" t="s">
        <v>51</v>
      </c>
      <c r="E109" s="35">
        <v>0</v>
      </c>
      <c r="F109" s="35"/>
      <c r="G109" s="35">
        <v>1000</v>
      </c>
      <c r="H109" s="35"/>
      <c r="I109" s="35">
        <f t="shared" si="37"/>
        <v>1000</v>
      </c>
      <c r="J109" s="35"/>
      <c r="K109" s="35">
        <f t="shared" si="38"/>
        <v>0</v>
      </c>
      <c r="L109" s="35"/>
      <c r="M109" s="35">
        <f t="shared" si="39"/>
        <v>0</v>
      </c>
      <c r="N109" s="35"/>
      <c r="O109" s="35">
        <f t="shared" si="40"/>
        <v>0</v>
      </c>
      <c r="P109" s="35"/>
      <c r="Q109" s="35">
        <v>0</v>
      </c>
      <c r="R109" s="35"/>
      <c r="S109" s="35">
        <v>1000</v>
      </c>
      <c r="T109" s="35"/>
      <c r="U109" s="35">
        <f t="shared" si="41"/>
        <v>1000</v>
      </c>
      <c r="V109" s="35"/>
      <c r="W109" s="35">
        <f t="shared" si="42"/>
        <v>0</v>
      </c>
      <c r="X109" s="35"/>
      <c r="Y109" s="35">
        <v>995</v>
      </c>
      <c r="Z109" s="35"/>
      <c r="AA109" s="35">
        <f t="shared" si="43"/>
        <v>995</v>
      </c>
    </row>
    <row r="110" spans="1:27" ht="15" x14ac:dyDescent="0.25">
      <c r="A110" s="24" t="s">
        <v>106</v>
      </c>
      <c r="C110" s="36" t="s">
        <v>107</v>
      </c>
      <c r="E110" s="37">
        <f>SUM(E102:E109)</f>
        <v>0</v>
      </c>
      <c r="F110" s="35"/>
      <c r="G110" s="37">
        <f>SUM(G102:G109)</f>
        <v>66500</v>
      </c>
      <c r="H110" s="35"/>
      <c r="I110" s="37">
        <f>SUM(I102:I109)</f>
        <v>66500</v>
      </c>
      <c r="J110" s="35"/>
      <c r="K110" s="37">
        <f>SUM(K102:K109)</f>
        <v>0</v>
      </c>
      <c r="L110" s="35"/>
      <c r="M110" s="37">
        <f>SUM(M102:M109)</f>
        <v>500</v>
      </c>
      <c r="N110" s="35"/>
      <c r="O110" s="37">
        <f>SUM(O102:O109)</f>
        <v>500</v>
      </c>
      <c r="P110" s="35"/>
      <c r="Q110" s="37">
        <f>SUM(Q102:Q109)</f>
        <v>0</v>
      </c>
      <c r="R110" s="35"/>
      <c r="S110" s="37">
        <f>SUM(S102:S109)</f>
        <v>67000</v>
      </c>
      <c r="T110" s="35"/>
      <c r="U110" s="37">
        <f>SUM(U102:U109)</f>
        <v>67000</v>
      </c>
      <c r="V110" s="35"/>
      <c r="W110" s="37">
        <f>SUM(W102:W109)</f>
        <v>0</v>
      </c>
      <c r="X110" s="35"/>
      <c r="Y110" s="37">
        <f>SUM(Y102:Y109)</f>
        <v>65895</v>
      </c>
      <c r="Z110" s="35"/>
      <c r="AA110" s="37">
        <f>SUM(AA102:AA109)</f>
        <v>65895</v>
      </c>
    </row>
    <row r="111" spans="1:27" ht="15" x14ac:dyDescent="0.25">
      <c r="A111" s="24"/>
      <c r="C111" s="36" t="s">
        <v>108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1:27" ht="15" x14ac:dyDescent="0.25">
      <c r="A112" s="24" t="s">
        <v>109</v>
      </c>
      <c r="C112" s="16"/>
      <c r="D112" s="16" t="s">
        <v>37</v>
      </c>
      <c r="E112" s="35">
        <v>0</v>
      </c>
      <c r="F112" s="35"/>
      <c r="G112" s="35">
        <v>50000</v>
      </c>
      <c r="H112" s="35"/>
      <c r="I112" s="35">
        <f t="shared" ref="I112:I119" si="44">E112+G112</f>
        <v>50000</v>
      </c>
      <c r="J112" s="35"/>
      <c r="K112" s="35">
        <f t="shared" ref="K112:K119" si="45">Q112-E112</f>
        <v>0</v>
      </c>
      <c r="L112" s="35"/>
      <c r="M112" s="35">
        <f t="shared" ref="M112:M119" si="46">S112-G112</f>
        <v>0</v>
      </c>
      <c r="N112" s="35"/>
      <c r="O112" s="35">
        <f t="shared" ref="O112:O119" si="47">K112+M112</f>
        <v>0</v>
      </c>
      <c r="P112" s="35"/>
      <c r="Q112" s="35">
        <v>0</v>
      </c>
      <c r="R112" s="35"/>
      <c r="S112" s="35">
        <v>50000</v>
      </c>
      <c r="T112" s="35"/>
      <c r="U112" s="35">
        <f t="shared" ref="U112:U119" si="48">Q112+S112</f>
        <v>50000</v>
      </c>
      <c r="V112" s="35"/>
      <c r="W112" s="35">
        <f t="shared" ref="W112:W119" si="49">Q112</f>
        <v>0</v>
      </c>
      <c r="X112" s="35"/>
      <c r="Y112" s="35">
        <v>48950</v>
      </c>
      <c r="Z112" s="35"/>
      <c r="AA112" s="35">
        <f t="shared" ref="AA112:AA119" si="50">+Y112+W112</f>
        <v>48950</v>
      </c>
    </row>
    <row r="113" spans="1:27" ht="15" x14ac:dyDescent="0.25">
      <c r="A113" s="24" t="s">
        <v>110</v>
      </c>
      <c r="C113" s="16"/>
      <c r="D113" s="16" t="s">
        <v>39</v>
      </c>
      <c r="E113" s="35">
        <v>0</v>
      </c>
      <c r="F113" s="35"/>
      <c r="G113" s="35">
        <v>37000</v>
      </c>
      <c r="H113" s="35"/>
      <c r="I113" s="35">
        <f t="shared" si="44"/>
        <v>37000</v>
      </c>
      <c r="J113" s="35"/>
      <c r="K113" s="35">
        <f t="shared" si="45"/>
        <v>0</v>
      </c>
      <c r="L113" s="35"/>
      <c r="M113" s="35">
        <f t="shared" si="46"/>
        <v>0</v>
      </c>
      <c r="N113" s="35"/>
      <c r="O113" s="35">
        <f t="shared" si="47"/>
        <v>0</v>
      </c>
      <c r="P113" s="35"/>
      <c r="Q113" s="35">
        <v>0</v>
      </c>
      <c r="R113" s="35"/>
      <c r="S113" s="35">
        <v>37000</v>
      </c>
      <c r="T113" s="35"/>
      <c r="U113" s="35">
        <f t="shared" si="48"/>
        <v>37000</v>
      </c>
      <c r="V113" s="35"/>
      <c r="W113" s="35">
        <f t="shared" si="49"/>
        <v>0</v>
      </c>
      <c r="X113" s="35"/>
      <c r="Y113" s="35">
        <v>36450</v>
      </c>
      <c r="Z113" s="35"/>
      <c r="AA113" s="35">
        <f t="shared" si="50"/>
        <v>36450</v>
      </c>
    </row>
    <row r="114" spans="1:27" ht="15" x14ac:dyDescent="0.25">
      <c r="A114" s="24" t="s">
        <v>111</v>
      </c>
      <c r="C114" s="16"/>
      <c r="D114" s="16" t="s">
        <v>41</v>
      </c>
      <c r="E114" s="35">
        <v>0</v>
      </c>
      <c r="F114" s="35"/>
      <c r="G114" s="35">
        <v>13200</v>
      </c>
      <c r="H114" s="35"/>
      <c r="I114" s="35">
        <f t="shared" si="44"/>
        <v>13200</v>
      </c>
      <c r="J114" s="35"/>
      <c r="K114" s="35">
        <f t="shared" si="45"/>
        <v>0</v>
      </c>
      <c r="L114" s="35"/>
      <c r="M114" s="35">
        <f t="shared" si="46"/>
        <v>-200</v>
      </c>
      <c r="N114" s="35"/>
      <c r="O114" s="35">
        <f t="shared" si="47"/>
        <v>-200</v>
      </c>
      <c r="P114" s="35"/>
      <c r="Q114" s="35">
        <v>0</v>
      </c>
      <c r="R114" s="35"/>
      <c r="S114" s="35">
        <v>13000</v>
      </c>
      <c r="T114" s="35"/>
      <c r="U114" s="35">
        <f t="shared" si="48"/>
        <v>13000</v>
      </c>
      <c r="V114" s="35"/>
      <c r="W114" s="35">
        <f t="shared" si="49"/>
        <v>0</v>
      </c>
      <c r="X114" s="35"/>
      <c r="Y114" s="35">
        <v>12900</v>
      </c>
      <c r="Z114" s="35"/>
      <c r="AA114" s="35">
        <f t="shared" si="50"/>
        <v>12900</v>
      </c>
    </row>
    <row r="115" spans="1:27" ht="15" x14ac:dyDescent="0.25">
      <c r="A115" s="24" t="s">
        <v>112</v>
      </c>
      <c r="C115" s="16"/>
      <c r="D115" s="16" t="s">
        <v>43</v>
      </c>
      <c r="E115" s="35">
        <v>0</v>
      </c>
      <c r="F115" s="35"/>
      <c r="G115" s="35">
        <v>2800</v>
      </c>
      <c r="H115" s="35"/>
      <c r="I115" s="35">
        <f t="shared" si="44"/>
        <v>2800</v>
      </c>
      <c r="J115" s="35"/>
      <c r="K115" s="35">
        <f t="shared" si="45"/>
        <v>0</v>
      </c>
      <c r="L115" s="35"/>
      <c r="M115" s="35">
        <f t="shared" si="46"/>
        <v>200</v>
      </c>
      <c r="N115" s="35"/>
      <c r="O115" s="35">
        <f t="shared" si="47"/>
        <v>200</v>
      </c>
      <c r="P115" s="35"/>
      <c r="Q115" s="35">
        <v>0</v>
      </c>
      <c r="R115" s="35"/>
      <c r="S115" s="35">
        <v>3000</v>
      </c>
      <c r="T115" s="35"/>
      <c r="U115" s="35">
        <f t="shared" si="48"/>
        <v>3000</v>
      </c>
      <c r="V115" s="35"/>
      <c r="W115" s="35">
        <f t="shared" si="49"/>
        <v>0</v>
      </c>
      <c r="X115" s="35"/>
      <c r="Y115" s="35">
        <v>2900</v>
      </c>
      <c r="Z115" s="35"/>
      <c r="AA115" s="35">
        <f t="shared" si="50"/>
        <v>2900</v>
      </c>
    </row>
    <row r="116" spans="1:27" ht="15" x14ac:dyDescent="0.25">
      <c r="A116" s="24" t="s">
        <v>113</v>
      </c>
      <c r="C116" s="16"/>
      <c r="D116" s="16" t="s">
        <v>45</v>
      </c>
      <c r="E116" s="35">
        <v>0</v>
      </c>
      <c r="F116" s="35"/>
      <c r="G116" s="35">
        <v>2000</v>
      </c>
      <c r="H116" s="35"/>
      <c r="I116" s="35">
        <f t="shared" si="44"/>
        <v>2000</v>
      </c>
      <c r="J116" s="35"/>
      <c r="K116" s="35">
        <f t="shared" si="45"/>
        <v>0</v>
      </c>
      <c r="L116" s="35"/>
      <c r="M116" s="35">
        <f t="shared" si="46"/>
        <v>0</v>
      </c>
      <c r="N116" s="35"/>
      <c r="O116" s="35">
        <f t="shared" si="47"/>
        <v>0</v>
      </c>
      <c r="P116" s="35"/>
      <c r="Q116" s="35">
        <v>0</v>
      </c>
      <c r="R116" s="35"/>
      <c r="S116" s="35">
        <v>2000</v>
      </c>
      <c r="T116" s="35"/>
      <c r="U116" s="35">
        <f t="shared" si="48"/>
        <v>2000</v>
      </c>
      <c r="V116" s="35"/>
      <c r="W116" s="35">
        <f t="shared" si="49"/>
        <v>0</v>
      </c>
      <c r="X116" s="35"/>
      <c r="Y116" s="35">
        <v>1600</v>
      </c>
      <c r="Z116" s="35"/>
      <c r="AA116" s="35">
        <f t="shared" si="50"/>
        <v>1600</v>
      </c>
    </row>
    <row r="117" spans="1:27" ht="15" x14ac:dyDescent="0.25">
      <c r="A117" s="24" t="s">
        <v>114</v>
      </c>
      <c r="C117" s="16"/>
      <c r="D117" s="16" t="s">
        <v>47</v>
      </c>
      <c r="E117" s="35">
        <v>0</v>
      </c>
      <c r="F117" s="35"/>
      <c r="G117" s="35">
        <v>4800</v>
      </c>
      <c r="H117" s="35"/>
      <c r="I117" s="35">
        <f t="shared" si="44"/>
        <v>4800</v>
      </c>
      <c r="J117" s="35"/>
      <c r="K117" s="35">
        <f t="shared" si="45"/>
        <v>0</v>
      </c>
      <c r="L117" s="35"/>
      <c r="M117" s="35">
        <f t="shared" si="46"/>
        <v>200</v>
      </c>
      <c r="N117" s="35"/>
      <c r="O117" s="35">
        <f t="shared" si="47"/>
        <v>200</v>
      </c>
      <c r="P117" s="35"/>
      <c r="Q117" s="35">
        <v>0</v>
      </c>
      <c r="R117" s="35"/>
      <c r="S117" s="35">
        <v>5000</v>
      </c>
      <c r="T117" s="35"/>
      <c r="U117" s="35">
        <f t="shared" si="48"/>
        <v>5000</v>
      </c>
      <c r="V117" s="35"/>
      <c r="W117" s="35">
        <f t="shared" si="49"/>
        <v>0</v>
      </c>
      <c r="X117" s="35"/>
      <c r="Y117" s="35">
        <v>4020</v>
      </c>
      <c r="Z117" s="35"/>
      <c r="AA117" s="35">
        <f t="shared" si="50"/>
        <v>4020</v>
      </c>
    </row>
    <row r="118" spans="1:27" ht="15" x14ac:dyDescent="0.25">
      <c r="A118" s="24" t="s">
        <v>115</v>
      </c>
      <c r="C118" s="16"/>
      <c r="D118" s="16" t="s">
        <v>49</v>
      </c>
      <c r="E118" s="35">
        <v>0</v>
      </c>
      <c r="F118" s="35"/>
      <c r="G118" s="35">
        <v>1500</v>
      </c>
      <c r="H118" s="35"/>
      <c r="I118" s="35">
        <f t="shared" si="44"/>
        <v>1500</v>
      </c>
      <c r="J118" s="35"/>
      <c r="K118" s="35">
        <f t="shared" si="45"/>
        <v>0</v>
      </c>
      <c r="L118" s="35"/>
      <c r="M118" s="35">
        <f t="shared" si="46"/>
        <v>0</v>
      </c>
      <c r="N118" s="35"/>
      <c r="O118" s="35">
        <f t="shared" si="47"/>
        <v>0</v>
      </c>
      <c r="P118" s="35"/>
      <c r="Q118" s="35">
        <v>0</v>
      </c>
      <c r="R118" s="35"/>
      <c r="S118" s="35">
        <v>1500</v>
      </c>
      <c r="T118" s="35"/>
      <c r="U118" s="35">
        <f t="shared" si="48"/>
        <v>1500</v>
      </c>
      <c r="V118" s="35"/>
      <c r="W118" s="35">
        <f t="shared" si="49"/>
        <v>0</v>
      </c>
      <c r="X118" s="35"/>
      <c r="Y118" s="35">
        <v>1189</v>
      </c>
      <c r="Z118" s="35"/>
      <c r="AA118" s="35">
        <f t="shared" si="50"/>
        <v>1189</v>
      </c>
    </row>
    <row r="119" spans="1:27" ht="15" x14ac:dyDescent="0.25">
      <c r="A119" s="24" t="s">
        <v>116</v>
      </c>
      <c r="C119" s="16"/>
      <c r="D119" s="16" t="s">
        <v>51</v>
      </c>
      <c r="E119" s="35">
        <v>0</v>
      </c>
      <c r="F119" s="35"/>
      <c r="G119" s="35">
        <v>300</v>
      </c>
      <c r="H119" s="35"/>
      <c r="I119" s="35">
        <f t="shared" si="44"/>
        <v>300</v>
      </c>
      <c r="J119" s="35"/>
      <c r="K119" s="35">
        <f t="shared" si="45"/>
        <v>0</v>
      </c>
      <c r="L119" s="35"/>
      <c r="M119" s="35">
        <f t="shared" si="46"/>
        <v>200</v>
      </c>
      <c r="N119" s="35"/>
      <c r="O119" s="35">
        <f t="shared" si="47"/>
        <v>200</v>
      </c>
      <c r="P119" s="35"/>
      <c r="Q119" s="35">
        <v>0</v>
      </c>
      <c r="R119" s="35"/>
      <c r="S119" s="35">
        <v>500</v>
      </c>
      <c r="T119" s="35"/>
      <c r="U119" s="35">
        <f t="shared" si="48"/>
        <v>500</v>
      </c>
      <c r="V119" s="35"/>
      <c r="W119" s="35">
        <f t="shared" si="49"/>
        <v>0</v>
      </c>
      <c r="X119" s="35"/>
      <c r="Y119" s="35">
        <v>390</v>
      </c>
      <c r="Z119" s="35"/>
      <c r="AA119" s="35">
        <f t="shared" si="50"/>
        <v>390</v>
      </c>
    </row>
    <row r="120" spans="1:27" ht="15" x14ac:dyDescent="0.25">
      <c r="A120" s="24" t="s">
        <v>117</v>
      </c>
      <c r="C120" s="36" t="s">
        <v>118</v>
      </c>
      <c r="E120" s="37">
        <f>SUM(E112:E119)</f>
        <v>0</v>
      </c>
      <c r="F120" s="35"/>
      <c r="G120" s="37">
        <f>SUM(G112:G119)</f>
        <v>111600</v>
      </c>
      <c r="H120" s="35"/>
      <c r="I120" s="37">
        <f>SUM(I112:I119)</f>
        <v>111600</v>
      </c>
      <c r="J120" s="35"/>
      <c r="K120" s="37">
        <f>SUM(K112:K119)</f>
        <v>0</v>
      </c>
      <c r="L120" s="35"/>
      <c r="M120" s="37">
        <f>SUM(M112:M119)</f>
        <v>400</v>
      </c>
      <c r="N120" s="35"/>
      <c r="O120" s="37">
        <f>SUM(O112:O119)</f>
        <v>400</v>
      </c>
      <c r="P120" s="35"/>
      <c r="Q120" s="37">
        <f>SUM(Q112:Q119)</f>
        <v>0</v>
      </c>
      <c r="R120" s="35"/>
      <c r="S120" s="37">
        <f>SUM(S112:S119)</f>
        <v>112000</v>
      </c>
      <c r="T120" s="35"/>
      <c r="U120" s="37">
        <f>SUM(U112:U119)</f>
        <v>112000</v>
      </c>
      <c r="V120" s="35"/>
      <c r="W120" s="37">
        <f>SUM(W112:W119)</f>
        <v>0</v>
      </c>
      <c r="X120" s="35"/>
      <c r="Y120" s="37">
        <f>SUM(Y112:Y119)</f>
        <v>108399</v>
      </c>
      <c r="Z120" s="35"/>
      <c r="AA120" s="37">
        <f>SUM(AA112:AA119)</f>
        <v>108399</v>
      </c>
    </row>
    <row r="121" spans="1:27" ht="15" x14ac:dyDescent="0.25">
      <c r="A121" s="24"/>
      <c r="C121" s="36" t="s">
        <v>119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1:27" ht="15" x14ac:dyDescent="0.25">
      <c r="A122" s="24" t="s">
        <v>120</v>
      </c>
      <c r="C122" s="16"/>
      <c r="D122" s="16" t="s">
        <v>37</v>
      </c>
      <c r="E122" s="35">
        <v>112100</v>
      </c>
      <c r="F122" s="35"/>
      <c r="G122" s="35">
        <v>50000</v>
      </c>
      <c r="H122" s="35"/>
      <c r="I122" s="35">
        <f t="shared" ref="I122:I129" si="51">E122+G122</f>
        <v>162100</v>
      </c>
      <c r="J122" s="35"/>
      <c r="K122" s="35">
        <f t="shared" ref="K122:K129" si="52">Q122-E122</f>
        <v>53</v>
      </c>
      <c r="L122" s="35"/>
      <c r="M122" s="35">
        <f t="shared" ref="M122:M129" si="53">S122-G122</f>
        <v>0</v>
      </c>
      <c r="N122" s="35"/>
      <c r="O122" s="35">
        <f t="shared" ref="O122:O129" si="54">K122+M122</f>
        <v>53</v>
      </c>
      <c r="P122" s="35"/>
      <c r="Q122" s="35">
        <v>112153</v>
      </c>
      <c r="R122" s="35"/>
      <c r="S122" s="35">
        <v>50000</v>
      </c>
      <c r="T122" s="35"/>
      <c r="U122" s="35">
        <f t="shared" ref="U122:U129" si="55">Q122+S122</f>
        <v>162153</v>
      </c>
      <c r="V122" s="35"/>
      <c r="W122" s="35">
        <v>108480</v>
      </c>
      <c r="X122" s="35"/>
      <c r="Y122" s="35">
        <v>48000</v>
      </c>
      <c r="Z122" s="35"/>
      <c r="AA122" s="35">
        <f t="shared" ref="AA122:AA129" si="56">+Y122+W122</f>
        <v>156480</v>
      </c>
    </row>
    <row r="123" spans="1:27" ht="15" x14ac:dyDescent="0.25">
      <c r="A123" s="24" t="s">
        <v>121</v>
      </c>
      <c r="C123" s="16"/>
      <c r="D123" s="16" t="s">
        <v>39</v>
      </c>
      <c r="E123" s="35">
        <v>48000</v>
      </c>
      <c r="F123" s="35"/>
      <c r="G123" s="35">
        <v>25000</v>
      </c>
      <c r="H123" s="35"/>
      <c r="I123" s="35">
        <f t="shared" si="51"/>
        <v>73000</v>
      </c>
      <c r="J123" s="35"/>
      <c r="K123" s="35">
        <f t="shared" si="52"/>
        <v>782</v>
      </c>
      <c r="L123" s="35"/>
      <c r="M123" s="35">
        <f t="shared" si="53"/>
        <v>0</v>
      </c>
      <c r="N123" s="35"/>
      <c r="O123" s="35">
        <f t="shared" si="54"/>
        <v>782</v>
      </c>
      <c r="P123" s="35"/>
      <c r="Q123" s="35">
        <v>48782</v>
      </c>
      <c r="R123" s="35"/>
      <c r="S123" s="35">
        <v>25000</v>
      </c>
      <c r="T123" s="35"/>
      <c r="U123" s="35">
        <f t="shared" si="55"/>
        <v>73782</v>
      </c>
      <c r="V123" s="35"/>
      <c r="W123" s="35">
        <v>48460</v>
      </c>
      <c r="X123" s="35"/>
      <c r="Y123" s="35">
        <v>23500</v>
      </c>
      <c r="Z123" s="35"/>
      <c r="AA123" s="35">
        <f t="shared" si="56"/>
        <v>71960</v>
      </c>
    </row>
    <row r="124" spans="1:27" ht="15" x14ac:dyDescent="0.25">
      <c r="A124" s="24" t="s">
        <v>122</v>
      </c>
      <c r="C124" s="16"/>
      <c r="D124" s="16" t="s">
        <v>41</v>
      </c>
      <c r="E124" s="35">
        <v>5800</v>
      </c>
      <c r="F124" s="35"/>
      <c r="G124" s="35">
        <v>1000</v>
      </c>
      <c r="H124" s="35"/>
      <c r="I124" s="35">
        <f t="shared" si="51"/>
        <v>6800</v>
      </c>
      <c r="J124" s="35"/>
      <c r="K124" s="35">
        <f t="shared" si="52"/>
        <v>64</v>
      </c>
      <c r="L124" s="35"/>
      <c r="M124" s="35">
        <f t="shared" si="53"/>
        <v>0</v>
      </c>
      <c r="N124" s="35"/>
      <c r="O124" s="35">
        <f t="shared" si="54"/>
        <v>64</v>
      </c>
      <c r="P124" s="35"/>
      <c r="Q124" s="35">
        <v>5864</v>
      </c>
      <c r="R124" s="35"/>
      <c r="S124" s="35">
        <v>1000</v>
      </c>
      <c r="T124" s="35"/>
      <c r="U124" s="35">
        <f t="shared" si="55"/>
        <v>6864</v>
      </c>
      <c r="V124" s="35"/>
      <c r="W124" s="35">
        <v>4573</v>
      </c>
      <c r="X124" s="35"/>
      <c r="Y124" s="35">
        <v>1000</v>
      </c>
      <c r="Z124" s="35"/>
      <c r="AA124" s="35">
        <f t="shared" si="56"/>
        <v>5573</v>
      </c>
    </row>
    <row r="125" spans="1:27" ht="15" x14ac:dyDescent="0.25">
      <c r="A125" s="24" t="s">
        <v>123</v>
      </c>
      <c r="C125" s="16"/>
      <c r="D125" s="16" t="s">
        <v>43</v>
      </c>
      <c r="E125" s="35">
        <v>0</v>
      </c>
      <c r="F125" s="35"/>
      <c r="G125" s="35">
        <v>2000</v>
      </c>
      <c r="H125" s="35"/>
      <c r="I125" s="35">
        <f t="shared" si="51"/>
        <v>2000</v>
      </c>
      <c r="J125" s="35"/>
      <c r="K125" s="35">
        <f t="shared" si="52"/>
        <v>0</v>
      </c>
      <c r="L125" s="35"/>
      <c r="M125" s="35">
        <f t="shared" si="53"/>
        <v>0</v>
      </c>
      <c r="N125" s="35"/>
      <c r="O125" s="35">
        <f t="shared" si="54"/>
        <v>0</v>
      </c>
      <c r="P125" s="35"/>
      <c r="Q125" s="35">
        <v>0</v>
      </c>
      <c r="R125" s="35"/>
      <c r="S125" s="35">
        <v>2000</v>
      </c>
      <c r="T125" s="35"/>
      <c r="U125" s="35">
        <f t="shared" si="55"/>
        <v>2000</v>
      </c>
      <c r="V125" s="35"/>
      <c r="W125" s="35">
        <f>Q125</f>
        <v>0</v>
      </c>
      <c r="X125" s="35"/>
      <c r="Y125" s="35">
        <v>1500</v>
      </c>
      <c r="Z125" s="35"/>
      <c r="AA125" s="35">
        <f t="shared" si="56"/>
        <v>1500</v>
      </c>
    </row>
    <row r="126" spans="1:27" ht="15" x14ac:dyDescent="0.25">
      <c r="A126" s="24" t="s">
        <v>124</v>
      </c>
      <c r="C126" s="16"/>
      <c r="D126" s="16" t="s">
        <v>45</v>
      </c>
      <c r="E126" s="35">
        <v>0</v>
      </c>
      <c r="F126" s="35"/>
      <c r="G126" s="35">
        <v>500</v>
      </c>
      <c r="H126" s="35"/>
      <c r="I126" s="35">
        <f t="shared" si="51"/>
        <v>500</v>
      </c>
      <c r="J126" s="35"/>
      <c r="K126" s="35">
        <f t="shared" si="52"/>
        <v>0</v>
      </c>
      <c r="L126" s="35"/>
      <c r="M126" s="35">
        <f t="shared" si="53"/>
        <v>0</v>
      </c>
      <c r="N126" s="35"/>
      <c r="O126" s="35">
        <f t="shared" si="54"/>
        <v>0</v>
      </c>
      <c r="P126" s="35"/>
      <c r="Q126" s="35">
        <v>0</v>
      </c>
      <c r="R126" s="35"/>
      <c r="S126" s="35">
        <v>500</v>
      </c>
      <c r="T126" s="35"/>
      <c r="U126" s="35">
        <f t="shared" si="55"/>
        <v>500</v>
      </c>
      <c r="V126" s="35"/>
      <c r="W126" s="35">
        <f>Q126</f>
        <v>0</v>
      </c>
      <c r="X126" s="35"/>
      <c r="Y126" s="35">
        <v>500</v>
      </c>
      <c r="Z126" s="35"/>
      <c r="AA126" s="35">
        <f t="shared" si="56"/>
        <v>500</v>
      </c>
    </row>
    <row r="127" spans="1:27" ht="15" x14ac:dyDescent="0.25">
      <c r="A127" s="24" t="s">
        <v>125</v>
      </c>
      <c r="C127" s="16"/>
      <c r="D127" s="16" t="s">
        <v>47</v>
      </c>
      <c r="E127" s="35">
        <v>8000</v>
      </c>
      <c r="F127" s="35"/>
      <c r="G127" s="35">
        <v>500</v>
      </c>
      <c r="H127" s="35"/>
      <c r="I127" s="35">
        <f t="shared" si="51"/>
        <v>8500</v>
      </c>
      <c r="J127" s="35"/>
      <c r="K127" s="35">
        <f t="shared" si="52"/>
        <v>-83</v>
      </c>
      <c r="L127" s="35"/>
      <c r="M127" s="35">
        <f t="shared" si="53"/>
        <v>0</v>
      </c>
      <c r="N127" s="35"/>
      <c r="O127" s="35">
        <f t="shared" si="54"/>
        <v>-83</v>
      </c>
      <c r="P127" s="35"/>
      <c r="Q127" s="35">
        <v>7917</v>
      </c>
      <c r="R127" s="35"/>
      <c r="S127" s="35">
        <v>500</v>
      </c>
      <c r="T127" s="35"/>
      <c r="U127" s="35">
        <f t="shared" si="55"/>
        <v>8417</v>
      </c>
      <c r="V127" s="35"/>
      <c r="W127" s="35">
        <v>6006</v>
      </c>
      <c r="X127" s="35"/>
      <c r="Y127" s="35">
        <v>500</v>
      </c>
      <c r="Z127" s="35"/>
      <c r="AA127" s="35">
        <f t="shared" si="56"/>
        <v>6506</v>
      </c>
    </row>
    <row r="128" spans="1:27" ht="15" x14ac:dyDescent="0.25">
      <c r="A128" s="24" t="s">
        <v>126</v>
      </c>
      <c r="C128" s="16"/>
      <c r="D128" s="16" t="s">
        <v>49</v>
      </c>
      <c r="E128" s="35">
        <v>900</v>
      </c>
      <c r="F128" s="35"/>
      <c r="G128" s="35">
        <v>1000</v>
      </c>
      <c r="H128" s="35"/>
      <c r="I128" s="35">
        <f t="shared" si="51"/>
        <v>1900</v>
      </c>
      <c r="J128" s="35"/>
      <c r="K128" s="35">
        <f t="shared" si="52"/>
        <v>9</v>
      </c>
      <c r="L128" s="35"/>
      <c r="M128" s="35">
        <f t="shared" si="53"/>
        <v>0</v>
      </c>
      <c r="N128" s="35"/>
      <c r="O128" s="35">
        <f t="shared" si="54"/>
        <v>9</v>
      </c>
      <c r="P128" s="35"/>
      <c r="Q128" s="35">
        <v>909</v>
      </c>
      <c r="R128" s="35"/>
      <c r="S128" s="35">
        <v>1000</v>
      </c>
      <c r="T128" s="35"/>
      <c r="U128" s="35">
        <f t="shared" si="55"/>
        <v>1909</v>
      </c>
      <c r="V128" s="35"/>
      <c r="W128" s="35">
        <v>909</v>
      </c>
      <c r="X128" s="35"/>
      <c r="Y128" s="35">
        <v>895</v>
      </c>
      <c r="Z128" s="35"/>
      <c r="AA128" s="35">
        <f t="shared" si="56"/>
        <v>1804</v>
      </c>
    </row>
    <row r="129" spans="1:74" ht="15" x14ac:dyDescent="0.25">
      <c r="A129" s="24" t="s">
        <v>127</v>
      </c>
      <c r="C129" s="16"/>
      <c r="D129" s="16" t="s">
        <v>51</v>
      </c>
      <c r="E129" s="35">
        <v>0</v>
      </c>
      <c r="F129" s="35"/>
      <c r="G129" s="35">
        <v>0</v>
      </c>
      <c r="H129" s="35"/>
      <c r="I129" s="35">
        <f t="shared" si="51"/>
        <v>0</v>
      </c>
      <c r="J129" s="35"/>
      <c r="K129" s="35">
        <f t="shared" si="52"/>
        <v>0</v>
      </c>
      <c r="L129" s="35"/>
      <c r="M129" s="35">
        <f t="shared" si="53"/>
        <v>0</v>
      </c>
      <c r="N129" s="35"/>
      <c r="O129" s="35">
        <f t="shared" si="54"/>
        <v>0</v>
      </c>
      <c r="P129" s="35"/>
      <c r="Q129" s="35">
        <v>0</v>
      </c>
      <c r="R129" s="35"/>
      <c r="S129" s="35">
        <v>0</v>
      </c>
      <c r="T129" s="35"/>
      <c r="U129" s="35">
        <f t="shared" si="55"/>
        <v>0</v>
      </c>
      <c r="V129" s="35"/>
      <c r="W129" s="35">
        <f>Q129</f>
        <v>0</v>
      </c>
      <c r="X129" s="35"/>
      <c r="Y129" s="35">
        <v>0</v>
      </c>
      <c r="Z129" s="35"/>
      <c r="AA129" s="35">
        <f t="shared" si="56"/>
        <v>0</v>
      </c>
    </row>
    <row r="130" spans="1:74" ht="15" x14ac:dyDescent="0.25">
      <c r="A130" s="24" t="s">
        <v>128</v>
      </c>
      <c r="C130" s="36" t="s">
        <v>129</v>
      </c>
      <c r="E130" s="37">
        <f>SUM(E122:E129)</f>
        <v>174800</v>
      </c>
      <c r="F130" s="35"/>
      <c r="G130" s="37">
        <f>SUM(G122:G129)</f>
        <v>80000</v>
      </c>
      <c r="H130" s="35"/>
      <c r="I130" s="37">
        <f>SUM(I122:I129)</f>
        <v>254800</v>
      </c>
      <c r="J130" s="35"/>
      <c r="K130" s="37">
        <f>SUM(K122:K129)</f>
        <v>825</v>
      </c>
      <c r="L130" s="35"/>
      <c r="M130" s="37">
        <f>SUM(M122:M129)</f>
        <v>0</v>
      </c>
      <c r="N130" s="35"/>
      <c r="O130" s="37">
        <f>SUM(O122:O129)</f>
        <v>825</v>
      </c>
      <c r="P130" s="35"/>
      <c r="Q130" s="37">
        <f>SUM(Q122:Q129)</f>
        <v>175625</v>
      </c>
      <c r="R130" s="35"/>
      <c r="S130" s="37">
        <f>SUM(S122:S129)</f>
        <v>80000</v>
      </c>
      <c r="T130" s="35"/>
      <c r="U130" s="37">
        <f>SUM(U122:U129)</f>
        <v>255625</v>
      </c>
      <c r="V130" s="35"/>
      <c r="W130" s="37">
        <f>SUM(W122:W129)</f>
        <v>168428</v>
      </c>
      <c r="X130" s="35"/>
      <c r="Y130" s="37">
        <f>SUM(Y122:Y129)</f>
        <v>75895</v>
      </c>
      <c r="Z130" s="35"/>
      <c r="AA130" s="37">
        <f>SUM(AA122:AA129)</f>
        <v>244323</v>
      </c>
    </row>
    <row r="131" spans="1:74" s="28" customFormat="1" ht="15" x14ac:dyDescent="0.25">
      <c r="A131" s="24"/>
      <c r="B131" s="15"/>
      <c r="C131" s="36" t="s">
        <v>130</v>
      </c>
      <c r="D131" s="16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15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</row>
    <row r="132" spans="1:74" ht="15" x14ac:dyDescent="0.25">
      <c r="A132" s="24" t="s">
        <v>131</v>
      </c>
      <c r="C132" s="16"/>
      <c r="D132" s="16" t="s">
        <v>37</v>
      </c>
      <c r="E132" s="35">
        <v>56000</v>
      </c>
      <c r="F132" s="35"/>
      <c r="G132" s="35">
        <v>18000</v>
      </c>
      <c r="H132" s="35"/>
      <c r="I132" s="35">
        <f t="shared" ref="I132:I139" si="57">E132+G132</f>
        <v>74000</v>
      </c>
      <c r="J132" s="35"/>
      <c r="K132" s="35">
        <f t="shared" ref="K132:K139" si="58">Q132-E132</f>
        <v>-1750</v>
      </c>
      <c r="L132" s="35"/>
      <c r="M132" s="35">
        <f t="shared" ref="M132:M139" si="59">S132-G132</f>
        <v>0</v>
      </c>
      <c r="N132" s="35"/>
      <c r="O132" s="35">
        <f t="shared" ref="O132:O139" si="60">K132+M132</f>
        <v>-1750</v>
      </c>
      <c r="P132" s="35"/>
      <c r="Q132" s="35">
        <v>54250</v>
      </c>
      <c r="R132" s="35"/>
      <c r="S132" s="35">
        <v>18000</v>
      </c>
      <c r="T132" s="35"/>
      <c r="U132" s="35">
        <f t="shared" ref="U132:U139" si="61">Q132+S132</f>
        <v>72250</v>
      </c>
      <c r="V132" s="35"/>
      <c r="W132" s="35">
        <v>51783</v>
      </c>
      <c r="X132" s="35"/>
      <c r="Y132" s="35">
        <v>17900</v>
      </c>
      <c r="Z132" s="35"/>
      <c r="AA132" s="35">
        <f t="shared" ref="AA132:AA139" si="62">+Y132+W132</f>
        <v>69683</v>
      </c>
    </row>
    <row r="133" spans="1:74" ht="15" x14ac:dyDescent="0.25">
      <c r="A133" s="24" t="s">
        <v>132</v>
      </c>
      <c r="C133" s="16"/>
      <c r="D133" s="16" t="s">
        <v>39</v>
      </c>
      <c r="E133" s="35">
        <v>33000</v>
      </c>
      <c r="F133" s="35"/>
      <c r="G133" s="35">
        <v>15000</v>
      </c>
      <c r="H133" s="35"/>
      <c r="I133" s="35">
        <f t="shared" si="57"/>
        <v>48000</v>
      </c>
      <c r="J133" s="35"/>
      <c r="K133" s="35">
        <f t="shared" si="58"/>
        <v>730</v>
      </c>
      <c r="L133" s="35"/>
      <c r="M133" s="35">
        <f t="shared" si="59"/>
        <v>0</v>
      </c>
      <c r="N133" s="35"/>
      <c r="O133" s="35">
        <f t="shared" si="60"/>
        <v>730</v>
      </c>
      <c r="P133" s="35"/>
      <c r="Q133" s="35">
        <v>33730</v>
      </c>
      <c r="R133" s="35"/>
      <c r="S133" s="35">
        <v>15000</v>
      </c>
      <c r="T133" s="35"/>
      <c r="U133" s="35">
        <f t="shared" si="61"/>
        <v>48730</v>
      </c>
      <c r="V133" s="35"/>
      <c r="W133" s="35">
        <v>32044</v>
      </c>
      <c r="X133" s="35"/>
      <c r="Y133" s="35">
        <v>14900</v>
      </c>
      <c r="Z133" s="35"/>
      <c r="AA133" s="35">
        <f t="shared" si="62"/>
        <v>46944</v>
      </c>
    </row>
    <row r="134" spans="1:74" ht="15" x14ac:dyDescent="0.25">
      <c r="A134" s="24" t="s">
        <v>133</v>
      </c>
      <c r="C134" s="16"/>
      <c r="D134" s="16" t="s">
        <v>41</v>
      </c>
      <c r="E134" s="35">
        <v>0</v>
      </c>
      <c r="F134" s="35"/>
      <c r="G134" s="35">
        <v>3000</v>
      </c>
      <c r="H134" s="35"/>
      <c r="I134" s="35">
        <f t="shared" si="57"/>
        <v>3000</v>
      </c>
      <c r="J134" s="35"/>
      <c r="K134" s="35">
        <f t="shared" si="58"/>
        <v>0</v>
      </c>
      <c r="L134" s="35"/>
      <c r="M134" s="35">
        <f t="shared" si="59"/>
        <v>0</v>
      </c>
      <c r="N134" s="35"/>
      <c r="O134" s="35">
        <f t="shared" si="60"/>
        <v>0</v>
      </c>
      <c r="P134" s="35"/>
      <c r="Q134" s="35">
        <v>0</v>
      </c>
      <c r="R134" s="35"/>
      <c r="S134" s="35">
        <v>3000</v>
      </c>
      <c r="T134" s="35"/>
      <c r="U134" s="35">
        <f t="shared" si="61"/>
        <v>3000</v>
      </c>
      <c r="V134" s="35"/>
      <c r="W134" s="35">
        <f>Q134</f>
        <v>0</v>
      </c>
      <c r="X134" s="35"/>
      <c r="Y134" s="35">
        <v>3000</v>
      </c>
      <c r="Z134" s="35"/>
      <c r="AA134" s="35">
        <f t="shared" si="62"/>
        <v>3000</v>
      </c>
    </row>
    <row r="135" spans="1:74" ht="15" x14ac:dyDescent="0.25">
      <c r="A135" s="24" t="s">
        <v>134</v>
      </c>
      <c r="C135" s="16"/>
      <c r="D135" s="16" t="s">
        <v>43</v>
      </c>
      <c r="E135" s="35">
        <v>0</v>
      </c>
      <c r="F135" s="35"/>
      <c r="G135" s="35">
        <v>3000</v>
      </c>
      <c r="H135" s="35"/>
      <c r="I135" s="35">
        <f t="shared" si="57"/>
        <v>3000</v>
      </c>
      <c r="J135" s="35"/>
      <c r="K135" s="35">
        <f t="shared" si="58"/>
        <v>0</v>
      </c>
      <c r="L135" s="35"/>
      <c r="M135" s="35">
        <f t="shared" si="59"/>
        <v>3000</v>
      </c>
      <c r="N135" s="35"/>
      <c r="O135" s="35">
        <f t="shared" si="60"/>
        <v>3000</v>
      </c>
      <c r="P135" s="35"/>
      <c r="Q135" s="35">
        <v>0</v>
      </c>
      <c r="R135" s="35"/>
      <c r="S135" s="35">
        <v>6000</v>
      </c>
      <c r="T135" s="35"/>
      <c r="U135" s="35">
        <f t="shared" si="61"/>
        <v>6000</v>
      </c>
      <c r="V135" s="35"/>
      <c r="W135" s="35">
        <f>Q135</f>
        <v>0</v>
      </c>
      <c r="X135" s="35"/>
      <c r="Y135" s="35">
        <v>6000</v>
      </c>
      <c r="Z135" s="35"/>
      <c r="AA135" s="35">
        <f t="shared" si="62"/>
        <v>6000</v>
      </c>
    </row>
    <row r="136" spans="1:74" ht="15" x14ac:dyDescent="0.25">
      <c r="A136" s="24" t="s">
        <v>135</v>
      </c>
      <c r="C136" s="16"/>
      <c r="D136" s="16" t="s">
        <v>45</v>
      </c>
      <c r="E136" s="35">
        <v>0</v>
      </c>
      <c r="F136" s="35"/>
      <c r="G136" s="35">
        <v>5000</v>
      </c>
      <c r="H136" s="35"/>
      <c r="I136" s="35">
        <f t="shared" si="57"/>
        <v>5000</v>
      </c>
      <c r="J136" s="35"/>
      <c r="K136" s="35">
        <f t="shared" si="58"/>
        <v>0</v>
      </c>
      <c r="L136" s="35"/>
      <c r="M136" s="35">
        <f t="shared" si="59"/>
        <v>0</v>
      </c>
      <c r="N136" s="35"/>
      <c r="O136" s="35">
        <f t="shared" si="60"/>
        <v>0</v>
      </c>
      <c r="P136" s="35"/>
      <c r="Q136" s="35">
        <v>0</v>
      </c>
      <c r="R136" s="35"/>
      <c r="S136" s="35">
        <v>5000</v>
      </c>
      <c r="T136" s="35"/>
      <c r="U136" s="35">
        <f t="shared" si="61"/>
        <v>5000</v>
      </c>
      <c r="V136" s="35"/>
      <c r="W136" s="35">
        <f>Q136</f>
        <v>0</v>
      </c>
      <c r="X136" s="35"/>
      <c r="Y136" s="35">
        <v>4500</v>
      </c>
      <c r="Z136" s="35"/>
      <c r="AA136" s="35">
        <f t="shared" si="62"/>
        <v>4500</v>
      </c>
    </row>
    <row r="137" spans="1:74" ht="15" x14ac:dyDescent="0.25">
      <c r="A137" s="24" t="s">
        <v>136</v>
      </c>
      <c r="C137" s="16"/>
      <c r="D137" s="16" t="s">
        <v>47</v>
      </c>
      <c r="E137" s="35">
        <v>1250</v>
      </c>
      <c r="F137" s="35"/>
      <c r="G137" s="35">
        <v>500</v>
      </c>
      <c r="H137" s="35"/>
      <c r="I137" s="35">
        <f t="shared" si="57"/>
        <v>1750</v>
      </c>
      <c r="J137" s="35"/>
      <c r="K137" s="35">
        <f t="shared" si="58"/>
        <v>440</v>
      </c>
      <c r="L137" s="35"/>
      <c r="M137" s="35">
        <f t="shared" si="59"/>
        <v>0</v>
      </c>
      <c r="N137" s="35"/>
      <c r="O137" s="35">
        <f t="shared" si="60"/>
        <v>440</v>
      </c>
      <c r="P137" s="35"/>
      <c r="Q137" s="35">
        <v>1690</v>
      </c>
      <c r="R137" s="35"/>
      <c r="S137" s="35">
        <v>500</v>
      </c>
      <c r="T137" s="35"/>
      <c r="U137" s="35">
        <f t="shared" si="61"/>
        <v>2190</v>
      </c>
      <c r="V137" s="35"/>
      <c r="W137" s="35">
        <v>896</v>
      </c>
      <c r="X137" s="35"/>
      <c r="Y137" s="35">
        <v>398</v>
      </c>
      <c r="Z137" s="35"/>
      <c r="AA137" s="35">
        <f t="shared" si="62"/>
        <v>1294</v>
      </c>
    </row>
    <row r="138" spans="1:74" ht="15" x14ac:dyDescent="0.25">
      <c r="A138" s="24" t="s">
        <v>137</v>
      </c>
      <c r="C138" s="16"/>
      <c r="D138" s="16" t="s">
        <v>49</v>
      </c>
      <c r="E138" s="35">
        <v>0</v>
      </c>
      <c r="F138" s="35"/>
      <c r="G138" s="35">
        <v>900</v>
      </c>
      <c r="H138" s="35"/>
      <c r="I138" s="35">
        <f t="shared" si="57"/>
        <v>900</v>
      </c>
      <c r="J138" s="35"/>
      <c r="K138" s="35">
        <f t="shared" si="58"/>
        <v>0</v>
      </c>
      <c r="L138" s="35"/>
      <c r="M138" s="35">
        <f t="shared" si="59"/>
        <v>0</v>
      </c>
      <c r="N138" s="35"/>
      <c r="O138" s="35">
        <f t="shared" si="60"/>
        <v>0</v>
      </c>
      <c r="P138" s="35"/>
      <c r="Q138" s="35">
        <v>0</v>
      </c>
      <c r="R138" s="35"/>
      <c r="S138" s="35">
        <v>900</v>
      </c>
      <c r="T138" s="35"/>
      <c r="U138" s="35">
        <f t="shared" si="61"/>
        <v>900</v>
      </c>
      <c r="V138" s="35"/>
      <c r="W138" s="35">
        <f>Q138</f>
        <v>0</v>
      </c>
      <c r="X138" s="35"/>
      <c r="Y138" s="35">
        <v>800</v>
      </c>
      <c r="Z138" s="35"/>
      <c r="AA138" s="35">
        <f t="shared" si="62"/>
        <v>800</v>
      </c>
    </row>
    <row r="139" spans="1:74" ht="15" x14ac:dyDescent="0.25">
      <c r="A139" s="24" t="s">
        <v>138</v>
      </c>
      <c r="C139" s="16"/>
      <c r="D139" s="16" t="s">
        <v>51</v>
      </c>
      <c r="E139" s="35">
        <v>0</v>
      </c>
      <c r="F139" s="35"/>
      <c r="G139" s="35">
        <v>900</v>
      </c>
      <c r="H139" s="35"/>
      <c r="I139" s="35">
        <f t="shared" si="57"/>
        <v>900</v>
      </c>
      <c r="J139" s="35"/>
      <c r="K139" s="35">
        <f t="shared" si="58"/>
        <v>0</v>
      </c>
      <c r="L139" s="35"/>
      <c r="M139" s="35">
        <f t="shared" si="59"/>
        <v>200</v>
      </c>
      <c r="N139" s="35"/>
      <c r="O139" s="35">
        <f t="shared" si="60"/>
        <v>200</v>
      </c>
      <c r="P139" s="35"/>
      <c r="Q139" s="35">
        <v>0</v>
      </c>
      <c r="R139" s="35"/>
      <c r="S139" s="35">
        <v>1100</v>
      </c>
      <c r="T139" s="35"/>
      <c r="U139" s="35">
        <f t="shared" si="61"/>
        <v>1100</v>
      </c>
      <c r="V139" s="35"/>
      <c r="W139" s="35">
        <f>Q139</f>
        <v>0</v>
      </c>
      <c r="X139" s="35"/>
      <c r="Y139" s="35">
        <v>1100</v>
      </c>
      <c r="Z139" s="35"/>
      <c r="AA139" s="35">
        <f t="shared" si="62"/>
        <v>1100</v>
      </c>
    </row>
    <row r="140" spans="1:74" s="28" customFormat="1" ht="15" x14ac:dyDescent="0.25">
      <c r="A140" s="24" t="s">
        <v>139</v>
      </c>
      <c r="B140" s="15"/>
      <c r="C140" s="36" t="s">
        <v>140</v>
      </c>
      <c r="D140" s="16"/>
      <c r="E140" s="37">
        <f>SUM(E132:E139)</f>
        <v>90250</v>
      </c>
      <c r="F140" s="35"/>
      <c r="G140" s="37">
        <f>SUM(G132:G139)</f>
        <v>46300</v>
      </c>
      <c r="H140" s="35"/>
      <c r="I140" s="37">
        <f>SUM(I132:I139)</f>
        <v>136550</v>
      </c>
      <c r="J140" s="35"/>
      <c r="K140" s="37">
        <f>SUM(K132:K139)</f>
        <v>-580</v>
      </c>
      <c r="L140" s="35"/>
      <c r="M140" s="37">
        <f>SUM(M132:M139)</f>
        <v>3200</v>
      </c>
      <c r="N140" s="35"/>
      <c r="O140" s="37">
        <f>SUM(O132:O139)</f>
        <v>2620</v>
      </c>
      <c r="P140" s="35"/>
      <c r="Q140" s="37">
        <f>SUM(Q132:Q139)</f>
        <v>89670</v>
      </c>
      <c r="R140" s="35"/>
      <c r="S140" s="37">
        <f>SUM(S132:S139)</f>
        <v>49500</v>
      </c>
      <c r="T140" s="35"/>
      <c r="U140" s="37">
        <f>SUM(U132:U139)</f>
        <v>139170</v>
      </c>
      <c r="V140" s="35"/>
      <c r="W140" s="37">
        <f>SUM(W132:W139)</f>
        <v>84723</v>
      </c>
      <c r="X140" s="35"/>
      <c r="Y140" s="37">
        <f>SUM(Y132:Y139)</f>
        <v>48598</v>
      </c>
      <c r="Z140" s="35"/>
      <c r="AA140" s="37">
        <f>SUM(AA132:AA139)</f>
        <v>133321</v>
      </c>
      <c r="AB140" s="15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</row>
    <row r="141" spans="1:74" ht="15" x14ac:dyDescent="0.25">
      <c r="A141" s="24"/>
      <c r="C141" s="36" t="s">
        <v>141</v>
      </c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1:74" ht="15" x14ac:dyDescent="0.25">
      <c r="A142" s="24" t="s">
        <v>142</v>
      </c>
      <c r="C142" s="16"/>
      <c r="D142" s="16" t="s">
        <v>37</v>
      </c>
      <c r="E142" s="35">
        <v>584000</v>
      </c>
      <c r="F142" s="35"/>
      <c r="G142" s="35">
        <v>89000</v>
      </c>
      <c r="H142" s="35"/>
      <c r="I142" s="35">
        <f t="shared" ref="I142:I149" si="63">E142+G142</f>
        <v>673000</v>
      </c>
      <c r="J142" s="35"/>
      <c r="K142" s="35">
        <f t="shared" ref="K142:K149" si="64">Q142-E142</f>
        <v>938</v>
      </c>
      <c r="L142" s="35"/>
      <c r="M142" s="35">
        <f t="shared" ref="M142:M149" si="65">S142-G142</f>
        <v>1000</v>
      </c>
      <c r="N142" s="35"/>
      <c r="O142" s="35">
        <f t="shared" ref="O142:O149" si="66">K142+M142</f>
        <v>1938</v>
      </c>
      <c r="P142" s="35"/>
      <c r="Q142" s="35">
        <v>584938</v>
      </c>
      <c r="R142" s="35"/>
      <c r="S142" s="35">
        <v>90000</v>
      </c>
      <c r="T142" s="35"/>
      <c r="U142" s="35">
        <f t="shared" ref="U142:U149" si="67">Q142+S142</f>
        <v>674938</v>
      </c>
      <c r="V142" s="35"/>
      <c r="W142" s="35">
        <v>581880</v>
      </c>
      <c r="X142" s="35"/>
      <c r="Y142" s="35">
        <v>87500</v>
      </c>
      <c r="Z142" s="35"/>
      <c r="AA142" s="35">
        <f t="shared" ref="AA142:AA149" si="68">+Y142+W142</f>
        <v>669380</v>
      </c>
    </row>
    <row r="143" spans="1:74" ht="15" x14ac:dyDescent="0.25">
      <c r="A143" s="24" t="s">
        <v>143</v>
      </c>
      <c r="C143" s="16"/>
      <c r="D143" s="16" t="s">
        <v>39</v>
      </c>
      <c r="E143" s="35">
        <v>0</v>
      </c>
      <c r="F143" s="35"/>
      <c r="G143" s="35">
        <v>38000</v>
      </c>
      <c r="H143" s="35"/>
      <c r="I143" s="35">
        <f t="shared" si="63"/>
        <v>38000</v>
      </c>
      <c r="J143" s="35"/>
      <c r="K143" s="35">
        <f t="shared" si="64"/>
        <v>0</v>
      </c>
      <c r="L143" s="35"/>
      <c r="M143" s="35">
        <f t="shared" si="65"/>
        <v>2000</v>
      </c>
      <c r="N143" s="35"/>
      <c r="O143" s="35">
        <f t="shared" si="66"/>
        <v>2000</v>
      </c>
      <c r="P143" s="35"/>
      <c r="Q143" s="35">
        <v>0</v>
      </c>
      <c r="R143" s="35"/>
      <c r="S143" s="35">
        <v>40000</v>
      </c>
      <c r="T143" s="35"/>
      <c r="U143" s="35">
        <f t="shared" si="67"/>
        <v>40000</v>
      </c>
      <c r="V143" s="35"/>
      <c r="W143" s="35">
        <f>Q143</f>
        <v>0</v>
      </c>
      <c r="X143" s="35"/>
      <c r="Y143" s="35">
        <v>39400</v>
      </c>
      <c r="Z143" s="35"/>
      <c r="AA143" s="35">
        <f t="shared" si="68"/>
        <v>39400</v>
      </c>
    </row>
    <row r="144" spans="1:74" ht="15" x14ac:dyDescent="0.25">
      <c r="A144" s="24" t="s">
        <v>144</v>
      </c>
      <c r="C144" s="16"/>
      <c r="D144" s="16" t="s">
        <v>41</v>
      </c>
      <c r="E144" s="35">
        <v>0</v>
      </c>
      <c r="F144" s="35"/>
      <c r="G144" s="35">
        <v>9500</v>
      </c>
      <c r="H144" s="35"/>
      <c r="I144" s="35">
        <f t="shared" si="63"/>
        <v>9500</v>
      </c>
      <c r="J144" s="35"/>
      <c r="K144" s="35">
        <f t="shared" si="64"/>
        <v>0</v>
      </c>
      <c r="L144" s="35"/>
      <c r="M144" s="35">
        <f t="shared" si="65"/>
        <v>-500</v>
      </c>
      <c r="N144" s="35"/>
      <c r="O144" s="35">
        <f t="shared" si="66"/>
        <v>-500</v>
      </c>
      <c r="P144" s="35"/>
      <c r="Q144" s="35">
        <v>0</v>
      </c>
      <c r="R144" s="35"/>
      <c r="S144" s="35">
        <v>9000</v>
      </c>
      <c r="T144" s="35"/>
      <c r="U144" s="35">
        <f t="shared" si="67"/>
        <v>9000</v>
      </c>
      <c r="V144" s="35"/>
      <c r="W144" s="35">
        <f>Q144</f>
        <v>0</v>
      </c>
      <c r="X144" s="35"/>
      <c r="Y144" s="35">
        <v>8558</v>
      </c>
      <c r="Z144" s="35"/>
      <c r="AA144" s="35">
        <f t="shared" si="68"/>
        <v>8558</v>
      </c>
    </row>
    <row r="145" spans="1:45" ht="15" x14ac:dyDescent="0.25">
      <c r="A145" s="24" t="s">
        <v>145</v>
      </c>
      <c r="C145" s="16"/>
      <c r="D145" s="16" t="s">
        <v>43</v>
      </c>
      <c r="E145" s="35">
        <v>0</v>
      </c>
      <c r="F145" s="35"/>
      <c r="G145" s="35">
        <v>7500</v>
      </c>
      <c r="H145" s="35"/>
      <c r="I145" s="35">
        <f t="shared" si="63"/>
        <v>7500</v>
      </c>
      <c r="J145" s="35"/>
      <c r="K145" s="35">
        <f t="shared" si="64"/>
        <v>0</v>
      </c>
      <c r="L145" s="35"/>
      <c r="M145" s="35">
        <f t="shared" si="65"/>
        <v>-2500</v>
      </c>
      <c r="N145" s="35"/>
      <c r="O145" s="35">
        <f t="shared" si="66"/>
        <v>-2500</v>
      </c>
      <c r="P145" s="35"/>
      <c r="Q145" s="35">
        <v>0</v>
      </c>
      <c r="R145" s="35"/>
      <c r="S145" s="35">
        <v>5000</v>
      </c>
      <c r="T145" s="35"/>
      <c r="U145" s="35">
        <f t="shared" si="67"/>
        <v>5000</v>
      </c>
      <c r="V145" s="35"/>
      <c r="W145" s="35">
        <f>Q145</f>
        <v>0</v>
      </c>
      <c r="X145" s="35"/>
      <c r="Y145" s="35">
        <v>4500</v>
      </c>
      <c r="Z145" s="35"/>
      <c r="AA145" s="35">
        <f t="shared" si="68"/>
        <v>4500</v>
      </c>
    </row>
    <row r="146" spans="1:45" ht="15" x14ac:dyDescent="0.25">
      <c r="A146" s="24" t="s">
        <v>146</v>
      </c>
      <c r="C146" s="16"/>
      <c r="D146" s="16" t="s">
        <v>45</v>
      </c>
      <c r="E146" s="35">
        <v>0</v>
      </c>
      <c r="F146" s="35"/>
      <c r="G146" s="35">
        <v>2000</v>
      </c>
      <c r="H146" s="35"/>
      <c r="I146" s="35">
        <f t="shared" si="63"/>
        <v>2000</v>
      </c>
      <c r="J146" s="35"/>
      <c r="K146" s="35">
        <f t="shared" si="64"/>
        <v>0</v>
      </c>
      <c r="L146" s="35"/>
      <c r="M146" s="35">
        <f t="shared" si="65"/>
        <v>2000</v>
      </c>
      <c r="N146" s="35"/>
      <c r="O146" s="35">
        <f t="shared" si="66"/>
        <v>2000</v>
      </c>
      <c r="P146" s="35"/>
      <c r="Q146" s="35">
        <v>0</v>
      </c>
      <c r="R146" s="35"/>
      <c r="S146" s="35">
        <v>4000</v>
      </c>
      <c r="T146" s="35"/>
      <c r="U146" s="35">
        <f t="shared" si="67"/>
        <v>4000</v>
      </c>
      <c r="V146" s="35"/>
      <c r="W146" s="35">
        <f>Q146</f>
        <v>0</v>
      </c>
      <c r="X146" s="35"/>
      <c r="Y146" s="35">
        <v>3900</v>
      </c>
      <c r="Z146" s="35"/>
      <c r="AA146" s="35">
        <f t="shared" si="68"/>
        <v>3900</v>
      </c>
    </row>
    <row r="147" spans="1:45" ht="15" x14ac:dyDescent="0.25">
      <c r="A147" s="24" t="s">
        <v>147</v>
      </c>
      <c r="C147" s="16"/>
      <c r="D147" s="16" t="s">
        <v>47</v>
      </c>
      <c r="E147" s="35">
        <v>7200</v>
      </c>
      <c r="F147" s="35"/>
      <c r="G147" s="35">
        <v>3300</v>
      </c>
      <c r="H147" s="35"/>
      <c r="I147" s="35">
        <f t="shared" si="63"/>
        <v>10500</v>
      </c>
      <c r="J147" s="35"/>
      <c r="K147" s="35">
        <f t="shared" si="64"/>
        <v>81</v>
      </c>
      <c r="L147" s="35"/>
      <c r="M147" s="35">
        <f t="shared" si="65"/>
        <v>1700</v>
      </c>
      <c r="N147" s="35"/>
      <c r="O147" s="35">
        <f t="shared" si="66"/>
        <v>1781</v>
      </c>
      <c r="P147" s="35"/>
      <c r="Q147" s="35">
        <v>7281</v>
      </c>
      <c r="R147" s="35"/>
      <c r="S147" s="35">
        <v>5000</v>
      </c>
      <c r="T147" s="35"/>
      <c r="U147" s="35">
        <f t="shared" si="67"/>
        <v>12281</v>
      </c>
      <c r="V147" s="35"/>
      <c r="W147" s="35">
        <v>6719</v>
      </c>
      <c r="X147" s="35"/>
      <c r="Y147" s="35">
        <v>4958</v>
      </c>
      <c r="Z147" s="35"/>
      <c r="AA147" s="35">
        <f t="shared" si="68"/>
        <v>11677</v>
      </c>
    </row>
    <row r="148" spans="1:45" ht="15" x14ac:dyDescent="0.25">
      <c r="A148" s="24" t="s">
        <v>148</v>
      </c>
      <c r="C148" s="16"/>
      <c r="D148" s="16" t="s">
        <v>49</v>
      </c>
      <c r="E148" s="35">
        <v>6000</v>
      </c>
      <c r="F148" s="35"/>
      <c r="G148" s="35">
        <v>3300</v>
      </c>
      <c r="H148" s="35"/>
      <c r="I148" s="35">
        <f t="shared" si="63"/>
        <v>9300</v>
      </c>
      <c r="J148" s="35"/>
      <c r="K148" s="35">
        <f t="shared" si="64"/>
        <v>-66</v>
      </c>
      <c r="L148" s="35"/>
      <c r="M148" s="35">
        <f t="shared" si="65"/>
        <v>700</v>
      </c>
      <c r="N148" s="35"/>
      <c r="O148" s="35">
        <f t="shared" si="66"/>
        <v>634</v>
      </c>
      <c r="P148" s="35"/>
      <c r="Q148" s="35">
        <v>5934</v>
      </c>
      <c r="R148" s="35"/>
      <c r="S148" s="35">
        <v>4000</v>
      </c>
      <c r="T148" s="35"/>
      <c r="U148" s="35">
        <f t="shared" si="67"/>
        <v>9934</v>
      </c>
      <c r="V148" s="35"/>
      <c r="W148" s="35">
        <f>Q148</f>
        <v>5934</v>
      </c>
      <c r="X148" s="35"/>
      <c r="Y148" s="35">
        <v>3600</v>
      </c>
      <c r="Z148" s="35"/>
      <c r="AA148" s="35">
        <f t="shared" si="68"/>
        <v>9534</v>
      </c>
    </row>
    <row r="149" spans="1:45" ht="15" x14ac:dyDescent="0.25">
      <c r="A149" s="24" t="s">
        <v>149</v>
      </c>
      <c r="C149" s="16"/>
      <c r="D149" s="16" t="s">
        <v>51</v>
      </c>
      <c r="E149" s="35">
        <v>0</v>
      </c>
      <c r="F149" s="35"/>
      <c r="G149" s="35">
        <v>2500</v>
      </c>
      <c r="H149" s="35"/>
      <c r="I149" s="35">
        <f t="shared" si="63"/>
        <v>2500</v>
      </c>
      <c r="J149" s="35"/>
      <c r="K149" s="35">
        <f t="shared" si="64"/>
        <v>0</v>
      </c>
      <c r="L149" s="35"/>
      <c r="M149" s="35">
        <f t="shared" si="65"/>
        <v>0</v>
      </c>
      <c r="N149" s="35"/>
      <c r="O149" s="35">
        <f t="shared" si="66"/>
        <v>0</v>
      </c>
      <c r="P149" s="35"/>
      <c r="Q149" s="35">
        <v>0</v>
      </c>
      <c r="R149" s="35"/>
      <c r="S149" s="35">
        <v>2500</v>
      </c>
      <c r="T149" s="35"/>
      <c r="U149" s="35">
        <f t="shared" si="67"/>
        <v>2500</v>
      </c>
      <c r="V149" s="35"/>
      <c r="W149" s="35">
        <f>Q149</f>
        <v>0</v>
      </c>
      <c r="X149" s="35"/>
      <c r="Y149" s="35">
        <v>2000</v>
      </c>
      <c r="Z149" s="35"/>
      <c r="AA149" s="35">
        <f t="shared" si="68"/>
        <v>2000</v>
      </c>
    </row>
    <row r="150" spans="1:45" ht="15" x14ac:dyDescent="0.25">
      <c r="A150" s="24" t="s">
        <v>150</v>
      </c>
      <c r="C150" s="36" t="s">
        <v>151</v>
      </c>
      <c r="E150" s="5">
        <f>SUM(E142:E149)</f>
        <v>597200</v>
      </c>
      <c r="F150" s="4"/>
      <c r="G150" s="5">
        <f>SUM(G142:G149)</f>
        <v>155100</v>
      </c>
      <c r="H150" s="4"/>
      <c r="I150" s="5">
        <f>SUM(I142:I149)</f>
        <v>752300</v>
      </c>
      <c r="J150" s="4"/>
      <c r="K150" s="5">
        <f>SUM(K142:K149)</f>
        <v>953</v>
      </c>
      <c r="L150" s="4"/>
      <c r="M150" s="5">
        <f>SUM(M142:M149)</f>
        <v>4400</v>
      </c>
      <c r="N150" s="4"/>
      <c r="O150" s="5">
        <f>SUM(O142:O149)</f>
        <v>5353</v>
      </c>
      <c r="P150" s="4"/>
      <c r="Q150" s="5">
        <f>SUM(Q142:Q149)</f>
        <v>598153</v>
      </c>
      <c r="R150" s="4"/>
      <c r="S150" s="5">
        <f>SUM(S142:S149)</f>
        <v>159500</v>
      </c>
      <c r="T150" s="4"/>
      <c r="U150" s="5">
        <f>SUM(U142:U149)</f>
        <v>757653</v>
      </c>
      <c r="V150" s="4"/>
      <c r="W150" s="5">
        <f>SUM(W142:W149)</f>
        <v>594533</v>
      </c>
      <c r="X150" s="4"/>
      <c r="Y150" s="5">
        <f>SUM(Y142:Y149)</f>
        <v>154416</v>
      </c>
      <c r="Z150" s="4"/>
      <c r="AA150" s="5">
        <f>SUM(AA142:AA149)</f>
        <v>748949</v>
      </c>
    </row>
    <row r="151" spans="1:45" s="28" customFormat="1" ht="15" x14ac:dyDescent="0.25">
      <c r="A151" s="23"/>
      <c r="B151" s="15"/>
      <c r="C151" s="36" t="s">
        <v>843</v>
      </c>
      <c r="D151" s="36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9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ht="15" x14ac:dyDescent="0.25">
      <c r="A152" s="24" t="s">
        <v>152</v>
      </c>
      <c r="C152" s="16"/>
      <c r="D152" s="16" t="s">
        <v>37</v>
      </c>
      <c r="E152" s="35">
        <v>0</v>
      </c>
      <c r="F152" s="35"/>
      <c r="G152" s="35">
        <v>45000</v>
      </c>
      <c r="H152" s="35"/>
      <c r="I152" s="35">
        <f t="shared" ref="I152:I159" si="69">E152+G152</f>
        <v>45000</v>
      </c>
      <c r="J152" s="35"/>
      <c r="K152" s="35">
        <f t="shared" ref="K152:K159" si="70">Q152-E152</f>
        <v>0</v>
      </c>
      <c r="L152" s="35"/>
      <c r="M152" s="35">
        <f t="shared" ref="M152:M159" si="71">S152-G152</f>
        <v>0</v>
      </c>
      <c r="N152" s="35"/>
      <c r="O152" s="35">
        <f t="shared" ref="O152:O159" si="72">K152+M152</f>
        <v>0</v>
      </c>
      <c r="P152" s="35"/>
      <c r="Q152" s="35">
        <v>0</v>
      </c>
      <c r="R152" s="35"/>
      <c r="S152" s="35">
        <v>45000</v>
      </c>
      <c r="T152" s="35"/>
      <c r="U152" s="35">
        <f t="shared" ref="U152:U159" si="73">Q152+S152</f>
        <v>45000</v>
      </c>
      <c r="V152" s="35"/>
      <c r="W152" s="35">
        <f t="shared" ref="W152:W159" si="74">Q152</f>
        <v>0</v>
      </c>
      <c r="X152" s="35"/>
      <c r="Y152" s="35">
        <v>44500</v>
      </c>
      <c r="Z152" s="35"/>
      <c r="AA152" s="35">
        <f t="shared" ref="AA152:AA159" si="75">+Y152+W152</f>
        <v>44500</v>
      </c>
    </row>
    <row r="153" spans="1:45" ht="15" x14ac:dyDescent="0.25">
      <c r="A153" s="24" t="s">
        <v>153</v>
      </c>
      <c r="C153" s="16"/>
      <c r="D153" s="16" t="s">
        <v>39</v>
      </c>
      <c r="E153" s="35">
        <v>0</v>
      </c>
      <c r="F153" s="35"/>
      <c r="G153" s="35">
        <v>25000</v>
      </c>
      <c r="H153" s="35"/>
      <c r="I153" s="35">
        <f t="shared" si="69"/>
        <v>25000</v>
      </c>
      <c r="J153" s="35"/>
      <c r="K153" s="35">
        <f t="shared" si="70"/>
        <v>0</v>
      </c>
      <c r="L153" s="35"/>
      <c r="M153" s="35">
        <f t="shared" si="71"/>
        <v>2000</v>
      </c>
      <c r="N153" s="35"/>
      <c r="O153" s="35">
        <f t="shared" si="72"/>
        <v>2000</v>
      </c>
      <c r="P153" s="35"/>
      <c r="Q153" s="35">
        <v>0</v>
      </c>
      <c r="R153" s="35"/>
      <c r="S153" s="35">
        <v>27000</v>
      </c>
      <c r="T153" s="35"/>
      <c r="U153" s="35">
        <f t="shared" si="73"/>
        <v>27000</v>
      </c>
      <c r="V153" s="35"/>
      <c r="W153" s="35">
        <f t="shared" si="74"/>
        <v>0</v>
      </c>
      <c r="X153" s="35"/>
      <c r="Y153" s="35">
        <v>26000</v>
      </c>
      <c r="Z153" s="35"/>
      <c r="AA153" s="35">
        <f t="shared" si="75"/>
        <v>26000</v>
      </c>
    </row>
    <row r="154" spans="1:45" ht="15" x14ac:dyDescent="0.25">
      <c r="A154" s="24" t="s">
        <v>154</v>
      </c>
      <c r="C154" s="16"/>
      <c r="D154" s="16" t="s">
        <v>41</v>
      </c>
      <c r="E154" s="35">
        <v>0</v>
      </c>
      <c r="F154" s="35"/>
      <c r="G154" s="35">
        <v>15000</v>
      </c>
      <c r="H154" s="35"/>
      <c r="I154" s="35">
        <f t="shared" si="69"/>
        <v>15000</v>
      </c>
      <c r="J154" s="35"/>
      <c r="K154" s="35">
        <f t="shared" si="70"/>
        <v>0</v>
      </c>
      <c r="L154" s="35"/>
      <c r="M154" s="35">
        <f t="shared" si="71"/>
        <v>-5000</v>
      </c>
      <c r="N154" s="35"/>
      <c r="O154" s="35">
        <f t="shared" si="72"/>
        <v>-5000</v>
      </c>
      <c r="P154" s="35"/>
      <c r="Q154" s="35">
        <v>0</v>
      </c>
      <c r="R154" s="35"/>
      <c r="S154" s="35">
        <v>10000</v>
      </c>
      <c r="T154" s="35"/>
      <c r="U154" s="35">
        <f t="shared" si="73"/>
        <v>10000</v>
      </c>
      <c r="V154" s="35"/>
      <c r="W154" s="35">
        <f t="shared" si="74"/>
        <v>0</v>
      </c>
      <c r="X154" s="35"/>
      <c r="Y154" s="35">
        <v>9800</v>
      </c>
      <c r="Z154" s="35"/>
      <c r="AA154" s="35">
        <f t="shared" si="75"/>
        <v>9800</v>
      </c>
    </row>
    <row r="155" spans="1:45" ht="15" x14ac:dyDescent="0.25">
      <c r="A155" s="24" t="s">
        <v>155</v>
      </c>
      <c r="C155" s="16"/>
      <c r="D155" s="16" t="s">
        <v>43</v>
      </c>
      <c r="E155" s="35">
        <v>0</v>
      </c>
      <c r="F155" s="35"/>
      <c r="G155" s="35">
        <v>3000</v>
      </c>
      <c r="H155" s="35"/>
      <c r="I155" s="35">
        <f t="shared" si="69"/>
        <v>3000</v>
      </c>
      <c r="J155" s="35"/>
      <c r="K155" s="35">
        <f t="shared" si="70"/>
        <v>0</v>
      </c>
      <c r="L155" s="35"/>
      <c r="M155" s="35">
        <f t="shared" si="71"/>
        <v>0</v>
      </c>
      <c r="N155" s="35"/>
      <c r="O155" s="35">
        <f t="shared" si="72"/>
        <v>0</v>
      </c>
      <c r="P155" s="35"/>
      <c r="Q155" s="35">
        <v>0</v>
      </c>
      <c r="R155" s="35"/>
      <c r="S155" s="35">
        <v>3000</v>
      </c>
      <c r="T155" s="35"/>
      <c r="U155" s="35">
        <f t="shared" si="73"/>
        <v>3000</v>
      </c>
      <c r="V155" s="35"/>
      <c r="W155" s="35">
        <f t="shared" si="74"/>
        <v>0</v>
      </c>
      <c r="X155" s="35"/>
      <c r="Y155" s="35">
        <v>2955</v>
      </c>
      <c r="Z155" s="35"/>
      <c r="AA155" s="35">
        <f t="shared" si="75"/>
        <v>2955</v>
      </c>
    </row>
    <row r="156" spans="1:45" ht="15" x14ac:dyDescent="0.25">
      <c r="A156" s="24" t="s">
        <v>156</v>
      </c>
      <c r="C156" s="16"/>
      <c r="D156" s="16" t="s">
        <v>45</v>
      </c>
      <c r="E156" s="35">
        <v>0</v>
      </c>
      <c r="F156" s="35"/>
      <c r="G156" s="35">
        <v>2000</v>
      </c>
      <c r="H156" s="35"/>
      <c r="I156" s="35">
        <f t="shared" si="69"/>
        <v>2000</v>
      </c>
      <c r="J156" s="35"/>
      <c r="K156" s="35">
        <f t="shared" si="70"/>
        <v>0</v>
      </c>
      <c r="L156" s="35"/>
      <c r="M156" s="35">
        <f t="shared" si="71"/>
        <v>0</v>
      </c>
      <c r="N156" s="35"/>
      <c r="O156" s="35">
        <f t="shared" si="72"/>
        <v>0</v>
      </c>
      <c r="P156" s="35"/>
      <c r="Q156" s="35">
        <v>0</v>
      </c>
      <c r="R156" s="35"/>
      <c r="S156" s="35">
        <v>2000</v>
      </c>
      <c r="T156" s="35"/>
      <c r="U156" s="35">
        <f t="shared" si="73"/>
        <v>2000</v>
      </c>
      <c r="V156" s="35"/>
      <c r="W156" s="35">
        <f t="shared" si="74"/>
        <v>0</v>
      </c>
      <c r="X156" s="35"/>
      <c r="Y156" s="35">
        <v>1950</v>
      </c>
      <c r="Z156" s="35"/>
      <c r="AA156" s="35">
        <f t="shared" si="75"/>
        <v>1950</v>
      </c>
    </row>
    <row r="157" spans="1:45" ht="15" x14ac:dyDescent="0.25">
      <c r="A157" s="24" t="s">
        <v>157</v>
      </c>
      <c r="C157" s="16"/>
      <c r="D157" s="16" t="s">
        <v>47</v>
      </c>
      <c r="E157" s="35">
        <v>0</v>
      </c>
      <c r="F157" s="35"/>
      <c r="G157" s="35">
        <v>1000</v>
      </c>
      <c r="H157" s="35"/>
      <c r="I157" s="35">
        <f t="shared" si="69"/>
        <v>1000</v>
      </c>
      <c r="J157" s="35"/>
      <c r="K157" s="35">
        <f t="shared" si="70"/>
        <v>0</v>
      </c>
      <c r="L157" s="35"/>
      <c r="M157" s="35">
        <f t="shared" si="71"/>
        <v>0</v>
      </c>
      <c r="N157" s="35"/>
      <c r="O157" s="35">
        <f t="shared" si="72"/>
        <v>0</v>
      </c>
      <c r="P157" s="35"/>
      <c r="Q157" s="35">
        <v>0</v>
      </c>
      <c r="R157" s="35"/>
      <c r="S157" s="35">
        <v>1000</v>
      </c>
      <c r="T157" s="35"/>
      <c r="U157" s="35">
        <f t="shared" si="73"/>
        <v>1000</v>
      </c>
      <c r="V157" s="35"/>
      <c r="W157" s="35">
        <f t="shared" si="74"/>
        <v>0</v>
      </c>
      <c r="X157" s="35"/>
      <c r="Y157" s="35">
        <v>975</v>
      </c>
      <c r="Z157" s="35"/>
      <c r="AA157" s="35">
        <f t="shared" si="75"/>
        <v>975</v>
      </c>
    </row>
    <row r="158" spans="1:45" ht="15" x14ac:dyDescent="0.25">
      <c r="A158" s="24" t="s">
        <v>158</v>
      </c>
      <c r="C158" s="16"/>
      <c r="D158" s="16" t="s">
        <v>49</v>
      </c>
      <c r="E158" s="35">
        <v>0</v>
      </c>
      <c r="F158" s="35"/>
      <c r="G158" s="35">
        <v>300</v>
      </c>
      <c r="H158" s="35"/>
      <c r="I158" s="35">
        <f t="shared" si="69"/>
        <v>300</v>
      </c>
      <c r="J158" s="35"/>
      <c r="K158" s="35">
        <f t="shared" si="70"/>
        <v>0</v>
      </c>
      <c r="L158" s="35"/>
      <c r="M158" s="35">
        <f t="shared" si="71"/>
        <v>200</v>
      </c>
      <c r="N158" s="35"/>
      <c r="O158" s="35">
        <f t="shared" si="72"/>
        <v>200</v>
      </c>
      <c r="P158" s="35"/>
      <c r="Q158" s="35">
        <v>0</v>
      </c>
      <c r="R158" s="35"/>
      <c r="S158" s="35">
        <v>500</v>
      </c>
      <c r="T158" s="35"/>
      <c r="U158" s="35">
        <f t="shared" si="73"/>
        <v>500</v>
      </c>
      <c r="V158" s="35"/>
      <c r="W158" s="35">
        <f t="shared" si="74"/>
        <v>0</v>
      </c>
      <c r="X158" s="35"/>
      <c r="Y158" s="35">
        <v>475</v>
      </c>
      <c r="Z158" s="35"/>
      <c r="AA158" s="35">
        <f t="shared" si="75"/>
        <v>475</v>
      </c>
    </row>
    <row r="159" spans="1:45" ht="15" x14ac:dyDescent="0.25">
      <c r="A159" s="24" t="s">
        <v>159</v>
      </c>
      <c r="C159" s="16"/>
      <c r="D159" s="16" t="s">
        <v>51</v>
      </c>
      <c r="E159" s="35">
        <v>0</v>
      </c>
      <c r="F159" s="35"/>
      <c r="G159" s="35">
        <v>1000</v>
      </c>
      <c r="H159" s="35"/>
      <c r="I159" s="35">
        <f t="shared" si="69"/>
        <v>1000</v>
      </c>
      <c r="J159" s="35"/>
      <c r="K159" s="35">
        <f t="shared" si="70"/>
        <v>0</v>
      </c>
      <c r="L159" s="35"/>
      <c r="M159" s="35">
        <f t="shared" si="71"/>
        <v>0</v>
      </c>
      <c r="N159" s="35"/>
      <c r="O159" s="35">
        <f t="shared" si="72"/>
        <v>0</v>
      </c>
      <c r="P159" s="35"/>
      <c r="Q159" s="35">
        <v>0</v>
      </c>
      <c r="R159" s="35"/>
      <c r="S159" s="35">
        <v>1000</v>
      </c>
      <c r="T159" s="35"/>
      <c r="U159" s="35">
        <f t="shared" si="73"/>
        <v>1000</v>
      </c>
      <c r="V159" s="35"/>
      <c r="W159" s="35">
        <f t="shared" si="74"/>
        <v>0</v>
      </c>
      <c r="X159" s="35"/>
      <c r="Y159" s="35">
        <v>370</v>
      </c>
      <c r="Z159" s="35"/>
      <c r="AA159" s="35">
        <f t="shared" si="75"/>
        <v>370</v>
      </c>
    </row>
    <row r="160" spans="1:45" s="28" customFormat="1" ht="15" x14ac:dyDescent="0.25">
      <c r="A160" s="24" t="s">
        <v>160</v>
      </c>
      <c r="B160" s="15"/>
      <c r="C160" s="36" t="s">
        <v>844</v>
      </c>
      <c r="D160" s="36"/>
      <c r="E160" s="5">
        <f>SUM(E152:E159)</f>
        <v>0</v>
      </c>
      <c r="F160" s="35"/>
      <c r="G160" s="37">
        <f>SUM(G152:G159)</f>
        <v>92300</v>
      </c>
      <c r="H160" s="35"/>
      <c r="I160" s="5">
        <f>SUM(I152:I159)</f>
        <v>92300</v>
      </c>
      <c r="J160" s="35"/>
      <c r="K160" s="5">
        <f>SUM(K152:K159)</f>
        <v>0</v>
      </c>
      <c r="L160" s="35"/>
      <c r="M160" s="5">
        <f>SUM(M152:M159)</f>
        <v>-2800</v>
      </c>
      <c r="N160" s="35"/>
      <c r="O160" s="5">
        <f>SUM(O152:O159)</f>
        <v>-2800</v>
      </c>
      <c r="P160" s="35"/>
      <c r="Q160" s="37">
        <f>SUM(Q152:Q159)</f>
        <v>0</v>
      </c>
      <c r="R160" s="35"/>
      <c r="S160" s="37">
        <f>SUM(S152:S159)</f>
        <v>89500</v>
      </c>
      <c r="T160" s="35"/>
      <c r="U160" s="5">
        <f>SUM(U152:U159)</f>
        <v>89500</v>
      </c>
      <c r="V160" s="35"/>
      <c r="W160" s="37">
        <f>SUM(W152:W159)</f>
        <v>0</v>
      </c>
      <c r="X160" s="35"/>
      <c r="Y160" s="37">
        <f>SUM(Y152:Y159)</f>
        <v>87025</v>
      </c>
      <c r="Z160" s="35"/>
      <c r="AA160" s="5">
        <f>SUM(AA152:AA159)</f>
        <v>87025</v>
      </c>
      <c r="AB160" s="15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1:45" s="28" customFormat="1" ht="15" x14ac:dyDescent="0.25">
      <c r="A161" s="23"/>
      <c r="B161" s="15"/>
      <c r="C161" s="36" t="s">
        <v>161</v>
      </c>
      <c r="D161" s="36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29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1:45" s="28" customFormat="1" ht="15" x14ac:dyDescent="0.25">
      <c r="A162" s="24" t="s">
        <v>162</v>
      </c>
      <c r="B162" s="15"/>
      <c r="C162" s="16"/>
      <c r="D162" s="16" t="s">
        <v>37</v>
      </c>
      <c r="E162" s="35">
        <v>0</v>
      </c>
      <c r="F162" s="35"/>
      <c r="G162" s="35">
        <v>12000</v>
      </c>
      <c r="H162" s="35"/>
      <c r="I162" s="35">
        <f t="shared" ref="I162:I169" si="76">E162+G162</f>
        <v>12000</v>
      </c>
      <c r="J162" s="35"/>
      <c r="K162" s="35">
        <f t="shared" ref="K162:K169" si="77">Q162-E162</f>
        <v>0</v>
      </c>
      <c r="L162" s="35"/>
      <c r="M162" s="35">
        <f t="shared" ref="M162:M169" si="78">S162-G162</f>
        <v>0</v>
      </c>
      <c r="N162" s="35"/>
      <c r="O162" s="35">
        <f t="shared" ref="O162:O169" si="79">K162+M162</f>
        <v>0</v>
      </c>
      <c r="P162" s="35"/>
      <c r="Q162" s="35">
        <v>0</v>
      </c>
      <c r="R162" s="35"/>
      <c r="S162" s="35">
        <v>12000</v>
      </c>
      <c r="T162" s="35"/>
      <c r="U162" s="35">
        <f t="shared" ref="U162:U169" si="80">Q162+S162</f>
        <v>12000</v>
      </c>
      <c r="V162" s="35"/>
      <c r="W162" s="35">
        <f t="shared" ref="W162:W169" si="81">Q162</f>
        <v>0</v>
      </c>
      <c r="X162" s="35"/>
      <c r="Y162" s="35">
        <v>11500</v>
      </c>
      <c r="Z162" s="35"/>
      <c r="AA162" s="35">
        <f t="shared" ref="AA162:AA169" si="82">+Y162+W162</f>
        <v>11500</v>
      </c>
      <c r="AB162" s="15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1:45" s="28" customFormat="1" ht="15" x14ac:dyDescent="0.25">
      <c r="A163" s="24" t="s">
        <v>163</v>
      </c>
      <c r="B163" s="15"/>
      <c r="C163" s="16"/>
      <c r="D163" s="16" t="s">
        <v>39</v>
      </c>
      <c r="E163" s="35">
        <v>0</v>
      </c>
      <c r="F163" s="35"/>
      <c r="G163" s="35">
        <v>5000</v>
      </c>
      <c r="H163" s="35"/>
      <c r="I163" s="35">
        <f t="shared" si="76"/>
        <v>5000</v>
      </c>
      <c r="J163" s="35"/>
      <c r="K163" s="35">
        <f t="shared" si="77"/>
        <v>0</v>
      </c>
      <c r="L163" s="35"/>
      <c r="M163" s="35">
        <f t="shared" si="78"/>
        <v>0</v>
      </c>
      <c r="N163" s="35"/>
      <c r="O163" s="35">
        <f t="shared" si="79"/>
        <v>0</v>
      </c>
      <c r="P163" s="35"/>
      <c r="Q163" s="35">
        <v>0</v>
      </c>
      <c r="R163" s="35"/>
      <c r="S163" s="35">
        <v>5000</v>
      </c>
      <c r="T163" s="35"/>
      <c r="U163" s="35">
        <f t="shared" si="80"/>
        <v>5000</v>
      </c>
      <c r="V163" s="35"/>
      <c r="W163" s="35">
        <f t="shared" si="81"/>
        <v>0</v>
      </c>
      <c r="X163" s="35"/>
      <c r="Y163" s="35">
        <v>4900</v>
      </c>
      <c r="Z163" s="35"/>
      <c r="AA163" s="35">
        <f t="shared" si="82"/>
        <v>4900</v>
      </c>
      <c r="AB163" s="15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1:45" s="28" customFormat="1" ht="15" x14ac:dyDescent="0.25">
      <c r="A164" s="24" t="s">
        <v>164</v>
      </c>
      <c r="B164" s="15"/>
      <c r="C164" s="16"/>
      <c r="D164" s="16" t="s">
        <v>41</v>
      </c>
      <c r="E164" s="35">
        <v>0</v>
      </c>
      <c r="F164" s="35"/>
      <c r="G164" s="35">
        <v>3000</v>
      </c>
      <c r="H164" s="35"/>
      <c r="I164" s="35">
        <f t="shared" si="76"/>
        <v>3000</v>
      </c>
      <c r="J164" s="35"/>
      <c r="K164" s="35">
        <f t="shared" si="77"/>
        <v>0</v>
      </c>
      <c r="L164" s="35"/>
      <c r="M164" s="35">
        <f t="shared" si="78"/>
        <v>0</v>
      </c>
      <c r="N164" s="35"/>
      <c r="O164" s="35">
        <f t="shared" si="79"/>
        <v>0</v>
      </c>
      <c r="P164" s="35"/>
      <c r="Q164" s="35">
        <v>0</v>
      </c>
      <c r="R164" s="35"/>
      <c r="S164" s="35">
        <v>3000</v>
      </c>
      <c r="T164" s="35"/>
      <c r="U164" s="35">
        <f t="shared" si="80"/>
        <v>3000</v>
      </c>
      <c r="V164" s="35"/>
      <c r="W164" s="35">
        <f t="shared" si="81"/>
        <v>0</v>
      </c>
      <c r="X164" s="35"/>
      <c r="Y164" s="35">
        <v>3000</v>
      </c>
      <c r="Z164" s="35"/>
      <c r="AA164" s="35">
        <f t="shared" si="82"/>
        <v>3000</v>
      </c>
      <c r="AB164" s="15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1:45" s="28" customFormat="1" ht="15" x14ac:dyDescent="0.25">
      <c r="A165" s="24" t="s">
        <v>165</v>
      </c>
      <c r="B165" s="15"/>
      <c r="C165" s="16"/>
      <c r="D165" s="16" t="s">
        <v>43</v>
      </c>
      <c r="E165" s="35">
        <v>0</v>
      </c>
      <c r="F165" s="35"/>
      <c r="G165" s="35">
        <v>4500</v>
      </c>
      <c r="H165" s="35"/>
      <c r="I165" s="35">
        <f t="shared" si="76"/>
        <v>4500</v>
      </c>
      <c r="J165" s="35"/>
      <c r="K165" s="35">
        <f t="shared" si="77"/>
        <v>0</v>
      </c>
      <c r="L165" s="35"/>
      <c r="M165" s="35">
        <f t="shared" si="78"/>
        <v>500</v>
      </c>
      <c r="N165" s="35"/>
      <c r="O165" s="35">
        <f t="shared" si="79"/>
        <v>500</v>
      </c>
      <c r="P165" s="35"/>
      <c r="Q165" s="35">
        <v>0</v>
      </c>
      <c r="R165" s="35"/>
      <c r="S165" s="35">
        <v>5000</v>
      </c>
      <c r="T165" s="35"/>
      <c r="U165" s="35">
        <f t="shared" si="80"/>
        <v>5000</v>
      </c>
      <c r="V165" s="35"/>
      <c r="W165" s="35">
        <f t="shared" si="81"/>
        <v>0</v>
      </c>
      <c r="X165" s="35"/>
      <c r="Y165" s="35">
        <v>5000</v>
      </c>
      <c r="Z165" s="35"/>
      <c r="AA165" s="35">
        <f t="shared" si="82"/>
        <v>5000</v>
      </c>
      <c r="AB165" s="1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1:45" s="28" customFormat="1" ht="15" x14ac:dyDescent="0.25">
      <c r="A166" s="24" t="s">
        <v>166</v>
      </c>
      <c r="B166" s="15"/>
      <c r="C166" s="16"/>
      <c r="D166" s="16" t="s">
        <v>45</v>
      </c>
      <c r="E166" s="35">
        <v>0</v>
      </c>
      <c r="F166" s="35"/>
      <c r="G166" s="35">
        <v>0</v>
      </c>
      <c r="H166" s="35"/>
      <c r="I166" s="35">
        <f t="shared" si="76"/>
        <v>0</v>
      </c>
      <c r="J166" s="35"/>
      <c r="K166" s="35">
        <f t="shared" si="77"/>
        <v>0</v>
      </c>
      <c r="L166" s="35"/>
      <c r="M166" s="35">
        <f t="shared" si="78"/>
        <v>0</v>
      </c>
      <c r="N166" s="35"/>
      <c r="O166" s="35">
        <f t="shared" si="79"/>
        <v>0</v>
      </c>
      <c r="P166" s="35"/>
      <c r="Q166" s="35">
        <v>0</v>
      </c>
      <c r="R166" s="35"/>
      <c r="S166" s="35">
        <v>0</v>
      </c>
      <c r="T166" s="35"/>
      <c r="U166" s="35">
        <f t="shared" si="80"/>
        <v>0</v>
      </c>
      <c r="V166" s="35"/>
      <c r="W166" s="35">
        <f t="shared" si="81"/>
        <v>0</v>
      </c>
      <c r="X166" s="35"/>
      <c r="Y166" s="35">
        <v>0</v>
      </c>
      <c r="Z166" s="35"/>
      <c r="AA166" s="35">
        <f t="shared" si="82"/>
        <v>0</v>
      </c>
      <c r="AB166" s="15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1:45" s="28" customFormat="1" ht="15" x14ac:dyDescent="0.25">
      <c r="A167" s="24" t="s">
        <v>167</v>
      </c>
      <c r="B167" s="15"/>
      <c r="C167" s="16"/>
      <c r="D167" s="16" t="s">
        <v>47</v>
      </c>
      <c r="E167" s="35">
        <v>0</v>
      </c>
      <c r="F167" s="35"/>
      <c r="G167" s="35">
        <v>850</v>
      </c>
      <c r="H167" s="35"/>
      <c r="I167" s="35">
        <f t="shared" si="76"/>
        <v>850</v>
      </c>
      <c r="J167" s="35"/>
      <c r="K167" s="35">
        <f t="shared" si="77"/>
        <v>0</v>
      </c>
      <c r="L167" s="35"/>
      <c r="M167" s="35">
        <v>150</v>
      </c>
      <c r="N167" s="35"/>
      <c r="O167" s="35">
        <f t="shared" si="79"/>
        <v>150</v>
      </c>
      <c r="P167" s="35"/>
      <c r="Q167" s="35">
        <v>0</v>
      </c>
      <c r="R167" s="35"/>
      <c r="S167" s="35">
        <v>1000</v>
      </c>
      <c r="T167" s="35"/>
      <c r="U167" s="35">
        <f t="shared" si="80"/>
        <v>1000</v>
      </c>
      <c r="V167" s="35"/>
      <c r="W167" s="35">
        <f t="shared" si="81"/>
        <v>0</v>
      </c>
      <c r="X167" s="35"/>
      <c r="Y167" s="35">
        <v>968</v>
      </c>
      <c r="Z167" s="35"/>
      <c r="AA167" s="35">
        <f t="shared" si="82"/>
        <v>968</v>
      </c>
      <c r="AB167" s="15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1:45" s="28" customFormat="1" ht="15" x14ac:dyDescent="0.25">
      <c r="A168" s="24" t="s">
        <v>168</v>
      </c>
      <c r="B168" s="15"/>
      <c r="C168" s="16"/>
      <c r="D168" s="16" t="s">
        <v>49</v>
      </c>
      <c r="E168" s="35">
        <v>0</v>
      </c>
      <c r="F168" s="35"/>
      <c r="G168" s="35">
        <v>0</v>
      </c>
      <c r="H168" s="35"/>
      <c r="I168" s="35">
        <f t="shared" si="76"/>
        <v>0</v>
      </c>
      <c r="J168" s="35"/>
      <c r="K168" s="35">
        <f t="shared" si="77"/>
        <v>0</v>
      </c>
      <c r="L168" s="35"/>
      <c r="M168" s="35">
        <v>0</v>
      </c>
      <c r="N168" s="35"/>
      <c r="O168" s="35">
        <f t="shared" si="79"/>
        <v>0</v>
      </c>
      <c r="P168" s="35"/>
      <c r="Q168" s="35">
        <v>0</v>
      </c>
      <c r="R168" s="35"/>
      <c r="S168" s="35">
        <v>0</v>
      </c>
      <c r="T168" s="35"/>
      <c r="U168" s="35">
        <f t="shared" si="80"/>
        <v>0</v>
      </c>
      <c r="V168" s="35"/>
      <c r="W168" s="35">
        <f t="shared" si="81"/>
        <v>0</v>
      </c>
      <c r="X168" s="35"/>
      <c r="Y168" s="35">
        <v>0</v>
      </c>
      <c r="Z168" s="35"/>
      <c r="AA168" s="35">
        <f t="shared" si="82"/>
        <v>0</v>
      </c>
      <c r="AB168" s="15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1:45" s="28" customFormat="1" ht="15" x14ac:dyDescent="0.25">
      <c r="A169" s="24" t="s">
        <v>169</v>
      </c>
      <c r="B169" s="15"/>
      <c r="C169" s="16"/>
      <c r="D169" s="16" t="s">
        <v>51</v>
      </c>
      <c r="E169" s="35">
        <v>0</v>
      </c>
      <c r="F169" s="35"/>
      <c r="G169" s="35">
        <v>0</v>
      </c>
      <c r="H169" s="35"/>
      <c r="I169" s="35">
        <f t="shared" si="76"/>
        <v>0</v>
      </c>
      <c r="J169" s="35"/>
      <c r="K169" s="35">
        <f t="shared" si="77"/>
        <v>0</v>
      </c>
      <c r="L169" s="35"/>
      <c r="M169" s="35">
        <f t="shared" si="78"/>
        <v>0</v>
      </c>
      <c r="N169" s="35"/>
      <c r="O169" s="35">
        <f t="shared" si="79"/>
        <v>0</v>
      </c>
      <c r="P169" s="35"/>
      <c r="Q169" s="35">
        <v>0</v>
      </c>
      <c r="R169" s="35"/>
      <c r="S169" s="35">
        <v>0</v>
      </c>
      <c r="T169" s="35"/>
      <c r="U169" s="35">
        <f t="shared" si="80"/>
        <v>0</v>
      </c>
      <c r="V169" s="35"/>
      <c r="W169" s="35">
        <f t="shared" si="81"/>
        <v>0</v>
      </c>
      <c r="X169" s="35"/>
      <c r="Y169" s="35">
        <v>0</v>
      </c>
      <c r="Z169" s="35"/>
      <c r="AA169" s="35">
        <f t="shared" si="82"/>
        <v>0</v>
      </c>
      <c r="AB169" s="15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1:45" s="28" customFormat="1" ht="15" x14ac:dyDescent="0.25">
      <c r="A170" s="24" t="s">
        <v>170</v>
      </c>
      <c r="B170" s="15"/>
      <c r="C170" s="36" t="s">
        <v>171</v>
      </c>
      <c r="E170" s="37">
        <f>SUM(E162:E169)</f>
        <v>0</v>
      </c>
      <c r="F170" s="35"/>
      <c r="G170" s="37">
        <f>SUM(G162:G169)</f>
        <v>25350</v>
      </c>
      <c r="H170" s="35"/>
      <c r="I170" s="37">
        <f>SUM(I162:I169)</f>
        <v>25350</v>
      </c>
      <c r="J170" s="35"/>
      <c r="K170" s="37">
        <f>SUM(K162:K169)</f>
        <v>0</v>
      </c>
      <c r="L170" s="35"/>
      <c r="M170" s="37">
        <f>SUM(M162:M169)</f>
        <v>650</v>
      </c>
      <c r="N170" s="35"/>
      <c r="O170" s="37">
        <f>SUM(O162:O169)</f>
        <v>650</v>
      </c>
      <c r="P170" s="35"/>
      <c r="Q170" s="37">
        <f>SUM(Q162:Q169)</f>
        <v>0</v>
      </c>
      <c r="R170" s="35"/>
      <c r="S170" s="37">
        <f>SUM(S162:S169)</f>
        <v>26000</v>
      </c>
      <c r="T170" s="35"/>
      <c r="U170" s="37">
        <f>SUM(U162:U169)</f>
        <v>26000</v>
      </c>
      <c r="V170" s="35"/>
      <c r="W170" s="37">
        <f>SUM(W162:W169)</f>
        <v>0</v>
      </c>
      <c r="X170" s="35"/>
      <c r="Y170" s="37">
        <f>SUM(Y162:Y169)</f>
        <v>25368</v>
      </c>
      <c r="Z170" s="35"/>
      <c r="AA170" s="37">
        <f>SUM(AA162:AA169)</f>
        <v>25368</v>
      </c>
      <c r="AB170" s="15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1:45" s="28" customFormat="1" ht="15" x14ac:dyDescent="0.25">
      <c r="A171" s="23"/>
      <c r="B171" s="15"/>
      <c r="C171" s="36" t="s">
        <v>172</v>
      </c>
      <c r="D171" s="36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29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1:45" ht="15" x14ac:dyDescent="0.25">
      <c r="A172" s="24" t="s">
        <v>173</v>
      </c>
      <c r="C172" s="16"/>
      <c r="D172" s="16" t="s">
        <v>37</v>
      </c>
      <c r="E172" s="35">
        <v>55000</v>
      </c>
      <c r="F172" s="35"/>
      <c r="G172" s="35">
        <v>67800</v>
      </c>
      <c r="H172" s="35"/>
      <c r="I172" s="35">
        <f t="shared" ref="I172:I179" si="83">E172+G172</f>
        <v>122800</v>
      </c>
      <c r="J172" s="35"/>
      <c r="K172" s="35">
        <f t="shared" ref="K172:K179" si="84">Q172-E172</f>
        <v>455</v>
      </c>
      <c r="L172" s="35"/>
      <c r="M172" s="35">
        <f t="shared" ref="M172:M179" si="85">S172-G172</f>
        <v>2200</v>
      </c>
      <c r="N172" s="35"/>
      <c r="O172" s="35">
        <f t="shared" ref="O172:O179" si="86">K172+M172</f>
        <v>2655</v>
      </c>
      <c r="P172" s="35"/>
      <c r="Q172" s="35">
        <v>55455</v>
      </c>
      <c r="R172" s="35"/>
      <c r="S172" s="35">
        <v>70000</v>
      </c>
      <c r="T172" s="35"/>
      <c r="U172" s="35">
        <f t="shared" ref="U172:U179" si="87">Q172+S172</f>
        <v>125455</v>
      </c>
      <c r="V172" s="35"/>
      <c r="W172" s="35">
        <v>55001</v>
      </c>
      <c r="X172" s="35"/>
      <c r="Y172" s="35">
        <v>64650</v>
      </c>
      <c r="Z172" s="35"/>
      <c r="AA172" s="35">
        <f t="shared" ref="AA172:AA179" si="88">+Y172+W172</f>
        <v>119651</v>
      </c>
    </row>
    <row r="173" spans="1:45" ht="15" x14ac:dyDescent="0.25">
      <c r="A173" s="24" t="s">
        <v>174</v>
      </c>
      <c r="C173" s="16"/>
      <c r="D173" s="16" t="s">
        <v>39</v>
      </c>
      <c r="E173" s="35">
        <v>19000</v>
      </c>
      <c r="F173" s="35"/>
      <c r="G173" s="35">
        <v>29800</v>
      </c>
      <c r="H173" s="35"/>
      <c r="I173" s="35">
        <f t="shared" si="83"/>
        <v>48800</v>
      </c>
      <c r="J173" s="35"/>
      <c r="K173" s="35">
        <f t="shared" si="84"/>
        <v>580</v>
      </c>
      <c r="L173" s="35"/>
      <c r="M173" s="35">
        <f t="shared" si="85"/>
        <v>-2300</v>
      </c>
      <c r="N173" s="35"/>
      <c r="O173" s="35">
        <f t="shared" si="86"/>
        <v>-1720</v>
      </c>
      <c r="P173" s="35"/>
      <c r="Q173" s="35">
        <v>19580</v>
      </c>
      <c r="R173" s="35"/>
      <c r="S173" s="35">
        <v>27500</v>
      </c>
      <c r="T173" s="35"/>
      <c r="U173" s="35">
        <f t="shared" si="87"/>
        <v>47080</v>
      </c>
      <c r="V173" s="35"/>
      <c r="W173" s="35">
        <v>19500</v>
      </c>
      <c r="X173" s="35"/>
      <c r="Y173" s="35">
        <v>25300</v>
      </c>
      <c r="Z173" s="35"/>
      <c r="AA173" s="35">
        <f t="shared" si="88"/>
        <v>44800</v>
      </c>
    </row>
    <row r="174" spans="1:45" ht="15" x14ac:dyDescent="0.25">
      <c r="A174" s="24" t="s">
        <v>175</v>
      </c>
      <c r="C174" s="16"/>
      <c r="D174" s="16" t="s">
        <v>41</v>
      </c>
      <c r="E174" s="35">
        <v>0</v>
      </c>
      <c r="F174" s="35"/>
      <c r="G174" s="35">
        <v>4000</v>
      </c>
      <c r="H174" s="35"/>
      <c r="I174" s="35">
        <f t="shared" si="83"/>
        <v>4000</v>
      </c>
      <c r="J174" s="35"/>
      <c r="K174" s="35">
        <f t="shared" si="84"/>
        <v>0</v>
      </c>
      <c r="L174" s="35"/>
      <c r="M174" s="35">
        <f t="shared" si="85"/>
        <v>0</v>
      </c>
      <c r="N174" s="35"/>
      <c r="O174" s="35">
        <f t="shared" si="86"/>
        <v>0</v>
      </c>
      <c r="P174" s="35"/>
      <c r="Q174" s="35">
        <v>0</v>
      </c>
      <c r="R174" s="35"/>
      <c r="S174" s="35">
        <v>4000</v>
      </c>
      <c r="T174" s="35"/>
      <c r="U174" s="35">
        <f t="shared" si="87"/>
        <v>4000</v>
      </c>
      <c r="V174" s="35"/>
      <c r="W174" s="35">
        <f>Q174</f>
        <v>0</v>
      </c>
      <c r="X174" s="35"/>
      <c r="Y174" s="35">
        <v>2618</v>
      </c>
      <c r="Z174" s="35"/>
      <c r="AA174" s="35">
        <f t="shared" si="88"/>
        <v>2618</v>
      </c>
    </row>
    <row r="175" spans="1:45" ht="15" x14ac:dyDescent="0.25">
      <c r="A175" s="24" t="s">
        <v>176</v>
      </c>
      <c r="C175" s="16"/>
      <c r="D175" s="16" t="s">
        <v>43</v>
      </c>
      <c r="E175" s="35">
        <v>0</v>
      </c>
      <c r="F175" s="35"/>
      <c r="G175" s="35">
        <v>6000</v>
      </c>
      <c r="H175" s="35"/>
      <c r="I175" s="35">
        <f t="shared" si="83"/>
        <v>6000</v>
      </c>
      <c r="J175" s="35"/>
      <c r="K175" s="35">
        <f t="shared" si="84"/>
        <v>0</v>
      </c>
      <c r="L175" s="35"/>
      <c r="M175" s="35">
        <f t="shared" si="85"/>
        <v>0</v>
      </c>
      <c r="N175" s="35"/>
      <c r="O175" s="35">
        <f t="shared" si="86"/>
        <v>0</v>
      </c>
      <c r="P175" s="35"/>
      <c r="Q175" s="35">
        <v>0</v>
      </c>
      <c r="R175" s="35"/>
      <c r="S175" s="35">
        <v>6000</v>
      </c>
      <c r="T175" s="35"/>
      <c r="U175" s="35">
        <f t="shared" si="87"/>
        <v>6000</v>
      </c>
      <c r="V175" s="35"/>
      <c r="W175" s="35">
        <f>Q175</f>
        <v>0</v>
      </c>
      <c r="X175" s="35"/>
      <c r="Y175" s="35">
        <v>950</v>
      </c>
      <c r="Z175" s="35"/>
      <c r="AA175" s="35">
        <f t="shared" si="88"/>
        <v>950</v>
      </c>
    </row>
    <row r="176" spans="1:45" ht="15" x14ac:dyDescent="0.25">
      <c r="A176" s="24" t="s">
        <v>177</v>
      </c>
      <c r="C176" s="16"/>
      <c r="D176" s="16" t="s">
        <v>45</v>
      </c>
      <c r="E176" s="35">
        <v>0</v>
      </c>
      <c r="F176" s="35"/>
      <c r="G176" s="35">
        <v>2200</v>
      </c>
      <c r="H176" s="35"/>
      <c r="I176" s="35">
        <f t="shared" si="83"/>
        <v>2200</v>
      </c>
      <c r="J176" s="35"/>
      <c r="K176" s="35">
        <f t="shared" si="84"/>
        <v>0</v>
      </c>
      <c r="L176" s="35"/>
      <c r="M176" s="35">
        <f t="shared" si="85"/>
        <v>-200</v>
      </c>
      <c r="N176" s="35"/>
      <c r="O176" s="35">
        <f t="shared" si="86"/>
        <v>-200</v>
      </c>
      <c r="P176" s="35"/>
      <c r="Q176" s="35">
        <v>0</v>
      </c>
      <c r="R176" s="35"/>
      <c r="S176" s="35">
        <v>2000</v>
      </c>
      <c r="T176" s="35"/>
      <c r="U176" s="35">
        <f t="shared" si="87"/>
        <v>2000</v>
      </c>
      <c r="V176" s="35"/>
      <c r="W176" s="35">
        <f>Q176</f>
        <v>0</v>
      </c>
      <c r="X176" s="35"/>
      <c r="Y176" s="35">
        <v>2000</v>
      </c>
      <c r="Z176" s="35"/>
      <c r="AA176" s="35">
        <f t="shared" si="88"/>
        <v>2000</v>
      </c>
    </row>
    <row r="177" spans="1:45" ht="15" x14ac:dyDescent="0.25">
      <c r="A177" s="24" t="s">
        <v>178</v>
      </c>
      <c r="C177" s="16"/>
      <c r="D177" s="16" t="s">
        <v>47</v>
      </c>
      <c r="E177" s="35">
        <f>6620-1300-1120</f>
        <v>4200</v>
      </c>
      <c r="F177" s="35"/>
      <c r="G177" s="35">
        <f>1300+1120</f>
        <v>2420</v>
      </c>
      <c r="H177" s="35"/>
      <c r="I177" s="35">
        <f t="shared" si="83"/>
        <v>6620</v>
      </c>
      <c r="J177" s="35"/>
      <c r="K177" s="35">
        <f t="shared" si="84"/>
        <v>-1504</v>
      </c>
      <c r="L177" s="35"/>
      <c r="M177" s="35">
        <f t="shared" si="85"/>
        <v>-920</v>
      </c>
      <c r="N177" s="35"/>
      <c r="O177" s="35">
        <f t="shared" si="86"/>
        <v>-2424</v>
      </c>
      <c r="P177" s="35"/>
      <c r="Q177" s="35">
        <v>2696</v>
      </c>
      <c r="R177" s="35"/>
      <c r="S177" s="35">
        <v>1500</v>
      </c>
      <c r="T177" s="35"/>
      <c r="U177" s="35">
        <f t="shared" si="87"/>
        <v>4196</v>
      </c>
      <c r="V177" s="35"/>
      <c r="W177" s="35">
        <v>2623</v>
      </c>
      <c r="X177" s="35"/>
      <c r="Y177" s="35">
        <v>1127</v>
      </c>
      <c r="Z177" s="35"/>
      <c r="AA177" s="35">
        <f t="shared" si="88"/>
        <v>3750</v>
      </c>
    </row>
    <row r="178" spans="1:45" ht="15" x14ac:dyDescent="0.25">
      <c r="A178" s="24" t="s">
        <v>179</v>
      </c>
      <c r="C178" s="16"/>
      <c r="D178" s="16" t="s">
        <v>49</v>
      </c>
      <c r="E178" s="35">
        <v>0</v>
      </c>
      <c r="F178" s="35"/>
      <c r="G178" s="35">
        <v>0</v>
      </c>
      <c r="H178" s="35"/>
      <c r="I178" s="35">
        <f t="shared" si="83"/>
        <v>0</v>
      </c>
      <c r="J178" s="35"/>
      <c r="K178" s="35">
        <f t="shared" si="84"/>
        <v>1500</v>
      </c>
      <c r="L178" s="35"/>
      <c r="M178" s="35">
        <f t="shared" si="85"/>
        <v>1000</v>
      </c>
      <c r="N178" s="35"/>
      <c r="O178" s="35">
        <f t="shared" si="86"/>
        <v>2500</v>
      </c>
      <c r="P178" s="35"/>
      <c r="Q178" s="35">
        <v>1500</v>
      </c>
      <c r="R178" s="35"/>
      <c r="S178" s="35">
        <v>1000</v>
      </c>
      <c r="T178" s="35"/>
      <c r="U178" s="35">
        <f t="shared" si="87"/>
        <v>2500</v>
      </c>
      <c r="V178" s="35"/>
      <c r="W178" s="35">
        <v>0</v>
      </c>
      <c r="X178" s="35"/>
      <c r="Y178" s="35">
        <v>850</v>
      </c>
      <c r="Z178" s="35"/>
      <c r="AA178" s="35">
        <f t="shared" si="88"/>
        <v>850</v>
      </c>
    </row>
    <row r="179" spans="1:45" ht="15" x14ac:dyDescent="0.25">
      <c r="A179" s="24" t="s">
        <v>180</v>
      </c>
      <c r="C179" s="16"/>
      <c r="D179" s="16" t="s">
        <v>51</v>
      </c>
      <c r="E179" s="35">
        <v>0</v>
      </c>
      <c r="F179" s="35"/>
      <c r="G179" s="35">
        <v>1000</v>
      </c>
      <c r="H179" s="35"/>
      <c r="I179" s="35">
        <f t="shared" si="83"/>
        <v>1000</v>
      </c>
      <c r="J179" s="35"/>
      <c r="K179" s="35">
        <f t="shared" si="84"/>
        <v>0</v>
      </c>
      <c r="L179" s="35"/>
      <c r="M179" s="35">
        <f t="shared" si="85"/>
        <v>0</v>
      </c>
      <c r="N179" s="35"/>
      <c r="O179" s="35">
        <f t="shared" si="86"/>
        <v>0</v>
      </c>
      <c r="P179" s="35"/>
      <c r="Q179" s="35">
        <v>0</v>
      </c>
      <c r="R179" s="35"/>
      <c r="S179" s="35">
        <v>1000</v>
      </c>
      <c r="T179" s="35"/>
      <c r="U179" s="35">
        <f t="shared" si="87"/>
        <v>1000</v>
      </c>
      <c r="V179" s="35"/>
      <c r="W179" s="35">
        <f>Q179</f>
        <v>0</v>
      </c>
      <c r="X179" s="35"/>
      <c r="Y179" s="35">
        <v>980</v>
      </c>
      <c r="Z179" s="35"/>
      <c r="AA179" s="35">
        <f t="shared" si="88"/>
        <v>980</v>
      </c>
    </row>
    <row r="180" spans="1:45" s="28" customFormat="1" ht="15" x14ac:dyDescent="0.25">
      <c r="A180" s="24" t="s">
        <v>181</v>
      </c>
      <c r="B180" s="15"/>
      <c r="C180" s="36" t="s">
        <v>182</v>
      </c>
      <c r="D180" s="36"/>
      <c r="E180" s="37">
        <f>SUM(E172:E179)</f>
        <v>78200</v>
      </c>
      <c r="F180" s="35"/>
      <c r="G180" s="37">
        <f>SUM(G172:G179)</f>
        <v>113220</v>
      </c>
      <c r="H180" s="35"/>
      <c r="I180" s="37">
        <f>SUM(I172:I179)</f>
        <v>191420</v>
      </c>
      <c r="J180" s="35"/>
      <c r="K180" s="37">
        <f>SUM(K172:K179)</f>
        <v>1031</v>
      </c>
      <c r="L180" s="35"/>
      <c r="M180" s="37">
        <f>SUM(M172:M179)</f>
        <v>-220</v>
      </c>
      <c r="N180" s="35"/>
      <c r="O180" s="37">
        <f>SUM(O172:O179)</f>
        <v>811</v>
      </c>
      <c r="P180" s="35"/>
      <c r="Q180" s="37">
        <f>SUM(Q172:Q179)</f>
        <v>79231</v>
      </c>
      <c r="R180" s="35"/>
      <c r="S180" s="37">
        <f>SUM(S172:S179)</f>
        <v>113000</v>
      </c>
      <c r="T180" s="35"/>
      <c r="U180" s="37">
        <f>SUM(U172:U179)</f>
        <v>192231</v>
      </c>
      <c r="V180" s="35"/>
      <c r="W180" s="37">
        <f>SUM(W172:W179)</f>
        <v>77124</v>
      </c>
      <c r="X180" s="35"/>
      <c r="Y180" s="37">
        <f>SUM(Y172:Y179)</f>
        <v>98475</v>
      </c>
      <c r="Z180" s="35"/>
      <c r="AA180" s="37">
        <f>SUM(AA172:AA179)</f>
        <v>175599</v>
      </c>
      <c r="AB180" s="15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1:45" s="28" customFormat="1" ht="15" x14ac:dyDescent="0.25">
      <c r="A181" s="24"/>
      <c r="B181" s="15"/>
      <c r="C181" s="36" t="s">
        <v>183</v>
      </c>
      <c r="D181" s="36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29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1:45" ht="15" x14ac:dyDescent="0.25">
      <c r="A182" s="24" t="s">
        <v>184</v>
      </c>
      <c r="C182" s="16"/>
      <c r="D182" s="16" t="s">
        <v>37</v>
      </c>
      <c r="E182" s="35">
        <v>0</v>
      </c>
      <c r="F182" s="35"/>
      <c r="G182" s="35">
        <v>0</v>
      </c>
      <c r="H182" s="35"/>
      <c r="I182" s="35">
        <f t="shared" ref="I182:I189" si="89">E182+G182</f>
        <v>0</v>
      </c>
      <c r="J182" s="35"/>
      <c r="K182" s="35">
        <f t="shared" ref="K182:K189" si="90">Q182-E182</f>
        <v>0</v>
      </c>
      <c r="L182" s="35"/>
      <c r="M182" s="35">
        <f t="shared" ref="M182:M189" si="91">S182-G182</f>
        <v>0</v>
      </c>
      <c r="N182" s="35"/>
      <c r="O182" s="35">
        <f t="shared" ref="O182:O189" si="92">K182+M182</f>
        <v>0</v>
      </c>
      <c r="P182" s="35"/>
      <c r="Q182" s="35">
        <v>0</v>
      </c>
      <c r="R182" s="35"/>
      <c r="S182" s="35">
        <v>0</v>
      </c>
      <c r="T182" s="35"/>
      <c r="U182" s="35">
        <f t="shared" ref="U182:U189" si="93">Q182+S182</f>
        <v>0</v>
      </c>
      <c r="V182" s="35"/>
      <c r="W182" s="35">
        <f t="shared" ref="W182:W189" si="94">Q182</f>
        <v>0</v>
      </c>
      <c r="X182" s="35"/>
      <c r="Y182" s="35">
        <v>0</v>
      </c>
      <c r="Z182" s="35"/>
      <c r="AA182" s="35">
        <f t="shared" ref="AA182:AA189" si="95">+Y182+W182</f>
        <v>0</v>
      </c>
    </row>
    <row r="183" spans="1:45" ht="15" x14ac:dyDescent="0.25">
      <c r="A183" s="24" t="s">
        <v>185</v>
      </c>
      <c r="C183" s="16"/>
      <c r="D183" s="16" t="s">
        <v>39</v>
      </c>
      <c r="E183" s="35">
        <v>0</v>
      </c>
      <c r="F183" s="35"/>
      <c r="G183" s="35">
        <v>0</v>
      </c>
      <c r="H183" s="35"/>
      <c r="I183" s="35">
        <f t="shared" si="89"/>
        <v>0</v>
      </c>
      <c r="J183" s="35"/>
      <c r="K183" s="35">
        <f t="shared" si="90"/>
        <v>0</v>
      </c>
      <c r="L183" s="35"/>
      <c r="M183" s="35">
        <f t="shared" si="91"/>
        <v>0</v>
      </c>
      <c r="N183" s="35"/>
      <c r="O183" s="35">
        <f t="shared" si="92"/>
        <v>0</v>
      </c>
      <c r="P183" s="35"/>
      <c r="Q183" s="35">
        <v>0</v>
      </c>
      <c r="R183" s="35"/>
      <c r="S183" s="35">
        <v>0</v>
      </c>
      <c r="T183" s="35"/>
      <c r="U183" s="35">
        <f t="shared" si="93"/>
        <v>0</v>
      </c>
      <c r="V183" s="35"/>
      <c r="W183" s="35">
        <f t="shared" si="94"/>
        <v>0</v>
      </c>
      <c r="X183" s="35"/>
      <c r="Y183" s="35">
        <v>0</v>
      </c>
      <c r="Z183" s="35"/>
      <c r="AA183" s="35">
        <f t="shared" si="95"/>
        <v>0</v>
      </c>
    </row>
    <row r="184" spans="1:45" ht="15" x14ac:dyDescent="0.25">
      <c r="A184" s="24" t="s">
        <v>186</v>
      </c>
      <c r="B184" s="29"/>
      <c r="C184" s="16"/>
      <c r="D184" s="16" t="s">
        <v>41</v>
      </c>
      <c r="E184" s="35">
        <v>0</v>
      </c>
      <c r="F184" s="35"/>
      <c r="G184" s="35">
        <v>0</v>
      </c>
      <c r="H184" s="35"/>
      <c r="I184" s="35">
        <f t="shared" si="89"/>
        <v>0</v>
      </c>
      <c r="J184" s="35"/>
      <c r="K184" s="35">
        <f t="shared" si="90"/>
        <v>0</v>
      </c>
      <c r="L184" s="35"/>
      <c r="M184" s="35">
        <f t="shared" si="91"/>
        <v>0</v>
      </c>
      <c r="N184" s="35"/>
      <c r="O184" s="35">
        <f t="shared" si="92"/>
        <v>0</v>
      </c>
      <c r="P184" s="35"/>
      <c r="Q184" s="35">
        <v>0</v>
      </c>
      <c r="R184" s="35"/>
      <c r="S184" s="35">
        <v>0</v>
      </c>
      <c r="T184" s="35"/>
      <c r="U184" s="35">
        <f t="shared" si="93"/>
        <v>0</v>
      </c>
      <c r="V184" s="35"/>
      <c r="W184" s="35">
        <f t="shared" si="94"/>
        <v>0</v>
      </c>
      <c r="X184" s="35"/>
      <c r="Y184" s="35">
        <v>0</v>
      </c>
      <c r="Z184" s="35"/>
      <c r="AA184" s="35">
        <f t="shared" si="95"/>
        <v>0</v>
      </c>
    </row>
    <row r="185" spans="1:45" ht="15" x14ac:dyDescent="0.25">
      <c r="A185" s="24" t="s">
        <v>187</v>
      </c>
      <c r="C185" s="16"/>
      <c r="D185" s="16" t="s">
        <v>43</v>
      </c>
      <c r="E185" s="35">
        <v>0</v>
      </c>
      <c r="F185" s="35"/>
      <c r="G185" s="35">
        <v>0</v>
      </c>
      <c r="H185" s="35"/>
      <c r="I185" s="35">
        <f t="shared" si="89"/>
        <v>0</v>
      </c>
      <c r="J185" s="35"/>
      <c r="K185" s="35">
        <f t="shared" si="90"/>
        <v>0</v>
      </c>
      <c r="L185" s="35"/>
      <c r="M185" s="35">
        <f t="shared" si="91"/>
        <v>0</v>
      </c>
      <c r="N185" s="35"/>
      <c r="O185" s="35">
        <f t="shared" si="92"/>
        <v>0</v>
      </c>
      <c r="P185" s="35"/>
      <c r="Q185" s="35">
        <v>0</v>
      </c>
      <c r="R185" s="35"/>
      <c r="S185" s="35">
        <v>0</v>
      </c>
      <c r="T185" s="35"/>
      <c r="U185" s="35">
        <f t="shared" si="93"/>
        <v>0</v>
      </c>
      <c r="V185" s="35"/>
      <c r="W185" s="35">
        <f t="shared" si="94"/>
        <v>0</v>
      </c>
      <c r="X185" s="35"/>
      <c r="Y185" s="35">
        <v>0</v>
      </c>
      <c r="Z185" s="35"/>
      <c r="AA185" s="35">
        <f t="shared" si="95"/>
        <v>0</v>
      </c>
    </row>
    <row r="186" spans="1:45" ht="15" x14ac:dyDescent="0.25">
      <c r="A186" s="24" t="s">
        <v>188</v>
      </c>
      <c r="C186" s="16"/>
      <c r="D186" s="16" t="s">
        <v>45</v>
      </c>
      <c r="E186" s="35">
        <v>0</v>
      </c>
      <c r="F186" s="35"/>
      <c r="G186" s="35">
        <v>0</v>
      </c>
      <c r="H186" s="35"/>
      <c r="I186" s="35">
        <f t="shared" si="89"/>
        <v>0</v>
      </c>
      <c r="J186" s="35"/>
      <c r="K186" s="35">
        <f t="shared" si="90"/>
        <v>0</v>
      </c>
      <c r="L186" s="35"/>
      <c r="M186" s="35">
        <f t="shared" si="91"/>
        <v>0</v>
      </c>
      <c r="N186" s="35"/>
      <c r="O186" s="35">
        <f t="shared" si="92"/>
        <v>0</v>
      </c>
      <c r="P186" s="35"/>
      <c r="Q186" s="35">
        <v>0</v>
      </c>
      <c r="R186" s="35"/>
      <c r="S186" s="35">
        <v>0</v>
      </c>
      <c r="T186" s="35"/>
      <c r="U186" s="35">
        <f t="shared" si="93"/>
        <v>0</v>
      </c>
      <c r="V186" s="35"/>
      <c r="W186" s="35">
        <f t="shared" si="94"/>
        <v>0</v>
      </c>
      <c r="X186" s="35"/>
      <c r="Y186" s="35">
        <v>0</v>
      </c>
      <c r="Z186" s="35"/>
      <c r="AA186" s="35">
        <f t="shared" si="95"/>
        <v>0</v>
      </c>
    </row>
    <row r="187" spans="1:45" ht="15" x14ac:dyDescent="0.25">
      <c r="A187" s="24" t="s">
        <v>189</v>
      </c>
      <c r="C187" s="16"/>
      <c r="D187" s="16" t="s">
        <v>47</v>
      </c>
      <c r="E187" s="35">
        <v>0</v>
      </c>
      <c r="F187" s="35"/>
      <c r="G187" s="35">
        <v>0</v>
      </c>
      <c r="H187" s="35"/>
      <c r="I187" s="35">
        <f t="shared" si="89"/>
        <v>0</v>
      </c>
      <c r="J187" s="35"/>
      <c r="K187" s="35">
        <f t="shared" si="90"/>
        <v>0</v>
      </c>
      <c r="L187" s="35"/>
      <c r="M187" s="35">
        <f t="shared" si="91"/>
        <v>0</v>
      </c>
      <c r="N187" s="35"/>
      <c r="O187" s="35">
        <f t="shared" si="92"/>
        <v>0</v>
      </c>
      <c r="P187" s="35"/>
      <c r="Q187" s="35">
        <v>0</v>
      </c>
      <c r="R187" s="35"/>
      <c r="S187" s="35">
        <v>0</v>
      </c>
      <c r="T187" s="35"/>
      <c r="U187" s="35">
        <f t="shared" si="93"/>
        <v>0</v>
      </c>
      <c r="V187" s="35"/>
      <c r="W187" s="35">
        <f t="shared" si="94"/>
        <v>0</v>
      </c>
      <c r="X187" s="35"/>
      <c r="Y187" s="35">
        <v>0</v>
      </c>
      <c r="Z187" s="35"/>
      <c r="AA187" s="35">
        <f t="shared" si="95"/>
        <v>0</v>
      </c>
    </row>
    <row r="188" spans="1:45" ht="15" x14ac:dyDescent="0.25">
      <c r="A188" s="24" t="s">
        <v>190</v>
      </c>
      <c r="C188" s="16"/>
      <c r="D188" s="16" t="s">
        <v>49</v>
      </c>
      <c r="E188" s="35">
        <v>0</v>
      </c>
      <c r="F188" s="35"/>
      <c r="G188" s="35">
        <v>0</v>
      </c>
      <c r="H188" s="35"/>
      <c r="I188" s="35">
        <f t="shared" si="89"/>
        <v>0</v>
      </c>
      <c r="J188" s="35"/>
      <c r="K188" s="35">
        <f t="shared" si="90"/>
        <v>0</v>
      </c>
      <c r="L188" s="35"/>
      <c r="M188" s="35">
        <f t="shared" si="91"/>
        <v>0</v>
      </c>
      <c r="N188" s="35"/>
      <c r="O188" s="35">
        <f t="shared" si="92"/>
        <v>0</v>
      </c>
      <c r="P188" s="35"/>
      <c r="Q188" s="35">
        <v>0</v>
      </c>
      <c r="R188" s="35"/>
      <c r="S188" s="35">
        <v>0</v>
      </c>
      <c r="T188" s="35"/>
      <c r="U188" s="35">
        <f t="shared" si="93"/>
        <v>0</v>
      </c>
      <c r="V188" s="35"/>
      <c r="W188" s="35">
        <f t="shared" si="94"/>
        <v>0</v>
      </c>
      <c r="X188" s="35"/>
      <c r="Y188" s="35">
        <v>0</v>
      </c>
      <c r="Z188" s="35"/>
      <c r="AA188" s="35">
        <f t="shared" si="95"/>
        <v>0</v>
      </c>
    </row>
    <row r="189" spans="1:45" ht="15" x14ac:dyDescent="0.25">
      <c r="A189" s="24" t="s">
        <v>191</v>
      </c>
      <c r="C189" s="16"/>
      <c r="D189" s="16" t="s">
        <v>51</v>
      </c>
      <c r="E189" s="35">
        <v>0</v>
      </c>
      <c r="F189" s="35"/>
      <c r="G189" s="35">
        <v>0</v>
      </c>
      <c r="H189" s="35"/>
      <c r="I189" s="35">
        <f t="shared" si="89"/>
        <v>0</v>
      </c>
      <c r="J189" s="35"/>
      <c r="K189" s="35">
        <f t="shared" si="90"/>
        <v>0</v>
      </c>
      <c r="L189" s="35"/>
      <c r="M189" s="35">
        <f t="shared" si="91"/>
        <v>0</v>
      </c>
      <c r="N189" s="35"/>
      <c r="O189" s="35">
        <f t="shared" si="92"/>
        <v>0</v>
      </c>
      <c r="P189" s="35"/>
      <c r="Q189" s="35">
        <v>0</v>
      </c>
      <c r="R189" s="35"/>
      <c r="S189" s="35">
        <v>0</v>
      </c>
      <c r="T189" s="35"/>
      <c r="U189" s="35">
        <f t="shared" si="93"/>
        <v>0</v>
      </c>
      <c r="V189" s="35"/>
      <c r="W189" s="35">
        <f t="shared" si="94"/>
        <v>0</v>
      </c>
      <c r="X189" s="35"/>
      <c r="Y189" s="35">
        <v>0</v>
      </c>
      <c r="Z189" s="35"/>
      <c r="AA189" s="35">
        <f t="shared" si="95"/>
        <v>0</v>
      </c>
    </row>
    <row r="190" spans="1:45" s="28" customFormat="1" ht="15" x14ac:dyDescent="0.25">
      <c r="A190" s="24" t="s">
        <v>192</v>
      </c>
      <c r="B190" s="15"/>
      <c r="C190" s="36" t="s">
        <v>193</v>
      </c>
      <c r="D190" s="36"/>
      <c r="E190" s="37">
        <f>SUM(E182:E189)</f>
        <v>0</v>
      </c>
      <c r="F190" s="35"/>
      <c r="G190" s="37">
        <f>SUM(G182:G189)</f>
        <v>0</v>
      </c>
      <c r="H190" s="35"/>
      <c r="I190" s="37">
        <f>SUM(I182:I189)</f>
        <v>0</v>
      </c>
      <c r="J190" s="35"/>
      <c r="K190" s="37">
        <f>SUM(K182:K189)</f>
        <v>0</v>
      </c>
      <c r="L190" s="35"/>
      <c r="M190" s="37">
        <f>SUM(M182:M189)</f>
        <v>0</v>
      </c>
      <c r="N190" s="35"/>
      <c r="O190" s="37">
        <f>SUM(O182:O189)</f>
        <v>0</v>
      </c>
      <c r="P190" s="35"/>
      <c r="Q190" s="37">
        <f>SUM(Q182:Q189)</f>
        <v>0</v>
      </c>
      <c r="R190" s="35"/>
      <c r="S190" s="37">
        <f>SUM(S182:S189)</f>
        <v>0</v>
      </c>
      <c r="T190" s="35"/>
      <c r="U190" s="37">
        <f>SUM(U182:U189)</f>
        <v>0</v>
      </c>
      <c r="V190" s="35"/>
      <c r="W190" s="37">
        <f>SUM(W182:W189)</f>
        <v>0</v>
      </c>
      <c r="X190" s="35"/>
      <c r="Y190" s="37">
        <f>SUM(Y182:Y189)</f>
        <v>0</v>
      </c>
      <c r="Z190" s="35"/>
      <c r="AA190" s="37">
        <f>SUM(AA182:AA189)</f>
        <v>0</v>
      </c>
      <c r="AB190" s="15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1:45" s="28" customFormat="1" ht="15" x14ac:dyDescent="0.25">
      <c r="A191" s="24"/>
      <c r="B191" s="15"/>
      <c r="C191" s="36" t="s">
        <v>194</v>
      </c>
      <c r="D191" s="36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29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  <row r="192" spans="1:45" ht="15" x14ac:dyDescent="0.25">
      <c r="A192" s="24" t="s">
        <v>195</v>
      </c>
      <c r="C192" s="16"/>
      <c r="D192" s="16" t="s">
        <v>37</v>
      </c>
      <c r="E192" s="35">
        <v>0</v>
      </c>
      <c r="F192" s="35"/>
      <c r="G192" s="35">
        <v>0</v>
      </c>
      <c r="H192" s="35"/>
      <c r="I192" s="35">
        <f t="shared" ref="I192:I199" si="96">E192+G192</f>
        <v>0</v>
      </c>
      <c r="J192" s="35"/>
      <c r="K192" s="35">
        <f t="shared" ref="K192:K199" si="97">Q192-E192</f>
        <v>0</v>
      </c>
      <c r="L192" s="35"/>
      <c r="M192" s="35">
        <f t="shared" ref="M192:M199" si="98">S192-G192</f>
        <v>0</v>
      </c>
      <c r="N192" s="35"/>
      <c r="O192" s="35">
        <f t="shared" ref="O192:O199" si="99">K192+M192</f>
        <v>0</v>
      </c>
      <c r="P192" s="35"/>
      <c r="Q192" s="35">
        <v>0</v>
      </c>
      <c r="R192" s="35"/>
      <c r="S192" s="35">
        <v>0</v>
      </c>
      <c r="T192" s="35"/>
      <c r="U192" s="35">
        <f t="shared" ref="U192:U199" si="100">Q192+S192</f>
        <v>0</v>
      </c>
      <c r="V192" s="35"/>
      <c r="W192" s="35">
        <f t="shared" ref="W192:W199" si="101">Q192</f>
        <v>0</v>
      </c>
      <c r="X192" s="35"/>
      <c r="Y192" s="35">
        <v>0</v>
      </c>
      <c r="Z192" s="35"/>
      <c r="AA192" s="35">
        <f t="shared" ref="AA192:AA199" si="102">+Y192+W192</f>
        <v>0</v>
      </c>
    </row>
    <row r="193" spans="1:45" ht="15" x14ac:dyDescent="0.25">
      <c r="A193" s="24" t="s">
        <v>196</v>
      </c>
      <c r="C193" s="16"/>
      <c r="D193" s="16" t="s">
        <v>39</v>
      </c>
      <c r="E193" s="35">
        <v>0</v>
      </c>
      <c r="F193" s="35"/>
      <c r="G193" s="35">
        <v>0</v>
      </c>
      <c r="H193" s="35"/>
      <c r="I193" s="35">
        <f t="shared" si="96"/>
        <v>0</v>
      </c>
      <c r="J193" s="35"/>
      <c r="K193" s="35">
        <f t="shared" si="97"/>
        <v>0</v>
      </c>
      <c r="L193" s="35"/>
      <c r="M193" s="35">
        <f t="shared" si="98"/>
        <v>0</v>
      </c>
      <c r="N193" s="35"/>
      <c r="O193" s="35">
        <f t="shared" si="99"/>
        <v>0</v>
      </c>
      <c r="P193" s="35"/>
      <c r="Q193" s="35">
        <v>0</v>
      </c>
      <c r="R193" s="35"/>
      <c r="S193" s="35">
        <v>0</v>
      </c>
      <c r="T193" s="35"/>
      <c r="U193" s="35">
        <f t="shared" si="100"/>
        <v>0</v>
      </c>
      <c r="V193" s="35"/>
      <c r="W193" s="35">
        <f t="shared" si="101"/>
        <v>0</v>
      </c>
      <c r="X193" s="35"/>
      <c r="Y193" s="35">
        <v>0</v>
      </c>
      <c r="Z193" s="35"/>
      <c r="AA193" s="35">
        <f t="shared" si="102"/>
        <v>0</v>
      </c>
    </row>
    <row r="194" spans="1:45" ht="15" x14ac:dyDescent="0.25">
      <c r="A194" s="24" t="s">
        <v>197</v>
      </c>
      <c r="B194" s="29"/>
      <c r="C194" s="16"/>
      <c r="D194" s="16" t="s">
        <v>41</v>
      </c>
      <c r="E194" s="35">
        <v>0</v>
      </c>
      <c r="F194" s="35"/>
      <c r="G194" s="35">
        <v>0</v>
      </c>
      <c r="H194" s="35"/>
      <c r="I194" s="35">
        <f t="shared" si="96"/>
        <v>0</v>
      </c>
      <c r="J194" s="35"/>
      <c r="K194" s="35">
        <f t="shared" si="97"/>
        <v>0</v>
      </c>
      <c r="L194" s="35"/>
      <c r="M194" s="35">
        <f t="shared" si="98"/>
        <v>0</v>
      </c>
      <c r="N194" s="35"/>
      <c r="O194" s="35">
        <f t="shared" si="99"/>
        <v>0</v>
      </c>
      <c r="P194" s="35"/>
      <c r="Q194" s="35">
        <v>0</v>
      </c>
      <c r="R194" s="35"/>
      <c r="S194" s="35">
        <v>0</v>
      </c>
      <c r="T194" s="35"/>
      <c r="U194" s="35">
        <f t="shared" si="100"/>
        <v>0</v>
      </c>
      <c r="V194" s="35"/>
      <c r="W194" s="35">
        <f t="shared" si="101"/>
        <v>0</v>
      </c>
      <c r="X194" s="35"/>
      <c r="Y194" s="35">
        <v>0</v>
      </c>
      <c r="Z194" s="35"/>
      <c r="AA194" s="35">
        <f t="shared" si="102"/>
        <v>0</v>
      </c>
    </row>
    <row r="195" spans="1:45" ht="15" x14ac:dyDescent="0.25">
      <c r="A195" s="24" t="s">
        <v>198</v>
      </c>
      <c r="C195" s="16"/>
      <c r="D195" s="16" t="s">
        <v>43</v>
      </c>
      <c r="E195" s="35">
        <v>0</v>
      </c>
      <c r="F195" s="35"/>
      <c r="G195" s="35">
        <v>0</v>
      </c>
      <c r="H195" s="35"/>
      <c r="I195" s="35">
        <f t="shared" si="96"/>
        <v>0</v>
      </c>
      <c r="J195" s="35"/>
      <c r="K195" s="35">
        <f t="shared" si="97"/>
        <v>0</v>
      </c>
      <c r="L195" s="35"/>
      <c r="M195" s="35">
        <f t="shared" si="98"/>
        <v>0</v>
      </c>
      <c r="N195" s="35"/>
      <c r="O195" s="35">
        <f t="shared" si="99"/>
        <v>0</v>
      </c>
      <c r="P195" s="35"/>
      <c r="Q195" s="35">
        <v>0</v>
      </c>
      <c r="R195" s="35"/>
      <c r="S195" s="35">
        <v>0</v>
      </c>
      <c r="T195" s="35"/>
      <c r="U195" s="35">
        <f t="shared" si="100"/>
        <v>0</v>
      </c>
      <c r="V195" s="35"/>
      <c r="W195" s="35">
        <f t="shared" si="101"/>
        <v>0</v>
      </c>
      <c r="X195" s="35"/>
      <c r="Y195" s="35">
        <v>0</v>
      </c>
      <c r="Z195" s="35"/>
      <c r="AA195" s="35">
        <f t="shared" si="102"/>
        <v>0</v>
      </c>
    </row>
    <row r="196" spans="1:45" ht="15" x14ac:dyDescent="0.25">
      <c r="A196" s="24" t="s">
        <v>199</v>
      </c>
      <c r="C196" s="16"/>
      <c r="D196" s="16" t="s">
        <v>45</v>
      </c>
      <c r="E196" s="35">
        <v>0</v>
      </c>
      <c r="F196" s="35"/>
      <c r="G196" s="35">
        <v>0</v>
      </c>
      <c r="H196" s="35"/>
      <c r="I196" s="35">
        <f t="shared" si="96"/>
        <v>0</v>
      </c>
      <c r="J196" s="35"/>
      <c r="K196" s="35">
        <f t="shared" si="97"/>
        <v>0</v>
      </c>
      <c r="L196" s="35"/>
      <c r="M196" s="35">
        <f t="shared" si="98"/>
        <v>0</v>
      </c>
      <c r="N196" s="35"/>
      <c r="O196" s="35">
        <f t="shared" si="99"/>
        <v>0</v>
      </c>
      <c r="P196" s="35"/>
      <c r="Q196" s="35">
        <v>0</v>
      </c>
      <c r="R196" s="35"/>
      <c r="S196" s="35">
        <v>0</v>
      </c>
      <c r="T196" s="35"/>
      <c r="U196" s="35">
        <f t="shared" si="100"/>
        <v>0</v>
      </c>
      <c r="V196" s="35"/>
      <c r="W196" s="35">
        <f t="shared" si="101"/>
        <v>0</v>
      </c>
      <c r="X196" s="35"/>
      <c r="Y196" s="35">
        <v>0</v>
      </c>
      <c r="Z196" s="35"/>
      <c r="AA196" s="35">
        <f t="shared" si="102"/>
        <v>0</v>
      </c>
    </row>
    <row r="197" spans="1:45" ht="15" x14ac:dyDescent="0.25">
      <c r="A197" s="24" t="s">
        <v>200</v>
      </c>
      <c r="C197" s="16"/>
      <c r="D197" s="16" t="s">
        <v>47</v>
      </c>
      <c r="E197" s="35">
        <v>0</v>
      </c>
      <c r="F197" s="35"/>
      <c r="G197" s="35">
        <v>0</v>
      </c>
      <c r="H197" s="35"/>
      <c r="I197" s="35">
        <f t="shared" si="96"/>
        <v>0</v>
      </c>
      <c r="J197" s="35"/>
      <c r="K197" s="35">
        <f t="shared" si="97"/>
        <v>0</v>
      </c>
      <c r="L197" s="35"/>
      <c r="M197" s="35">
        <f t="shared" si="98"/>
        <v>0</v>
      </c>
      <c r="N197" s="35"/>
      <c r="O197" s="35">
        <f t="shared" si="99"/>
        <v>0</v>
      </c>
      <c r="P197" s="35"/>
      <c r="Q197" s="35">
        <v>0</v>
      </c>
      <c r="R197" s="35"/>
      <c r="S197" s="35">
        <v>0</v>
      </c>
      <c r="T197" s="35"/>
      <c r="U197" s="35">
        <f t="shared" si="100"/>
        <v>0</v>
      </c>
      <c r="V197" s="35"/>
      <c r="W197" s="35">
        <f t="shared" si="101"/>
        <v>0</v>
      </c>
      <c r="X197" s="35"/>
      <c r="Y197" s="35">
        <v>0</v>
      </c>
      <c r="Z197" s="35"/>
      <c r="AA197" s="35">
        <f t="shared" si="102"/>
        <v>0</v>
      </c>
    </row>
    <row r="198" spans="1:45" ht="15" x14ac:dyDescent="0.25">
      <c r="A198" s="24" t="s">
        <v>201</v>
      </c>
      <c r="C198" s="16"/>
      <c r="D198" s="16" t="s">
        <v>49</v>
      </c>
      <c r="E198" s="35">
        <v>0</v>
      </c>
      <c r="F198" s="35"/>
      <c r="G198" s="35">
        <v>0</v>
      </c>
      <c r="H198" s="35"/>
      <c r="I198" s="35">
        <f t="shared" si="96"/>
        <v>0</v>
      </c>
      <c r="J198" s="35"/>
      <c r="K198" s="35">
        <f t="shared" si="97"/>
        <v>0</v>
      </c>
      <c r="L198" s="35"/>
      <c r="M198" s="35">
        <f t="shared" si="98"/>
        <v>0</v>
      </c>
      <c r="N198" s="35"/>
      <c r="O198" s="35">
        <f t="shared" si="99"/>
        <v>0</v>
      </c>
      <c r="P198" s="35"/>
      <c r="Q198" s="35">
        <v>0</v>
      </c>
      <c r="R198" s="35"/>
      <c r="S198" s="35">
        <v>0</v>
      </c>
      <c r="T198" s="35"/>
      <c r="U198" s="35">
        <f t="shared" si="100"/>
        <v>0</v>
      </c>
      <c r="V198" s="35"/>
      <c r="W198" s="35">
        <f t="shared" si="101"/>
        <v>0</v>
      </c>
      <c r="X198" s="35"/>
      <c r="Y198" s="35">
        <v>0</v>
      </c>
      <c r="Z198" s="35"/>
      <c r="AA198" s="35">
        <f t="shared" si="102"/>
        <v>0</v>
      </c>
    </row>
    <row r="199" spans="1:45" ht="15" x14ac:dyDescent="0.25">
      <c r="A199" s="24" t="s">
        <v>202</v>
      </c>
      <c r="C199" s="16"/>
      <c r="D199" s="16" t="s">
        <v>51</v>
      </c>
      <c r="E199" s="35">
        <v>0</v>
      </c>
      <c r="F199" s="35"/>
      <c r="G199" s="35">
        <v>0</v>
      </c>
      <c r="H199" s="35"/>
      <c r="I199" s="35">
        <f t="shared" si="96"/>
        <v>0</v>
      </c>
      <c r="J199" s="35"/>
      <c r="K199" s="35">
        <f t="shared" si="97"/>
        <v>0</v>
      </c>
      <c r="L199" s="35"/>
      <c r="M199" s="35">
        <f t="shared" si="98"/>
        <v>0</v>
      </c>
      <c r="N199" s="35"/>
      <c r="O199" s="35">
        <f t="shared" si="99"/>
        <v>0</v>
      </c>
      <c r="P199" s="35"/>
      <c r="Q199" s="35">
        <v>0</v>
      </c>
      <c r="R199" s="35"/>
      <c r="S199" s="35">
        <v>0</v>
      </c>
      <c r="T199" s="35"/>
      <c r="U199" s="35">
        <f t="shared" si="100"/>
        <v>0</v>
      </c>
      <c r="V199" s="35"/>
      <c r="W199" s="35">
        <f t="shared" si="101"/>
        <v>0</v>
      </c>
      <c r="X199" s="35"/>
      <c r="Y199" s="35">
        <v>0</v>
      </c>
      <c r="Z199" s="35"/>
      <c r="AA199" s="35">
        <f t="shared" si="102"/>
        <v>0</v>
      </c>
    </row>
    <row r="200" spans="1:45" s="28" customFormat="1" ht="15" x14ac:dyDescent="0.25">
      <c r="A200" s="24" t="s">
        <v>203</v>
      </c>
      <c r="B200" s="15"/>
      <c r="C200" s="36" t="s">
        <v>204</v>
      </c>
      <c r="D200" s="36"/>
      <c r="E200" s="37">
        <f>SUM(E192:E199)</f>
        <v>0</v>
      </c>
      <c r="F200" s="35"/>
      <c r="G200" s="37">
        <f>SUM(G192:G199)</f>
        <v>0</v>
      </c>
      <c r="H200" s="35"/>
      <c r="I200" s="37">
        <f>SUM(I192:I199)</f>
        <v>0</v>
      </c>
      <c r="J200" s="35"/>
      <c r="K200" s="37">
        <f>SUM(K192:K199)</f>
        <v>0</v>
      </c>
      <c r="L200" s="35"/>
      <c r="M200" s="37">
        <f>SUM(M192:M199)</f>
        <v>0</v>
      </c>
      <c r="N200" s="35"/>
      <c r="O200" s="37">
        <f>SUM(O192:O199)</f>
        <v>0</v>
      </c>
      <c r="P200" s="35"/>
      <c r="Q200" s="37">
        <f>SUM(Q192:Q199)</f>
        <v>0</v>
      </c>
      <c r="R200" s="35"/>
      <c r="S200" s="37">
        <f>SUM(S192:S199)</f>
        <v>0</v>
      </c>
      <c r="T200" s="35"/>
      <c r="U200" s="37">
        <f>SUM(U192:U199)</f>
        <v>0</v>
      </c>
      <c r="V200" s="35"/>
      <c r="W200" s="37">
        <f>SUM(W192:W199)</f>
        <v>0</v>
      </c>
      <c r="X200" s="35"/>
      <c r="Y200" s="37">
        <f>SUM(Y192:Y199)</f>
        <v>0</v>
      </c>
      <c r="Z200" s="35"/>
      <c r="AA200" s="37">
        <f>SUM(AA192:AA199)</f>
        <v>0</v>
      </c>
      <c r="AB200" s="15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</row>
    <row r="201" spans="1:45" ht="15" x14ac:dyDescent="0.25">
      <c r="A201" s="24" t="s">
        <v>205</v>
      </c>
      <c r="D201" s="36" t="s">
        <v>206</v>
      </c>
      <c r="E201" s="37">
        <f>E80+E90+E100+E110+E120+E130+E140+E150+E160+E170+E180+E200</f>
        <v>1103000</v>
      </c>
      <c r="F201" s="35"/>
      <c r="G201" s="37">
        <f>G80+G90+G100+G110+G120+G130+G140+G150+G160+G170+G180+G200</f>
        <v>863180</v>
      </c>
      <c r="H201" s="35"/>
      <c r="I201" s="37">
        <f>I80+I90+I100+I110+I120+I130+I140+I150+I160+I170+I180+I200</f>
        <v>1966180</v>
      </c>
      <c r="J201" s="35"/>
      <c r="K201" s="37">
        <f>K80+K90+K100+K110+K120+K130+K140+K150+K160+K170+K180+K200</f>
        <v>5766</v>
      </c>
      <c r="L201" s="35"/>
      <c r="M201" s="37">
        <f>M80+M90+M100+M110+M120+M130+M140+M150+M160+M170+M180+M200</f>
        <v>6320</v>
      </c>
      <c r="N201" s="35"/>
      <c r="O201" s="37">
        <f>O80+O90+O100+O110+O120+O130+O140+O150+O160+O170+O180+O200</f>
        <v>12086</v>
      </c>
      <c r="P201" s="35"/>
      <c r="Q201" s="37">
        <f>Q80+Q90+Q100+Q110+Q120+Q130+Q140+Q150+Q160+Q170+Q180+Q200</f>
        <v>1108766</v>
      </c>
      <c r="R201" s="35"/>
      <c r="S201" s="37">
        <f>S80+S90+S100+S110+S120+S130+S140+S150+S160+S170+S180+S200</f>
        <v>869500</v>
      </c>
      <c r="T201" s="35"/>
      <c r="U201" s="37">
        <f>U80+U90+U100+U110+U120+U130+U140+U150+U160+U170+U180+U200</f>
        <v>1978266</v>
      </c>
      <c r="V201" s="35"/>
      <c r="W201" s="37">
        <f>W80+W90+W100+W110+W120+W130+W140+W150+W160+W170+W180+W200</f>
        <v>1079417</v>
      </c>
      <c r="X201" s="35"/>
      <c r="Y201" s="37">
        <f>Y80+Y90+Y100+Y110+Y120+Y130+Y140+Y150+Y160+Y170+Y180+Y200</f>
        <v>785957</v>
      </c>
      <c r="Z201" s="35"/>
      <c r="AA201" s="37">
        <f>AA80+AA90+AA100+AA110+AA120+AA130+AA140+AA150+AA160+AA170+AA180+AA200</f>
        <v>1865374</v>
      </c>
    </row>
    <row r="202" spans="1:45" ht="15" x14ac:dyDescent="0.25"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1:45" ht="15" x14ac:dyDescent="0.25">
      <c r="A203" s="18"/>
      <c r="C203" s="36" t="s">
        <v>207</v>
      </c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1:45" ht="15" x14ac:dyDescent="0.25">
      <c r="A204" s="24" t="s">
        <v>208</v>
      </c>
      <c r="B204" s="29"/>
      <c r="C204" s="16"/>
      <c r="D204" s="16" t="s">
        <v>37</v>
      </c>
      <c r="E204" s="35">
        <v>0</v>
      </c>
      <c r="F204" s="35"/>
      <c r="G204" s="35">
        <v>103000</v>
      </c>
      <c r="H204" s="35"/>
      <c r="I204" s="35">
        <f t="shared" ref="I204:I211" si="103">E204+G204</f>
        <v>103000</v>
      </c>
      <c r="J204" s="35"/>
      <c r="K204" s="35">
        <f t="shared" ref="K204:K211" si="104">Q204-E204</f>
        <v>0</v>
      </c>
      <c r="L204" s="35"/>
      <c r="M204" s="35">
        <f t="shared" ref="M204:M211" si="105">S204-G204</f>
        <v>2000</v>
      </c>
      <c r="N204" s="35"/>
      <c r="O204" s="35">
        <f t="shared" ref="O204:O211" si="106">K204+M204</f>
        <v>2000</v>
      </c>
      <c r="P204" s="35"/>
      <c r="Q204" s="35">
        <v>0</v>
      </c>
      <c r="R204" s="35"/>
      <c r="S204" s="35">
        <v>105000</v>
      </c>
      <c r="T204" s="35"/>
      <c r="U204" s="35">
        <f t="shared" ref="U204:U211" si="107">Q204+S204</f>
        <v>105000</v>
      </c>
      <c r="V204" s="35"/>
      <c r="W204" s="35">
        <f t="shared" ref="W204:W211" si="108">Q204</f>
        <v>0</v>
      </c>
      <c r="X204" s="35"/>
      <c r="Y204" s="35">
        <v>103000</v>
      </c>
      <c r="Z204" s="35"/>
      <c r="AA204" s="35">
        <f t="shared" ref="AA204:AA211" si="109">+Y204+W204</f>
        <v>103000</v>
      </c>
    </row>
    <row r="205" spans="1:45" ht="15" x14ac:dyDescent="0.25">
      <c r="A205" s="24" t="s">
        <v>209</v>
      </c>
      <c r="C205" s="16"/>
      <c r="D205" s="16" t="s">
        <v>39</v>
      </c>
      <c r="E205" s="35">
        <v>0</v>
      </c>
      <c r="F205" s="35"/>
      <c r="G205" s="35">
        <v>53200</v>
      </c>
      <c r="H205" s="35"/>
      <c r="I205" s="35">
        <f t="shared" si="103"/>
        <v>53200</v>
      </c>
      <c r="J205" s="35"/>
      <c r="K205" s="35">
        <f t="shared" si="104"/>
        <v>0</v>
      </c>
      <c r="L205" s="35"/>
      <c r="M205" s="35">
        <f t="shared" si="105"/>
        <v>-5200</v>
      </c>
      <c r="N205" s="35"/>
      <c r="O205" s="35">
        <f t="shared" si="106"/>
        <v>-5200</v>
      </c>
      <c r="P205" s="35"/>
      <c r="Q205" s="35">
        <v>0</v>
      </c>
      <c r="R205" s="35"/>
      <c r="S205" s="35">
        <v>48000</v>
      </c>
      <c r="T205" s="35"/>
      <c r="U205" s="35">
        <f t="shared" si="107"/>
        <v>48000</v>
      </c>
      <c r="V205" s="35"/>
      <c r="W205" s="35">
        <f t="shared" si="108"/>
        <v>0</v>
      </c>
      <c r="X205" s="35"/>
      <c r="Y205" s="35">
        <v>47500</v>
      </c>
      <c r="Z205" s="35"/>
      <c r="AA205" s="35">
        <f t="shared" si="109"/>
        <v>47500</v>
      </c>
    </row>
    <row r="206" spans="1:45" ht="15" x14ac:dyDescent="0.25">
      <c r="A206" s="24" t="s">
        <v>210</v>
      </c>
      <c r="C206" s="16"/>
      <c r="D206" s="16" t="s">
        <v>41</v>
      </c>
      <c r="E206" s="35">
        <v>0</v>
      </c>
      <c r="F206" s="35"/>
      <c r="G206" s="35">
        <v>9500</v>
      </c>
      <c r="H206" s="35"/>
      <c r="I206" s="35">
        <f t="shared" si="103"/>
        <v>9500</v>
      </c>
      <c r="J206" s="35"/>
      <c r="K206" s="35">
        <f t="shared" si="104"/>
        <v>0</v>
      </c>
      <c r="L206" s="35"/>
      <c r="M206" s="35">
        <f t="shared" si="105"/>
        <v>500</v>
      </c>
      <c r="N206" s="35"/>
      <c r="O206" s="35">
        <f t="shared" si="106"/>
        <v>500</v>
      </c>
      <c r="P206" s="35"/>
      <c r="Q206" s="35">
        <v>0</v>
      </c>
      <c r="R206" s="35"/>
      <c r="S206" s="35">
        <v>10000</v>
      </c>
      <c r="T206" s="35"/>
      <c r="U206" s="35">
        <f t="shared" si="107"/>
        <v>10000</v>
      </c>
      <c r="V206" s="35"/>
      <c r="W206" s="35">
        <f t="shared" si="108"/>
        <v>0</v>
      </c>
      <c r="X206" s="35"/>
      <c r="Y206" s="35">
        <v>9000</v>
      </c>
      <c r="Z206" s="35"/>
      <c r="AA206" s="35">
        <f t="shared" si="109"/>
        <v>9000</v>
      </c>
    </row>
    <row r="207" spans="1:45" ht="15" x14ac:dyDescent="0.25">
      <c r="A207" s="24" t="s">
        <v>211</v>
      </c>
      <c r="C207" s="16"/>
      <c r="D207" s="16" t="s">
        <v>43</v>
      </c>
      <c r="E207" s="35">
        <v>0</v>
      </c>
      <c r="F207" s="35"/>
      <c r="G207" s="35">
        <v>8500</v>
      </c>
      <c r="H207" s="35"/>
      <c r="I207" s="35">
        <f t="shared" si="103"/>
        <v>8500</v>
      </c>
      <c r="J207" s="35"/>
      <c r="K207" s="35">
        <f t="shared" si="104"/>
        <v>0</v>
      </c>
      <c r="L207" s="35"/>
      <c r="M207" s="35">
        <f t="shared" si="105"/>
        <v>0</v>
      </c>
      <c r="N207" s="35"/>
      <c r="O207" s="35">
        <f t="shared" si="106"/>
        <v>0</v>
      </c>
      <c r="P207" s="35"/>
      <c r="Q207" s="35">
        <v>0</v>
      </c>
      <c r="R207" s="35"/>
      <c r="S207" s="35">
        <v>8500</v>
      </c>
      <c r="T207" s="35"/>
      <c r="U207" s="35">
        <f t="shared" si="107"/>
        <v>8500</v>
      </c>
      <c r="V207" s="35"/>
      <c r="W207" s="35">
        <f t="shared" si="108"/>
        <v>0</v>
      </c>
      <c r="X207" s="35"/>
      <c r="Y207" s="35">
        <v>7000</v>
      </c>
      <c r="Z207" s="35"/>
      <c r="AA207" s="35">
        <f t="shared" si="109"/>
        <v>7000</v>
      </c>
    </row>
    <row r="208" spans="1:45" ht="15" x14ac:dyDescent="0.25">
      <c r="A208" s="24" t="s">
        <v>212</v>
      </c>
      <c r="C208" s="16"/>
      <c r="D208" s="16" t="s">
        <v>45</v>
      </c>
      <c r="E208" s="35">
        <v>0</v>
      </c>
      <c r="F208" s="35"/>
      <c r="G208" s="35">
        <v>3500</v>
      </c>
      <c r="H208" s="35"/>
      <c r="I208" s="35">
        <f t="shared" si="103"/>
        <v>3500</v>
      </c>
      <c r="J208" s="35"/>
      <c r="K208" s="35">
        <f t="shared" si="104"/>
        <v>0</v>
      </c>
      <c r="L208" s="35"/>
      <c r="M208" s="35">
        <f t="shared" si="105"/>
        <v>0</v>
      </c>
      <c r="N208" s="35"/>
      <c r="O208" s="35">
        <f t="shared" si="106"/>
        <v>0</v>
      </c>
      <c r="P208" s="35"/>
      <c r="Q208" s="35">
        <v>0</v>
      </c>
      <c r="R208" s="35"/>
      <c r="S208" s="35">
        <v>3500</v>
      </c>
      <c r="T208" s="35"/>
      <c r="U208" s="35">
        <f t="shared" si="107"/>
        <v>3500</v>
      </c>
      <c r="V208" s="35"/>
      <c r="W208" s="35">
        <f t="shared" si="108"/>
        <v>0</v>
      </c>
      <c r="X208" s="35"/>
      <c r="Y208" s="35">
        <v>3106</v>
      </c>
      <c r="Z208" s="35"/>
      <c r="AA208" s="35">
        <f t="shared" si="109"/>
        <v>3106</v>
      </c>
    </row>
    <row r="209" spans="1:27" ht="15" x14ac:dyDescent="0.25">
      <c r="A209" s="24" t="s">
        <v>213</v>
      </c>
      <c r="C209" s="16"/>
      <c r="D209" s="16" t="s">
        <v>47</v>
      </c>
      <c r="E209" s="35">
        <v>0</v>
      </c>
      <c r="F209" s="35"/>
      <c r="G209" s="35">
        <v>5540</v>
      </c>
      <c r="H209" s="35"/>
      <c r="I209" s="35">
        <f t="shared" si="103"/>
        <v>5540</v>
      </c>
      <c r="J209" s="35"/>
      <c r="K209" s="35">
        <f t="shared" si="104"/>
        <v>0</v>
      </c>
      <c r="L209" s="35"/>
      <c r="M209" s="35">
        <f t="shared" si="105"/>
        <v>-40</v>
      </c>
      <c r="N209" s="35"/>
      <c r="O209" s="35">
        <f t="shared" si="106"/>
        <v>-40</v>
      </c>
      <c r="P209" s="35"/>
      <c r="Q209" s="35">
        <v>0</v>
      </c>
      <c r="R209" s="35"/>
      <c r="S209" s="35">
        <v>5500</v>
      </c>
      <c r="T209" s="35"/>
      <c r="U209" s="35">
        <f t="shared" si="107"/>
        <v>5500</v>
      </c>
      <c r="V209" s="35"/>
      <c r="W209" s="35">
        <f t="shared" si="108"/>
        <v>0</v>
      </c>
      <c r="X209" s="35"/>
      <c r="Y209" s="35">
        <v>4795</v>
      </c>
      <c r="Z209" s="35"/>
      <c r="AA209" s="35">
        <f t="shared" si="109"/>
        <v>4795</v>
      </c>
    </row>
    <row r="210" spans="1:27" ht="15" x14ac:dyDescent="0.25">
      <c r="A210" s="24" t="s">
        <v>214</v>
      </c>
      <c r="C210" s="16"/>
      <c r="D210" s="16" t="s">
        <v>49</v>
      </c>
      <c r="E210" s="35">
        <v>0</v>
      </c>
      <c r="F210" s="35"/>
      <c r="G210" s="35">
        <v>3500</v>
      </c>
      <c r="H210" s="35"/>
      <c r="I210" s="35">
        <f t="shared" si="103"/>
        <v>3500</v>
      </c>
      <c r="J210" s="35"/>
      <c r="K210" s="35">
        <f t="shared" si="104"/>
        <v>0</v>
      </c>
      <c r="L210" s="35"/>
      <c r="M210" s="35">
        <f t="shared" si="105"/>
        <v>0</v>
      </c>
      <c r="N210" s="35"/>
      <c r="O210" s="35">
        <f t="shared" si="106"/>
        <v>0</v>
      </c>
      <c r="P210" s="35"/>
      <c r="Q210" s="35">
        <v>0</v>
      </c>
      <c r="R210" s="35"/>
      <c r="S210" s="35">
        <v>3500</v>
      </c>
      <c r="T210" s="35"/>
      <c r="U210" s="35">
        <f t="shared" si="107"/>
        <v>3500</v>
      </c>
      <c r="V210" s="35"/>
      <c r="W210" s="35">
        <f t="shared" si="108"/>
        <v>0</v>
      </c>
      <c r="X210" s="35"/>
      <c r="Y210" s="35">
        <v>2900</v>
      </c>
      <c r="Z210" s="35"/>
      <c r="AA210" s="35">
        <f t="shared" si="109"/>
        <v>2900</v>
      </c>
    </row>
    <row r="211" spans="1:27" ht="15" x14ac:dyDescent="0.25">
      <c r="A211" s="24" t="s">
        <v>215</v>
      </c>
      <c r="C211" s="16"/>
      <c r="D211" s="16" t="s">
        <v>51</v>
      </c>
      <c r="E211" s="35">
        <v>0</v>
      </c>
      <c r="F211" s="35"/>
      <c r="G211" s="35">
        <v>850</v>
      </c>
      <c r="H211" s="35"/>
      <c r="I211" s="35">
        <f t="shared" si="103"/>
        <v>850</v>
      </c>
      <c r="J211" s="35"/>
      <c r="K211" s="35">
        <f t="shared" si="104"/>
        <v>0</v>
      </c>
      <c r="L211" s="35"/>
      <c r="M211" s="35">
        <f t="shared" si="105"/>
        <v>150</v>
      </c>
      <c r="N211" s="35"/>
      <c r="O211" s="35">
        <f t="shared" si="106"/>
        <v>150</v>
      </c>
      <c r="P211" s="35"/>
      <c r="Q211" s="35">
        <v>0</v>
      </c>
      <c r="R211" s="35"/>
      <c r="S211" s="35">
        <v>1000</v>
      </c>
      <c r="T211" s="35"/>
      <c r="U211" s="35">
        <f t="shared" si="107"/>
        <v>1000</v>
      </c>
      <c r="V211" s="35"/>
      <c r="W211" s="35">
        <f t="shared" si="108"/>
        <v>0</v>
      </c>
      <c r="X211" s="35"/>
      <c r="Y211" s="35">
        <v>695</v>
      </c>
      <c r="Z211" s="35"/>
      <c r="AA211" s="35">
        <f t="shared" si="109"/>
        <v>695</v>
      </c>
    </row>
    <row r="212" spans="1:27" ht="15" x14ac:dyDescent="0.25">
      <c r="A212" s="24" t="s">
        <v>216</v>
      </c>
      <c r="C212" s="36" t="s">
        <v>217</v>
      </c>
      <c r="E212" s="37">
        <f>SUM(E204:E211)</f>
        <v>0</v>
      </c>
      <c r="F212" s="35"/>
      <c r="G212" s="37">
        <f>SUM(G204:G211)</f>
        <v>187590</v>
      </c>
      <c r="H212" s="35"/>
      <c r="I212" s="37">
        <f>SUM(I204:I211)</f>
        <v>187590</v>
      </c>
      <c r="J212" s="35"/>
      <c r="K212" s="37">
        <f>SUM(K204:K211)</f>
        <v>0</v>
      </c>
      <c r="L212" s="35"/>
      <c r="M212" s="37">
        <f>SUM(M204:M211)</f>
        <v>-2590</v>
      </c>
      <c r="N212" s="35"/>
      <c r="O212" s="37">
        <f>SUM(O204:O211)</f>
        <v>-2590</v>
      </c>
      <c r="P212" s="35"/>
      <c r="Q212" s="37">
        <f>SUM(Q204:Q211)</f>
        <v>0</v>
      </c>
      <c r="R212" s="35"/>
      <c r="S212" s="37">
        <f>SUM(S204:S211)</f>
        <v>185000</v>
      </c>
      <c r="T212" s="35"/>
      <c r="U212" s="37">
        <f>SUM(U204:U211)</f>
        <v>185000</v>
      </c>
      <c r="V212" s="35"/>
      <c r="W212" s="37">
        <f>SUM(W204:W211)</f>
        <v>0</v>
      </c>
      <c r="X212" s="35"/>
      <c r="Y212" s="37">
        <f>SUM(Y204:Y211)</f>
        <v>177996</v>
      </c>
      <c r="Z212" s="35"/>
      <c r="AA212" s="37">
        <f>SUM(AA204:AA211)</f>
        <v>177996</v>
      </c>
    </row>
    <row r="213" spans="1:27" ht="15" x14ac:dyDescent="0.25">
      <c r="A213" s="24"/>
      <c r="C213" s="36" t="s">
        <v>218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1:27" ht="15" x14ac:dyDescent="0.25">
      <c r="A214" s="24" t="s">
        <v>219</v>
      </c>
      <c r="B214" s="29"/>
      <c r="C214" s="16"/>
      <c r="D214" s="16" t="s">
        <v>37</v>
      </c>
      <c r="E214" s="35">
        <v>47000</v>
      </c>
      <c r="F214" s="35"/>
      <c r="G214" s="35">
        <v>75000</v>
      </c>
      <c r="H214" s="35"/>
      <c r="I214" s="35">
        <f t="shared" ref="I214:I221" si="110">E214+G214</f>
        <v>122000</v>
      </c>
      <c r="J214" s="35"/>
      <c r="K214" s="35">
        <f t="shared" ref="K214:K221" si="111">Q214-E214</f>
        <v>-435</v>
      </c>
      <c r="L214" s="35"/>
      <c r="M214" s="35">
        <f t="shared" ref="M214:M221" si="112">S214-G214</f>
        <v>0</v>
      </c>
      <c r="N214" s="35"/>
      <c r="O214" s="35">
        <f t="shared" ref="O214:O221" si="113">K214+M214</f>
        <v>-435</v>
      </c>
      <c r="P214" s="35"/>
      <c r="Q214" s="35">
        <v>46565</v>
      </c>
      <c r="R214" s="35"/>
      <c r="S214" s="35">
        <v>75000</v>
      </c>
      <c r="T214" s="35"/>
      <c r="U214" s="35">
        <f t="shared" ref="U214:U221" si="114">Q214+S214</f>
        <v>121565</v>
      </c>
      <c r="V214" s="35"/>
      <c r="W214" s="35">
        <v>38336</v>
      </c>
      <c r="X214" s="35"/>
      <c r="Y214" s="35">
        <v>73500</v>
      </c>
      <c r="Z214" s="35"/>
      <c r="AA214" s="35">
        <f t="shared" ref="AA214:AA221" si="115">+Y214+W214</f>
        <v>111836</v>
      </c>
    </row>
    <row r="215" spans="1:27" ht="15" x14ac:dyDescent="0.25">
      <c r="A215" s="24" t="s">
        <v>220</v>
      </c>
      <c r="C215" s="16"/>
      <c r="D215" s="16" t="s">
        <v>39</v>
      </c>
      <c r="E215" s="35">
        <v>600</v>
      </c>
      <c r="F215" s="35"/>
      <c r="G215" s="35">
        <v>33800</v>
      </c>
      <c r="H215" s="35"/>
      <c r="I215" s="35">
        <f t="shared" si="110"/>
        <v>34400</v>
      </c>
      <c r="J215" s="35"/>
      <c r="K215" s="35">
        <f t="shared" si="111"/>
        <v>0</v>
      </c>
      <c r="L215" s="35"/>
      <c r="M215" s="35">
        <f t="shared" si="112"/>
        <v>1200</v>
      </c>
      <c r="N215" s="35"/>
      <c r="O215" s="35">
        <f t="shared" si="113"/>
        <v>1200</v>
      </c>
      <c r="P215" s="35"/>
      <c r="Q215" s="35">
        <v>600</v>
      </c>
      <c r="R215" s="35"/>
      <c r="S215" s="35">
        <v>35000</v>
      </c>
      <c r="T215" s="35"/>
      <c r="U215" s="35">
        <f t="shared" si="114"/>
        <v>35600</v>
      </c>
      <c r="V215" s="35"/>
      <c r="W215" s="35">
        <v>106</v>
      </c>
      <c r="X215" s="35"/>
      <c r="Y215" s="35">
        <v>34400</v>
      </c>
      <c r="Z215" s="35"/>
      <c r="AA215" s="35">
        <f t="shared" si="115"/>
        <v>34506</v>
      </c>
    </row>
    <row r="216" spans="1:27" ht="15" x14ac:dyDescent="0.25">
      <c r="A216" s="24" t="s">
        <v>221</v>
      </c>
      <c r="C216" s="16"/>
      <c r="D216" s="16" t="s">
        <v>41</v>
      </c>
      <c r="E216" s="35">
        <v>6900</v>
      </c>
      <c r="F216" s="35"/>
      <c r="G216" s="35">
        <v>1500</v>
      </c>
      <c r="H216" s="35"/>
      <c r="I216" s="35">
        <f t="shared" si="110"/>
        <v>8400</v>
      </c>
      <c r="J216" s="35"/>
      <c r="K216" s="35">
        <f t="shared" si="111"/>
        <v>2</v>
      </c>
      <c r="L216" s="35"/>
      <c r="M216" s="35">
        <f t="shared" si="112"/>
        <v>0</v>
      </c>
      <c r="N216" s="35"/>
      <c r="O216" s="35">
        <f t="shared" si="113"/>
        <v>2</v>
      </c>
      <c r="P216" s="35"/>
      <c r="Q216" s="35">
        <v>6902</v>
      </c>
      <c r="R216" s="35"/>
      <c r="S216" s="35">
        <v>1500</v>
      </c>
      <c r="T216" s="35"/>
      <c r="U216" s="35">
        <f t="shared" si="114"/>
        <v>8402</v>
      </c>
      <c r="V216" s="35"/>
      <c r="W216" s="35">
        <v>6758</v>
      </c>
      <c r="X216" s="35"/>
      <c r="Y216" s="35">
        <v>1400</v>
      </c>
      <c r="Z216" s="35"/>
      <c r="AA216" s="35">
        <f t="shared" si="115"/>
        <v>8158</v>
      </c>
    </row>
    <row r="217" spans="1:27" ht="15" x14ac:dyDescent="0.25">
      <c r="A217" s="24" t="s">
        <v>222</v>
      </c>
      <c r="C217" s="16"/>
      <c r="D217" s="16" t="s">
        <v>43</v>
      </c>
      <c r="E217" s="35">
        <v>0</v>
      </c>
      <c r="F217" s="35"/>
      <c r="G217" s="35">
        <v>3000</v>
      </c>
      <c r="H217" s="35"/>
      <c r="I217" s="35">
        <f t="shared" si="110"/>
        <v>3000</v>
      </c>
      <c r="J217" s="35"/>
      <c r="K217" s="35">
        <f t="shared" si="111"/>
        <v>0</v>
      </c>
      <c r="L217" s="35"/>
      <c r="M217" s="35">
        <f t="shared" si="112"/>
        <v>0</v>
      </c>
      <c r="N217" s="35"/>
      <c r="O217" s="35">
        <f t="shared" si="113"/>
        <v>0</v>
      </c>
      <c r="P217" s="35"/>
      <c r="Q217" s="35">
        <v>0</v>
      </c>
      <c r="R217" s="35"/>
      <c r="S217" s="35">
        <v>3000</v>
      </c>
      <c r="T217" s="35"/>
      <c r="U217" s="35">
        <f t="shared" si="114"/>
        <v>3000</v>
      </c>
      <c r="V217" s="35"/>
      <c r="W217" s="35">
        <f>Q217</f>
        <v>0</v>
      </c>
      <c r="X217" s="35"/>
      <c r="Y217" s="35">
        <v>2850</v>
      </c>
      <c r="Z217" s="35"/>
      <c r="AA217" s="35">
        <f t="shared" si="115"/>
        <v>2850</v>
      </c>
    </row>
    <row r="218" spans="1:27" ht="15" x14ac:dyDescent="0.25">
      <c r="A218" s="24" t="s">
        <v>223</v>
      </c>
      <c r="C218" s="16"/>
      <c r="D218" s="16" t="s">
        <v>45</v>
      </c>
      <c r="E218" s="35">
        <v>2800</v>
      </c>
      <c r="F218" s="35"/>
      <c r="G218" s="35">
        <v>2340</v>
      </c>
      <c r="H218" s="35"/>
      <c r="I218" s="35">
        <f t="shared" si="110"/>
        <v>5140</v>
      </c>
      <c r="J218" s="35"/>
      <c r="K218" s="35">
        <f t="shared" si="111"/>
        <v>60</v>
      </c>
      <c r="L218" s="35"/>
      <c r="M218" s="35">
        <f t="shared" si="112"/>
        <v>-340</v>
      </c>
      <c r="N218" s="35"/>
      <c r="O218" s="35">
        <f t="shared" si="113"/>
        <v>-280</v>
      </c>
      <c r="P218" s="35"/>
      <c r="Q218" s="35">
        <v>2860</v>
      </c>
      <c r="R218" s="35"/>
      <c r="S218" s="35">
        <v>2000</v>
      </c>
      <c r="T218" s="35"/>
      <c r="U218" s="35">
        <f t="shared" si="114"/>
        <v>4860</v>
      </c>
      <c r="V218" s="35"/>
      <c r="W218" s="35">
        <v>487</v>
      </c>
      <c r="X218" s="35"/>
      <c r="Y218" s="35">
        <v>1850</v>
      </c>
      <c r="Z218" s="35"/>
      <c r="AA218" s="35">
        <f t="shared" si="115"/>
        <v>2337</v>
      </c>
    </row>
    <row r="219" spans="1:27" ht="15" x14ac:dyDescent="0.25">
      <c r="A219" s="24" t="s">
        <v>224</v>
      </c>
      <c r="C219" s="16"/>
      <c r="D219" s="16" t="s">
        <v>47</v>
      </c>
      <c r="E219" s="35">
        <v>2400</v>
      </c>
      <c r="F219" s="35"/>
      <c r="G219" s="35">
        <v>680</v>
      </c>
      <c r="H219" s="35"/>
      <c r="I219" s="35">
        <f t="shared" si="110"/>
        <v>3080</v>
      </c>
      <c r="J219" s="35"/>
      <c r="K219" s="35">
        <f t="shared" si="111"/>
        <v>0</v>
      </c>
      <c r="L219" s="35"/>
      <c r="M219" s="35">
        <f t="shared" si="112"/>
        <v>20</v>
      </c>
      <c r="N219" s="35"/>
      <c r="O219" s="35">
        <f t="shared" si="113"/>
        <v>20</v>
      </c>
      <c r="P219" s="35"/>
      <c r="Q219" s="35">
        <v>2400</v>
      </c>
      <c r="R219" s="35"/>
      <c r="S219" s="35">
        <v>700</v>
      </c>
      <c r="T219" s="35"/>
      <c r="U219" s="35">
        <f t="shared" si="114"/>
        <v>3100</v>
      </c>
      <c r="V219" s="35"/>
      <c r="W219" s="35">
        <v>399</v>
      </c>
      <c r="X219" s="35"/>
      <c r="Y219" s="35">
        <v>539</v>
      </c>
      <c r="Z219" s="35"/>
      <c r="AA219" s="35">
        <f t="shared" si="115"/>
        <v>938</v>
      </c>
    </row>
    <row r="220" spans="1:27" ht="15" x14ac:dyDescent="0.25">
      <c r="A220" s="24" t="s">
        <v>225</v>
      </c>
      <c r="C220" s="16"/>
      <c r="D220" s="16" t="s">
        <v>49</v>
      </c>
      <c r="E220" s="35">
        <v>0</v>
      </c>
      <c r="F220" s="35"/>
      <c r="G220" s="35">
        <v>800</v>
      </c>
      <c r="H220" s="35"/>
      <c r="I220" s="35">
        <f t="shared" si="110"/>
        <v>800</v>
      </c>
      <c r="J220" s="35"/>
      <c r="K220" s="35">
        <f t="shared" si="111"/>
        <v>0</v>
      </c>
      <c r="L220" s="35"/>
      <c r="M220" s="35">
        <f t="shared" si="112"/>
        <v>0</v>
      </c>
      <c r="N220" s="35"/>
      <c r="O220" s="35">
        <f t="shared" si="113"/>
        <v>0</v>
      </c>
      <c r="P220" s="35"/>
      <c r="Q220" s="35"/>
      <c r="R220" s="35"/>
      <c r="S220" s="35">
        <v>800</v>
      </c>
      <c r="T220" s="35"/>
      <c r="U220" s="35">
        <f t="shared" si="114"/>
        <v>800</v>
      </c>
      <c r="V220" s="35"/>
      <c r="W220" s="35">
        <f>Q220</f>
        <v>0</v>
      </c>
      <c r="X220" s="35"/>
      <c r="Y220" s="35">
        <v>598</v>
      </c>
      <c r="Z220" s="35"/>
      <c r="AA220" s="35">
        <f t="shared" si="115"/>
        <v>598</v>
      </c>
    </row>
    <row r="221" spans="1:27" ht="15" x14ac:dyDescent="0.25">
      <c r="A221" s="24" t="s">
        <v>226</v>
      </c>
      <c r="C221" s="16"/>
      <c r="D221" s="16" t="s">
        <v>51</v>
      </c>
      <c r="E221" s="35">
        <v>0</v>
      </c>
      <c r="F221" s="35"/>
      <c r="G221" s="35">
        <v>0</v>
      </c>
      <c r="H221" s="35"/>
      <c r="I221" s="35">
        <f t="shared" si="110"/>
        <v>0</v>
      </c>
      <c r="J221" s="35"/>
      <c r="K221" s="35">
        <f t="shared" si="111"/>
        <v>0</v>
      </c>
      <c r="L221" s="35"/>
      <c r="M221" s="35">
        <f t="shared" si="112"/>
        <v>0</v>
      </c>
      <c r="N221" s="35"/>
      <c r="O221" s="35">
        <f t="shared" si="113"/>
        <v>0</v>
      </c>
      <c r="P221" s="35"/>
      <c r="Q221" s="35"/>
      <c r="R221" s="35"/>
      <c r="S221" s="35">
        <v>0</v>
      </c>
      <c r="T221" s="35"/>
      <c r="U221" s="35">
        <f t="shared" si="114"/>
        <v>0</v>
      </c>
      <c r="V221" s="35"/>
      <c r="W221" s="35">
        <f>Q221</f>
        <v>0</v>
      </c>
      <c r="X221" s="35"/>
      <c r="Y221" s="35">
        <v>0</v>
      </c>
      <c r="Z221" s="35"/>
      <c r="AA221" s="35">
        <f t="shared" si="115"/>
        <v>0</v>
      </c>
    </row>
    <row r="222" spans="1:27" ht="15" x14ac:dyDescent="0.25">
      <c r="A222" s="24" t="s">
        <v>227</v>
      </c>
      <c r="C222" s="36" t="s">
        <v>228</v>
      </c>
      <c r="E222" s="37">
        <f>SUM(E214:E221)</f>
        <v>59700</v>
      </c>
      <c r="F222" s="35"/>
      <c r="G222" s="37">
        <f>SUM(G214:G221)</f>
        <v>117120</v>
      </c>
      <c r="H222" s="35"/>
      <c r="I222" s="37">
        <f>SUM(I214:I221)</f>
        <v>176820</v>
      </c>
      <c r="J222" s="35"/>
      <c r="K222" s="37">
        <f>SUM(K214:K221)</f>
        <v>-373</v>
      </c>
      <c r="L222" s="35"/>
      <c r="M222" s="37">
        <f>SUM(M214:M221)</f>
        <v>880</v>
      </c>
      <c r="N222" s="35"/>
      <c r="O222" s="37">
        <f>SUM(O214:O221)</f>
        <v>507</v>
      </c>
      <c r="P222" s="35"/>
      <c r="Q222" s="37">
        <f>SUM(Q214:Q221)</f>
        <v>59327</v>
      </c>
      <c r="R222" s="35"/>
      <c r="S222" s="37">
        <f>SUM(S214:S221)</f>
        <v>118000</v>
      </c>
      <c r="T222" s="35"/>
      <c r="U222" s="37">
        <f>SUM(U214:U221)</f>
        <v>177327</v>
      </c>
      <c r="V222" s="35"/>
      <c r="W222" s="37">
        <f>SUM(W214:W221)</f>
        <v>46086</v>
      </c>
      <c r="X222" s="35"/>
      <c r="Y222" s="37">
        <f>SUM(Y214:Y221)</f>
        <v>115137</v>
      </c>
      <c r="Z222" s="35"/>
      <c r="AA222" s="37">
        <f>SUM(AA214:AA221)</f>
        <v>161223</v>
      </c>
    </row>
    <row r="223" spans="1:27" ht="15" x14ac:dyDescent="0.25">
      <c r="A223" s="24"/>
      <c r="C223" s="36" t="s">
        <v>229</v>
      </c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1:27" ht="15" x14ac:dyDescent="0.25">
      <c r="A224" s="24" t="s">
        <v>230</v>
      </c>
      <c r="B224" s="29"/>
      <c r="C224" s="16"/>
      <c r="D224" s="16" t="s">
        <v>37</v>
      </c>
      <c r="E224" s="35">
        <v>0</v>
      </c>
      <c r="F224" s="35"/>
      <c r="G224" s="35">
        <v>71000</v>
      </c>
      <c r="H224" s="35"/>
      <c r="I224" s="35">
        <f t="shared" ref="I224:I231" si="116">E224+G224</f>
        <v>71000</v>
      </c>
      <c r="J224" s="35"/>
      <c r="K224" s="35">
        <f t="shared" ref="K224:K231" si="117">Q224-E224</f>
        <v>0</v>
      </c>
      <c r="L224" s="35"/>
      <c r="M224" s="35">
        <f t="shared" ref="M224:M231" si="118">S224-G224</f>
        <v>7000</v>
      </c>
      <c r="N224" s="35"/>
      <c r="O224" s="35">
        <f t="shared" ref="O224:O231" si="119">K224+M224</f>
        <v>7000</v>
      </c>
      <c r="P224" s="35"/>
      <c r="Q224" s="35">
        <v>0</v>
      </c>
      <c r="R224" s="35"/>
      <c r="S224" s="35">
        <v>78000</v>
      </c>
      <c r="T224" s="35"/>
      <c r="U224" s="35">
        <f t="shared" ref="U224:U231" si="120">Q224+S224</f>
        <v>78000</v>
      </c>
      <c r="V224" s="35"/>
      <c r="W224" s="35">
        <f t="shared" ref="W224:W231" si="121">Q224</f>
        <v>0</v>
      </c>
      <c r="X224" s="35"/>
      <c r="Y224" s="35">
        <v>75000</v>
      </c>
      <c r="Z224" s="35"/>
      <c r="AA224" s="35">
        <f t="shared" ref="AA224:AA231" si="122">+Y224+W224</f>
        <v>75000</v>
      </c>
    </row>
    <row r="225" spans="1:27" ht="15" x14ac:dyDescent="0.25">
      <c r="A225" s="24" t="s">
        <v>231</v>
      </c>
      <c r="C225" s="16"/>
      <c r="D225" s="16" t="s">
        <v>39</v>
      </c>
      <c r="E225" s="35">
        <v>0</v>
      </c>
      <c r="F225" s="35"/>
      <c r="G225" s="35">
        <v>45500</v>
      </c>
      <c r="H225" s="35"/>
      <c r="I225" s="35">
        <f t="shared" si="116"/>
        <v>45500</v>
      </c>
      <c r="J225" s="35"/>
      <c r="K225" s="35">
        <f t="shared" si="117"/>
        <v>0</v>
      </c>
      <c r="L225" s="35"/>
      <c r="M225" s="35">
        <f t="shared" si="118"/>
        <v>-5500</v>
      </c>
      <c r="N225" s="35"/>
      <c r="O225" s="35">
        <f t="shared" si="119"/>
        <v>-5500</v>
      </c>
      <c r="P225" s="35"/>
      <c r="Q225" s="35">
        <v>0</v>
      </c>
      <c r="R225" s="35"/>
      <c r="S225" s="35">
        <v>40000</v>
      </c>
      <c r="T225" s="35"/>
      <c r="U225" s="35">
        <f t="shared" si="120"/>
        <v>40000</v>
      </c>
      <c r="V225" s="35"/>
      <c r="W225" s="35">
        <f t="shared" si="121"/>
        <v>0</v>
      </c>
      <c r="X225" s="35"/>
      <c r="Y225" s="35">
        <v>39995</v>
      </c>
      <c r="Z225" s="35"/>
      <c r="AA225" s="35">
        <f t="shared" si="122"/>
        <v>39995</v>
      </c>
    </row>
    <row r="226" spans="1:27" ht="15" x14ac:dyDescent="0.25">
      <c r="A226" s="24" t="s">
        <v>232</v>
      </c>
      <c r="C226" s="16"/>
      <c r="D226" s="16" t="s">
        <v>41</v>
      </c>
      <c r="E226" s="35">
        <v>0</v>
      </c>
      <c r="F226" s="35"/>
      <c r="G226" s="35">
        <v>11000</v>
      </c>
      <c r="H226" s="35"/>
      <c r="I226" s="35">
        <f t="shared" si="116"/>
        <v>11000</v>
      </c>
      <c r="J226" s="35"/>
      <c r="K226" s="35">
        <f t="shared" si="117"/>
        <v>0</v>
      </c>
      <c r="L226" s="35"/>
      <c r="M226" s="35">
        <f t="shared" si="118"/>
        <v>-1000</v>
      </c>
      <c r="N226" s="35"/>
      <c r="O226" s="35">
        <f t="shared" si="119"/>
        <v>-1000</v>
      </c>
      <c r="P226" s="35"/>
      <c r="Q226" s="35">
        <v>0</v>
      </c>
      <c r="R226" s="35"/>
      <c r="S226" s="35">
        <v>10000</v>
      </c>
      <c r="T226" s="35"/>
      <c r="U226" s="35">
        <f t="shared" si="120"/>
        <v>10000</v>
      </c>
      <c r="V226" s="35"/>
      <c r="W226" s="35">
        <f t="shared" si="121"/>
        <v>0</v>
      </c>
      <c r="X226" s="35"/>
      <c r="Y226" s="35">
        <v>9987</v>
      </c>
      <c r="Z226" s="35"/>
      <c r="AA226" s="35">
        <f t="shared" si="122"/>
        <v>9987</v>
      </c>
    </row>
    <row r="227" spans="1:27" ht="15" x14ac:dyDescent="0.25">
      <c r="A227" s="24" t="s">
        <v>233</v>
      </c>
      <c r="C227" s="16"/>
      <c r="D227" s="16" t="s">
        <v>43</v>
      </c>
      <c r="E227" s="35">
        <v>0</v>
      </c>
      <c r="F227" s="35"/>
      <c r="G227" s="35">
        <v>1500</v>
      </c>
      <c r="H227" s="35"/>
      <c r="I227" s="35">
        <f t="shared" si="116"/>
        <v>1500</v>
      </c>
      <c r="J227" s="35"/>
      <c r="K227" s="35">
        <f t="shared" si="117"/>
        <v>0</v>
      </c>
      <c r="L227" s="35"/>
      <c r="M227" s="35">
        <f t="shared" si="118"/>
        <v>0</v>
      </c>
      <c r="N227" s="35"/>
      <c r="O227" s="35">
        <f t="shared" si="119"/>
        <v>0</v>
      </c>
      <c r="P227" s="35"/>
      <c r="Q227" s="35">
        <v>0</v>
      </c>
      <c r="R227" s="35"/>
      <c r="S227" s="35">
        <v>1500</v>
      </c>
      <c r="T227" s="35"/>
      <c r="U227" s="35">
        <f t="shared" si="120"/>
        <v>1500</v>
      </c>
      <c r="V227" s="35"/>
      <c r="W227" s="35">
        <f t="shared" si="121"/>
        <v>0</v>
      </c>
      <c r="X227" s="35"/>
      <c r="Y227" s="35">
        <v>1400</v>
      </c>
      <c r="Z227" s="35"/>
      <c r="AA227" s="35">
        <f t="shared" si="122"/>
        <v>1400</v>
      </c>
    </row>
    <row r="228" spans="1:27" ht="15" x14ac:dyDescent="0.25">
      <c r="A228" s="24" t="s">
        <v>234</v>
      </c>
      <c r="C228" s="16"/>
      <c r="D228" s="16" t="s">
        <v>45</v>
      </c>
      <c r="E228" s="35">
        <v>0</v>
      </c>
      <c r="F228" s="35"/>
      <c r="G228" s="35">
        <v>0</v>
      </c>
      <c r="H228" s="35"/>
      <c r="I228" s="35">
        <f t="shared" si="116"/>
        <v>0</v>
      </c>
      <c r="J228" s="35"/>
      <c r="K228" s="35">
        <f t="shared" si="117"/>
        <v>0</v>
      </c>
      <c r="L228" s="35"/>
      <c r="M228" s="35">
        <f t="shared" si="118"/>
        <v>0</v>
      </c>
      <c r="N228" s="35"/>
      <c r="O228" s="35">
        <f t="shared" si="119"/>
        <v>0</v>
      </c>
      <c r="P228" s="35"/>
      <c r="Q228" s="35">
        <v>0</v>
      </c>
      <c r="R228" s="35"/>
      <c r="S228" s="35">
        <v>0</v>
      </c>
      <c r="T228" s="35"/>
      <c r="U228" s="35">
        <f t="shared" si="120"/>
        <v>0</v>
      </c>
      <c r="V228" s="35"/>
      <c r="W228" s="35">
        <f t="shared" si="121"/>
        <v>0</v>
      </c>
      <c r="X228" s="35"/>
      <c r="Y228" s="35">
        <v>0</v>
      </c>
      <c r="Z228" s="35"/>
      <c r="AA228" s="35">
        <f t="shared" si="122"/>
        <v>0</v>
      </c>
    </row>
    <row r="229" spans="1:27" ht="15" x14ac:dyDescent="0.25">
      <c r="A229" s="24" t="s">
        <v>235</v>
      </c>
      <c r="C229" s="16"/>
      <c r="D229" s="16" t="s">
        <v>47</v>
      </c>
      <c r="E229" s="35">
        <v>0</v>
      </c>
      <c r="F229" s="35"/>
      <c r="G229" s="35">
        <v>1300</v>
      </c>
      <c r="H229" s="35"/>
      <c r="I229" s="35">
        <f t="shared" si="116"/>
        <v>1300</v>
      </c>
      <c r="J229" s="35"/>
      <c r="K229" s="35">
        <f t="shared" si="117"/>
        <v>0</v>
      </c>
      <c r="L229" s="35"/>
      <c r="M229" s="35">
        <f t="shared" si="118"/>
        <v>200</v>
      </c>
      <c r="N229" s="35"/>
      <c r="O229" s="35">
        <f t="shared" si="119"/>
        <v>200</v>
      </c>
      <c r="P229" s="35"/>
      <c r="Q229" s="35">
        <v>0</v>
      </c>
      <c r="R229" s="35"/>
      <c r="S229" s="35">
        <v>1500</v>
      </c>
      <c r="T229" s="35"/>
      <c r="U229" s="35">
        <f t="shared" si="120"/>
        <v>1500</v>
      </c>
      <c r="V229" s="35"/>
      <c r="W229" s="35">
        <f t="shared" si="121"/>
        <v>0</v>
      </c>
      <c r="X229" s="35"/>
      <c r="Y229" s="35">
        <v>1430</v>
      </c>
      <c r="Z229" s="35"/>
      <c r="AA229" s="35">
        <f t="shared" si="122"/>
        <v>1430</v>
      </c>
    </row>
    <row r="230" spans="1:27" ht="15" x14ac:dyDescent="0.25">
      <c r="A230" s="24" t="s">
        <v>236</v>
      </c>
      <c r="C230" s="16"/>
      <c r="D230" s="16" t="s">
        <v>49</v>
      </c>
      <c r="E230" s="35">
        <v>0</v>
      </c>
      <c r="F230" s="35"/>
      <c r="G230" s="35">
        <v>3900</v>
      </c>
      <c r="H230" s="35"/>
      <c r="I230" s="35">
        <f t="shared" si="116"/>
        <v>3900</v>
      </c>
      <c r="J230" s="35"/>
      <c r="K230" s="35">
        <f t="shared" si="117"/>
        <v>0</v>
      </c>
      <c r="L230" s="35"/>
      <c r="M230" s="35">
        <f t="shared" si="118"/>
        <v>100</v>
      </c>
      <c r="N230" s="35"/>
      <c r="O230" s="35">
        <f t="shared" si="119"/>
        <v>100</v>
      </c>
      <c r="P230" s="35"/>
      <c r="Q230" s="35">
        <v>0</v>
      </c>
      <c r="R230" s="35"/>
      <c r="S230" s="35">
        <v>4000</v>
      </c>
      <c r="T230" s="35"/>
      <c r="U230" s="35">
        <f t="shared" si="120"/>
        <v>4000</v>
      </c>
      <c r="V230" s="35"/>
      <c r="W230" s="35">
        <f t="shared" si="121"/>
        <v>0</v>
      </c>
      <c r="X230" s="35"/>
      <c r="Y230" s="35">
        <v>3930</v>
      </c>
      <c r="Z230" s="35"/>
      <c r="AA230" s="35">
        <f t="shared" si="122"/>
        <v>3930</v>
      </c>
    </row>
    <row r="231" spans="1:27" ht="15" x14ac:dyDescent="0.25">
      <c r="A231" s="24" t="s">
        <v>237</v>
      </c>
      <c r="C231" s="16"/>
      <c r="D231" s="16" t="s">
        <v>51</v>
      </c>
      <c r="E231" s="35">
        <v>0</v>
      </c>
      <c r="F231" s="35"/>
      <c r="G231" s="35">
        <v>0</v>
      </c>
      <c r="H231" s="35"/>
      <c r="I231" s="35">
        <f t="shared" si="116"/>
        <v>0</v>
      </c>
      <c r="J231" s="35"/>
      <c r="K231" s="35">
        <f t="shared" si="117"/>
        <v>0</v>
      </c>
      <c r="L231" s="35"/>
      <c r="M231" s="35">
        <f t="shared" si="118"/>
        <v>0</v>
      </c>
      <c r="N231" s="35"/>
      <c r="O231" s="35">
        <f t="shared" si="119"/>
        <v>0</v>
      </c>
      <c r="P231" s="35"/>
      <c r="Q231" s="35">
        <v>0</v>
      </c>
      <c r="R231" s="35"/>
      <c r="S231" s="35">
        <v>0</v>
      </c>
      <c r="T231" s="35"/>
      <c r="U231" s="35">
        <f t="shared" si="120"/>
        <v>0</v>
      </c>
      <c r="V231" s="35"/>
      <c r="W231" s="35">
        <f t="shared" si="121"/>
        <v>0</v>
      </c>
      <c r="X231" s="35"/>
      <c r="Y231" s="35">
        <v>0</v>
      </c>
      <c r="Z231" s="35"/>
      <c r="AA231" s="35">
        <f t="shared" si="122"/>
        <v>0</v>
      </c>
    </row>
    <row r="232" spans="1:27" ht="15" x14ac:dyDescent="0.25">
      <c r="A232" s="24" t="s">
        <v>238</v>
      </c>
      <c r="C232" s="36" t="s">
        <v>239</v>
      </c>
      <c r="E232" s="37">
        <f>SUM(E224:E231)</f>
        <v>0</v>
      </c>
      <c r="F232" s="35"/>
      <c r="G232" s="37">
        <f>SUM(G224:G231)</f>
        <v>134200</v>
      </c>
      <c r="H232" s="35"/>
      <c r="I232" s="37">
        <f>SUM(I224:I231)</f>
        <v>134200</v>
      </c>
      <c r="J232" s="35"/>
      <c r="K232" s="37">
        <f>SUM(K224:K231)</f>
        <v>0</v>
      </c>
      <c r="L232" s="35"/>
      <c r="M232" s="37">
        <f>SUM(M224:M231)</f>
        <v>800</v>
      </c>
      <c r="N232" s="35"/>
      <c r="O232" s="37">
        <f>SUM(O224:O231)</f>
        <v>800</v>
      </c>
      <c r="P232" s="35"/>
      <c r="Q232" s="37">
        <f>SUM(Q224:Q231)</f>
        <v>0</v>
      </c>
      <c r="R232" s="35"/>
      <c r="S232" s="37">
        <f>SUM(S224:S231)</f>
        <v>135000</v>
      </c>
      <c r="T232" s="35"/>
      <c r="U232" s="37">
        <f>SUM(U224:U231)</f>
        <v>135000</v>
      </c>
      <c r="V232" s="35"/>
      <c r="W232" s="37">
        <f>SUM(W224:W231)</f>
        <v>0</v>
      </c>
      <c r="X232" s="35"/>
      <c r="Y232" s="37">
        <f>SUM(Y224:Y231)</f>
        <v>131742</v>
      </c>
      <c r="Z232" s="35"/>
      <c r="AA232" s="37">
        <f>SUM(AA224:AA231)</f>
        <v>131742</v>
      </c>
    </row>
    <row r="233" spans="1:27" ht="15" x14ac:dyDescent="0.25">
      <c r="A233" s="24"/>
      <c r="C233" s="36" t="s">
        <v>240</v>
      </c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1:27" ht="15" x14ac:dyDescent="0.25">
      <c r="A234" s="24" t="s">
        <v>241</v>
      </c>
      <c r="C234" s="16"/>
      <c r="D234" s="16" t="s">
        <v>242</v>
      </c>
      <c r="E234" s="35">
        <v>386000</v>
      </c>
      <c r="F234" s="35"/>
      <c r="G234" s="35">
        <v>88500</v>
      </c>
      <c r="H234" s="35"/>
      <c r="I234" s="35">
        <f>E234+G234</f>
        <v>474500</v>
      </c>
      <c r="J234" s="35"/>
      <c r="K234" s="35">
        <f>Q234-E234</f>
        <v>-5335</v>
      </c>
      <c r="L234" s="35"/>
      <c r="M234" s="35">
        <f>S234-G234</f>
        <v>1500</v>
      </c>
      <c r="N234" s="35"/>
      <c r="O234" s="35">
        <f>K234+M234</f>
        <v>-3835</v>
      </c>
      <c r="P234" s="35"/>
      <c r="Q234" s="35">
        <v>380665</v>
      </c>
      <c r="R234" s="35"/>
      <c r="S234" s="35">
        <v>90000</v>
      </c>
      <c r="T234" s="35"/>
      <c r="U234" s="35">
        <f>Q234+S234</f>
        <v>470665</v>
      </c>
      <c r="V234" s="35"/>
      <c r="W234" s="35">
        <v>348753</v>
      </c>
      <c r="X234" s="35"/>
      <c r="Y234" s="35">
        <v>89500</v>
      </c>
      <c r="Z234" s="35"/>
      <c r="AA234" s="35">
        <f t="shared" ref="AA234:AA239" si="123">+Y234+W234</f>
        <v>438253</v>
      </c>
    </row>
    <row r="235" spans="1:27" ht="15" x14ac:dyDescent="0.25">
      <c r="A235" s="24" t="s">
        <v>243</v>
      </c>
      <c r="C235" s="16"/>
      <c r="D235" s="16" t="s">
        <v>244</v>
      </c>
      <c r="E235" s="35">
        <v>50000</v>
      </c>
      <c r="F235" s="35"/>
      <c r="G235" s="35">
        <v>45000</v>
      </c>
      <c r="H235" s="35"/>
      <c r="I235" s="35">
        <f>E235+G235</f>
        <v>95000</v>
      </c>
      <c r="J235" s="35"/>
      <c r="K235" s="35">
        <f>Q235-E235</f>
        <v>-935</v>
      </c>
      <c r="L235" s="35"/>
      <c r="M235" s="35">
        <f>S235-G235</f>
        <v>-5000</v>
      </c>
      <c r="N235" s="35"/>
      <c r="O235" s="35">
        <f>K235+M235</f>
        <v>-5935</v>
      </c>
      <c r="P235" s="35"/>
      <c r="Q235" s="35">
        <v>49065</v>
      </c>
      <c r="R235" s="35"/>
      <c r="S235" s="35">
        <v>40000</v>
      </c>
      <c r="T235" s="35"/>
      <c r="U235" s="35">
        <f>Q235+S235</f>
        <v>89065</v>
      </c>
      <c r="V235" s="35"/>
      <c r="W235" s="35">
        <v>23391</v>
      </c>
      <c r="X235" s="35"/>
      <c r="Y235" s="35">
        <v>25994</v>
      </c>
      <c r="Z235" s="35"/>
      <c r="AA235" s="35">
        <f t="shared" si="123"/>
        <v>49385</v>
      </c>
    </row>
    <row r="236" spans="1:27" ht="15" x14ac:dyDescent="0.25">
      <c r="A236" s="24" t="s">
        <v>245</v>
      </c>
      <c r="C236" s="16"/>
      <c r="D236" s="16" t="s">
        <v>246</v>
      </c>
      <c r="E236" s="35">
        <v>0</v>
      </c>
      <c r="F236" s="35"/>
      <c r="G236" s="35">
        <v>8800</v>
      </c>
      <c r="H236" s="35"/>
      <c r="I236" s="35">
        <f>E236+G236</f>
        <v>8800</v>
      </c>
      <c r="J236" s="35"/>
      <c r="K236" s="35">
        <f>Q236-E236</f>
        <v>0</v>
      </c>
      <c r="L236" s="35"/>
      <c r="M236" s="35">
        <f>S236-G236</f>
        <v>200</v>
      </c>
      <c r="N236" s="35"/>
      <c r="O236" s="35">
        <f>K236+M236</f>
        <v>200</v>
      </c>
      <c r="P236" s="35"/>
      <c r="Q236" s="35">
        <v>0</v>
      </c>
      <c r="R236" s="35"/>
      <c r="S236" s="35">
        <v>9000</v>
      </c>
      <c r="T236" s="35"/>
      <c r="U236" s="35">
        <f>Q236+S236</f>
        <v>9000</v>
      </c>
      <c r="V236" s="35"/>
      <c r="W236" s="35">
        <f>Q236</f>
        <v>0</v>
      </c>
      <c r="X236" s="35"/>
      <c r="Y236" s="35">
        <v>8500</v>
      </c>
      <c r="Z236" s="35"/>
      <c r="AA236" s="35">
        <f t="shared" si="123"/>
        <v>8500</v>
      </c>
    </row>
    <row r="237" spans="1:27" ht="15" x14ac:dyDescent="0.25">
      <c r="A237" s="24" t="s">
        <v>247</v>
      </c>
      <c r="C237" s="16"/>
      <c r="D237" s="16" t="s">
        <v>51</v>
      </c>
      <c r="E237" s="35">
        <v>150000</v>
      </c>
      <c r="F237" s="35"/>
      <c r="G237" s="35">
        <v>12820</v>
      </c>
      <c r="H237" s="35"/>
      <c r="I237" s="35">
        <f>E237+G237</f>
        <v>162820</v>
      </c>
      <c r="J237" s="35"/>
      <c r="K237" s="35">
        <f>Q237-E237</f>
        <v>1140</v>
      </c>
      <c r="L237" s="35"/>
      <c r="M237" s="35">
        <f>S237-G237</f>
        <v>180</v>
      </c>
      <c r="N237" s="35"/>
      <c r="O237" s="35">
        <f>K237+M237</f>
        <v>1320</v>
      </c>
      <c r="P237" s="35"/>
      <c r="Q237" s="35">
        <v>151140</v>
      </c>
      <c r="R237" s="35"/>
      <c r="S237" s="35">
        <v>13000</v>
      </c>
      <c r="T237" s="35"/>
      <c r="U237" s="35">
        <f>Q237+S237</f>
        <v>164140</v>
      </c>
      <c r="V237" s="35"/>
      <c r="W237" s="35">
        <v>122458</v>
      </c>
      <c r="X237" s="35"/>
      <c r="Y237" s="35">
        <v>12758</v>
      </c>
      <c r="Z237" s="35"/>
      <c r="AA237" s="35">
        <f t="shared" si="123"/>
        <v>135216</v>
      </c>
    </row>
    <row r="238" spans="1:27" ht="15" x14ac:dyDescent="0.25">
      <c r="A238" s="24" t="s">
        <v>248</v>
      </c>
      <c r="C238" s="16"/>
      <c r="D238" s="16" t="s">
        <v>249</v>
      </c>
      <c r="E238" s="35">
        <v>0</v>
      </c>
      <c r="F238" s="35"/>
      <c r="G238" s="35"/>
      <c r="H238" s="35"/>
      <c r="I238" s="35">
        <f>E238+G238</f>
        <v>0</v>
      </c>
      <c r="J238" s="35"/>
      <c r="K238" s="35">
        <f>Q238-E238</f>
        <v>0</v>
      </c>
      <c r="L238" s="35"/>
      <c r="M238" s="35">
        <f>S238-G238</f>
        <v>0</v>
      </c>
      <c r="N238" s="35"/>
      <c r="O238" s="35">
        <f>K238+M238</f>
        <v>0</v>
      </c>
      <c r="P238" s="35"/>
      <c r="Q238" s="35">
        <v>0</v>
      </c>
      <c r="R238" s="35"/>
      <c r="S238" s="35">
        <v>0</v>
      </c>
      <c r="T238" s="35"/>
      <c r="U238" s="35">
        <f>Q238+S238</f>
        <v>0</v>
      </c>
      <c r="V238" s="35"/>
      <c r="W238" s="35">
        <f>Q238</f>
        <v>0</v>
      </c>
      <c r="X238" s="35"/>
      <c r="Y238" s="35">
        <v>0</v>
      </c>
      <c r="Z238" s="35"/>
      <c r="AA238" s="35">
        <f t="shared" si="123"/>
        <v>0</v>
      </c>
    </row>
    <row r="239" spans="1:27" ht="15" x14ac:dyDescent="0.25">
      <c r="A239" s="24" t="s">
        <v>250</v>
      </c>
      <c r="C239" s="36" t="s">
        <v>251</v>
      </c>
      <c r="E239" s="37">
        <f>SUM(E234:E238)</f>
        <v>586000</v>
      </c>
      <c r="F239" s="35"/>
      <c r="G239" s="37">
        <f>SUM(G234:G238)</f>
        <v>155120</v>
      </c>
      <c r="H239" s="35"/>
      <c r="I239" s="37">
        <f>SUM(I234:I238)</f>
        <v>741120</v>
      </c>
      <c r="J239" s="35"/>
      <c r="K239" s="37">
        <f>SUM(K234:K238)</f>
        <v>-5130</v>
      </c>
      <c r="L239" s="35"/>
      <c r="M239" s="37">
        <f>SUM(M234:M238)</f>
        <v>-3120</v>
      </c>
      <c r="N239" s="35"/>
      <c r="O239" s="37">
        <f>SUM(O234:O238)</f>
        <v>-8250</v>
      </c>
      <c r="P239" s="35"/>
      <c r="Q239" s="37">
        <f>SUM(Q234:Q238)</f>
        <v>580870</v>
      </c>
      <c r="R239" s="35"/>
      <c r="S239" s="37">
        <f>SUM(S234:S238)</f>
        <v>152000</v>
      </c>
      <c r="T239" s="35"/>
      <c r="U239" s="37">
        <f>SUM(U234:U238)</f>
        <v>732870</v>
      </c>
      <c r="V239" s="35"/>
      <c r="W239" s="37">
        <f>SUM(W234:W238)</f>
        <v>494602</v>
      </c>
      <c r="X239" s="35"/>
      <c r="Y239" s="37">
        <f>SUM(Y234:Y238)</f>
        <v>136752</v>
      </c>
      <c r="Z239" s="35"/>
      <c r="AA239" s="37">
        <f t="shared" si="123"/>
        <v>631354</v>
      </c>
    </row>
    <row r="240" spans="1:27" ht="15" x14ac:dyDescent="0.25">
      <c r="A240" s="24"/>
      <c r="C240" s="36" t="s">
        <v>252</v>
      </c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1:27" ht="15" x14ac:dyDescent="0.25">
      <c r="A241" s="24" t="s">
        <v>253</v>
      </c>
      <c r="C241" s="36"/>
      <c r="D241" s="16" t="s">
        <v>242</v>
      </c>
      <c r="E241" s="35">
        <v>0</v>
      </c>
      <c r="F241" s="35"/>
      <c r="G241" s="35">
        <v>0</v>
      </c>
      <c r="H241" s="35"/>
      <c r="I241" s="35">
        <f>E241+G241</f>
        <v>0</v>
      </c>
      <c r="J241" s="35"/>
      <c r="K241" s="35">
        <f>Q241-E241</f>
        <v>0</v>
      </c>
      <c r="L241" s="35"/>
      <c r="M241" s="35">
        <f>S241-G241</f>
        <v>0</v>
      </c>
      <c r="N241" s="35"/>
      <c r="O241" s="35">
        <f>K241+M241</f>
        <v>0</v>
      </c>
      <c r="P241" s="35"/>
      <c r="Q241" s="35">
        <v>0</v>
      </c>
      <c r="R241" s="35"/>
      <c r="S241" s="35">
        <v>0</v>
      </c>
      <c r="T241" s="35"/>
      <c r="U241" s="35">
        <f>Q241+S241</f>
        <v>0</v>
      </c>
      <c r="V241" s="35"/>
      <c r="W241" s="35">
        <v>0</v>
      </c>
      <c r="X241" s="35"/>
      <c r="Y241" s="35">
        <v>0</v>
      </c>
      <c r="Z241" s="35"/>
      <c r="AA241" s="35">
        <f>+Y241+W241</f>
        <v>0</v>
      </c>
    </row>
    <row r="242" spans="1:27" ht="15" x14ac:dyDescent="0.25">
      <c r="A242" s="24" t="s">
        <v>254</v>
      </c>
      <c r="C242" s="36"/>
      <c r="D242" s="16" t="s">
        <v>244</v>
      </c>
      <c r="E242" s="35">
        <v>0</v>
      </c>
      <c r="F242" s="35"/>
      <c r="G242" s="35">
        <v>0</v>
      </c>
      <c r="H242" s="35"/>
      <c r="I242" s="35">
        <f>E242+G242</f>
        <v>0</v>
      </c>
      <c r="J242" s="35"/>
      <c r="K242" s="35">
        <f>Q242-E242</f>
        <v>0</v>
      </c>
      <c r="L242" s="35"/>
      <c r="M242" s="35">
        <f>S242-G242</f>
        <v>0</v>
      </c>
      <c r="N242" s="35"/>
      <c r="O242" s="35">
        <f>K242+M242</f>
        <v>0</v>
      </c>
      <c r="P242" s="35"/>
      <c r="Q242" s="35">
        <v>0</v>
      </c>
      <c r="R242" s="35"/>
      <c r="S242" s="35">
        <v>0</v>
      </c>
      <c r="T242" s="35"/>
      <c r="U242" s="35">
        <f>Q242+S242</f>
        <v>0</v>
      </c>
      <c r="V242" s="35"/>
      <c r="W242" s="35">
        <v>0</v>
      </c>
      <c r="X242" s="35"/>
      <c r="Y242" s="35">
        <v>0</v>
      </c>
      <c r="Z242" s="35"/>
      <c r="AA242" s="35">
        <f>+Y242+W242</f>
        <v>0</v>
      </c>
    </row>
    <row r="243" spans="1:27" ht="15" x14ac:dyDescent="0.25">
      <c r="A243" s="24" t="s">
        <v>255</v>
      </c>
      <c r="C243" s="36"/>
      <c r="D243" s="16" t="s">
        <v>246</v>
      </c>
      <c r="E243" s="35">
        <v>0</v>
      </c>
      <c r="F243" s="35"/>
      <c r="G243" s="35">
        <v>0</v>
      </c>
      <c r="H243" s="35"/>
      <c r="I243" s="35">
        <f>E243+G243</f>
        <v>0</v>
      </c>
      <c r="J243" s="35"/>
      <c r="K243" s="35">
        <f>Q243-E243</f>
        <v>0</v>
      </c>
      <c r="L243" s="35"/>
      <c r="M243" s="35">
        <f>S243-G243</f>
        <v>0</v>
      </c>
      <c r="N243" s="35"/>
      <c r="O243" s="35">
        <f>K243+M243</f>
        <v>0</v>
      </c>
      <c r="P243" s="35"/>
      <c r="Q243" s="35">
        <v>0</v>
      </c>
      <c r="R243" s="35"/>
      <c r="S243" s="35">
        <v>0</v>
      </c>
      <c r="T243" s="35"/>
      <c r="U243" s="35">
        <f>Q243+S243</f>
        <v>0</v>
      </c>
      <c r="V243" s="35"/>
      <c r="W243" s="35">
        <v>0</v>
      </c>
      <c r="X243" s="35"/>
      <c r="Y243" s="35">
        <v>0</v>
      </c>
      <c r="Z243" s="35"/>
      <c r="AA243" s="35">
        <f>+Y243+W243</f>
        <v>0</v>
      </c>
    </row>
    <row r="244" spans="1:27" ht="15" x14ac:dyDescent="0.25">
      <c r="A244" s="24" t="s">
        <v>256</v>
      </c>
      <c r="C244" s="36"/>
      <c r="D244" s="16" t="s">
        <v>51</v>
      </c>
      <c r="E244" s="35">
        <v>0</v>
      </c>
      <c r="F244" s="35"/>
      <c r="G244" s="35">
        <v>0</v>
      </c>
      <c r="H244" s="35"/>
      <c r="I244" s="35">
        <f>E244+G244</f>
        <v>0</v>
      </c>
      <c r="J244" s="35"/>
      <c r="K244" s="35">
        <f>Q244-E244</f>
        <v>0</v>
      </c>
      <c r="L244" s="35"/>
      <c r="M244" s="35">
        <f>S244-G244</f>
        <v>0</v>
      </c>
      <c r="N244" s="35"/>
      <c r="O244" s="35">
        <f>K244+M244</f>
        <v>0</v>
      </c>
      <c r="P244" s="35"/>
      <c r="Q244" s="35">
        <v>0</v>
      </c>
      <c r="R244" s="35"/>
      <c r="S244" s="35">
        <v>0</v>
      </c>
      <c r="T244" s="35"/>
      <c r="U244" s="35">
        <f>Q244+S244</f>
        <v>0</v>
      </c>
      <c r="V244" s="35"/>
      <c r="W244" s="35">
        <v>0</v>
      </c>
      <c r="X244" s="35"/>
      <c r="Y244" s="35">
        <v>0</v>
      </c>
      <c r="Z244" s="35"/>
      <c r="AA244" s="35">
        <f>+Y244+W244</f>
        <v>0</v>
      </c>
    </row>
    <row r="245" spans="1:27" ht="15" x14ac:dyDescent="0.25">
      <c r="A245" s="24" t="s">
        <v>257</v>
      </c>
      <c r="C245" s="36"/>
      <c r="D245" s="16" t="s">
        <v>249</v>
      </c>
      <c r="E245" s="35">
        <v>0</v>
      </c>
      <c r="F245" s="35"/>
      <c r="G245" s="35">
        <v>0</v>
      </c>
      <c r="H245" s="35"/>
      <c r="I245" s="35">
        <f>E245+G245</f>
        <v>0</v>
      </c>
      <c r="J245" s="35"/>
      <c r="K245" s="35">
        <f>Q245-E245</f>
        <v>0</v>
      </c>
      <c r="L245" s="35"/>
      <c r="M245" s="35">
        <f>S245-G245</f>
        <v>0</v>
      </c>
      <c r="N245" s="35"/>
      <c r="O245" s="35">
        <f>K245+M245</f>
        <v>0</v>
      </c>
      <c r="P245" s="35"/>
      <c r="Q245" s="35">
        <v>0</v>
      </c>
      <c r="R245" s="35"/>
      <c r="S245" s="35">
        <v>0</v>
      </c>
      <c r="T245" s="35"/>
      <c r="U245" s="35">
        <f>Q245+S245</f>
        <v>0</v>
      </c>
      <c r="V245" s="35"/>
      <c r="W245" s="35">
        <v>0</v>
      </c>
      <c r="X245" s="35"/>
      <c r="Y245" s="35">
        <v>0</v>
      </c>
      <c r="Z245" s="35"/>
      <c r="AA245" s="35">
        <f>+Y245+W245</f>
        <v>0</v>
      </c>
    </row>
    <row r="246" spans="1:27" ht="15" x14ac:dyDescent="0.25">
      <c r="A246" s="24" t="s">
        <v>258</v>
      </c>
      <c r="C246" s="36" t="s">
        <v>259</v>
      </c>
      <c r="E246" s="37">
        <f>SUM(E241:E245)</f>
        <v>0</v>
      </c>
      <c r="F246" s="35"/>
      <c r="G246" s="37">
        <f>SUM(G241:G245)</f>
        <v>0</v>
      </c>
      <c r="H246" s="35"/>
      <c r="I246" s="37">
        <f>SUM(I241:I245)</f>
        <v>0</v>
      </c>
      <c r="J246" s="35"/>
      <c r="K246" s="37">
        <f>SUM(K241:K245)</f>
        <v>0</v>
      </c>
      <c r="L246" s="35"/>
      <c r="M246" s="37">
        <f>SUM(M241:M245)</f>
        <v>0</v>
      </c>
      <c r="N246" s="35"/>
      <c r="O246" s="37">
        <f>SUM(O241:O245)</f>
        <v>0</v>
      </c>
      <c r="P246" s="35"/>
      <c r="Q246" s="37">
        <f>SUM(Q241:Q245)</f>
        <v>0</v>
      </c>
      <c r="R246" s="35"/>
      <c r="S246" s="37">
        <f>SUM(S241:S245)</f>
        <v>0</v>
      </c>
      <c r="T246" s="35"/>
      <c r="U246" s="37">
        <f>SUM(U241:U245)</f>
        <v>0</v>
      </c>
      <c r="V246" s="35"/>
      <c r="W246" s="37">
        <f>SUM(W241:W245)</f>
        <v>0</v>
      </c>
      <c r="X246" s="35"/>
      <c r="Y246" s="37">
        <f>SUM(Y241:Y245)</f>
        <v>0</v>
      </c>
      <c r="Z246" s="35"/>
      <c r="AA246" s="37">
        <f>SUM(AA241:AA245)</f>
        <v>0</v>
      </c>
    </row>
    <row r="247" spans="1:27" ht="15" x14ac:dyDescent="0.25">
      <c r="A247" s="24"/>
      <c r="C247" s="36" t="s">
        <v>260</v>
      </c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1:27" ht="15" x14ac:dyDescent="0.25">
      <c r="A248" s="24" t="s">
        <v>261</v>
      </c>
      <c r="D248" s="16" t="s">
        <v>242</v>
      </c>
      <c r="E248" s="35">
        <v>0</v>
      </c>
      <c r="F248" s="35"/>
      <c r="G248" s="35">
        <v>44000</v>
      </c>
      <c r="H248" s="35"/>
      <c r="I248" s="35">
        <f t="shared" ref="I248:I262" si="124">E248+G248</f>
        <v>44000</v>
      </c>
      <c r="J248" s="35"/>
      <c r="K248" s="35">
        <v>0</v>
      </c>
      <c r="L248" s="35"/>
      <c r="M248" s="35">
        <f>S248-G248</f>
        <v>1000</v>
      </c>
      <c r="N248" s="35"/>
      <c r="O248" s="35">
        <f t="shared" ref="O248:O262" si="125">K248+M248</f>
        <v>1000</v>
      </c>
      <c r="P248" s="35"/>
      <c r="Q248" s="35">
        <v>0</v>
      </c>
      <c r="R248" s="35"/>
      <c r="S248" s="35">
        <v>45000</v>
      </c>
      <c r="T248" s="35"/>
      <c r="U248" s="35">
        <f t="shared" ref="U248:U262" si="126">Q248+S248</f>
        <v>45000</v>
      </c>
      <c r="V248" s="35"/>
      <c r="W248" s="35">
        <v>0</v>
      </c>
      <c r="X248" s="35"/>
      <c r="Y248" s="35">
        <v>43000</v>
      </c>
      <c r="Z248" s="35"/>
      <c r="AA248" s="35">
        <f t="shared" ref="AA248:AA262" si="127">+Y248+W248</f>
        <v>43000</v>
      </c>
    </row>
    <row r="249" spans="1:27" ht="15" x14ac:dyDescent="0.25">
      <c r="A249" s="24" t="s">
        <v>262</v>
      </c>
      <c r="D249" s="16" t="s">
        <v>244</v>
      </c>
      <c r="E249" s="35">
        <v>0</v>
      </c>
      <c r="F249" s="35"/>
      <c r="G249" s="35">
        <v>13500</v>
      </c>
      <c r="H249" s="35"/>
      <c r="I249" s="35">
        <f t="shared" si="124"/>
        <v>13500</v>
      </c>
      <c r="J249" s="35"/>
      <c r="K249" s="35">
        <f>Q249-E249</f>
        <v>0</v>
      </c>
      <c r="L249" s="35"/>
      <c r="M249" s="35">
        <f>S249-G249</f>
        <v>-500</v>
      </c>
      <c r="N249" s="35"/>
      <c r="O249" s="35">
        <f t="shared" si="125"/>
        <v>-500</v>
      </c>
      <c r="P249" s="35"/>
      <c r="Q249" s="35">
        <v>0</v>
      </c>
      <c r="R249" s="35"/>
      <c r="S249" s="35">
        <v>13000</v>
      </c>
      <c r="T249" s="35"/>
      <c r="U249" s="35">
        <f t="shared" si="126"/>
        <v>13000</v>
      </c>
      <c r="V249" s="35"/>
      <c r="W249" s="35">
        <v>0</v>
      </c>
      <c r="X249" s="35"/>
      <c r="Y249" s="35">
        <v>12590</v>
      </c>
      <c r="Z249" s="35"/>
      <c r="AA249" s="35">
        <f t="shared" si="127"/>
        <v>12590</v>
      </c>
    </row>
    <row r="250" spans="1:27" ht="15" x14ac:dyDescent="0.25">
      <c r="A250" s="24" t="s">
        <v>263</v>
      </c>
      <c r="D250" s="16" t="s">
        <v>246</v>
      </c>
      <c r="E250" s="35">
        <v>0</v>
      </c>
      <c r="F250" s="35"/>
      <c r="G250" s="35">
        <v>7200</v>
      </c>
      <c r="H250" s="35"/>
      <c r="I250" s="35">
        <f t="shared" si="124"/>
        <v>7200</v>
      </c>
      <c r="J250" s="35"/>
      <c r="K250" s="35">
        <f>Q250-E250</f>
        <v>0</v>
      </c>
      <c r="L250" s="35"/>
      <c r="M250" s="35">
        <f>S250-G250</f>
        <v>800</v>
      </c>
      <c r="N250" s="35"/>
      <c r="O250" s="35">
        <f t="shared" si="125"/>
        <v>800</v>
      </c>
      <c r="P250" s="35"/>
      <c r="Q250" s="35">
        <v>0</v>
      </c>
      <c r="R250" s="35"/>
      <c r="S250" s="35">
        <v>8000</v>
      </c>
      <c r="T250" s="35"/>
      <c r="U250" s="35">
        <f t="shared" si="126"/>
        <v>8000</v>
      </c>
      <c r="V250" s="35"/>
      <c r="W250" s="35">
        <v>0</v>
      </c>
      <c r="X250" s="35"/>
      <c r="Y250" s="35">
        <v>7907</v>
      </c>
      <c r="Z250" s="35"/>
      <c r="AA250" s="35">
        <f t="shared" si="127"/>
        <v>7907</v>
      </c>
    </row>
    <row r="251" spans="1:27" ht="15" x14ac:dyDescent="0.25">
      <c r="A251" s="24" t="s">
        <v>264</v>
      </c>
      <c r="D251" s="16" t="s">
        <v>51</v>
      </c>
      <c r="E251" s="35">
        <v>0</v>
      </c>
      <c r="F251" s="35"/>
      <c r="G251" s="35">
        <v>2000</v>
      </c>
      <c r="H251" s="35"/>
      <c r="I251" s="35">
        <f t="shared" si="124"/>
        <v>2000</v>
      </c>
      <c r="J251" s="35"/>
      <c r="K251" s="35">
        <f>Q251-E251</f>
        <v>0</v>
      </c>
      <c r="L251" s="35"/>
      <c r="M251" s="35">
        <f>S251-G251</f>
        <v>0</v>
      </c>
      <c r="N251" s="35"/>
      <c r="O251" s="35">
        <f t="shared" si="125"/>
        <v>0</v>
      </c>
      <c r="P251" s="35"/>
      <c r="Q251" s="35">
        <v>0</v>
      </c>
      <c r="R251" s="35"/>
      <c r="S251" s="35">
        <v>2000</v>
      </c>
      <c r="T251" s="35"/>
      <c r="U251" s="35">
        <f t="shared" si="126"/>
        <v>2000</v>
      </c>
      <c r="V251" s="35"/>
      <c r="W251" s="35">
        <v>0</v>
      </c>
      <c r="X251" s="35"/>
      <c r="Y251" s="35">
        <v>1984</v>
      </c>
      <c r="Z251" s="35"/>
      <c r="AA251" s="35">
        <f t="shared" si="127"/>
        <v>1984</v>
      </c>
    </row>
    <row r="252" spans="1:27" ht="15" x14ac:dyDescent="0.25">
      <c r="A252" s="24" t="s">
        <v>265</v>
      </c>
      <c r="D252" s="16" t="s">
        <v>249</v>
      </c>
      <c r="E252" s="35">
        <v>0</v>
      </c>
      <c r="F252" s="35"/>
      <c r="G252" s="35">
        <v>2000</v>
      </c>
      <c r="H252" s="35"/>
      <c r="I252" s="35">
        <f t="shared" si="124"/>
        <v>2000</v>
      </c>
      <c r="J252" s="35"/>
      <c r="K252" s="35">
        <f>Q252-E252</f>
        <v>0</v>
      </c>
      <c r="L252" s="35"/>
      <c r="M252" s="35">
        <f>S252-G252</f>
        <v>0</v>
      </c>
      <c r="N252" s="35"/>
      <c r="O252" s="35">
        <f t="shared" si="125"/>
        <v>0</v>
      </c>
      <c r="P252" s="35"/>
      <c r="Q252" s="35">
        <v>0</v>
      </c>
      <c r="R252" s="35"/>
      <c r="S252" s="35">
        <v>2000</v>
      </c>
      <c r="T252" s="35"/>
      <c r="U252" s="35">
        <f t="shared" si="126"/>
        <v>2000</v>
      </c>
      <c r="V252" s="35"/>
      <c r="W252" s="35">
        <v>0</v>
      </c>
      <c r="X252" s="35"/>
      <c r="Y252" s="35">
        <v>2000</v>
      </c>
      <c r="Z252" s="35"/>
      <c r="AA252" s="35">
        <f t="shared" si="127"/>
        <v>2000</v>
      </c>
    </row>
    <row r="253" spans="1:27" ht="15" x14ac:dyDescent="0.25">
      <c r="A253" s="24" t="s">
        <v>266</v>
      </c>
      <c r="C253" s="36" t="s">
        <v>267</v>
      </c>
      <c r="E253" s="37">
        <f>SUM(E248:E252)</f>
        <v>0</v>
      </c>
      <c r="F253" s="35"/>
      <c r="G253" s="37">
        <f>SUM(G248:G252)</f>
        <v>68700</v>
      </c>
      <c r="H253" s="35"/>
      <c r="I253" s="37">
        <f>SUM(I248:I252)</f>
        <v>68700</v>
      </c>
      <c r="J253" s="35"/>
      <c r="K253" s="37">
        <f>SUM(K248:K252)</f>
        <v>0</v>
      </c>
      <c r="L253" s="35"/>
      <c r="M253" s="37">
        <f>SUM(M248:M252)</f>
        <v>1300</v>
      </c>
      <c r="N253" s="35"/>
      <c r="O253" s="37">
        <f>SUM(O248:O252)</f>
        <v>1300</v>
      </c>
      <c r="P253" s="35"/>
      <c r="Q253" s="37">
        <f>SUM(Q248:Q252)</f>
        <v>0</v>
      </c>
      <c r="R253" s="35"/>
      <c r="S253" s="37">
        <f>SUM(S248:S252)</f>
        <v>70000</v>
      </c>
      <c r="T253" s="35"/>
      <c r="U253" s="37">
        <f>SUM(U248:U252)</f>
        <v>70000</v>
      </c>
      <c r="V253" s="35"/>
      <c r="W253" s="37">
        <f>SUM(W248:W252)</f>
        <v>0</v>
      </c>
      <c r="X253" s="35"/>
      <c r="Y253" s="37">
        <f>SUM(Y248:Y252)</f>
        <v>67481</v>
      </c>
      <c r="Z253" s="35"/>
      <c r="AA253" s="37">
        <f>SUM(AA248:AA252)</f>
        <v>67481</v>
      </c>
    </row>
    <row r="254" spans="1:27" ht="15" x14ac:dyDescent="0.25">
      <c r="A254" s="24"/>
      <c r="C254" s="36" t="s">
        <v>772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 spans="1:27" ht="15" x14ac:dyDescent="0.25">
      <c r="A255" s="24"/>
      <c r="C255" s="39"/>
      <c r="D255" s="16" t="s">
        <v>37</v>
      </c>
      <c r="E255" s="35">
        <v>0</v>
      </c>
      <c r="F255" s="35"/>
      <c r="G255" s="35">
        <v>0</v>
      </c>
      <c r="H255" s="35"/>
      <c r="I255" s="35">
        <f t="shared" si="124"/>
        <v>0</v>
      </c>
      <c r="J255" s="35"/>
      <c r="K255" s="35">
        <v>0</v>
      </c>
      <c r="L255" s="35"/>
      <c r="M255" s="35">
        <v>0</v>
      </c>
      <c r="N255" s="35"/>
      <c r="O255" s="35">
        <f t="shared" si="125"/>
        <v>0</v>
      </c>
      <c r="P255" s="35"/>
      <c r="Q255" s="35">
        <f>E255+K255</f>
        <v>0</v>
      </c>
      <c r="R255" s="35"/>
      <c r="S255" s="35">
        <f>G255+M255</f>
        <v>0</v>
      </c>
      <c r="T255" s="35"/>
      <c r="U255" s="35">
        <f t="shared" si="126"/>
        <v>0</v>
      </c>
      <c r="V255" s="35"/>
      <c r="W255" s="35">
        <v>0</v>
      </c>
      <c r="X255" s="35"/>
      <c r="Y255" s="35">
        <v>0</v>
      </c>
      <c r="Z255" s="35"/>
      <c r="AA255" s="35">
        <f t="shared" si="127"/>
        <v>0</v>
      </c>
    </row>
    <row r="256" spans="1:27" ht="15" x14ac:dyDescent="0.25">
      <c r="A256" s="24"/>
      <c r="C256" s="39"/>
      <c r="D256" s="16" t="s">
        <v>39</v>
      </c>
      <c r="E256" s="35">
        <v>0</v>
      </c>
      <c r="F256" s="35"/>
      <c r="G256" s="35">
        <v>0</v>
      </c>
      <c r="H256" s="35"/>
      <c r="I256" s="35">
        <f t="shared" si="124"/>
        <v>0</v>
      </c>
      <c r="J256" s="35"/>
      <c r="K256" s="35">
        <v>0</v>
      </c>
      <c r="L256" s="35"/>
      <c r="M256" s="35">
        <v>0</v>
      </c>
      <c r="N256" s="35"/>
      <c r="O256" s="35">
        <f t="shared" si="125"/>
        <v>0</v>
      </c>
      <c r="P256" s="35"/>
      <c r="Q256" s="35">
        <f t="shared" ref="Q256:Q262" si="128">E256+K256</f>
        <v>0</v>
      </c>
      <c r="R256" s="35"/>
      <c r="S256" s="35">
        <f t="shared" ref="S256:S262" si="129">G256+M256</f>
        <v>0</v>
      </c>
      <c r="T256" s="35"/>
      <c r="U256" s="35">
        <f t="shared" si="126"/>
        <v>0</v>
      </c>
      <c r="V256" s="35"/>
      <c r="W256" s="35">
        <v>0</v>
      </c>
      <c r="X256" s="35"/>
      <c r="Y256" s="35">
        <v>0</v>
      </c>
      <c r="Z256" s="35"/>
      <c r="AA256" s="35">
        <f t="shared" si="127"/>
        <v>0</v>
      </c>
    </row>
    <row r="257" spans="1:27" ht="15" x14ac:dyDescent="0.25">
      <c r="A257" s="24"/>
      <c r="C257" s="39"/>
      <c r="D257" s="16" t="s">
        <v>773</v>
      </c>
      <c r="E257" s="35">
        <v>0</v>
      </c>
      <c r="F257" s="35"/>
      <c r="G257" s="35">
        <v>0</v>
      </c>
      <c r="H257" s="35"/>
      <c r="I257" s="35">
        <f t="shared" si="124"/>
        <v>0</v>
      </c>
      <c r="J257" s="35"/>
      <c r="K257" s="35">
        <v>0</v>
      </c>
      <c r="L257" s="35"/>
      <c r="M257" s="35">
        <v>0</v>
      </c>
      <c r="N257" s="35"/>
      <c r="O257" s="35">
        <f t="shared" si="125"/>
        <v>0</v>
      </c>
      <c r="P257" s="35"/>
      <c r="Q257" s="35">
        <f t="shared" si="128"/>
        <v>0</v>
      </c>
      <c r="R257" s="35"/>
      <c r="S257" s="35">
        <f t="shared" si="129"/>
        <v>0</v>
      </c>
      <c r="T257" s="35"/>
      <c r="U257" s="35">
        <f t="shared" si="126"/>
        <v>0</v>
      </c>
      <c r="V257" s="35"/>
      <c r="W257" s="35">
        <v>0</v>
      </c>
      <c r="X257" s="35"/>
      <c r="Y257" s="35">
        <v>0</v>
      </c>
      <c r="Z257" s="35"/>
      <c r="AA257" s="35">
        <f t="shared" si="127"/>
        <v>0</v>
      </c>
    </row>
    <row r="258" spans="1:27" ht="15" x14ac:dyDescent="0.25">
      <c r="A258" s="24"/>
      <c r="C258" s="39"/>
      <c r="D258" s="16" t="s">
        <v>774</v>
      </c>
      <c r="E258" s="35">
        <v>0</v>
      </c>
      <c r="F258" s="35"/>
      <c r="G258" s="35">
        <v>0</v>
      </c>
      <c r="H258" s="35"/>
      <c r="I258" s="35">
        <f t="shared" si="124"/>
        <v>0</v>
      </c>
      <c r="J258" s="35"/>
      <c r="K258" s="35">
        <v>0</v>
      </c>
      <c r="L258" s="35"/>
      <c r="M258" s="35">
        <v>0</v>
      </c>
      <c r="N258" s="35"/>
      <c r="O258" s="35">
        <f t="shared" si="125"/>
        <v>0</v>
      </c>
      <c r="P258" s="35"/>
      <c r="Q258" s="35">
        <f t="shared" si="128"/>
        <v>0</v>
      </c>
      <c r="R258" s="35"/>
      <c r="S258" s="35">
        <f t="shared" si="129"/>
        <v>0</v>
      </c>
      <c r="T258" s="35"/>
      <c r="U258" s="35">
        <f t="shared" si="126"/>
        <v>0</v>
      </c>
      <c r="V258" s="35"/>
      <c r="W258" s="35">
        <v>0</v>
      </c>
      <c r="X258" s="35"/>
      <c r="Y258" s="35">
        <v>0</v>
      </c>
      <c r="Z258" s="35"/>
      <c r="AA258" s="35">
        <f t="shared" si="127"/>
        <v>0</v>
      </c>
    </row>
    <row r="259" spans="1:27" ht="15" x14ac:dyDescent="0.25">
      <c r="A259" s="24"/>
      <c r="C259" s="39"/>
      <c r="D259" s="16" t="s">
        <v>775</v>
      </c>
      <c r="E259" s="35">
        <v>0</v>
      </c>
      <c r="F259" s="35"/>
      <c r="G259" s="35">
        <v>0</v>
      </c>
      <c r="H259" s="35"/>
      <c r="I259" s="35">
        <f t="shared" si="124"/>
        <v>0</v>
      </c>
      <c r="J259" s="35"/>
      <c r="K259" s="35">
        <v>0</v>
      </c>
      <c r="L259" s="35"/>
      <c r="M259" s="35">
        <v>0</v>
      </c>
      <c r="N259" s="35"/>
      <c r="O259" s="35">
        <f t="shared" si="125"/>
        <v>0</v>
      </c>
      <c r="P259" s="35"/>
      <c r="Q259" s="35">
        <f t="shared" si="128"/>
        <v>0</v>
      </c>
      <c r="R259" s="35"/>
      <c r="S259" s="35">
        <f t="shared" si="129"/>
        <v>0</v>
      </c>
      <c r="T259" s="35"/>
      <c r="U259" s="35">
        <f t="shared" si="126"/>
        <v>0</v>
      </c>
      <c r="V259" s="35"/>
      <c r="W259" s="35">
        <v>0</v>
      </c>
      <c r="X259" s="35"/>
      <c r="Y259" s="35">
        <v>0</v>
      </c>
      <c r="Z259" s="35"/>
      <c r="AA259" s="35">
        <f t="shared" si="127"/>
        <v>0</v>
      </c>
    </row>
    <row r="260" spans="1:27" ht="15" x14ac:dyDescent="0.25">
      <c r="A260" s="24"/>
      <c r="C260" s="39"/>
      <c r="D260" s="16" t="s">
        <v>45</v>
      </c>
      <c r="E260" s="35">
        <v>0</v>
      </c>
      <c r="F260" s="35"/>
      <c r="G260" s="35">
        <v>0</v>
      </c>
      <c r="H260" s="35"/>
      <c r="I260" s="35">
        <f t="shared" si="124"/>
        <v>0</v>
      </c>
      <c r="J260" s="35"/>
      <c r="K260" s="35">
        <v>0</v>
      </c>
      <c r="L260" s="35"/>
      <c r="M260" s="35">
        <v>0</v>
      </c>
      <c r="N260" s="35"/>
      <c r="O260" s="35">
        <f t="shared" si="125"/>
        <v>0</v>
      </c>
      <c r="P260" s="35"/>
      <c r="Q260" s="35">
        <f t="shared" si="128"/>
        <v>0</v>
      </c>
      <c r="R260" s="35"/>
      <c r="S260" s="35">
        <f t="shared" si="129"/>
        <v>0</v>
      </c>
      <c r="T260" s="35"/>
      <c r="U260" s="35">
        <f t="shared" si="126"/>
        <v>0</v>
      </c>
      <c r="V260" s="35"/>
      <c r="W260" s="35">
        <v>0</v>
      </c>
      <c r="X260" s="35"/>
      <c r="Y260" s="35">
        <v>0</v>
      </c>
      <c r="Z260" s="35"/>
      <c r="AA260" s="35">
        <f t="shared" si="127"/>
        <v>0</v>
      </c>
    </row>
    <row r="261" spans="1:27" ht="15" x14ac:dyDescent="0.25">
      <c r="A261" s="24"/>
      <c r="C261" s="39"/>
      <c r="D261" s="16" t="s">
        <v>246</v>
      </c>
      <c r="E261" s="35">
        <v>0</v>
      </c>
      <c r="F261" s="35"/>
      <c r="G261" s="35">
        <v>0</v>
      </c>
      <c r="H261" s="35"/>
      <c r="I261" s="35">
        <f t="shared" si="124"/>
        <v>0</v>
      </c>
      <c r="J261" s="35"/>
      <c r="K261" s="35">
        <v>0</v>
      </c>
      <c r="L261" s="35"/>
      <c r="M261" s="35">
        <v>0</v>
      </c>
      <c r="N261" s="35"/>
      <c r="O261" s="35">
        <f t="shared" si="125"/>
        <v>0</v>
      </c>
      <c r="P261" s="35"/>
      <c r="Q261" s="35">
        <f t="shared" si="128"/>
        <v>0</v>
      </c>
      <c r="R261" s="35"/>
      <c r="S261" s="35">
        <f t="shared" si="129"/>
        <v>0</v>
      </c>
      <c r="T261" s="35"/>
      <c r="U261" s="35">
        <f t="shared" si="126"/>
        <v>0</v>
      </c>
      <c r="V261" s="35"/>
      <c r="W261" s="35">
        <v>0</v>
      </c>
      <c r="X261" s="35"/>
      <c r="Y261" s="35">
        <v>0</v>
      </c>
      <c r="Z261" s="35"/>
      <c r="AA261" s="35">
        <f t="shared" si="127"/>
        <v>0</v>
      </c>
    </row>
    <row r="262" spans="1:27" ht="15" x14ac:dyDescent="0.25">
      <c r="A262" s="24"/>
      <c r="C262" s="39"/>
      <c r="D262" s="16" t="s">
        <v>51</v>
      </c>
      <c r="E262" s="35">
        <v>0</v>
      </c>
      <c r="F262" s="35"/>
      <c r="G262" s="35">
        <v>0</v>
      </c>
      <c r="H262" s="35"/>
      <c r="I262" s="35">
        <f t="shared" si="124"/>
        <v>0</v>
      </c>
      <c r="J262" s="35"/>
      <c r="K262" s="35">
        <v>0</v>
      </c>
      <c r="L262" s="35"/>
      <c r="M262" s="35">
        <v>0</v>
      </c>
      <c r="N262" s="35"/>
      <c r="O262" s="35">
        <f t="shared" si="125"/>
        <v>0</v>
      </c>
      <c r="P262" s="35"/>
      <c r="Q262" s="35">
        <f t="shared" si="128"/>
        <v>0</v>
      </c>
      <c r="R262" s="35"/>
      <c r="S262" s="35">
        <f t="shared" si="129"/>
        <v>0</v>
      </c>
      <c r="T262" s="35"/>
      <c r="U262" s="35">
        <f t="shared" si="126"/>
        <v>0</v>
      </c>
      <c r="V262" s="35"/>
      <c r="W262" s="35">
        <f>Q262</f>
        <v>0</v>
      </c>
      <c r="X262" s="35"/>
      <c r="Y262" s="35">
        <v>0</v>
      </c>
      <c r="Z262" s="35"/>
      <c r="AA262" s="35">
        <f t="shared" si="127"/>
        <v>0</v>
      </c>
    </row>
    <row r="263" spans="1:27" ht="15" x14ac:dyDescent="0.25">
      <c r="A263" s="24"/>
      <c r="C263" s="36" t="s">
        <v>776</v>
      </c>
      <c r="E263" s="37">
        <f>SUM(E255:E262)</f>
        <v>0</v>
      </c>
      <c r="F263" s="35"/>
      <c r="G263" s="37">
        <f>SUM(G255:G262)</f>
        <v>0</v>
      </c>
      <c r="H263" s="35"/>
      <c r="I263" s="37">
        <f>SUM(I255:I262)</f>
        <v>0</v>
      </c>
      <c r="J263" s="35"/>
      <c r="K263" s="37">
        <f>SUM(K255:K262)</f>
        <v>0</v>
      </c>
      <c r="L263" s="35"/>
      <c r="M263" s="37">
        <f>SUM(M255:M262)</f>
        <v>0</v>
      </c>
      <c r="N263" s="35"/>
      <c r="O263" s="37">
        <f>SUM(O255:O262)</f>
        <v>0</v>
      </c>
      <c r="P263" s="35"/>
      <c r="Q263" s="37">
        <f>SUM(Q255:Q262)</f>
        <v>0</v>
      </c>
      <c r="R263" s="35"/>
      <c r="S263" s="37">
        <f>SUM(S255:S262)</f>
        <v>0</v>
      </c>
      <c r="T263" s="35"/>
      <c r="U263" s="37">
        <f>SUM(U255:U262)</f>
        <v>0</v>
      </c>
      <c r="V263" s="35"/>
      <c r="W263" s="37">
        <f>SUM(W255:W262)</f>
        <v>0</v>
      </c>
      <c r="X263" s="35"/>
      <c r="Y263" s="37">
        <f>SUM(Y255:Y262)</f>
        <v>0</v>
      </c>
      <c r="Z263" s="35"/>
      <c r="AA263" s="37">
        <f>SUM(AA255:AA262)</f>
        <v>0</v>
      </c>
    </row>
    <row r="264" spans="1:27" ht="15" x14ac:dyDescent="0.25">
      <c r="A264" s="24"/>
      <c r="C264" s="36" t="s">
        <v>827</v>
      </c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</row>
    <row r="265" spans="1:27" ht="15" x14ac:dyDescent="0.25">
      <c r="A265" s="24"/>
      <c r="C265" s="36"/>
      <c r="D265" s="16" t="s">
        <v>242</v>
      </c>
      <c r="E265" s="35">
        <v>0</v>
      </c>
      <c r="F265" s="35"/>
      <c r="G265" s="35">
        <v>0</v>
      </c>
      <c r="H265" s="35"/>
      <c r="I265" s="35">
        <f>E265+G265</f>
        <v>0</v>
      </c>
      <c r="J265" s="35"/>
      <c r="K265" s="35">
        <v>0</v>
      </c>
      <c r="L265" s="35"/>
      <c r="M265" s="35">
        <v>0</v>
      </c>
      <c r="N265" s="35"/>
      <c r="O265" s="35">
        <f>K265+M265</f>
        <v>0</v>
      </c>
      <c r="P265" s="35"/>
      <c r="Q265" s="35">
        <f>E265+K265</f>
        <v>0</v>
      </c>
      <c r="R265" s="35"/>
      <c r="S265" s="35">
        <f>G265+M265</f>
        <v>0</v>
      </c>
      <c r="T265" s="35"/>
      <c r="U265" s="35">
        <f>Q265+S265</f>
        <v>0</v>
      </c>
      <c r="V265" s="35"/>
      <c r="W265" s="35">
        <v>0</v>
      </c>
      <c r="X265" s="35"/>
      <c r="Y265" s="35">
        <v>0</v>
      </c>
      <c r="Z265" s="35"/>
      <c r="AA265" s="35">
        <f>+Y265+W265</f>
        <v>0</v>
      </c>
    </row>
    <row r="266" spans="1:27" ht="15" x14ac:dyDescent="0.25">
      <c r="A266" s="24"/>
      <c r="C266" s="36"/>
      <c r="D266" s="16" t="s">
        <v>829</v>
      </c>
      <c r="E266" s="35">
        <v>0</v>
      </c>
      <c r="F266" s="35"/>
      <c r="G266" s="35">
        <v>0</v>
      </c>
      <c r="H266" s="35"/>
      <c r="I266" s="35">
        <f>E266+G266</f>
        <v>0</v>
      </c>
      <c r="J266" s="35"/>
      <c r="K266" s="35">
        <v>0</v>
      </c>
      <c r="L266" s="35"/>
      <c r="M266" s="35">
        <v>0</v>
      </c>
      <c r="N266" s="35"/>
      <c r="O266" s="35">
        <f>K266+M266</f>
        <v>0</v>
      </c>
      <c r="P266" s="35"/>
      <c r="Q266" s="35">
        <f>E266+K266</f>
        <v>0</v>
      </c>
      <c r="R266" s="35"/>
      <c r="S266" s="35">
        <f>G266+M266</f>
        <v>0</v>
      </c>
      <c r="T266" s="35"/>
      <c r="U266" s="35">
        <f>Q266+S266</f>
        <v>0</v>
      </c>
      <c r="V266" s="35"/>
      <c r="W266" s="35">
        <v>0</v>
      </c>
      <c r="X266" s="35"/>
      <c r="Y266" s="35">
        <v>0</v>
      </c>
      <c r="Z266" s="35"/>
      <c r="AA266" s="35">
        <f>+Y266+W266</f>
        <v>0</v>
      </c>
    </row>
    <row r="267" spans="1:27" ht="15" x14ac:dyDescent="0.25">
      <c r="A267" s="24"/>
      <c r="C267" s="36"/>
      <c r="D267" s="16" t="s">
        <v>828</v>
      </c>
      <c r="E267" s="35">
        <v>0</v>
      </c>
      <c r="F267" s="35"/>
      <c r="G267" s="35">
        <v>0</v>
      </c>
      <c r="H267" s="35"/>
      <c r="I267" s="35">
        <f>E267+G267</f>
        <v>0</v>
      </c>
      <c r="J267" s="35"/>
      <c r="K267" s="35">
        <v>0</v>
      </c>
      <c r="L267" s="35"/>
      <c r="M267" s="35">
        <v>0</v>
      </c>
      <c r="N267" s="35"/>
      <c r="O267" s="35">
        <f>K267+M267</f>
        <v>0</v>
      </c>
      <c r="P267" s="35"/>
      <c r="Q267" s="35">
        <f>E267+K267</f>
        <v>0</v>
      </c>
      <c r="R267" s="35"/>
      <c r="S267" s="35">
        <f>G267+M267</f>
        <v>0</v>
      </c>
      <c r="T267" s="35"/>
      <c r="U267" s="35">
        <f>Q267+S267</f>
        <v>0</v>
      </c>
      <c r="V267" s="35"/>
      <c r="W267" s="35">
        <v>0</v>
      </c>
      <c r="X267" s="35"/>
      <c r="Y267" s="35">
        <v>0</v>
      </c>
      <c r="Z267" s="35"/>
      <c r="AA267" s="35">
        <f>+Y267+W267</f>
        <v>0</v>
      </c>
    </row>
    <row r="268" spans="1:27" ht="15" x14ac:dyDescent="0.25">
      <c r="A268" s="24"/>
      <c r="C268" s="36"/>
      <c r="D268" s="16" t="s">
        <v>246</v>
      </c>
      <c r="E268" s="35">
        <v>0</v>
      </c>
      <c r="F268" s="35"/>
      <c r="G268" s="35">
        <v>0</v>
      </c>
      <c r="H268" s="35"/>
      <c r="I268" s="35">
        <f>E268+G268</f>
        <v>0</v>
      </c>
      <c r="J268" s="35"/>
      <c r="K268" s="35">
        <v>0</v>
      </c>
      <c r="L268" s="35"/>
      <c r="M268" s="35">
        <v>0</v>
      </c>
      <c r="N268" s="35"/>
      <c r="O268" s="35">
        <f>K268+M268</f>
        <v>0</v>
      </c>
      <c r="P268" s="35"/>
      <c r="Q268" s="35">
        <f>E268+K268</f>
        <v>0</v>
      </c>
      <c r="R268" s="35"/>
      <c r="S268" s="35">
        <f>G268+M268</f>
        <v>0</v>
      </c>
      <c r="T268" s="35"/>
      <c r="U268" s="35">
        <f>Q268+S268</f>
        <v>0</v>
      </c>
      <c r="V268" s="35"/>
      <c r="W268" s="35">
        <v>0</v>
      </c>
      <c r="X268" s="35"/>
      <c r="Y268" s="35">
        <v>0</v>
      </c>
      <c r="Z268" s="35"/>
      <c r="AA268" s="35">
        <f>+Y268+W268</f>
        <v>0</v>
      </c>
    </row>
    <row r="269" spans="1:27" ht="15" x14ac:dyDescent="0.25">
      <c r="A269" s="24"/>
      <c r="C269" s="36"/>
      <c r="D269" s="16" t="s">
        <v>51</v>
      </c>
      <c r="E269" s="35">
        <v>0</v>
      </c>
      <c r="F269" s="35"/>
      <c r="G269" s="35">
        <v>0</v>
      </c>
      <c r="H269" s="35"/>
      <c r="I269" s="35">
        <f>E269+G269</f>
        <v>0</v>
      </c>
      <c r="J269" s="35"/>
      <c r="K269" s="35">
        <v>0</v>
      </c>
      <c r="L269" s="35"/>
      <c r="M269" s="35">
        <v>0</v>
      </c>
      <c r="N269" s="35"/>
      <c r="O269" s="35">
        <f>K269+M269</f>
        <v>0</v>
      </c>
      <c r="P269" s="35"/>
      <c r="Q269" s="35">
        <f>E269+K269</f>
        <v>0</v>
      </c>
      <c r="R269" s="35"/>
      <c r="S269" s="35">
        <f>G269+M269</f>
        <v>0</v>
      </c>
      <c r="T269" s="35"/>
      <c r="U269" s="35">
        <f>Q269+S269</f>
        <v>0</v>
      </c>
      <c r="V269" s="35"/>
      <c r="W269" s="35">
        <v>0</v>
      </c>
      <c r="X269" s="35"/>
      <c r="Y269" s="35">
        <v>0</v>
      </c>
      <c r="Z269" s="35"/>
      <c r="AA269" s="35">
        <f>+Y269+W269</f>
        <v>0</v>
      </c>
    </row>
    <row r="270" spans="1:27" ht="15" x14ac:dyDescent="0.25">
      <c r="A270" s="24"/>
      <c r="C270" s="36" t="s">
        <v>830</v>
      </c>
      <c r="E270" s="37">
        <f>SUM(E265:E269)</f>
        <v>0</v>
      </c>
      <c r="F270" s="35"/>
      <c r="G270" s="37">
        <f>SUM(G265:G269)</f>
        <v>0</v>
      </c>
      <c r="H270" s="35"/>
      <c r="I270" s="37">
        <f>SUM(I265:I269)</f>
        <v>0</v>
      </c>
      <c r="J270" s="35"/>
      <c r="K270" s="37">
        <f>SUM(K265:K269)</f>
        <v>0</v>
      </c>
      <c r="L270" s="35"/>
      <c r="M270" s="37">
        <f>SUM(M265:M269)</f>
        <v>0</v>
      </c>
      <c r="N270" s="35"/>
      <c r="O270" s="37">
        <f>SUM(O265:O269)</f>
        <v>0</v>
      </c>
      <c r="P270" s="35"/>
      <c r="Q270" s="37">
        <f>SUM(Q265:Q269)</f>
        <v>0</v>
      </c>
      <c r="R270" s="35"/>
      <c r="S270" s="37">
        <f>SUM(S265:S269)</f>
        <v>0</v>
      </c>
      <c r="T270" s="35"/>
      <c r="U270" s="37">
        <f>SUM(U265:U269)</f>
        <v>0</v>
      </c>
      <c r="V270" s="35"/>
      <c r="W270" s="37">
        <f>SUM(W265:W269)</f>
        <v>0</v>
      </c>
      <c r="X270" s="35"/>
      <c r="Y270" s="37">
        <f>SUM(Y265:Y269)</f>
        <v>0</v>
      </c>
      <c r="Z270" s="35"/>
      <c r="AA270" s="37">
        <f>SUM(AA265:AA269)</f>
        <v>0</v>
      </c>
    </row>
    <row r="271" spans="1:27" ht="15" x14ac:dyDescent="0.25">
      <c r="A271" s="24"/>
      <c r="C271" s="36" t="s">
        <v>831</v>
      </c>
      <c r="E271" s="37">
        <f>E263+E270</f>
        <v>0</v>
      </c>
      <c r="F271" s="35"/>
      <c r="G271" s="37">
        <f>G263+G270</f>
        <v>0</v>
      </c>
      <c r="H271" s="35"/>
      <c r="I271" s="37">
        <f>I263+I270</f>
        <v>0</v>
      </c>
      <c r="J271" s="35"/>
      <c r="K271" s="37">
        <f>K263+K270</f>
        <v>0</v>
      </c>
      <c r="L271" s="35"/>
      <c r="M271" s="37">
        <f>M263+M270</f>
        <v>0</v>
      </c>
      <c r="N271" s="35"/>
      <c r="O271" s="37">
        <f>O263+O270</f>
        <v>0</v>
      </c>
      <c r="P271" s="35"/>
      <c r="Q271" s="37">
        <f>Q263+Q270</f>
        <v>0</v>
      </c>
      <c r="R271" s="35"/>
      <c r="S271" s="37">
        <f>S263+S270</f>
        <v>0</v>
      </c>
      <c r="T271" s="35"/>
      <c r="U271" s="37">
        <f>U263+U270</f>
        <v>0</v>
      </c>
      <c r="V271" s="35"/>
      <c r="W271" s="37">
        <f>W263+W270</f>
        <v>0</v>
      </c>
      <c r="X271" s="35"/>
      <c r="Y271" s="37">
        <f>Y263+Y270</f>
        <v>0</v>
      </c>
      <c r="Z271" s="35"/>
      <c r="AA271" s="37">
        <f>AA263+AA270</f>
        <v>0</v>
      </c>
    </row>
    <row r="272" spans="1:27" ht="15" x14ac:dyDescent="0.25">
      <c r="A272" s="24"/>
      <c r="C272" s="36" t="s">
        <v>594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</row>
    <row r="273" spans="1:27" ht="15" x14ac:dyDescent="0.25">
      <c r="A273" s="24"/>
      <c r="C273" s="39"/>
      <c r="D273" s="16" t="s">
        <v>37</v>
      </c>
      <c r="E273" s="35">
        <v>0</v>
      </c>
      <c r="F273" s="35"/>
      <c r="G273" s="35">
        <v>0</v>
      </c>
      <c r="H273" s="35"/>
      <c r="I273" s="35">
        <f t="shared" ref="I273:I280" si="130">E273+G273</f>
        <v>0</v>
      </c>
      <c r="J273" s="35"/>
      <c r="K273" s="35">
        <v>0</v>
      </c>
      <c r="L273" s="35"/>
      <c r="M273" s="35">
        <v>0</v>
      </c>
      <c r="N273" s="35"/>
      <c r="O273" s="35">
        <f>K273+M273</f>
        <v>0</v>
      </c>
      <c r="P273" s="35"/>
      <c r="Q273" s="35">
        <f t="shared" ref="Q273:Q280" si="131">E273+K273</f>
        <v>0</v>
      </c>
      <c r="R273" s="35"/>
      <c r="S273" s="35">
        <f t="shared" ref="S273:S280" si="132">G273+M273</f>
        <v>0</v>
      </c>
      <c r="T273" s="35"/>
      <c r="U273" s="35">
        <f>Q273+S273</f>
        <v>0</v>
      </c>
      <c r="V273" s="35"/>
      <c r="W273" s="35">
        <v>0</v>
      </c>
      <c r="X273" s="35"/>
      <c r="Y273" s="35">
        <v>0</v>
      </c>
      <c r="Z273" s="35"/>
      <c r="AA273" s="35">
        <f>W273+Y273</f>
        <v>0</v>
      </c>
    </row>
    <row r="274" spans="1:27" ht="15" x14ac:dyDescent="0.25">
      <c r="A274" s="24"/>
      <c r="C274" s="39"/>
      <c r="D274" s="16" t="s">
        <v>39</v>
      </c>
      <c r="E274" s="35">
        <v>0</v>
      </c>
      <c r="F274" s="35"/>
      <c r="G274" s="35">
        <v>0</v>
      </c>
      <c r="H274" s="35"/>
      <c r="I274" s="35">
        <f t="shared" si="130"/>
        <v>0</v>
      </c>
      <c r="J274" s="35"/>
      <c r="K274" s="35">
        <v>0</v>
      </c>
      <c r="L274" s="35"/>
      <c r="M274" s="35">
        <v>0</v>
      </c>
      <c r="N274" s="35"/>
      <c r="O274" s="35">
        <f t="shared" ref="O274:O280" si="133">K274+M274</f>
        <v>0</v>
      </c>
      <c r="P274" s="35"/>
      <c r="Q274" s="35">
        <f t="shared" si="131"/>
        <v>0</v>
      </c>
      <c r="R274" s="35"/>
      <c r="S274" s="35">
        <f t="shared" si="132"/>
        <v>0</v>
      </c>
      <c r="T274" s="35"/>
      <c r="U274" s="35">
        <f t="shared" ref="U274:U280" si="134">Q274+S274</f>
        <v>0</v>
      </c>
      <c r="V274" s="35"/>
      <c r="W274" s="35">
        <v>0</v>
      </c>
      <c r="X274" s="35"/>
      <c r="Y274" s="35">
        <v>0</v>
      </c>
      <c r="Z274" s="35"/>
      <c r="AA274" s="35">
        <f t="shared" ref="AA274:AA280" si="135">W274+Y274</f>
        <v>0</v>
      </c>
    </row>
    <row r="275" spans="1:27" ht="15" x14ac:dyDescent="0.25">
      <c r="A275" s="24"/>
      <c r="C275" s="39"/>
      <c r="D275" s="16" t="s">
        <v>773</v>
      </c>
      <c r="E275" s="35">
        <v>0</v>
      </c>
      <c r="F275" s="35"/>
      <c r="G275" s="35">
        <v>0</v>
      </c>
      <c r="H275" s="35"/>
      <c r="I275" s="35">
        <f t="shared" si="130"/>
        <v>0</v>
      </c>
      <c r="J275" s="35"/>
      <c r="K275" s="35">
        <v>0</v>
      </c>
      <c r="L275" s="35"/>
      <c r="M275" s="35">
        <v>0</v>
      </c>
      <c r="N275" s="35"/>
      <c r="O275" s="35">
        <f t="shared" si="133"/>
        <v>0</v>
      </c>
      <c r="P275" s="35"/>
      <c r="Q275" s="35">
        <f t="shared" si="131"/>
        <v>0</v>
      </c>
      <c r="R275" s="35"/>
      <c r="S275" s="35">
        <f t="shared" si="132"/>
        <v>0</v>
      </c>
      <c r="T275" s="35"/>
      <c r="U275" s="35">
        <f t="shared" si="134"/>
        <v>0</v>
      </c>
      <c r="V275" s="35"/>
      <c r="W275" s="35">
        <v>0</v>
      </c>
      <c r="X275" s="35"/>
      <c r="Y275" s="35">
        <v>0</v>
      </c>
      <c r="Z275" s="35"/>
      <c r="AA275" s="35">
        <f t="shared" si="135"/>
        <v>0</v>
      </c>
    </row>
    <row r="276" spans="1:27" ht="15" x14ac:dyDescent="0.25">
      <c r="A276" s="24"/>
      <c r="C276" s="39"/>
      <c r="D276" s="16" t="s">
        <v>774</v>
      </c>
      <c r="E276" s="35">
        <v>0</v>
      </c>
      <c r="F276" s="35"/>
      <c r="G276" s="35">
        <v>0</v>
      </c>
      <c r="H276" s="35"/>
      <c r="I276" s="35">
        <f t="shared" si="130"/>
        <v>0</v>
      </c>
      <c r="J276" s="35"/>
      <c r="K276" s="35">
        <v>0</v>
      </c>
      <c r="L276" s="35"/>
      <c r="M276" s="35">
        <v>0</v>
      </c>
      <c r="N276" s="35"/>
      <c r="O276" s="35">
        <f t="shared" si="133"/>
        <v>0</v>
      </c>
      <c r="P276" s="35"/>
      <c r="Q276" s="35">
        <f t="shared" si="131"/>
        <v>0</v>
      </c>
      <c r="R276" s="35"/>
      <c r="S276" s="35">
        <f t="shared" si="132"/>
        <v>0</v>
      </c>
      <c r="T276" s="35"/>
      <c r="U276" s="35">
        <f t="shared" si="134"/>
        <v>0</v>
      </c>
      <c r="V276" s="35"/>
      <c r="W276" s="35">
        <v>0</v>
      </c>
      <c r="X276" s="35"/>
      <c r="Y276" s="35">
        <v>0</v>
      </c>
      <c r="Z276" s="35"/>
      <c r="AA276" s="35">
        <f t="shared" si="135"/>
        <v>0</v>
      </c>
    </row>
    <row r="277" spans="1:27" ht="15" x14ac:dyDescent="0.25">
      <c r="A277" s="24"/>
      <c r="C277" s="39"/>
      <c r="D277" s="16" t="s">
        <v>775</v>
      </c>
      <c r="E277" s="35">
        <v>0</v>
      </c>
      <c r="F277" s="35"/>
      <c r="G277" s="35">
        <v>0</v>
      </c>
      <c r="H277" s="35"/>
      <c r="I277" s="35">
        <f t="shared" si="130"/>
        <v>0</v>
      </c>
      <c r="J277" s="35"/>
      <c r="K277" s="35">
        <v>0</v>
      </c>
      <c r="L277" s="35"/>
      <c r="M277" s="35">
        <v>0</v>
      </c>
      <c r="N277" s="35"/>
      <c r="O277" s="35">
        <f t="shared" si="133"/>
        <v>0</v>
      </c>
      <c r="P277" s="35"/>
      <c r="Q277" s="35">
        <f t="shared" si="131"/>
        <v>0</v>
      </c>
      <c r="R277" s="35"/>
      <c r="S277" s="35">
        <f t="shared" si="132"/>
        <v>0</v>
      </c>
      <c r="T277" s="35"/>
      <c r="U277" s="35">
        <f t="shared" si="134"/>
        <v>0</v>
      </c>
      <c r="V277" s="35"/>
      <c r="W277" s="35">
        <v>0</v>
      </c>
      <c r="X277" s="35"/>
      <c r="Y277" s="35">
        <v>0</v>
      </c>
      <c r="Z277" s="35"/>
      <c r="AA277" s="35">
        <f t="shared" si="135"/>
        <v>0</v>
      </c>
    </row>
    <row r="278" spans="1:27" ht="15" x14ac:dyDescent="0.25">
      <c r="A278" s="24"/>
      <c r="C278" s="39"/>
      <c r="D278" s="16" t="s">
        <v>47</v>
      </c>
      <c r="E278" s="35">
        <v>0</v>
      </c>
      <c r="F278" s="35"/>
      <c r="G278" s="35">
        <v>0</v>
      </c>
      <c r="H278" s="35"/>
      <c r="I278" s="35">
        <f t="shared" si="130"/>
        <v>0</v>
      </c>
      <c r="J278" s="35"/>
      <c r="K278" s="35">
        <v>0</v>
      </c>
      <c r="L278" s="35"/>
      <c r="M278" s="35">
        <v>0</v>
      </c>
      <c r="N278" s="35"/>
      <c r="O278" s="35">
        <f t="shared" si="133"/>
        <v>0</v>
      </c>
      <c r="P278" s="35"/>
      <c r="Q278" s="35">
        <f t="shared" si="131"/>
        <v>0</v>
      </c>
      <c r="R278" s="35"/>
      <c r="S278" s="35">
        <f t="shared" si="132"/>
        <v>0</v>
      </c>
      <c r="T278" s="35"/>
      <c r="U278" s="35">
        <f t="shared" si="134"/>
        <v>0</v>
      </c>
      <c r="V278" s="35"/>
      <c r="W278" s="35">
        <v>0</v>
      </c>
      <c r="X278" s="35"/>
      <c r="Y278" s="35">
        <v>0</v>
      </c>
      <c r="Z278" s="35"/>
      <c r="AA278" s="35">
        <f t="shared" si="135"/>
        <v>0</v>
      </c>
    </row>
    <row r="279" spans="1:27" ht="15" x14ac:dyDescent="0.25">
      <c r="A279" s="24"/>
      <c r="C279" s="39"/>
      <c r="D279" s="16" t="s">
        <v>49</v>
      </c>
      <c r="E279" s="35">
        <v>0</v>
      </c>
      <c r="F279" s="35"/>
      <c r="G279" s="35">
        <v>0</v>
      </c>
      <c r="H279" s="35"/>
      <c r="I279" s="35">
        <f t="shared" si="130"/>
        <v>0</v>
      </c>
      <c r="J279" s="35"/>
      <c r="K279" s="35">
        <v>0</v>
      </c>
      <c r="L279" s="35"/>
      <c r="M279" s="35">
        <v>0</v>
      </c>
      <c r="N279" s="35"/>
      <c r="O279" s="35">
        <f t="shared" si="133"/>
        <v>0</v>
      </c>
      <c r="P279" s="35"/>
      <c r="Q279" s="35">
        <f t="shared" si="131"/>
        <v>0</v>
      </c>
      <c r="R279" s="35"/>
      <c r="S279" s="35">
        <f t="shared" si="132"/>
        <v>0</v>
      </c>
      <c r="T279" s="35"/>
      <c r="U279" s="35">
        <f t="shared" si="134"/>
        <v>0</v>
      </c>
      <c r="V279" s="35"/>
      <c r="W279" s="35">
        <v>0</v>
      </c>
      <c r="X279" s="35"/>
      <c r="Y279" s="35">
        <v>0</v>
      </c>
      <c r="Z279" s="35"/>
      <c r="AA279" s="35">
        <f t="shared" si="135"/>
        <v>0</v>
      </c>
    </row>
    <row r="280" spans="1:27" ht="15" x14ac:dyDescent="0.25">
      <c r="A280" s="24"/>
      <c r="C280" s="39"/>
      <c r="D280" s="16" t="s">
        <v>51</v>
      </c>
      <c r="E280" s="35">
        <v>0</v>
      </c>
      <c r="F280" s="35"/>
      <c r="G280" s="35">
        <v>0</v>
      </c>
      <c r="H280" s="35"/>
      <c r="I280" s="35">
        <f t="shared" si="130"/>
        <v>0</v>
      </c>
      <c r="J280" s="35"/>
      <c r="K280" s="35">
        <v>0</v>
      </c>
      <c r="L280" s="35"/>
      <c r="M280" s="35">
        <v>0</v>
      </c>
      <c r="N280" s="35"/>
      <c r="O280" s="35">
        <f t="shared" si="133"/>
        <v>0</v>
      </c>
      <c r="P280" s="35"/>
      <c r="Q280" s="35">
        <f t="shared" si="131"/>
        <v>0</v>
      </c>
      <c r="R280" s="35"/>
      <c r="S280" s="35">
        <f t="shared" si="132"/>
        <v>0</v>
      </c>
      <c r="T280" s="35"/>
      <c r="U280" s="35">
        <f t="shared" si="134"/>
        <v>0</v>
      </c>
      <c r="V280" s="35"/>
      <c r="W280" s="35">
        <v>0</v>
      </c>
      <c r="X280" s="35"/>
      <c r="Y280" s="35">
        <v>0</v>
      </c>
      <c r="Z280" s="35"/>
      <c r="AA280" s="35">
        <f t="shared" si="135"/>
        <v>0</v>
      </c>
    </row>
    <row r="281" spans="1:27" ht="15" x14ac:dyDescent="0.25">
      <c r="A281" s="24"/>
      <c r="C281" s="36" t="s">
        <v>603</v>
      </c>
      <c r="E281" s="37">
        <f>SUM(E273:E280)</f>
        <v>0</v>
      </c>
      <c r="F281" s="35"/>
      <c r="G281" s="37">
        <f>SUM(G273:G280)</f>
        <v>0</v>
      </c>
      <c r="H281" s="35"/>
      <c r="I281" s="37">
        <f>SUM(I273:I280)</f>
        <v>0</v>
      </c>
      <c r="J281" s="35"/>
      <c r="K281" s="37">
        <f>SUM(K273:K280)</f>
        <v>0</v>
      </c>
      <c r="L281" s="35"/>
      <c r="M281" s="37">
        <f>SUM(M273:M280)</f>
        <v>0</v>
      </c>
      <c r="N281" s="35"/>
      <c r="O281" s="37">
        <f>SUM(O273:O280)</f>
        <v>0</v>
      </c>
      <c r="P281" s="35"/>
      <c r="Q281" s="37">
        <f>SUM(Q273:Q280)</f>
        <v>0</v>
      </c>
      <c r="R281" s="35"/>
      <c r="S281" s="37">
        <f>SUM(S273:S280)</f>
        <v>0</v>
      </c>
      <c r="T281" s="35"/>
      <c r="U281" s="37">
        <f>SUM(U273:U280)</f>
        <v>0</v>
      </c>
      <c r="V281" s="35"/>
      <c r="W281" s="37">
        <f>SUM(W273:W280)</f>
        <v>0</v>
      </c>
      <c r="X281" s="35"/>
      <c r="Y281" s="37">
        <f>SUM(Y273:Y280)</f>
        <v>0</v>
      </c>
      <c r="Z281" s="35"/>
      <c r="AA281" s="37">
        <f>SUM(AA273:AA280)</f>
        <v>0</v>
      </c>
    </row>
    <row r="282" spans="1:27" ht="15" x14ac:dyDescent="0.25">
      <c r="A282" s="24"/>
      <c r="C282" s="36" t="s">
        <v>832</v>
      </c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</row>
    <row r="283" spans="1:27" ht="15" x14ac:dyDescent="0.25">
      <c r="A283" s="24"/>
      <c r="C283" s="36"/>
      <c r="D283" s="16" t="s">
        <v>242</v>
      </c>
      <c r="E283" s="35">
        <v>0</v>
      </c>
      <c r="F283" s="35"/>
      <c r="G283" s="35">
        <v>0</v>
      </c>
      <c r="H283" s="35"/>
      <c r="I283" s="35">
        <f>E283+G283</f>
        <v>0</v>
      </c>
      <c r="J283" s="35"/>
      <c r="K283" s="35">
        <v>0</v>
      </c>
      <c r="L283" s="35"/>
      <c r="M283" s="35">
        <v>0</v>
      </c>
      <c r="N283" s="35"/>
      <c r="O283" s="35">
        <f>C283+I283</f>
        <v>0</v>
      </c>
      <c r="P283" s="35"/>
      <c r="Q283" s="35">
        <f>E283+K283</f>
        <v>0</v>
      </c>
      <c r="R283" s="35"/>
      <c r="S283" s="35">
        <f>G283+M283</f>
        <v>0</v>
      </c>
      <c r="T283" s="35"/>
      <c r="U283" s="35">
        <f>Q283+S283</f>
        <v>0</v>
      </c>
      <c r="V283" s="35"/>
      <c r="W283" s="35">
        <v>0</v>
      </c>
      <c r="X283" s="35"/>
      <c r="Y283" s="35">
        <v>0</v>
      </c>
      <c r="Z283" s="35"/>
      <c r="AA283" s="35">
        <f>W283+Y283</f>
        <v>0</v>
      </c>
    </row>
    <row r="284" spans="1:27" ht="15" x14ac:dyDescent="0.25">
      <c r="A284" s="24"/>
      <c r="C284" s="36"/>
      <c r="D284" s="16" t="s">
        <v>829</v>
      </c>
      <c r="E284" s="35">
        <v>0</v>
      </c>
      <c r="F284" s="35"/>
      <c r="G284" s="35">
        <v>0</v>
      </c>
      <c r="H284" s="35"/>
      <c r="I284" s="35">
        <f>E284+G284</f>
        <v>0</v>
      </c>
      <c r="J284" s="35"/>
      <c r="K284" s="35">
        <v>0</v>
      </c>
      <c r="L284" s="35"/>
      <c r="M284" s="35">
        <v>0</v>
      </c>
      <c r="N284" s="35"/>
      <c r="O284" s="35">
        <f>K284+M284</f>
        <v>0</v>
      </c>
      <c r="P284" s="35"/>
      <c r="Q284" s="35">
        <f>E284+K284</f>
        <v>0</v>
      </c>
      <c r="R284" s="35"/>
      <c r="S284" s="35">
        <f>G284+M284</f>
        <v>0</v>
      </c>
      <c r="T284" s="35"/>
      <c r="U284" s="35">
        <f>Q284+S284</f>
        <v>0</v>
      </c>
      <c r="V284" s="35"/>
      <c r="W284" s="35">
        <v>0</v>
      </c>
      <c r="X284" s="35"/>
      <c r="Y284" s="35">
        <v>0</v>
      </c>
      <c r="Z284" s="35"/>
      <c r="AA284" s="35">
        <f>W284+Y284</f>
        <v>0</v>
      </c>
    </row>
    <row r="285" spans="1:27" ht="15" x14ac:dyDescent="0.25">
      <c r="A285" s="24"/>
      <c r="C285" s="36"/>
      <c r="D285" s="16" t="s">
        <v>828</v>
      </c>
      <c r="E285" s="35">
        <v>0</v>
      </c>
      <c r="F285" s="35"/>
      <c r="G285" s="35">
        <v>0</v>
      </c>
      <c r="H285" s="35"/>
      <c r="I285" s="35">
        <f>E285+G285</f>
        <v>0</v>
      </c>
      <c r="J285" s="35"/>
      <c r="K285" s="35">
        <v>0</v>
      </c>
      <c r="L285" s="35"/>
      <c r="M285" s="35">
        <v>0</v>
      </c>
      <c r="N285" s="35"/>
      <c r="O285" s="35">
        <f>K285+M285</f>
        <v>0</v>
      </c>
      <c r="P285" s="35"/>
      <c r="Q285" s="35">
        <f>E285+K285</f>
        <v>0</v>
      </c>
      <c r="R285" s="35"/>
      <c r="S285" s="35">
        <f>G285+M285</f>
        <v>0</v>
      </c>
      <c r="T285" s="35"/>
      <c r="U285" s="35">
        <f>Q285+S285</f>
        <v>0</v>
      </c>
      <c r="V285" s="35"/>
      <c r="W285" s="35">
        <v>0</v>
      </c>
      <c r="X285" s="35"/>
      <c r="Y285" s="35">
        <v>0</v>
      </c>
      <c r="Z285" s="35"/>
      <c r="AA285" s="35">
        <f>W285+Y285</f>
        <v>0</v>
      </c>
    </row>
    <row r="286" spans="1:27" ht="15" x14ac:dyDescent="0.25">
      <c r="A286" s="24"/>
      <c r="C286" s="36"/>
      <c r="D286" s="16" t="s">
        <v>246</v>
      </c>
      <c r="E286" s="35">
        <v>0</v>
      </c>
      <c r="F286" s="35"/>
      <c r="G286" s="35">
        <v>0</v>
      </c>
      <c r="H286" s="35"/>
      <c r="I286" s="35">
        <f>E286+G286</f>
        <v>0</v>
      </c>
      <c r="J286" s="35"/>
      <c r="K286" s="35">
        <v>0</v>
      </c>
      <c r="L286" s="35"/>
      <c r="M286" s="35">
        <v>0</v>
      </c>
      <c r="N286" s="35"/>
      <c r="O286" s="35">
        <f>K286+M286</f>
        <v>0</v>
      </c>
      <c r="P286" s="35"/>
      <c r="Q286" s="35">
        <f>E286+K286</f>
        <v>0</v>
      </c>
      <c r="R286" s="35"/>
      <c r="S286" s="35">
        <f>G286+M286</f>
        <v>0</v>
      </c>
      <c r="T286" s="35"/>
      <c r="U286" s="35">
        <f>Q286+S286</f>
        <v>0</v>
      </c>
      <c r="V286" s="35"/>
      <c r="W286" s="35">
        <v>0</v>
      </c>
      <c r="X286" s="35"/>
      <c r="Y286" s="35">
        <v>0</v>
      </c>
      <c r="Z286" s="35"/>
      <c r="AA286" s="35">
        <f>W286+Y286</f>
        <v>0</v>
      </c>
    </row>
    <row r="287" spans="1:27" ht="15" x14ac:dyDescent="0.25">
      <c r="A287" s="24"/>
      <c r="C287" s="36"/>
      <c r="D287" s="16" t="s">
        <v>51</v>
      </c>
      <c r="E287" s="35">
        <v>0</v>
      </c>
      <c r="F287" s="35"/>
      <c r="G287" s="35">
        <v>0</v>
      </c>
      <c r="H287" s="35"/>
      <c r="I287" s="35">
        <f>E287+G287</f>
        <v>0</v>
      </c>
      <c r="J287" s="35"/>
      <c r="K287" s="35">
        <v>0</v>
      </c>
      <c r="L287" s="35"/>
      <c r="M287" s="35">
        <v>0</v>
      </c>
      <c r="N287" s="35"/>
      <c r="O287" s="35">
        <f>K287+M287</f>
        <v>0</v>
      </c>
      <c r="P287" s="35"/>
      <c r="Q287" s="35">
        <f>E287+K287</f>
        <v>0</v>
      </c>
      <c r="R287" s="35"/>
      <c r="S287" s="35">
        <f>G287+M287</f>
        <v>0</v>
      </c>
      <c r="T287" s="35"/>
      <c r="U287" s="35">
        <f>Q287+S287</f>
        <v>0</v>
      </c>
      <c r="V287" s="35"/>
      <c r="W287" s="35">
        <v>0</v>
      </c>
      <c r="X287" s="35"/>
      <c r="Y287" s="35">
        <v>0</v>
      </c>
      <c r="Z287" s="35"/>
      <c r="AA287" s="35">
        <f>W287+Y287</f>
        <v>0</v>
      </c>
    </row>
    <row r="288" spans="1:27" ht="15" x14ac:dyDescent="0.25">
      <c r="A288" s="24"/>
      <c r="C288" s="36" t="s">
        <v>833</v>
      </c>
      <c r="E288" s="37">
        <f>SUM(E283:E287)</f>
        <v>0</v>
      </c>
      <c r="F288" s="35"/>
      <c r="G288" s="37">
        <f>SUM(G283:G287)</f>
        <v>0</v>
      </c>
      <c r="H288" s="35"/>
      <c r="I288" s="37">
        <f>SUM(I283:I287)</f>
        <v>0</v>
      </c>
      <c r="J288" s="35"/>
      <c r="K288" s="37">
        <f>SUM(K283:K287)</f>
        <v>0</v>
      </c>
      <c r="L288" s="35"/>
      <c r="M288" s="37">
        <f>SUM(M283:M287)</f>
        <v>0</v>
      </c>
      <c r="N288" s="35"/>
      <c r="O288" s="37">
        <f>SUM(O283:O287)</f>
        <v>0</v>
      </c>
      <c r="P288" s="35"/>
      <c r="Q288" s="37">
        <f>SUM(Q283:Q287)</f>
        <v>0</v>
      </c>
      <c r="R288" s="35"/>
      <c r="S288" s="37">
        <f>SUM(S283:S287)</f>
        <v>0</v>
      </c>
      <c r="T288" s="35"/>
      <c r="U288" s="37">
        <f>SUM(U283:U287)</f>
        <v>0</v>
      </c>
      <c r="V288" s="35"/>
      <c r="W288" s="37">
        <f>SUM(W283:W287)</f>
        <v>0</v>
      </c>
      <c r="X288" s="35"/>
      <c r="Y288" s="37">
        <f>SUM(Y283:Y287)</f>
        <v>0</v>
      </c>
      <c r="Z288" s="35"/>
      <c r="AA288" s="37">
        <f>SUM(AA283:AA287)</f>
        <v>0</v>
      </c>
    </row>
    <row r="289" spans="1:27" ht="15" x14ac:dyDescent="0.25">
      <c r="A289" s="24"/>
      <c r="C289" s="36" t="s">
        <v>615</v>
      </c>
      <c r="E289" s="37">
        <f>E281+E288</f>
        <v>0</v>
      </c>
      <c r="F289" s="35"/>
      <c r="G289" s="37">
        <f>G281+G288</f>
        <v>0</v>
      </c>
      <c r="H289" s="35"/>
      <c r="I289" s="37">
        <f>I281+I288</f>
        <v>0</v>
      </c>
      <c r="J289" s="35"/>
      <c r="K289" s="37">
        <f>K281+K288</f>
        <v>0</v>
      </c>
      <c r="L289" s="35"/>
      <c r="M289" s="37">
        <f>M281+M288</f>
        <v>0</v>
      </c>
      <c r="N289" s="35"/>
      <c r="O289" s="37">
        <f>O281+O288</f>
        <v>0</v>
      </c>
      <c r="P289" s="35"/>
      <c r="Q289" s="37">
        <f>Q281+Q288</f>
        <v>0</v>
      </c>
      <c r="R289" s="35"/>
      <c r="S289" s="37">
        <f>S281+S288</f>
        <v>0</v>
      </c>
      <c r="T289" s="35"/>
      <c r="U289" s="37">
        <f>U281+U288</f>
        <v>0</v>
      </c>
      <c r="V289" s="35"/>
      <c r="W289" s="37">
        <f>W281+W288</f>
        <v>0</v>
      </c>
      <c r="X289" s="35"/>
      <c r="Y289" s="37">
        <f>Y281+Y288</f>
        <v>0</v>
      </c>
      <c r="Z289" s="35"/>
      <c r="AA289" s="37">
        <f>AA281+AA288</f>
        <v>0</v>
      </c>
    </row>
    <row r="290" spans="1:27" ht="15" x14ac:dyDescent="0.25">
      <c r="A290" s="24"/>
      <c r="C290" s="36" t="s">
        <v>777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</row>
    <row r="291" spans="1:27" ht="15" x14ac:dyDescent="0.25">
      <c r="A291" s="24"/>
      <c r="C291" s="39"/>
      <c r="D291" s="16" t="s">
        <v>37</v>
      </c>
      <c r="E291" s="35">
        <v>0</v>
      </c>
      <c r="F291" s="35"/>
      <c r="G291" s="35">
        <v>0</v>
      </c>
      <c r="H291" s="35"/>
      <c r="I291" s="35">
        <f t="shared" ref="I291:I299" si="136">E291+G291</f>
        <v>0</v>
      </c>
      <c r="J291" s="35"/>
      <c r="K291" s="35">
        <v>0</v>
      </c>
      <c r="L291" s="35"/>
      <c r="M291" s="35">
        <v>0</v>
      </c>
      <c r="N291" s="35"/>
      <c r="O291" s="35">
        <f t="shared" ref="O291:O299" si="137">C291+I291</f>
        <v>0</v>
      </c>
      <c r="P291" s="35"/>
      <c r="Q291" s="35">
        <f t="shared" ref="Q291:Q299" si="138">E291+K291</f>
        <v>0</v>
      </c>
      <c r="R291" s="35"/>
      <c r="S291" s="35">
        <f t="shared" ref="S291:S299" si="139">G291+M291</f>
        <v>0</v>
      </c>
      <c r="T291" s="35"/>
      <c r="U291" s="35">
        <f t="shared" ref="U291:U299" si="140">Q291+S291</f>
        <v>0</v>
      </c>
      <c r="V291" s="35"/>
      <c r="W291" s="35">
        <v>0</v>
      </c>
      <c r="X291" s="35"/>
      <c r="Y291" s="35">
        <v>0</v>
      </c>
      <c r="Z291" s="35"/>
      <c r="AA291" s="35">
        <f t="shared" ref="AA291:AA299" si="141">W291+Y291</f>
        <v>0</v>
      </c>
    </row>
    <row r="292" spans="1:27" ht="15" x14ac:dyDescent="0.25">
      <c r="A292" s="24"/>
      <c r="C292" s="39"/>
      <c r="D292" s="16" t="s">
        <v>39</v>
      </c>
      <c r="E292" s="35">
        <v>0</v>
      </c>
      <c r="F292" s="35"/>
      <c r="G292" s="35">
        <v>0</v>
      </c>
      <c r="H292" s="35"/>
      <c r="I292" s="35">
        <f t="shared" si="136"/>
        <v>0</v>
      </c>
      <c r="J292" s="35"/>
      <c r="K292" s="35">
        <v>0</v>
      </c>
      <c r="L292" s="35"/>
      <c r="M292" s="35">
        <v>0</v>
      </c>
      <c r="N292" s="35"/>
      <c r="O292" s="35">
        <f t="shared" si="137"/>
        <v>0</v>
      </c>
      <c r="P292" s="35"/>
      <c r="Q292" s="35">
        <f t="shared" si="138"/>
        <v>0</v>
      </c>
      <c r="R292" s="35"/>
      <c r="S292" s="35">
        <f t="shared" si="139"/>
        <v>0</v>
      </c>
      <c r="T292" s="35"/>
      <c r="U292" s="35">
        <f t="shared" si="140"/>
        <v>0</v>
      </c>
      <c r="V292" s="35"/>
      <c r="W292" s="35">
        <v>0</v>
      </c>
      <c r="X292" s="35"/>
      <c r="Y292" s="35">
        <v>0</v>
      </c>
      <c r="Z292" s="35"/>
      <c r="AA292" s="35">
        <f t="shared" si="141"/>
        <v>0</v>
      </c>
    </row>
    <row r="293" spans="1:27" ht="15" x14ac:dyDescent="0.25">
      <c r="A293" s="24"/>
      <c r="C293" s="39"/>
      <c r="D293" s="16" t="s">
        <v>773</v>
      </c>
      <c r="E293" s="35">
        <v>0</v>
      </c>
      <c r="F293" s="35"/>
      <c r="G293" s="35">
        <v>0</v>
      </c>
      <c r="H293" s="35"/>
      <c r="I293" s="35">
        <f t="shared" si="136"/>
        <v>0</v>
      </c>
      <c r="J293" s="35"/>
      <c r="K293" s="35">
        <v>0</v>
      </c>
      <c r="L293" s="35"/>
      <c r="M293" s="35">
        <v>0</v>
      </c>
      <c r="N293" s="35"/>
      <c r="O293" s="35">
        <f t="shared" si="137"/>
        <v>0</v>
      </c>
      <c r="P293" s="35"/>
      <c r="Q293" s="35">
        <f t="shared" si="138"/>
        <v>0</v>
      </c>
      <c r="R293" s="35"/>
      <c r="S293" s="35">
        <f t="shared" si="139"/>
        <v>0</v>
      </c>
      <c r="T293" s="35"/>
      <c r="U293" s="35">
        <f t="shared" si="140"/>
        <v>0</v>
      </c>
      <c r="V293" s="35"/>
      <c r="W293" s="35">
        <v>0</v>
      </c>
      <c r="X293" s="35"/>
      <c r="Y293" s="35">
        <v>0</v>
      </c>
      <c r="Z293" s="35"/>
      <c r="AA293" s="35">
        <f t="shared" si="141"/>
        <v>0</v>
      </c>
    </row>
    <row r="294" spans="1:27" ht="15" x14ac:dyDescent="0.25">
      <c r="A294" s="24"/>
      <c r="C294" s="39"/>
      <c r="D294" s="16" t="s">
        <v>774</v>
      </c>
      <c r="E294" s="35">
        <v>0</v>
      </c>
      <c r="F294" s="35"/>
      <c r="G294" s="35">
        <v>0</v>
      </c>
      <c r="H294" s="35"/>
      <c r="I294" s="35">
        <f t="shared" si="136"/>
        <v>0</v>
      </c>
      <c r="J294" s="35"/>
      <c r="K294" s="35">
        <v>0</v>
      </c>
      <c r="L294" s="35"/>
      <c r="M294" s="35">
        <v>0</v>
      </c>
      <c r="N294" s="35"/>
      <c r="O294" s="35">
        <f t="shared" si="137"/>
        <v>0</v>
      </c>
      <c r="P294" s="35"/>
      <c r="Q294" s="35">
        <f t="shared" si="138"/>
        <v>0</v>
      </c>
      <c r="R294" s="35"/>
      <c r="S294" s="35">
        <f t="shared" si="139"/>
        <v>0</v>
      </c>
      <c r="T294" s="35"/>
      <c r="U294" s="35">
        <f t="shared" si="140"/>
        <v>0</v>
      </c>
      <c r="V294" s="35"/>
      <c r="W294" s="35">
        <v>0</v>
      </c>
      <c r="X294" s="35"/>
      <c r="Y294" s="35">
        <v>0</v>
      </c>
      <c r="Z294" s="35"/>
      <c r="AA294" s="35">
        <f t="shared" si="141"/>
        <v>0</v>
      </c>
    </row>
    <row r="295" spans="1:27" ht="15" x14ac:dyDescent="0.25">
      <c r="A295" s="24"/>
      <c r="C295" s="39"/>
      <c r="D295" s="16" t="s">
        <v>775</v>
      </c>
      <c r="E295" s="35">
        <v>0</v>
      </c>
      <c r="F295" s="35"/>
      <c r="G295" s="35">
        <v>0</v>
      </c>
      <c r="H295" s="35"/>
      <c r="I295" s="35">
        <f t="shared" si="136"/>
        <v>0</v>
      </c>
      <c r="J295" s="35"/>
      <c r="K295" s="35">
        <v>0</v>
      </c>
      <c r="L295" s="35"/>
      <c r="M295" s="35">
        <v>0</v>
      </c>
      <c r="N295" s="35"/>
      <c r="O295" s="35">
        <f t="shared" si="137"/>
        <v>0</v>
      </c>
      <c r="P295" s="35"/>
      <c r="Q295" s="35">
        <f t="shared" si="138"/>
        <v>0</v>
      </c>
      <c r="R295" s="35"/>
      <c r="S295" s="35">
        <f t="shared" si="139"/>
        <v>0</v>
      </c>
      <c r="T295" s="35"/>
      <c r="U295" s="35">
        <f t="shared" si="140"/>
        <v>0</v>
      </c>
      <c r="V295" s="35"/>
      <c r="W295" s="35">
        <v>0</v>
      </c>
      <c r="X295" s="35"/>
      <c r="Y295" s="35">
        <v>0</v>
      </c>
      <c r="Z295" s="35"/>
      <c r="AA295" s="35">
        <f t="shared" si="141"/>
        <v>0</v>
      </c>
    </row>
    <row r="296" spans="1:27" ht="15" x14ac:dyDescent="0.25">
      <c r="A296" s="24"/>
      <c r="C296" s="39"/>
      <c r="D296" s="16" t="s">
        <v>45</v>
      </c>
      <c r="E296" s="35">
        <v>0</v>
      </c>
      <c r="F296" s="35"/>
      <c r="G296" s="35">
        <v>0</v>
      </c>
      <c r="H296" s="35"/>
      <c r="I296" s="35">
        <f t="shared" si="136"/>
        <v>0</v>
      </c>
      <c r="J296" s="35"/>
      <c r="K296" s="35">
        <v>0</v>
      </c>
      <c r="L296" s="35"/>
      <c r="M296" s="35">
        <v>0</v>
      </c>
      <c r="N296" s="35"/>
      <c r="O296" s="35">
        <f t="shared" si="137"/>
        <v>0</v>
      </c>
      <c r="P296" s="35"/>
      <c r="Q296" s="35">
        <f t="shared" si="138"/>
        <v>0</v>
      </c>
      <c r="R296" s="35"/>
      <c r="S296" s="35">
        <f t="shared" si="139"/>
        <v>0</v>
      </c>
      <c r="T296" s="35"/>
      <c r="U296" s="35">
        <f t="shared" si="140"/>
        <v>0</v>
      </c>
      <c r="V296" s="35"/>
      <c r="W296" s="35">
        <v>0</v>
      </c>
      <c r="X296" s="35"/>
      <c r="Y296" s="35">
        <v>0</v>
      </c>
      <c r="Z296" s="35"/>
      <c r="AA296" s="35">
        <f t="shared" si="141"/>
        <v>0</v>
      </c>
    </row>
    <row r="297" spans="1:27" ht="15" x14ac:dyDescent="0.25">
      <c r="A297" s="24"/>
      <c r="C297" s="39"/>
      <c r="D297" s="16" t="s">
        <v>47</v>
      </c>
      <c r="E297" s="35">
        <v>0</v>
      </c>
      <c r="F297" s="35"/>
      <c r="G297" s="35">
        <v>0</v>
      </c>
      <c r="H297" s="35"/>
      <c r="I297" s="35">
        <f t="shared" si="136"/>
        <v>0</v>
      </c>
      <c r="J297" s="35"/>
      <c r="K297" s="35">
        <v>0</v>
      </c>
      <c r="L297" s="35"/>
      <c r="M297" s="35">
        <v>0</v>
      </c>
      <c r="N297" s="35"/>
      <c r="O297" s="35">
        <f t="shared" si="137"/>
        <v>0</v>
      </c>
      <c r="P297" s="35"/>
      <c r="Q297" s="35">
        <f t="shared" si="138"/>
        <v>0</v>
      </c>
      <c r="R297" s="35"/>
      <c r="S297" s="35">
        <f t="shared" si="139"/>
        <v>0</v>
      </c>
      <c r="T297" s="35"/>
      <c r="U297" s="35">
        <f t="shared" si="140"/>
        <v>0</v>
      </c>
      <c r="V297" s="35"/>
      <c r="W297" s="35">
        <v>0</v>
      </c>
      <c r="X297" s="35"/>
      <c r="Y297" s="35">
        <v>0</v>
      </c>
      <c r="Z297" s="35"/>
      <c r="AA297" s="35">
        <f t="shared" si="141"/>
        <v>0</v>
      </c>
    </row>
    <row r="298" spans="1:27" ht="15" x14ac:dyDescent="0.25">
      <c r="A298" s="24"/>
      <c r="C298" s="40"/>
      <c r="D298" s="16" t="s">
        <v>49</v>
      </c>
      <c r="E298" s="35">
        <v>0</v>
      </c>
      <c r="F298" s="35"/>
      <c r="G298" s="35">
        <v>0</v>
      </c>
      <c r="H298" s="35"/>
      <c r="I298" s="35">
        <f t="shared" si="136"/>
        <v>0</v>
      </c>
      <c r="J298" s="35"/>
      <c r="K298" s="35">
        <v>0</v>
      </c>
      <c r="L298" s="35"/>
      <c r="M298" s="35">
        <v>0</v>
      </c>
      <c r="N298" s="35"/>
      <c r="O298" s="35">
        <f t="shared" si="137"/>
        <v>0</v>
      </c>
      <c r="P298" s="35"/>
      <c r="Q298" s="35">
        <f t="shared" si="138"/>
        <v>0</v>
      </c>
      <c r="R298" s="35"/>
      <c r="S298" s="35">
        <f t="shared" si="139"/>
        <v>0</v>
      </c>
      <c r="T298" s="35"/>
      <c r="U298" s="35">
        <f t="shared" si="140"/>
        <v>0</v>
      </c>
      <c r="V298" s="35"/>
      <c r="W298" s="35">
        <v>0</v>
      </c>
      <c r="X298" s="35"/>
      <c r="Y298" s="35">
        <v>0</v>
      </c>
      <c r="Z298" s="35"/>
      <c r="AA298" s="35">
        <f t="shared" si="141"/>
        <v>0</v>
      </c>
    </row>
    <row r="299" spans="1:27" ht="15" x14ac:dyDescent="0.25">
      <c r="A299" s="24"/>
      <c r="C299" s="39"/>
      <c r="D299" s="16" t="s">
        <v>51</v>
      </c>
      <c r="E299" s="35">
        <v>0</v>
      </c>
      <c r="F299" s="35"/>
      <c r="G299" s="35">
        <v>0</v>
      </c>
      <c r="H299" s="35"/>
      <c r="I299" s="35">
        <f t="shared" si="136"/>
        <v>0</v>
      </c>
      <c r="J299" s="35"/>
      <c r="K299" s="35">
        <v>0</v>
      </c>
      <c r="L299" s="35"/>
      <c r="M299" s="35">
        <v>0</v>
      </c>
      <c r="N299" s="35"/>
      <c r="O299" s="35">
        <f t="shared" si="137"/>
        <v>0</v>
      </c>
      <c r="P299" s="35"/>
      <c r="Q299" s="35">
        <f t="shared" si="138"/>
        <v>0</v>
      </c>
      <c r="R299" s="35"/>
      <c r="S299" s="35">
        <f t="shared" si="139"/>
        <v>0</v>
      </c>
      <c r="T299" s="35"/>
      <c r="U299" s="35">
        <f t="shared" si="140"/>
        <v>0</v>
      </c>
      <c r="V299" s="35"/>
      <c r="W299" s="35">
        <v>0</v>
      </c>
      <c r="X299" s="35"/>
      <c r="Y299" s="35">
        <v>0</v>
      </c>
      <c r="Z299" s="35"/>
      <c r="AA299" s="35">
        <f t="shared" si="141"/>
        <v>0</v>
      </c>
    </row>
    <row r="300" spans="1:27" ht="15" x14ac:dyDescent="0.25">
      <c r="A300" s="24"/>
      <c r="C300" s="36" t="s">
        <v>835</v>
      </c>
      <c r="E300" s="37">
        <f>SUM(E291:E299)</f>
        <v>0</v>
      </c>
      <c r="F300" s="35"/>
      <c r="G300" s="37">
        <f>SUM(G291:G299)</f>
        <v>0</v>
      </c>
      <c r="H300" s="35"/>
      <c r="I300" s="37">
        <f>SUM(I291:I299)</f>
        <v>0</v>
      </c>
      <c r="J300" s="35"/>
      <c r="K300" s="37">
        <f>SUM(K291:K299)</f>
        <v>0</v>
      </c>
      <c r="L300" s="35"/>
      <c r="M300" s="37">
        <f>SUM(M291:M299)</f>
        <v>0</v>
      </c>
      <c r="N300" s="35"/>
      <c r="O300" s="37">
        <f>SUM(O291:O299)</f>
        <v>0</v>
      </c>
      <c r="P300" s="35"/>
      <c r="Q300" s="37">
        <f>SUM(Q291:Q299)</f>
        <v>0</v>
      </c>
      <c r="R300" s="35"/>
      <c r="S300" s="37">
        <f>SUM(S291:S299)</f>
        <v>0</v>
      </c>
      <c r="T300" s="35"/>
      <c r="U300" s="37">
        <f>SUM(U291:U299)</f>
        <v>0</v>
      </c>
      <c r="V300" s="35"/>
      <c r="W300" s="37">
        <f>SUM(W291:W299)</f>
        <v>0</v>
      </c>
      <c r="X300" s="35"/>
      <c r="Y300" s="37">
        <f>SUM(Y291:Y299)</f>
        <v>0</v>
      </c>
      <c r="Z300" s="35"/>
      <c r="AA300" s="37">
        <f>SUM(AA291:AA299)</f>
        <v>0</v>
      </c>
    </row>
    <row r="301" spans="1:27" ht="15" x14ac:dyDescent="0.25">
      <c r="A301" s="24"/>
      <c r="C301" s="36" t="s">
        <v>839</v>
      </c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</row>
    <row r="302" spans="1:27" ht="15" x14ac:dyDescent="0.25">
      <c r="A302" s="24"/>
      <c r="C302" s="36"/>
      <c r="D302" s="16" t="s">
        <v>242</v>
      </c>
      <c r="E302" s="35">
        <v>0</v>
      </c>
      <c r="F302" s="35"/>
      <c r="G302" s="35">
        <v>0</v>
      </c>
      <c r="H302" s="35"/>
      <c r="I302" s="35">
        <f>E302+G302</f>
        <v>0</v>
      </c>
      <c r="J302" s="35"/>
      <c r="K302" s="35">
        <v>0</v>
      </c>
      <c r="L302" s="35"/>
      <c r="M302" s="35">
        <v>0</v>
      </c>
      <c r="N302" s="35"/>
      <c r="O302" s="35">
        <f>K302+M302</f>
        <v>0</v>
      </c>
      <c r="P302" s="35"/>
      <c r="Q302" s="35">
        <f>E302+K302</f>
        <v>0</v>
      </c>
      <c r="R302" s="35"/>
      <c r="S302" s="35">
        <f>G302+M302</f>
        <v>0</v>
      </c>
      <c r="T302" s="35"/>
      <c r="U302" s="35">
        <f>Q302+S302</f>
        <v>0</v>
      </c>
      <c r="V302" s="35"/>
      <c r="W302" s="35">
        <v>0</v>
      </c>
      <c r="X302" s="35"/>
      <c r="Y302" s="35">
        <v>0</v>
      </c>
      <c r="Z302" s="35"/>
      <c r="AA302" s="35">
        <f>W302+Y302</f>
        <v>0</v>
      </c>
    </row>
    <row r="303" spans="1:27" ht="15" x14ac:dyDescent="0.25">
      <c r="A303" s="24"/>
      <c r="C303" s="36"/>
      <c r="D303" s="16" t="s">
        <v>829</v>
      </c>
      <c r="E303" s="35">
        <v>0</v>
      </c>
      <c r="F303" s="35"/>
      <c r="G303" s="35">
        <v>0</v>
      </c>
      <c r="H303" s="35"/>
      <c r="I303" s="35">
        <f>E303+G303</f>
        <v>0</v>
      </c>
      <c r="J303" s="35"/>
      <c r="K303" s="35">
        <v>0</v>
      </c>
      <c r="L303" s="35"/>
      <c r="M303" s="35">
        <v>0</v>
      </c>
      <c r="N303" s="35"/>
      <c r="O303" s="35">
        <f>K303+M303</f>
        <v>0</v>
      </c>
      <c r="P303" s="35"/>
      <c r="Q303" s="35">
        <f>E303+K303</f>
        <v>0</v>
      </c>
      <c r="R303" s="35"/>
      <c r="S303" s="35">
        <f>G303+M303</f>
        <v>0</v>
      </c>
      <c r="T303" s="35"/>
      <c r="U303" s="35">
        <f>Q303+S303</f>
        <v>0</v>
      </c>
      <c r="V303" s="35"/>
      <c r="W303" s="35">
        <v>0</v>
      </c>
      <c r="X303" s="35"/>
      <c r="Y303" s="35">
        <v>0</v>
      </c>
      <c r="Z303" s="35"/>
      <c r="AA303" s="35">
        <f>W303+Y303</f>
        <v>0</v>
      </c>
    </row>
    <row r="304" spans="1:27" ht="15" x14ac:dyDescent="0.25">
      <c r="A304" s="24"/>
      <c r="C304" s="36"/>
      <c r="D304" s="16" t="s">
        <v>828</v>
      </c>
      <c r="E304" s="35">
        <v>0</v>
      </c>
      <c r="F304" s="35"/>
      <c r="G304" s="35">
        <v>0</v>
      </c>
      <c r="H304" s="35"/>
      <c r="I304" s="35">
        <f>E304+G304</f>
        <v>0</v>
      </c>
      <c r="J304" s="35"/>
      <c r="K304" s="35">
        <v>0</v>
      </c>
      <c r="L304" s="35"/>
      <c r="M304" s="35">
        <v>0</v>
      </c>
      <c r="N304" s="35"/>
      <c r="O304" s="35">
        <f>K304+M304</f>
        <v>0</v>
      </c>
      <c r="P304" s="35"/>
      <c r="Q304" s="35">
        <f>E304+K304</f>
        <v>0</v>
      </c>
      <c r="R304" s="35"/>
      <c r="S304" s="35">
        <f>G304+M304</f>
        <v>0</v>
      </c>
      <c r="T304" s="35"/>
      <c r="U304" s="35">
        <f>Q304+S304</f>
        <v>0</v>
      </c>
      <c r="V304" s="35"/>
      <c r="W304" s="35">
        <v>0</v>
      </c>
      <c r="X304" s="35"/>
      <c r="Y304" s="35">
        <v>0</v>
      </c>
      <c r="Z304" s="35"/>
      <c r="AA304" s="35">
        <f>W304+Y304</f>
        <v>0</v>
      </c>
    </row>
    <row r="305" spans="1:27" ht="15" x14ac:dyDescent="0.25">
      <c r="A305" s="24"/>
      <c r="C305" s="36"/>
      <c r="D305" s="16" t="s">
        <v>246</v>
      </c>
      <c r="E305" s="35">
        <v>0</v>
      </c>
      <c r="F305" s="35"/>
      <c r="G305" s="35">
        <v>0</v>
      </c>
      <c r="H305" s="35"/>
      <c r="I305" s="35">
        <f>E305+G305</f>
        <v>0</v>
      </c>
      <c r="J305" s="35"/>
      <c r="K305" s="35">
        <v>0</v>
      </c>
      <c r="L305" s="35"/>
      <c r="M305" s="35">
        <v>0</v>
      </c>
      <c r="N305" s="35"/>
      <c r="O305" s="35">
        <f>K305+M305</f>
        <v>0</v>
      </c>
      <c r="P305" s="35"/>
      <c r="Q305" s="35">
        <f>E305+K305</f>
        <v>0</v>
      </c>
      <c r="R305" s="35"/>
      <c r="S305" s="35">
        <f>G305+M305</f>
        <v>0</v>
      </c>
      <c r="T305" s="35"/>
      <c r="U305" s="35">
        <f>Q305+S305</f>
        <v>0</v>
      </c>
      <c r="V305" s="35"/>
      <c r="W305" s="35">
        <v>0</v>
      </c>
      <c r="X305" s="35"/>
      <c r="Y305" s="35">
        <v>0</v>
      </c>
      <c r="Z305" s="35"/>
      <c r="AA305" s="35">
        <f>W305+Y305</f>
        <v>0</v>
      </c>
    </row>
    <row r="306" spans="1:27" ht="15" x14ac:dyDescent="0.25">
      <c r="A306" s="24"/>
      <c r="C306" s="36"/>
      <c r="D306" s="16" t="s">
        <v>51</v>
      </c>
      <c r="E306" s="35">
        <v>0</v>
      </c>
      <c r="F306" s="35"/>
      <c r="G306" s="35">
        <v>0</v>
      </c>
      <c r="H306" s="35"/>
      <c r="I306" s="35">
        <f>E306+G306</f>
        <v>0</v>
      </c>
      <c r="J306" s="35"/>
      <c r="K306" s="35">
        <v>0</v>
      </c>
      <c r="L306" s="35"/>
      <c r="M306" s="35">
        <v>0</v>
      </c>
      <c r="N306" s="35"/>
      <c r="O306" s="35">
        <f>K306+M306</f>
        <v>0</v>
      </c>
      <c r="P306" s="35"/>
      <c r="Q306" s="35">
        <f>E306+K306</f>
        <v>0</v>
      </c>
      <c r="R306" s="35"/>
      <c r="S306" s="35">
        <f>G306+M306</f>
        <v>0</v>
      </c>
      <c r="T306" s="35"/>
      <c r="U306" s="35">
        <f>Q306+S306</f>
        <v>0</v>
      </c>
      <c r="V306" s="35"/>
      <c r="W306" s="35">
        <v>0</v>
      </c>
      <c r="X306" s="35"/>
      <c r="Y306" s="35">
        <v>0</v>
      </c>
      <c r="Z306" s="35"/>
      <c r="AA306" s="35">
        <f>W306+Y306</f>
        <v>0</v>
      </c>
    </row>
    <row r="307" spans="1:27" ht="15" x14ac:dyDescent="0.25">
      <c r="A307" s="24"/>
      <c r="C307" s="36" t="s">
        <v>834</v>
      </c>
      <c r="E307" s="37">
        <f>SUM(E302:E306)</f>
        <v>0</v>
      </c>
      <c r="F307" s="35"/>
      <c r="G307" s="37">
        <f>SUM(G302:G306)</f>
        <v>0</v>
      </c>
      <c r="H307" s="35"/>
      <c r="I307" s="37">
        <f>SUM(I302:I306)</f>
        <v>0</v>
      </c>
      <c r="J307" s="35"/>
      <c r="K307" s="37">
        <f>SUM(K302:K306)</f>
        <v>0</v>
      </c>
      <c r="L307" s="35"/>
      <c r="M307" s="37">
        <f>SUM(M302:M306)</f>
        <v>0</v>
      </c>
      <c r="N307" s="35"/>
      <c r="O307" s="37">
        <f>SUM(O302:O306)</f>
        <v>0</v>
      </c>
      <c r="P307" s="35"/>
      <c r="Q307" s="37">
        <f>SUM(Q302:Q306)</f>
        <v>0</v>
      </c>
      <c r="R307" s="35"/>
      <c r="S307" s="37">
        <f>SUM(S302:S306)</f>
        <v>0</v>
      </c>
      <c r="T307" s="35"/>
      <c r="U307" s="37">
        <f>SUM(U302:U306)</f>
        <v>0</v>
      </c>
      <c r="V307" s="35"/>
      <c r="W307" s="37">
        <f>SUM(W302:W306)</f>
        <v>0</v>
      </c>
      <c r="X307" s="35"/>
      <c r="Y307" s="37">
        <f>SUM(Y302:Y306)</f>
        <v>0</v>
      </c>
      <c r="Z307" s="35"/>
      <c r="AA307" s="37">
        <f>SUM(AA302:AA306)</f>
        <v>0</v>
      </c>
    </row>
    <row r="308" spans="1:27" ht="15" x14ac:dyDescent="0.25">
      <c r="A308" s="24"/>
      <c r="C308" s="36" t="s">
        <v>838</v>
      </c>
      <c r="E308" s="37">
        <f>E300+E307</f>
        <v>0</v>
      </c>
      <c r="F308" s="35"/>
      <c r="G308" s="37">
        <f>G300+G307</f>
        <v>0</v>
      </c>
      <c r="H308" s="35"/>
      <c r="I308" s="37">
        <f>I300+I307</f>
        <v>0</v>
      </c>
      <c r="J308" s="35"/>
      <c r="K308" s="37">
        <f>K300+K307</f>
        <v>0</v>
      </c>
      <c r="L308" s="35"/>
      <c r="M308" s="37">
        <f>M300+M307</f>
        <v>0</v>
      </c>
      <c r="N308" s="35"/>
      <c r="O308" s="37">
        <f>O300+O307</f>
        <v>0</v>
      </c>
      <c r="P308" s="35"/>
      <c r="Q308" s="37">
        <f>Q300+Q307</f>
        <v>0</v>
      </c>
      <c r="R308" s="35"/>
      <c r="S308" s="37">
        <f>S300+S307</f>
        <v>0</v>
      </c>
      <c r="T308" s="35"/>
      <c r="U308" s="37">
        <f>U300+U307</f>
        <v>0</v>
      </c>
      <c r="V308" s="35"/>
      <c r="W308" s="37">
        <f>W300+W307</f>
        <v>0</v>
      </c>
      <c r="X308" s="35"/>
      <c r="Y308" s="37">
        <f>Y300+Y307</f>
        <v>0</v>
      </c>
      <c r="Z308" s="35"/>
      <c r="AA308" s="37">
        <f>AA300+AA307</f>
        <v>0</v>
      </c>
    </row>
    <row r="309" spans="1:27" ht="15" x14ac:dyDescent="0.25">
      <c r="A309" s="24"/>
      <c r="C309" s="36" t="s">
        <v>778</v>
      </c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</row>
    <row r="310" spans="1:27" ht="15" x14ac:dyDescent="0.25">
      <c r="A310" s="24"/>
      <c r="C310" s="39"/>
      <c r="D310" s="16" t="s">
        <v>37</v>
      </c>
      <c r="E310" s="35">
        <v>0</v>
      </c>
      <c r="F310" s="35"/>
      <c r="G310" s="35">
        <v>0</v>
      </c>
      <c r="H310" s="35"/>
      <c r="I310" s="35">
        <f>E310+G310</f>
        <v>0</v>
      </c>
      <c r="J310" s="35"/>
      <c r="K310" s="35">
        <v>0</v>
      </c>
      <c r="L310" s="35"/>
      <c r="M310" s="35">
        <v>0</v>
      </c>
      <c r="N310" s="35"/>
      <c r="O310" s="35">
        <f t="shared" ref="O310:O318" si="142">K310+M310</f>
        <v>0</v>
      </c>
      <c r="P310" s="35"/>
      <c r="Q310" s="35">
        <f t="shared" ref="Q310:Q318" si="143">E310+K310</f>
        <v>0</v>
      </c>
      <c r="R310" s="35"/>
      <c r="S310" s="35">
        <f t="shared" ref="S310:S318" si="144">G310+M310</f>
        <v>0</v>
      </c>
      <c r="T310" s="35"/>
      <c r="U310" s="35">
        <f t="shared" ref="U310:U318" si="145">Q310+S310</f>
        <v>0</v>
      </c>
      <c r="V310" s="35"/>
      <c r="W310" s="35">
        <v>0</v>
      </c>
      <c r="X310" s="35"/>
      <c r="Y310" s="35">
        <v>0</v>
      </c>
      <c r="Z310" s="35"/>
      <c r="AA310" s="35">
        <f t="shared" ref="AA310:AA318" si="146">W310+Y310</f>
        <v>0</v>
      </c>
    </row>
    <row r="311" spans="1:27" ht="15" x14ac:dyDescent="0.25">
      <c r="A311" s="24"/>
      <c r="C311" s="39"/>
      <c r="D311" s="16" t="s">
        <v>39</v>
      </c>
      <c r="E311" s="35">
        <v>0</v>
      </c>
      <c r="F311" s="35"/>
      <c r="G311" s="35">
        <v>0</v>
      </c>
      <c r="H311" s="35"/>
      <c r="I311" s="35">
        <f t="shared" ref="I311:I318" si="147">E311+G311</f>
        <v>0</v>
      </c>
      <c r="J311" s="35"/>
      <c r="K311" s="35">
        <v>0</v>
      </c>
      <c r="L311" s="35"/>
      <c r="M311" s="35">
        <v>0</v>
      </c>
      <c r="N311" s="35"/>
      <c r="O311" s="35">
        <f t="shared" si="142"/>
        <v>0</v>
      </c>
      <c r="P311" s="35"/>
      <c r="Q311" s="35">
        <f t="shared" si="143"/>
        <v>0</v>
      </c>
      <c r="R311" s="35"/>
      <c r="S311" s="35">
        <f t="shared" si="144"/>
        <v>0</v>
      </c>
      <c r="T311" s="35"/>
      <c r="U311" s="35">
        <f t="shared" si="145"/>
        <v>0</v>
      </c>
      <c r="V311" s="35"/>
      <c r="W311" s="35">
        <v>0</v>
      </c>
      <c r="X311" s="35"/>
      <c r="Y311" s="35">
        <v>0</v>
      </c>
      <c r="Z311" s="35"/>
      <c r="AA311" s="35">
        <f t="shared" si="146"/>
        <v>0</v>
      </c>
    </row>
    <row r="312" spans="1:27" ht="15" x14ac:dyDescent="0.25">
      <c r="A312" s="24"/>
      <c r="C312" s="39"/>
      <c r="D312" s="16" t="s">
        <v>773</v>
      </c>
      <c r="E312" s="35">
        <v>0</v>
      </c>
      <c r="F312" s="35"/>
      <c r="G312" s="35">
        <v>0</v>
      </c>
      <c r="H312" s="35"/>
      <c r="I312" s="35">
        <f t="shared" si="147"/>
        <v>0</v>
      </c>
      <c r="J312" s="35"/>
      <c r="K312" s="35">
        <v>0</v>
      </c>
      <c r="L312" s="35"/>
      <c r="M312" s="35">
        <v>0</v>
      </c>
      <c r="N312" s="35"/>
      <c r="O312" s="35">
        <f t="shared" si="142"/>
        <v>0</v>
      </c>
      <c r="P312" s="35"/>
      <c r="Q312" s="35">
        <f t="shared" si="143"/>
        <v>0</v>
      </c>
      <c r="R312" s="35"/>
      <c r="S312" s="35">
        <f t="shared" si="144"/>
        <v>0</v>
      </c>
      <c r="T312" s="35"/>
      <c r="U312" s="35">
        <f t="shared" si="145"/>
        <v>0</v>
      </c>
      <c r="V312" s="35"/>
      <c r="W312" s="35">
        <v>0</v>
      </c>
      <c r="X312" s="35"/>
      <c r="Y312" s="35">
        <v>0</v>
      </c>
      <c r="Z312" s="35"/>
      <c r="AA312" s="35">
        <f t="shared" si="146"/>
        <v>0</v>
      </c>
    </row>
    <row r="313" spans="1:27" ht="15" x14ac:dyDescent="0.25">
      <c r="A313" s="24"/>
      <c r="C313" s="39"/>
      <c r="D313" s="16" t="s">
        <v>774</v>
      </c>
      <c r="E313" s="35">
        <v>0</v>
      </c>
      <c r="F313" s="35"/>
      <c r="G313" s="35">
        <v>0</v>
      </c>
      <c r="H313" s="35"/>
      <c r="I313" s="35">
        <f t="shared" si="147"/>
        <v>0</v>
      </c>
      <c r="J313" s="35"/>
      <c r="K313" s="35">
        <v>0</v>
      </c>
      <c r="L313" s="35"/>
      <c r="M313" s="35">
        <v>0</v>
      </c>
      <c r="N313" s="35"/>
      <c r="O313" s="35">
        <f t="shared" si="142"/>
        <v>0</v>
      </c>
      <c r="P313" s="35"/>
      <c r="Q313" s="35">
        <f t="shared" si="143"/>
        <v>0</v>
      </c>
      <c r="R313" s="35"/>
      <c r="S313" s="35">
        <f t="shared" si="144"/>
        <v>0</v>
      </c>
      <c r="T313" s="35"/>
      <c r="U313" s="35">
        <f t="shared" si="145"/>
        <v>0</v>
      </c>
      <c r="V313" s="35"/>
      <c r="W313" s="35">
        <v>0</v>
      </c>
      <c r="X313" s="35"/>
      <c r="Y313" s="35">
        <v>0</v>
      </c>
      <c r="Z313" s="35"/>
      <c r="AA313" s="35">
        <f t="shared" si="146"/>
        <v>0</v>
      </c>
    </row>
    <row r="314" spans="1:27" ht="15" x14ac:dyDescent="0.25">
      <c r="A314" s="24"/>
      <c r="C314" s="39"/>
      <c r="D314" s="16" t="s">
        <v>775</v>
      </c>
      <c r="E314" s="35">
        <v>0</v>
      </c>
      <c r="F314" s="35"/>
      <c r="G314" s="35">
        <v>0</v>
      </c>
      <c r="H314" s="35"/>
      <c r="I314" s="35">
        <f t="shared" si="147"/>
        <v>0</v>
      </c>
      <c r="J314" s="35"/>
      <c r="K314" s="35">
        <v>0</v>
      </c>
      <c r="L314" s="35"/>
      <c r="M314" s="35">
        <v>0</v>
      </c>
      <c r="N314" s="35"/>
      <c r="O314" s="35">
        <f t="shared" si="142"/>
        <v>0</v>
      </c>
      <c r="P314" s="35"/>
      <c r="Q314" s="35">
        <f t="shared" si="143"/>
        <v>0</v>
      </c>
      <c r="R314" s="35"/>
      <c r="S314" s="35">
        <f t="shared" si="144"/>
        <v>0</v>
      </c>
      <c r="T314" s="35"/>
      <c r="U314" s="35">
        <f t="shared" si="145"/>
        <v>0</v>
      </c>
      <c r="V314" s="35"/>
      <c r="W314" s="35">
        <v>0</v>
      </c>
      <c r="X314" s="35"/>
      <c r="Y314" s="35">
        <v>0</v>
      </c>
      <c r="Z314" s="35"/>
      <c r="AA314" s="35">
        <f t="shared" si="146"/>
        <v>0</v>
      </c>
    </row>
    <row r="315" spans="1:27" ht="15" x14ac:dyDescent="0.25">
      <c r="A315" s="24"/>
      <c r="C315" s="39"/>
      <c r="D315" s="16" t="s">
        <v>45</v>
      </c>
      <c r="E315" s="35">
        <v>0</v>
      </c>
      <c r="F315" s="35"/>
      <c r="G315" s="35">
        <v>0</v>
      </c>
      <c r="H315" s="35"/>
      <c r="I315" s="35">
        <f t="shared" si="147"/>
        <v>0</v>
      </c>
      <c r="J315" s="35"/>
      <c r="K315" s="35">
        <v>0</v>
      </c>
      <c r="L315" s="35"/>
      <c r="M315" s="35">
        <v>0</v>
      </c>
      <c r="N315" s="35"/>
      <c r="O315" s="35">
        <f t="shared" si="142"/>
        <v>0</v>
      </c>
      <c r="P315" s="35"/>
      <c r="Q315" s="35">
        <f t="shared" si="143"/>
        <v>0</v>
      </c>
      <c r="R315" s="35"/>
      <c r="S315" s="35">
        <f t="shared" si="144"/>
        <v>0</v>
      </c>
      <c r="T315" s="35"/>
      <c r="U315" s="35">
        <f t="shared" si="145"/>
        <v>0</v>
      </c>
      <c r="V315" s="35"/>
      <c r="W315" s="35">
        <v>0</v>
      </c>
      <c r="X315" s="35"/>
      <c r="Y315" s="35">
        <v>0</v>
      </c>
      <c r="Z315" s="35"/>
      <c r="AA315" s="35">
        <f t="shared" si="146"/>
        <v>0</v>
      </c>
    </row>
    <row r="316" spans="1:27" ht="15" x14ac:dyDescent="0.25">
      <c r="A316" s="24"/>
      <c r="C316" s="39"/>
      <c r="D316" s="16" t="s">
        <v>47</v>
      </c>
      <c r="E316" s="35">
        <v>0</v>
      </c>
      <c r="F316" s="35"/>
      <c r="G316" s="35">
        <v>0</v>
      </c>
      <c r="H316" s="35"/>
      <c r="I316" s="35">
        <f t="shared" si="147"/>
        <v>0</v>
      </c>
      <c r="J316" s="35"/>
      <c r="K316" s="35">
        <v>0</v>
      </c>
      <c r="L316" s="35"/>
      <c r="M316" s="35">
        <v>0</v>
      </c>
      <c r="N316" s="35"/>
      <c r="O316" s="35">
        <f t="shared" si="142"/>
        <v>0</v>
      </c>
      <c r="P316" s="35"/>
      <c r="Q316" s="35">
        <f t="shared" si="143"/>
        <v>0</v>
      </c>
      <c r="R316" s="35"/>
      <c r="S316" s="35">
        <f t="shared" si="144"/>
        <v>0</v>
      </c>
      <c r="T316" s="35"/>
      <c r="U316" s="35">
        <f t="shared" si="145"/>
        <v>0</v>
      </c>
      <c r="V316" s="35"/>
      <c r="W316" s="35">
        <v>0</v>
      </c>
      <c r="X316" s="35"/>
      <c r="Y316" s="35">
        <v>0</v>
      </c>
      <c r="Z316" s="35"/>
      <c r="AA316" s="35">
        <f t="shared" si="146"/>
        <v>0</v>
      </c>
    </row>
    <row r="317" spans="1:27" ht="15" x14ac:dyDescent="0.25">
      <c r="A317" s="24"/>
      <c r="C317" s="39"/>
      <c r="D317" s="16" t="s">
        <v>49</v>
      </c>
      <c r="E317" s="35">
        <v>0</v>
      </c>
      <c r="F317" s="35"/>
      <c r="G317" s="35">
        <v>0</v>
      </c>
      <c r="H317" s="35"/>
      <c r="I317" s="35">
        <f t="shared" si="147"/>
        <v>0</v>
      </c>
      <c r="J317" s="35"/>
      <c r="K317" s="35">
        <v>0</v>
      </c>
      <c r="L317" s="35"/>
      <c r="M317" s="35">
        <v>0</v>
      </c>
      <c r="N317" s="35"/>
      <c r="O317" s="35">
        <f t="shared" si="142"/>
        <v>0</v>
      </c>
      <c r="P317" s="35"/>
      <c r="Q317" s="35">
        <f t="shared" si="143"/>
        <v>0</v>
      </c>
      <c r="R317" s="35"/>
      <c r="S317" s="35">
        <f t="shared" si="144"/>
        <v>0</v>
      </c>
      <c r="T317" s="35"/>
      <c r="U317" s="35">
        <f t="shared" si="145"/>
        <v>0</v>
      </c>
      <c r="V317" s="35"/>
      <c r="W317" s="35">
        <v>0</v>
      </c>
      <c r="X317" s="35"/>
      <c r="Y317" s="35">
        <v>0</v>
      </c>
      <c r="Z317" s="35"/>
      <c r="AA317" s="35">
        <f t="shared" si="146"/>
        <v>0</v>
      </c>
    </row>
    <row r="318" spans="1:27" ht="15" x14ac:dyDescent="0.25">
      <c r="A318" s="24"/>
      <c r="C318" s="39"/>
      <c r="D318" s="16" t="s">
        <v>51</v>
      </c>
      <c r="E318" s="35">
        <v>0</v>
      </c>
      <c r="F318" s="35"/>
      <c r="G318" s="35">
        <v>0</v>
      </c>
      <c r="H318" s="35"/>
      <c r="I318" s="35">
        <f t="shared" si="147"/>
        <v>0</v>
      </c>
      <c r="J318" s="35"/>
      <c r="K318" s="35">
        <v>0</v>
      </c>
      <c r="L318" s="35"/>
      <c r="M318" s="35">
        <v>0</v>
      </c>
      <c r="N318" s="35"/>
      <c r="O318" s="35">
        <f t="shared" si="142"/>
        <v>0</v>
      </c>
      <c r="P318" s="35"/>
      <c r="Q318" s="35">
        <f t="shared" si="143"/>
        <v>0</v>
      </c>
      <c r="R318" s="35"/>
      <c r="S318" s="35">
        <f t="shared" si="144"/>
        <v>0</v>
      </c>
      <c r="T318" s="35"/>
      <c r="U318" s="35">
        <f t="shared" si="145"/>
        <v>0</v>
      </c>
      <c r="V318" s="35"/>
      <c r="W318" s="35">
        <v>0</v>
      </c>
      <c r="X318" s="35"/>
      <c r="Y318" s="35">
        <v>0</v>
      </c>
      <c r="Z318" s="35"/>
      <c r="AA318" s="35">
        <f t="shared" si="146"/>
        <v>0</v>
      </c>
    </row>
    <row r="319" spans="1:27" ht="15" x14ac:dyDescent="0.25">
      <c r="A319" s="24"/>
      <c r="C319" s="36" t="s">
        <v>841</v>
      </c>
      <c r="E319" s="37">
        <f>SUM(E310:E318)</f>
        <v>0</v>
      </c>
      <c r="F319" s="35"/>
      <c r="G319" s="37">
        <f>SUM(G310:G318)</f>
        <v>0</v>
      </c>
      <c r="H319" s="35"/>
      <c r="I319" s="37">
        <f>SUM(I310:I318)</f>
        <v>0</v>
      </c>
      <c r="J319" s="35"/>
      <c r="K319" s="37">
        <f>SUM(K310:K318)</f>
        <v>0</v>
      </c>
      <c r="L319" s="35"/>
      <c r="M319" s="37">
        <f>SUM(M310:M318)</f>
        <v>0</v>
      </c>
      <c r="N319" s="35"/>
      <c r="O319" s="37">
        <f>SUM(O310:O318)</f>
        <v>0</v>
      </c>
      <c r="P319" s="35"/>
      <c r="Q319" s="37">
        <f>SUM(Q310:Q318)</f>
        <v>0</v>
      </c>
      <c r="R319" s="35"/>
      <c r="S319" s="37">
        <f>SUM(S310:S318)</f>
        <v>0</v>
      </c>
      <c r="T319" s="35"/>
      <c r="U319" s="37">
        <f>SUM(U310:U318)</f>
        <v>0</v>
      </c>
      <c r="V319" s="35"/>
      <c r="W319" s="37">
        <f>SUM(W310:W318)</f>
        <v>0</v>
      </c>
      <c r="X319" s="35"/>
      <c r="Y319" s="37">
        <f>SUM(Y310:Y318)</f>
        <v>0</v>
      </c>
      <c r="Z319" s="35"/>
      <c r="AA319" s="37">
        <f>SUM(AA310:AA318)</f>
        <v>0</v>
      </c>
    </row>
    <row r="320" spans="1:27" ht="15" x14ac:dyDescent="0.25">
      <c r="A320" s="24"/>
      <c r="C320" s="36" t="s">
        <v>836</v>
      </c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</row>
    <row r="321" spans="1:27" ht="15" x14ac:dyDescent="0.25">
      <c r="A321" s="24"/>
      <c r="C321" s="36"/>
      <c r="D321" s="16" t="s">
        <v>242</v>
      </c>
      <c r="E321" s="35">
        <v>0</v>
      </c>
      <c r="F321" s="35"/>
      <c r="G321" s="35">
        <v>0</v>
      </c>
      <c r="H321" s="35"/>
      <c r="I321" s="35">
        <f>E321+G321</f>
        <v>0</v>
      </c>
      <c r="J321" s="35"/>
      <c r="K321" s="35">
        <v>0</v>
      </c>
      <c r="L321" s="35"/>
      <c r="M321" s="35">
        <v>0</v>
      </c>
      <c r="N321" s="35"/>
      <c r="O321" s="35">
        <f>K321+M321</f>
        <v>0</v>
      </c>
      <c r="P321" s="35"/>
      <c r="Q321" s="35">
        <f>E321+K321</f>
        <v>0</v>
      </c>
      <c r="R321" s="35"/>
      <c r="S321" s="35">
        <f>G321+M321</f>
        <v>0</v>
      </c>
      <c r="T321" s="35"/>
      <c r="U321" s="35">
        <f>Q321+S321</f>
        <v>0</v>
      </c>
      <c r="V321" s="35"/>
      <c r="W321" s="35">
        <v>0</v>
      </c>
      <c r="X321" s="35"/>
      <c r="Y321" s="35">
        <v>0</v>
      </c>
      <c r="Z321" s="35"/>
      <c r="AA321" s="35">
        <f>W321+Y321</f>
        <v>0</v>
      </c>
    </row>
    <row r="322" spans="1:27" ht="15" x14ac:dyDescent="0.25">
      <c r="A322" s="24"/>
      <c r="C322" s="36"/>
      <c r="D322" s="16" t="s">
        <v>829</v>
      </c>
      <c r="E322" s="35">
        <v>0</v>
      </c>
      <c r="F322" s="35"/>
      <c r="G322" s="35">
        <v>0</v>
      </c>
      <c r="H322" s="35"/>
      <c r="I322" s="35">
        <f>E322+G322</f>
        <v>0</v>
      </c>
      <c r="J322" s="35"/>
      <c r="K322" s="35">
        <v>0</v>
      </c>
      <c r="L322" s="35"/>
      <c r="M322" s="35">
        <v>0</v>
      </c>
      <c r="N322" s="35"/>
      <c r="O322" s="35">
        <f>K322+M322</f>
        <v>0</v>
      </c>
      <c r="P322" s="35"/>
      <c r="Q322" s="35">
        <f>E322+K322</f>
        <v>0</v>
      </c>
      <c r="R322" s="35"/>
      <c r="S322" s="35">
        <f>G322+M322</f>
        <v>0</v>
      </c>
      <c r="T322" s="35"/>
      <c r="U322" s="35">
        <f>Q322+S322</f>
        <v>0</v>
      </c>
      <c r="V322" s="35"/>
      <c r="W322" s="35">
        <v>0</v>
      </c>
      <c r="X322" s="35"/>
      <c r="Y322" s="35">
        <v>0</v>
      </c>
      <c r="Z322" s="35"/>
      <c r="AA322" s="35">
        <f>W322+Y322</f>
        <v>0</v>
      </c>
    </row>
    <row r="323" spans="1:27" ht="15" x14ac:dyDescent="0.25">
      <c r="A323" s="24"/>
      <c r="C323" s="36"/>
      <c r="D323" s="16" t="s">
        <v>828</v>
      </c>
      <c r="E323" s="35">
        <v>0</v>
      </c>
      <c r="F323" s="35"/>
      <c r="G323" s="35">
        <v>0</v>
      </c>
      <c r="H323" s="35"/>
      <c r="I323" s="35">
        <f>E323+G323</f>
        <v>0</v>
      </c>
      <c r="J323" s="35"/>
      <c r="K323" s="35">
        <v>0</v>
      </c>
      <c r="L323" s="35"/>
      <c r="M323" s="35">
        <v>0</v>
      </c>
      <c r="N323" s="35"/>
      <c r="O323" s="35">
        <f>K323+M323</f>
        <v>0</v>
      </c>
      <c r="P323" s="35"/>
      <c r="Q323" s="35">
        <f>E323+K323</f>
        <v>0</v>
      </c>
      <c r="R323" s="35"/>
      <c r="S323" s="35">
        <f>G323+M323</f>
        <v>0</v>
      </c>
      <c r="T323" s="35"/>
      <c r="U323" s="35">
        <f>Q323+S323</f>
        <v>0</v>
      </c>
      <c r="V323" s="35"/>
      <c r="W323" s="35">
        <v>0</v>
      </c>
      <c r="X323" s="35"/>
      <c r="Y323" s="35">
        <v>0</v>
      </c>
      <c r="Z323" s="35"/>
      <c r="AA323" s="35">
        <f>W323+Y323</f>
        <v>0</v>
      </c>
    </row>
    <row r="324" spans="1:27" ht="15" x14ac:dyDescent="0.25">
      <c r="A324" s="24"/>
      <c r="C324" s="36"/>
      <c r="D324" s="16" t="s">
        <v>246</v>
      </c>
      <c r="E324" s="35">
        <v>0</v>
      </c>
      <c r="F324" s="35"/>
      <c r="G324" s="35">
        <v>0</v>
      </c>
      <c r="H324" s="35"/>
      <c r="I324" s="35">
        <f>E324+G324</f>
        <v>0</v>
      </c>
      <c r="J324" s="35"/>
      <c r="K324" s="35">
        <v>0</v>
      </c>
      <c r="L324" s="35"/>
      <c r="M324" s="35">
        <v>0</v>
      </c>
      <c r="N324" s="35"/>
      <c r="O324" s="35">
        <f>K324+M324</f>
        <v>0</v>
      </c>
      <c r="P324" s="35"/>
      <c r="Q324" s="35">
        <f>E324+K324</f>
        <v>0</v>
      </c>
      <c r="R324" s="35"/>
      <c r="S324" s="35">
        <f>G324+M324</f>
        <v>0</v>
      </c>
      <c r="T324" s="35"/>
      <c r="U324" s="35">
        <f>Q324+S324</f>
        <v>0</v>
      </c>
      <c r="V324" s="35"/>
      <c r="W324" s="35">
        <v>0</v>
      </c>
      <c r="X324" s="35"/>
      <c r="Y324" s="35">
        <v>0</v>
      </c>
      <c r="Z324" s="35"/>
      <c r="AA324" s="35">
        <f>W324+Y324</f>
        <v>0</v>
      </c>
    </row>
    <row r="325" spans="1:27" ht="15" x14ac:dyDescent="0.25">
      <c r="A325" s="24"/>
      <c r="C325" s="36"/>
      <c r="D325" s="16" t="s">
        <v>51</v>
      </c>
      <c r="E325" s="35">
        <v>0</v>
      </c>
      <c r="F325" s="35"/>
      <c r="G325" s="35">
        <v>0</v>
      </c>
      <c r="H325" s="35"/>
      <c r="I325" s="35">
        <f>E325+G325</f>
        <v>0</v>
      </c>
      <c r="J325" s="35"/>
      <c r="K325" s="35">
        <v>0</v>
      </c>
      <c r="L325" s="35"/>
      <c r="M325" s="35">
        <v>0</v>
      </c>
      <c r="N325" s="35"/>
      <c r="O325" s="35">
        <f>K325+M325</f>
        <v>0</v>
      </c>
      <c r="P325" s="35"/>
      <c r="Q325" s="35">
        <f>E325+K325</f>
        <v>0</v>
      </c>
      <c r="R325" s="35"/>
      <c r="S325" s="35">
        <f>G325+M325</f>
        <v>0</v>
      </c>
      <c r="T325" s="35"/>
      <c r="U325" s="35">
        <f>Q325+S325</f>
        <v>0</v>
      </c>
      <c r="V325" s="35"/>
      <c r="W325" s="35">
        <v>0</v>
      </c>
      <c r="X325" s="35"/>
      <c r="Y325" s="35">
        <v>0</v>
      </c>
      <c r="Z325" s="35"/>
      <c r="AA325" s="35">
        <f>W325+Y325</f>
        <v>0</v>
      </c>
    </row>
    <row r="326" spans="1:27" ht="15" x14ac:dyDescent="0.25">
      <c r="A326" s="24"/>
      <c r="C326" s="36" t="s">
        <v>840</v>
      </c>
      <c r="E326" s="37">
        <f>SUM(E321:E325)</f>
        <v>0</v>
      </c>
      <c r="F326" s="35"/>
      <c r="G326" s="37">
        <f>SUM(G321:G325)</f>
        <v>0</v>
      </c>
      <c r="H326" s="35"/>
      <c r="I326" s="37">
        <f>SUM(I321:I325)</f>
        <v>0</v>
      </c>
      <c r="J326" s="35"/>
      <c r="K326" s="37">
        <f>SUM(K321:K325)</f>
        <v>0</v>
      </c>
      <c r="L326" s="35"/>
      <c r="M326" s="37">
        <f>SUM(M321:M325)</f>
        <v>0</v>
      </c>
      <c r="N326" s="35"/>
      <c r="O326" s="37">
        <f>SUM(O321:O325)</f>
        <v>0</v>
      </c>
      <c r="P326" s="35"/>
      <c r="Q326" s="37">
        <f>SUM(Q321:Q325)</f>
        <v>0</v>
      </c>
      <c r="R326" s="35"/>
      <c r="S326" s="37">
        <f>SUM(S321:S325)</f>
        <v>0</v>
      </c>
      <c r="T326" s="35"/>
      <c r="U326" s="37">
        <f>SUM(U321:U325)</f>
        <v>0</v>
      </c>
      <c r="V326" s="35"/>
      <c r="W326" s="37">
        <f>SUM(W321:W325)</f>
        <v>0</v>
      </c>
      <c r="X326" s="35"/>
      <c r="Y326" s="37">
        <f>SUM(Y321:Y325)</f>
        <v>0</v>
      </c>
      <c r="Z326" s="35"/>
      <c r="AA326" s="37">
        <f>SUM(AA321:AA325)</f>
        <v>0</v>
      </c>
    </row>
    <row r="327" spans="1:27" ht="15" x14ac:dyDescent="0.25">
      <c r="A327" s="24"/>
      <c r="C327" s="36" t="s">
        <v>837</v>
      </c>
      <c r="E327" s="37">
        <f>E319+E326</f>
        <v>0</v>
      </c>
      <c r="F327" s="35"/>
      <c r="G327" s="37">
        <f>G319+G326</f>
        <v>0</v>
      </c>
      <c r="H327" s="35"/>
      <c r="I327" s="37">
        <f>I319+I326</f>
        <v>0</v>
      </c>
      <c r="J327" s="35"/>
      <c r="K327" s="37">
        <f>K319+K326</f>
        <v>0</v>
      </c>
      <c r="L327" s="35"/>
      <c r="M327" s="37">
        <f>M319+M326</f>
        <v>0</v>
      </c>
      <c r="N327" s="35"/>
      <c r="O327" s="37">
        <f>O319+O326</f>
        <v>0</v>
      </c>
      <c r="P327" s="35"/>
      <c r="Q327" s="37">
        <f>Q319+Q326</f>
        <v>0</v>
      </c>
      <c r="R327" s="35"/>
      <c r="S327" s="37">
        <f>S319+S326</f>
        <v>0</v>
      </c>
      <c r="T327" s="35"/>
      <c r="U327" s="37">
        <f>U319+U326</f>
        <v>0</v>
      </c>
      <c r="V327" s="35"/>
      <c r="W327" s="37">
        <f>W319+W326</f>
        <v>0</v>
      </c>
      <c r="X327" s="35"/>
      <c r="Y327" s="37">
        <f>Y319+Y326</f>
        <v>0</v>
      </c>
      <c r="Z327" s="35"/>
      <c r="AA327" s="37">
        <f>AA319+AA326</f>
        <v>0</v>
      </c>
    </row>
    <row r="328" spans="1:27" ht="15" x14ac:dyDescent="0.25">
      <c r="A328" s="24"/>
      <c r="C328" s="36" t="s">
        <v>268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</row>
    <row r="329" spans="1:27" ht="15" x14ac:dyDescent="0.25">
      <c r="A329" s="24" t="s">
        <v>269</v>
      </c>
      <c r="C329" s="36"/>
      <c r="D329" s="16" t="s">
        <v>242</v>
      </c>
      <c r="E329" s="35">
        <v>0</v>
      </c>
      <c r="F329" s="35"/>
      <c r="G329" s="35">
        <v>0</v>
      </c>
      <c r="H329" s="35"/>
      <c r="I329" s="35">
        <f>E329+G329</f>
        <v>0</v>
      </c>
      <c r="J329" s="35"/>
      <c r="K329" s="35">
        <v>0</v>
      </c>
      <c r="L329" s="35"/>
      <c r="M329" s="35">
        <v>0</v>
      </c>
      <c r="N329" s="35"/>
      <c r="O329" s="35">
        <f>K329+M329</f>
        <v>0</v>
      </c>
      <c r="P329" s="35"/>
      <c r="Q329" s="35">
        <f>E329+K329</f>
        <v>0</v>
      </c>
      <c r="R329" s="35"/>
      <c r="S329" s="35">
        <f>G329+M329</f>
        <v>0</v>
      </c>
      <c r="T329" s="35"/>
      <c r="U329" s="35">
        <f>Q329+S329</f>
        <v>0</v>
      </c>
      <c r="V329" s="35"/>
      <c r="W329" s="35">
        <v>0</v>
      </c>
      <c r="X329" s="35"/>
      <c r="Y329" s="35">
        <v>0</v>
      </c>
      <c r="Z329" s="35"/>
      <c r="AA329" s="35">
        <f>+Y329+W329</f>
        <v>0</v>
      </c>
    </row>
    <row r="330" spans="1:27" ht="15" x14ac:dyDescent="0.25">
      <c r="A330" s="24" t="s">
        <v>270</v>
      </c>
      <c r="C330" s="36"/>
      <c r="D330" s="16" t="s">
        <v>244</v>
      </c>
      <c r="E330" s="35">
        <v>0</v>
      </c>
      <c r="F330" s="35"/>
      <c r="G330" s="35">
        <v>0</v>
      </c>
      <c r="H330" s="35"/>
      <c r="I330" s="35">
        <f>E330+G330</f>
        <v>0</v>
      </c>
      <c r="J330" s="35"/>
      <c r="K330" s="35">
        <v>0</v>
      </c>
      <c r="L330" s="35"/>
      <c r="M330" s="35">
        <v>0</v>
      </c>
      <c r="N330" s="35"/>
      <c r="O330" s="35">
        <f>K330+M330</f>
        <v>0</v>
      </c>
      <c r="P330" s="35"/>
      <c r="Q330" s="35">
        <f>E330+K330</f>
        <v>0</v>
      </c>
      <c r="R330" s="35"/>
      <c r="S330" s="35">
        <f>G330+M330</f>
        <v>0</v>
      </c>
      <c r="T330" s="35"/>
      <c r="U330" s="35">
        <f>Q330+S330</f>
        <v>0</v>
      </c>
      <c r="V330" s="35"/>
      <c r="W330" s="35">
        <v>0</v>
      </c>
      <c r="X330" s="35"/>
      <c r="Y330" s="35">
        <v>0</v>
      </c>
      <c r="Z330" s="35"/>
      <c r="AA330" s="35">
        <f>+Y330+W330</f>
        <v>0</v>
      </c>
    </row>
    <row r="331" spans="1:27" ht="15" x14ac:dyDescent="0.25">
      <c r="A331" s="24" t="s">
        <v>271</v>
      </c>
      <c r="C331" s="36"/>
      <c r="D331" s="16" t="s">
        <v>246</v>
      </c>
      <c r="E331" s="35">
        <v>0</v>
      </c>
      <c r="F331" s="35"/>
      <c r="G331" s="35">
        <v>0</v>
      </c>
      <c r="H331" s="35"/>
      <c r="I331" s="35">
        <f>E331+G331</f>
        <v>0</v>
      </c>
      <c r="J331" s="35"/>
      <c r="K331" s="35">
        <v>0</v>
      </c>
      <c r="L331" s="35"/>
      <c r="M331" s="35">
        <v>0</v>
      </c>
      <c r="N331" s="35"/>
      <c r="O331" s="35">
        <f>K331+M331</f>
        <v>0</v>
      </c>
      <c r="P331" s="35"/>
      <c r="Q331" s="35">
        <f>E331+K331</f>
        <v>0</v>
      </c>
      <c r="R331" s="35"/>
      <c r="S331" s="35">
        <f>G331+M331</f>
        <v>0</v>
      </c>
      <c r="T331" s="35"/>
      <c r="U331" s="35">
        <f>Q331+S331</f>
        <v>0</v>
      </c>
      <c r="V331" s="35"/>
      <c r="W331" s="35">
        <v>0</v>
      </c>
      <c r="X331" s="35"/>
      <c r="Y331" s="35">
        <v>0</v>
      </c>
      <c r="Z331" s="35"/>
      <c r="AA331" s="35">
        <f>+Y331+W331</f>
        <v>0</v>
      </c>
    </row>
    <row r="332" spans="1:27" ht="15" x14ac:dyDescent="0.25">
      <c r="A332" s="24" t="s">
        <v>272</v>
      </c>
      <c r="C332" s="36"/>
      <c r="D332" s="16" t="s">
        <v>51</v>
      </c>
      <c r="E332" s="35">
        <v>0</v>
      </c>
      <c r="F332" s="35"/>
      <c r="G332" s="35">
        <v>0</v>
      </c>
      <c r="H332" s="35"/>
      <c r="I332" s="35">
        <f>E332+G332</f>
        <v>0</v>
      </c>
      <c r="J332" s="35"/>
      <c r="K332" s="35">
        <v>0</v>
      </c>
      <c r="L332" s="35"/>
      <c r="M332" s="35">
        <v>0</v>
      </c>
      <c r="N332" s="35"/>
      <c r="O332" s="35">
        <f>K332+M332</f>
        <v>0</v>
      </c>
      <c r="P332" s="35"/>
      <c r="Q332" s="35">
        <f>E332+K332</f>
        <v>0</v>
      </c>
      <c r="R332" s="35"/>
      <c r="S332" s="35">
        <f>G332+M332</f>
        <v>0</v>
      </c>
      <c r="T332" s="35"/>
      <c r="U332" s="35">
        <f>Q332+S332</f>
        <v>0</v>
      </c>
      <c r="V332" s="35"/>
      <c r="W332" s="35">
        <v>0</v>
      </c>
      <c r="X332" s="35"/>
      <c r="Y332" s="35">
        <v>0</v>
      </c>
      <c r="Z332" s="35"/>
      <c r="AA332" s="35">
        <f>+Y332+W332</f>
        <v>0</v>
      </c>
    </row>
    <row r="333" spans="1:27" ht="15" x14ac:dyDescent="0.25">
      <c r="A333" s="24" t="s">
        <v>273</v>
      </c>
      <c r="C333" s="36"/>
      <c r="D333" s="16" t="s">
        <v>249</v>
      </c>
      <c r="E333" s="35">
        <v>0</v>
      </c>
      <c r="F333" s="35"/>
      <c r="G333" s="35">
        <v>0</v>
      </c>
      <c r="H333" s="35"/>
      <c r="I333" s="35">
        <f>E333+G333</f>
        <v>0</v>
      </c>
      <c r="J333" s="35"/>
      <c r="K333" s="35">
        <v>0</v>
      </c>
      <c r="L333" s="35"/>
      <c r="M333" s="35">
        <v>0</v>
      </c>
      <c r="N333" s="35"/>
      <c r="O333" s="35">
        <f>K333+M333</f>
        <v>0</v>
      </c>
      <c r="P333" s="35"/>
      <c r="Q333" s="35">
        <f>E333+K333</f>
        <v>0</v>
      </c>
      <c r="R333" s="35"/>
      <c r="S333" s="35">
        <f>G333+M333</f>
        <v>0</v>
      </c>
      <c r="T333" s="35"/>
      <c r="U333" s="35">
        <f>Q333+S333</f>
        <v>0</v>
      </c>
      <c r="V333" s="35"/>
      <c r="W333" s="35">
        <v>0</v>
      </c>
      <c r="X333" s="35"/>
      <c r="Y333" s="35">
        <v>0</v>
      </c>
      <c r="Z333" s="35"/>
      <c r="AA333" s="35">
        <f>+Y333+W333</f>
        <v>0</v>
      </c>
    </row>
    <row r="334" spans="1:27" ht="15" x14ac:dyDescent="0.25">
      <c r="A334" s="24" t="s">
        <v>274</v>
      </c>
      <c r="C334" s="36" t="s">
        <v>275</v>
      </c>
      <c r="E334" s="37">
        <f>SUM(E329:E333)</f>
        <v>0</v>
      </c>
      <c r="F334" s="35"/>
      <c r="G334" s="37">
        <f>SUM(G329:G333)</f>
        <v>0</v>
      </c>
      <c r="H334" s="35"/>
      <c r="I334" s="37">
        <f>SUM(I329:I333)</f>
        <v>0</v>
      </c>
      <c r="J334" s="35"/>
      <c r="K334" s="37">
        <f>SUM(K329:K333)</f>
        <v>0</v>
      </c>
      <c r="L334" s="35"/>
      <c r="M334" s="37">
        <f>SUM(M329:M333)</f>
        <v>0</v>
      </c>
      <c r="N334" s="35"/>
      <c r="O334" s="37">
        <f>SUM(O329:O333)</f>
        <v>0</v>
      </c>
      <c r="P334" s="35"/>
      <c r="Q334" s="37">
        <f>SUM(Q329:Q333)</f>
        <v>0</v>
      </c>
      <c r="R334" s="35"/>
      <c r="S334" s="37">
        <f>SUM(S329:S333)</f>
        <v>0</v>
      </c>
      <c r="T334" s="35"/>
      <c r="U334" s="37">
        <f>SUM(U329:U333)</f>
        <v>0</v>
      </c>
      <c r="V334" s="35"/>
      <c r="W334" s="37">
        <f>SUM(W329:W333)</f>
        <v>0</v>
      </c>
      <c r="X334" s="35"/>
      <c r="Y334" s="37">
        <f>SUM(Y329:Y333)</f>
        <v>0</v>
      </c>
      <c r="Z334" s="35"/>
      <c r="AA334" s="37">
        <f>SUM(AA329:AA333)</f>
        <v>0</v>
      </c>
    </row>
    <row r="335" spans="1:27" ht="15" x14ac:dyDescent="0.25">
      <c r="A335" s="24"/>
      <c r="C335" s="36" t="s">
        <v>842</v>
      </c>
      <c r="E335" s="37">
        <f>+E253+E212+E222+E232+E239+E201+E68+E246+E271+E289+E308+E327+E334</f>
        <v>7816685</v>
      </c>
      <c r="F335" s="35"/>
      <c r="G335" s="37">
        <f>+G253+G212+G222+G232+G239+G201+G68+G246+G271+G289+G308+G327+G334</f>
        <v>3258834</v>
      </c>
      <c r="H335" s="35"/>
      <c r="I335" s="37">
        <f>+I253+I212+I222+I232+I239+I201+I68+I246+I271+I289+I308+I327+I334</f>
        <v>11075519</v>
      </c>
      <c r="J335" s="35"/>
      <c r="K335" s="37">
        <f>+K253+K212+K222+K232+K239+K201+K68+K246+K271+K289+K308+K327+K334</f>
        <v>3259</v>
      </c>
      <c r="L335" s="35"/>
      <c r="M335" s="37">
        <f>+M253+M212+M222+M232+M239+M201+M68+M246+M271+M289+M308+M327+M334</f>
        <v>119900</v>
      </c>
      <c r="N335" s="35"/>
      <c r="O335" s="37">
        <f>+O253+O212+O222+O232+O239+O201+O68+O246+O271+O289+O308+O327+O334</f>
        <v>123159</v>
      </c>
      <c r="P335" s="35"/>
      <c r="Q335" s="37">
        <f>+Q253+Q212+Q222+Q232+Q239+Q201+Q68+Q246+Q271+Q289+Q308+Q327+Q334</f>
        <v>7819944</v>
      </c>
      <c r="R335" s="35"/>
      <c r="S335" s="37">
        <f>+S253+S212+S222+S232+S239+S201+S68+S246+S271+S289+S308+S327+S334</f>
        <v>3378734</v>
      </c>
      <c r="T335" s="35"/>
      <c r="U335" s="37">
        <f>+U253+U212+U222+U232+U239+U201+U68+U246+U271+U289+U308+U327+U334</f>
        <v>11198678</v>
      </c>
      <c r="V335" s="35"/>
      <c r="W335" s="37">
        <f>+W253+W212+W222+W232+W239+W201+W68+W246+W271+W289+W308+W327+W334</f>
        <v>7596689</v>
      </c>
      <c r="X335" s="37"/>
      <c r="Y335" s="37">
        <f>+Y253+Y212+Y222+Y232+Y239+Y201+Y68+Y246+Y271+Y289+Y308+Y327+Y334</f>
        <v>3169700</v>
      </c>
      <c r="Z335" s="35"/>
      <c r="AA335" s="37">
        <f>+AA253+AA212+AA222+AA232+AA239+AA201+AA68+AA246+AA271+AA289+AA308+AA327+AA334</f>
        <v>10766389</v>
      </c>
    </row>
    <row r="336" spans="1:27" ht="15" x14ac:dyDescent="0.25">
      <c r="A336" s="24"/>
      <c r="C336" s="36" t="s">
        <v>276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</row>
    <row r="337" spans="1:27" ht="15" x14ac:dyDescent="0.25">
      <c r="A337" s="24" t="s">
        <v>277</v>
      </c>
      <c r="C337" s="36"/>
      <c r="D337" s="16" t="s">
        <v>278</v>
      </c>
      <c r="E337" s="35">
        <v>0</v>
      </c>
      <c r="F337" s="35"/>
      <c r="G337" s="35">
        <v>0</v>
      </c>
      <c r="H337" s="35"/>
      <c r="I337" s="35">
        <f t="shared" ref="I337:I345" si="148">E337+G337</f>
        <v>0</v>
      </c>
      <c r="J337" s="35"/>
      <c r="K337" s="35">
        <v>0</v>
      </c>
      <c r="L337" s="35"/>
      <c r="M337" s="35">
        <v>0</v>
      </c>
      <c r="N337" s="35"/>
      <c r="O337" s="35">
        <f t="shared" ref="O337:O345" si="149">K337+M337</f>
        <v>0</v>
      </c>
      <c r="P337" s="35"/>
      <c r="Q337" s="35">
        <f t="shared" ref="Q337:Q344" si="150">E337+K337</f>
        <v>0</v>
      </c>
      <c r="R337" s="35"/>
      <c r="S337" s="35">
        <f t="shared" ref="S337:S345" si="151">G337+M337</f>
        <v>0</v>
      </c>
      <c r="T337" s="35"/>
      <c r="U337" s="35">
        <f t="shared" ref="U337:U345" si="152">Q337+S337</f>
        <v>0</v>
      </c>
      <c r="V337" s="35"/>
      <c r="W337" s="35">
        <v>0</v>
      </c>
      <c r="X337" s="35"/>
      <c r="Y337" s="35">
        <v>0</v>
      </c>
      <c r="Z337" s="35"/>
      <c r="AA337" s="35">
        <f t="shared" ref="AA337:AA345" si="153">+Y337+W337</f>
        <v>0</v>
      </c>
    </row>
    <row r="338" spans="1:27" ht="15" x14ac:dyDescent="0.25">
      <c r="A338" s="24" t="s">
        <v>279</v>
      </c>
      <c r="C338" s="36"/>
      <c r="D338" s="16" t="s">
        <v>280</v>
      </c>
      <c r="E338" s="35">
        <v>0</v>
      </c>
      <c r="F338" s="35"/>
      <c r="G338" s="35">
        <v>0</v>
      </c>
      <c r="H338" s="35"/>
      <c r="I338" s="35">
        <f t="shared" si="148"/>
        <v>0</v>
      </c>
      <c r="J338" s="35"/>
      <c r="K338" s="35">
        <v>0</v>
      </c>
      <c r="L338" s="35"/>
      <c r="M338" s="35">
        <v>0</v>
      </c>
      <c r="N338" s="35"/>
      <c r="O338" s="35">
        <f t="shared" si="149"/>
        <v>0</v>
      </c>
      <c r="P338" s="35"/>
      <c r="Q338" s="35">
        <f t="shared" si="150"/>
        <v>0</v>
      </c>
      <c r="R338" s="35"/>
      <c r="S338" s="35">
        <f t="shared" si="151"/>
        <v>0</v>
      </c>
      <c r="T338" s="35"/>
      <c r="U338" s="35">
        <f t="shared" si="152"/>
        <v>0</v>
      </c>
      <c r="V338" s="35"/>
      <c r="W338" s="35">
        <v>0</v>
      </c>
      <c r="X338" s="35"/>
      <c r="Y338" s="35">
        <v>0</v>
      </c>
      <c r="Z338" s="35"/>
      <c r="AA338" s="35">
        <f t="shared" si="153"/>
        <v>0</v>
      </c>
    </row>
    <row r="339" spans="1:27" ht="15" x14ac:dyDescent="0.25">
      <c r="A339" s="24" t="s">
        <v>281</v>
      </c>
      <c r="C339" s="36"/>
      <c r="D339" s="16" t="s">
        <v>282</v>
      </c>
      <c r="E339" s="35">
        <v>0</v>
      </c>
      <c r="F339" s="35"/>
      <c r="G339" s="35">
        <v>0</v>
      </c>
      <c r="H339" s="35"/>
      <c r="I339" s="35">
        <f t="shared" si="148"/>
        <v>0</v>
      </c>
      <c r="J339" s="35"/>
      <c r="K339" s="35">
        <v>0</v>
      </c>
      <c r="L339" s="35"/>
      <c r="M339" s="35">
        <v>0</v>
      </c>
      <c r="N339" s="35"/>
      <c r="O339" s="35">
        <f t="shared" si="149"/>
        <v>0</v>
      </c>
      <c r="P339" s="35"/>
      <c r="Q339" s="35">
        <f t="shared" si="150"/>
        <v>0</v>
      </c>
      <c r="R339" s="35"/>
      <c r="S339" s="35">
        <f t="shared" si="151"/>
        <v>0</v>
      </c>
      <c r="T339" s="35"/>
      <c r="U339" s="35">
        <f t="shared" si="152"/>
        <v>0</v>
      </c>
      <c r="V339" s="35"/>
      <c r="W339" s="35">
        <v>0</v>
      </c>
      <c r="X339" s="35"/>
      <c r="Y339" s="35">
        <v>0</v>
      </c>
      <c r="Z339" s="35"/>
      <c r="AA339" s="35">
        <f t="shared" si="153"/>
        <v>0</v>
      </c>
    </row>
    <row r="340" spans="1:27" ht="15" x14ac:dyDescent="0.25">
      <c r="A340" s="24" t="s">
        <v>283</v>
      </c>
      <c r="C340" s="36"/>
      <c r="D340" s="16" t="s">
        <v>284</v>
      </c>
      <c r="E340" s="35">
        <v>0</v>
      </c>
      <c r="F340" s="35"/>
      <c r="G340" s="35">
        <v>0</v>
      </c>
      <c r="H340" s="35"/>
      <c r="I340" s="35">
        <f t="shared" si="148"/>
        <v>0</v>
      </c>
      <c r="J340" s="35"/>
      <c r="K340" s="35">
        <v>0</v>
      </c>
      <c r="L340" s="35"/>
      <c r="M340" s="35">
        <v>0</v>
      </c>
      <c r="N340" s="35"/>
      <c r="O340" s="35">
        <f t="shared" si="149"/>
        <v>0</v>
      </c>
      <c r="P340" s="35"/>
      <c r="Q340" s="35">
        <f t="shared" si="150"/>
        <v>0</v>
      </c>
      <c r="R340" s="35"/>
      <c r="S340" s="35">
        <f t="shared" si="151"/>
        <v>0</v>
      </c>
      <c r="T340" s="35"/>
      <c r="U340" s="35">
        <f t="shared" si="152"/>
        <v>0</v>
      </c>
      <c r="V340" s="35"/>
      <c r="W340" s="35">
        <v>0</v>
      </c>
      <c r="X340" s="35"/>
      <c r="Y340" s="35">
        <v>0</v>
      </c>
      <c r="Z340" s="35"/>
      <c r="AA340" s="35">
        <f t="shared" si="153"/>
        <v>0</v>
      </c>
    </row>
    <row r="341" spans="1:27" ht="15" x14ac:dyDescent="0.25">
      <c r="A341" s="41" t="s">
        <v>285</v>
      </c>
      <c r="C341" s="36"/>
      <c r="D341" s="16" t="s">
        <v>286</v>
      </c>
      <c r="E341" s="35">
        <v>60000</v>
      </c>
      <c r="F341" s="35"/>
      <c r="G341" s="35">
        <v>0</v>
      </c>
      <c r="H341" s="35"/>
      <c r="I341" s="35">
        <f t="shared" si="148"/>
        <v>60000</v>
      </c>
      <c r="J341" s="35"/>
      <c r="K341" s="35">
        <v>3850</v>
      </c>
      <c r="L341" s="35"/>
      <c r="M341" s="35">
        <v>0</v>
      </c>
      <c r="N341" s="35"/>
      <c r="O341" s="35">
        <f t="shared" si="149"/>
        <v>3850</v>
      </c>
      <c r="P341" s="35"/>
      <c r="Q341" s="35">
        <f t="shared" si="150"/>
        <v>63850</v>
      </c>
      <c r="R341" s="35"/>
      <c r="S341" s="35">
        <f t="shared" si="151"/>
        <v>0</v>
      </c>
      <c r="T341" s="35"/>
      <c r="U341" s="35">
        <f t="shared" si="152"/>
        <v>63850</v>
      </c>
      <c r="V341" s="35"/>
      <c r="W341" s="35">
        <v>61938</v>
      </c>
      <c r="X341" s="35"/>
      <c r="Y341" s="35">
        <v>0</v>
      </c>
      <c r="Z341" s="35"/>
      <c r="AA341" s="35">
        <f t="shared" si="153"/>
        <v>61938</v>
      </c>
    </row>
    <row r="342" spans="1:27" ht="15" x14ac:dyDescent="0.25">
      <c r="A342" s="41" t="s">
        <v>287</v>
      </c>
      <c r="C342" s="36"/>
      <c r="D342" s="16" t="s">
        <v>288</v>
      </c>
      <c r="E342" s="35">
        <v>875000</v>
      </c>
      <c r="F342" s="35"/>
      <c r="G342" s="35">
        <v>0</v>
      </c>
      <c r="H342" s="35"/>
      <c r="I342" s="35">
        <f t="shared" si="148"/>
        <v>875000</v>
      </c>
      <c r="J342" s="35"/>
      <c r="K342" s="35">
        <v>8933</v>
      </c>
      <c r="L342" s="35"/>
      <c r="M342" s="35">
        <v>0</v>
      </c>
      <c r="N342" s="35"/>
      <c r="O342" s="35">
        <f t="shared" si="149"/>
        <v>8933</v>
      </c>
      <c r="P342" s="35"/>
      <c r="Q342" s="35">
        <f t="shared" si="150"/>
        <v>883933</v>
      </c>
      <c r="R342" s="35"/>
      <c r="S342" s="35">
        <f t="shared" si="151"/>
        <v>0</v>
      </c>
      <c r="T342" s="35"/>
      <c r="U342" s="35">
        <f t="shared" si="152"/>
        <v>883933</v>
      </c>
      <c r="V342" s="35"/>
      <c r="W342" s="35">
        <v>883874</v>
      </c>
      <c r="X342" s="35"/>
      <c r="Y342" s="35">
        <v>0</v>
      </c>
      <c r="Z342" s="35"/>
      <c r="AA342" s="35">
        <f t="shared" si="153"/>
        <v>883874</v>
      </c>
    </row>
    <row r="343" spans="1:27" ht="15" x14ac:dyDescent="0.25">
      <c r="A343" s="24" t="s">
        <v>289</v>
      </c>
      <c r="C343" s="36"/>
      <c r="D343" s="16" t="s">
        <v>290</v>
      </c>
      <c r="E343" s="35">
        <v>0</v>
      </c>
      <c r="F343" s="35"/>
      <c r="G343" s="35">
        <v>0</v>
      </c>
      <c r="H343" s="35"/>
      <c r="I343" s="35">
        <f>E343+G343</f>
        <v>0</v>
      </c>
      <c r="J343" s="35"/>
      <c r="K343" s="35">
        <v>0</v>
      </c>
      <c r="L343" s="35"/>
      <c r="M343" s="35">
        <v>0</v>
      </c>
      <c r="N343" s="35"/>
      <c r="O343" s="35">
        <f>K343+M343</f>
        <v>0</v>
      </c>
      <c r="P343" s="35"/>
      <c r="Q343" s="35">
        <f t="shared" si="150"/>
        <v>0</v>
      </c>
      <c r="R343" s="35"/>
      <c r="S343" s="35">
        <f t="shared" si="151"/>
        <v>0</v>
      </c>
      <c r="T343" s="35"/>
      <c r="U343" s="35">
        <f>Q343+S343</f>
        <v>0</v>
      </c>
      <c r="V343" s="35"/>
      <c r="W343" s="35">
        <v>0</v>
      </c>
      <c r="X343" s="35"/>
      <c r="Y343" s="35">
        <v>0</v>
      </c>
      <c r="Z343" s="35"/>
      <c r="AA343" s="35">
        <f>+Y343+W343</f>
        <v>0</v>
      </c>
    </row>
    <row r="344" spans="1:27" ht="15" x14ac:dyDescent="0.25">
      <c r="A344" s="41" t="s">
        <v>291</v>
      </c>
      <c r="C344" s="36"/>
      <c r="D344" s="16" t="s">
        <v>292</v>
      </c>
      <c r="E344" s="35">
        <v>20000</v>
      </c>
      <c r="F344" s="35"/>
      <c r="G344" s="35">
        <v>0</v>
      </c>
      <c r="H344" s="35"/>
      <c r="I344" s="35">
        <f t="shared" si="148"/>
        <v>20000</v>
      </c>
      <c r="J344" s="35"/>
      <c r="K344" s="35">
        <v>4466</v>
      </c>
      <c r="L344" s="35"/>
      <c r="M344" s="35">
        <v>0</v>
      </c>
      <c r="N344" s="35"/>
      <c r="O344" s="35">
        <f t="shared" si="149"/>
        <v>4466</v>
      </c>
      <c r="P344" s="35"/>
      <c r="Q344" s="35">
        <f t="shared" si="150"/>
        <v>24466</v>
      </c>
      <c r="R344" s="35"/>
      <c r="S344" s="35">
        <f t="shared" si="151"/>
        <v>0</v>
      </c>
      <c r="T344" s="35"/>
      <c r="U344" s="35">
        <f t="shared" si="152"/>
        <v>24466</v>
      </c>
      <c r="V344" s="35"/>
      <c r="W344" s="35">
        <v>24466</v>
      </c>
      <c r="X344" s="35"/>
      <c r="Y344" s="35">
        <v>0</v>
      </c>
      <c r="Z344" s="35"/>
      <c r="AA344" s="35">
        <f t="shared" si="153"/>
        <v>24466</v>
      </c>
    </row>
    <row r="345" spans="1:27" ht="15" x14ac:dyDescent="0.25">
      <c r="A345" s="41" t="s">
        <v>293</v>
      </c>
      <c r="D345" s="16" t="s">
        <v>294</v>
      </c>
      <c r="E345" s="35">
        <v>110000</v>
      </c>
      <c r="F345" s="35"/>
      <c r="G345" s="35">
        <v>0</v>
      </c>
      <c r="H345" s="35"/>
      <c r="I345" s="35">
        <f t="shared" si="148"/>
        <v>110000</v>
      </c>
      <c r="J345" s="35"/>
      <c r="K345" s="35">
        <v>1216</v>
      </c>
      <c r="L345" s="35"/>
      <c r="M345" s="35">
        <v>0</v>
      </c>
      <c r="N345" s="35"/>
      <c r="O345" s="35">
        <f t="shared" si="149"/>
        <v>1216</v>
      </c>
      <c r="P345" s="35"/>
      <c r="Q345" s="35">
        <v>111216</v>
      </c>
      <c r="R345" s="35"/>
      <c r="S345" s="35">
        <f t="shared" si="151"/>
        <v>0</v>
      </c>
      <c r="T345" s="35"/>
      <c r="U345" s="35">
        <f t="shared" si="152"/>
        <v>111216</v>
      </c>
      <c r="V345" s="35"/>
      <c r="W345" s="35">
        <v>97485</v>
      </c>
      <c r="X345" s="35"/>
      <c r="Y345" s="35">
        <v>0</v>
      </c>
      <c r="Z345" s="35"/>
      <c r="AA345" s="35">
        <f t="shared" si="153"/>
        <v>97485</v>
      </c>
    </row>
    <row r="346" spans="1:27" ht="15" x14ac:dyDescent="0.25">
      <c r="A346" s="41" t="s">
        <v>295</v>
      </c>
      <c r="C346" s="36" t="s">
        <v>817</v>
      </c>
      <c r="E346" s="37">
        <f>SUM(E337:E345)</f>
        <v>1065000</v>
      </c>
      <c r="F346" s="35"/>
      <c r="G346" s="37">
        <f>SUM(G337:G345)</f>
        <v>0</v>
      </c>
      <c r="H346" s="35"/>
      <c r="I346" s="37">
        <f>SUM(I337:I345)</f>
        <v>1065000</v>
      </c>
      <c r="J346" s="35"/>
      <c r="K346" s="37">
        <f>SUM(K337:K345)</f>
        <v>18465</v>
      </c>
      <c r="L346" s="35"/>
      <c r="M346" s="37">
        <f>SUM(M337:M345)</f>
        <v>0</v>
      </c>
      <c r="N346" s="35"/>
      <c r="O346" s="37">
        <f>SUM(O337:O345)</f>
        <v>18465</v>
      </c>
      <c r="P346" s="35"/>
      <c r="Q346" s="37">
        <f>SUM(Q337:Q345)</f>
        <v>1083465</v>
      </c>
      <c r="R346" s="35"/>
      <c r="S346" s="37">
        <f>SUM(S337:S345)</f>
        <v>0</v>
      </c>
      <c r="T346" s="35"/>
      <c r="U346" s="37">
        <f>SUM(U337:U345)</f>
        <v>1083465</v>
      </c>
      <c r="V346" s="35"/>
      <c r="W346" s="37">
        <f>SUM(W337:W345)</f>
        <v>1067763</v>
      </c>
      <c r="X346" s="35"/>
      <c r="Y346" s="37">
        <f>SUM(Y337:Y345)</f>
        <v>0</v>
      </c>
      <c r="Z346" s="35"/>
      <c r="AA346" s="37">
        <f>SUM(AA337:AA345)</f>
        <v>1067763</v>
      </c>
    </row>
    <row r="347" spans="1:27" ht="15" x14ac:dyDescent="0.25">
      <c r="A347" s="24"/>
      <c r="C347" s="36" t="s">
        <v>296</v>
      </c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</row>
    <row r="348" spans="1:27" ht="15" x14ac:dyDescent="0.25">
      <c r="A348" s="24" t="s">
        <v>297</v>
      </c>
      <c r="C348" s="36"/>
      <c r="D348" s="16" t="s">
        <v>242</v>
      </c>
      <c r="E348" s="35">
        <v>20000</v>
      </c>
      <c r="F348" s="35"/>
      <c r="G348" s="35">
        <v>63200</v>
      </c>
      <c r="H348" s="35"/>
      <c r="I348" s="35">
        <f t="shared" ref="I348:I356" si="154">E348+G348</f>
        <v>83200</v>
      </c>
      <c r="J348" s="35"/>
      <c r="K348" s="35">
        <v>426</v>
      </c>
      <c r="L348" s="35"/>
      <c r="M348" s="35">
        <v>1800</v>
      </c>
      <c r="N348" s="35"/>
      <c r="O348" s="35">
        <f t="shared" ref="O348:O356" si="155">K348+M348</f>
        <v>2226</v>
      </c>
      <c r="P348" s="35"/>
      <c r="Q348" s="35">
        <f>E348+K348</f>
        <v>20426</v>
      </c>
      <c r="R348" s="35"/>
      <c r="S348" s="35">
        <f>G348+M348</f>
        <v>65000</v>
      </c>
      <c r="T348" s="35"/>
      <c r="U348" s="35">
        <f t="shared" ref="U348:U356" si="156">Q348+S348</f>
        <v>85426</v>
      </c>
      <c r="V348" s="35"/>
      <c r="W348" s="35">
        <v>20366</v>
      </c>
      <c r="X348" s="35"/>
      <c r="Y348" s="35">
        <v>64000</v>
      </c>
      <c r="Z348" s="35"/>
      <c r="AA348" s="35">
        <f t="shared" ref="AA348:AA356" si="157">+Y348+W348</f>
        <v>84366</v>
      </c>
    </row>
    <row r="349" spans="1:27" ht="15" x14ac:dyDescent="0.25">
      <c r="A349" s="24"/>
      <c r="C349" s="36"/>
      <c r="D349" s="16" t="s">
        <v>779</v>
      </c>
      <c r="E349" s="35">
        <v>0</v>
      </c>
      <c r="F349" s="35"/>
      <c r="G349" s="35">
        <v>0</v>
      </c>
      <c r="H349" s="35"/>
      <c r="I349" s="35">
        <f t="shared" si="154"/>
        <v>0</v>
      </c>
      <c r="J349" s="35"/>
      <c r="K349" s="35">
        <v>0</v>
      </c>
      <c r="L349" s="35"/>
      <c r="M349" s="35">
        <v>0</v>
      </c>
      <c r="N349" s="35"/>
      <c r="O349" s="35">
        <f t="shared" si="155"/>
        <v>0</v>
      </c>
      <c r="P349" s="35"/>
      <c r="Q349" s="35">
        <f t="shared" ref="Q349:Q356" si="158">E349+K349</f>
        <v>0</v>
      </c>
      <c r="R349" s="35"/>
      <c r="S349" s="35">
        <f t="shared" ref="S349:S356" si="159">G349+M349</f>
        <v>0</v>
      </c>
      <c r="T349" s="35"/>
      <c r="U349" s="35">
        <f t="shared" si="156"/>
        <v>0</v>
      </c>
      <c r="V349" s="35"/>
      <c r="W349" s="35">
        <v>0</v>
      </c>
      <c r="X349" s="35"/>
      <c r="Y349" s="35">
        <v>0</v>
      </c>
      <c r="Z349" s="35"/>
      <c r="AA349" s="35">
        <f t="shared" si="157"/>
        <v>0</v>
      </c>
    </row>
    <row r="350" spans="1:27" ht="15" x14ac:dyDescent="0.25">
      <c r="A350" s="24"/>
      <c r="C350" s="36"/>
      <c r="D350" s="16" t="s">
        <v>780</v>
      </c>
      <c r="E350" s="35">
        <v>0</v>
      </c>
      <c r="F350" s="35"/>
      <c r="G350" s="35">
        <v>0</v>
      </c>
      <c r="H350" s="35"/>
      <c r="I350" s="35">
        <f t="shared" si="154"/>
        <v>0</v>
      </c>
      <c r="J350" s="35"/>
      <c r="K350" s="35">
        <v>0</v>
      </c>
      <c r="L350" s="35"/>
      <c r="M350" s="35">
        <v>0</v>
      </c>
      <c r="N350" s="35"/>
      <c r="O350" s="35">
        <f t="shared" si="155"/>
        <v>0</v>
      </c>
      <c r="P350" s="35"/>
      <c r="Q350" s="35">
        <f t="shared" si="158"/>
        <v>0</v>
      </c>
      <c r="R350" s="35"/>
      <c r="S350" s="35">
        <f t="shared" si="159"/>
        <v>0</v>
      </c>
      <c r="T350" s="35"/>
      <c r="U350" s="35">
        <f t="shared" si="156"/>
        <v>0</v>
      </c>
      <c r="V350" s="35"/>
      <c r="W350" s="35">
        <v>0</v>
      </c>
      <c r="X350" s="35"/>
      <c r="Y350" s="35">
        <v>0</v>
      </c>
      <c r="Z350" s="35"/>
      <c r="AA350" s="35">
        <f t="shared" si="157"/>
        <v>0</v>
      </c>
    </row>
    <row r="351" spans="1:27" ht="15" x14ac:dyDescent="0.25">
      <c r="A351" s="24"/>
      <c r="C351" s="36"/>
      <c r="D351" s="16" t="s">
        <v>781</v>
      </c>
      <c r="E351" s="35">
        <v>0</v>
      </c>
      <c r="F351" s="35"/>
      <c r="G351" s="35">
        <v>0</v>
      </c>
      <c r="H351" s="35"/>
      <c r="I351" s="35">
        <f t="shared" si="154"/>
        <v>0</v>
      </c>
      <c r="J351" s="35"/>
      <c r="K351" s="35">
        <v>0</v>
      </c>
      <c r="L351" s="35"/>
      <c r="M351" s="35">
        <v>0</v>
      </c>
      <c r="N351" s="35"/>
      <c r="O351" s="35">
        <f t="shared" si="155"/>
        <v>0</v>
      </c>
      <c r="P351" s="35"/>
      <c r="Q351" s="35">
        <f t="shared" si="158"/>
        <v>0</v>
      </c>
      <c r="R351" s="35"/>
      <c r="S351" s="35">
        <f t="shared" si="159"/>
        <v>0</v>
      </c>
      <c r="T351" s="35"/>
      <c r="U351" s="35">
        <f t="shared" si="156"/>
        <v>0</v>
      </c>
      <c r="V351" s="35"/>
      <c r="W351" s="35">
        <v>0</v>
      </c>
      <c r="X351" s="35"/>
      <c r="Y351" s="35">
        <v>0</v>
      </c>
      <c r="Z351" s="35"/>
      <c r="AA351" s="35">
        <f t="shared" si="157"/>
        <v>0</v>
      </c>
    </row>
    <row r="352" spans="1:27" ht="15" x14ac:dyDescent="0.25">
      <c r="A352" s="24"/>
      <c r="C352" s="36"/>
      <c r="D352" s="16" t="s">
        <v>782</v>
      </c>
      <c r="E352" s="35">
        <v>0</v>
      </c>
      <c r="F352" s="35"/>
      <c r="G352" s="35">
        <v>0</v>
      </c>
      <c r="H352" s="35"/>
      <c r="I352" s="35">
        <f t="shared" si="154"/>
        <v>0</v>
      </c>
      <c r="J352" s="35"/>
      <c r="K352" s="35">
        <v>0</v>
      </c>
      <c r="L352" s="35"/>
      <c r="M352" s="35">
        <v>0</v>
      </c>
      <c r="N352" s="35"/>
      <c r="O352" s="35">
        <f t="shared" si="155"/>
        <v>0</v>
      </c>
      <c r="P352" s="35"/>
      <c r="Q352" s="35">
        <f t="shared" si="158"/>
        <v>0</v>
      </c>
      <c r="R352" s="35"/>
      <c r="S352" s="35">
        <f t="shared" si="159"/>
        <v>0</v>
      </c>
      <c r="T352" s="35"/>
      <c r="U352" s="35">
        <f t="shared" si="156"/>
        <v>0</v>
      </c>
      <c r="V352" s="35"/>
      <c r="W352" s="35">
        <v>0</v>
      </c>
      <c r="X352" s="35"/>
      <c r="Y352" s="35">
        <v>0</v>
      </c>
      <c r="Z352" s="35"/>
      <c r="AA352" s="35">
        <f t="shared" si="157"/>
        <v>0</v>
      </c>
    </row>
    <row r="353" spans="1:27" ht="15" x14ac:dyDescent="0.25">
      <c r="A353" s="24" t="s">
        <v>298</v>
      </c>
      <c r="C353" s="36"/>
      <c r="D353" s="16" t="s">
        <v>299</v>
      </c>
      <c r="E353" s="35">
        <v>0</v>
      </c>
      <c r="F353" s="35"/>
      <c r="G353" s="35">
        <v>29900</v>
      </c>
      <c r="H353" s="35"/>
      <c r="I353" s="35">
        <f t="shared" si="154"/>
        <v>29900</v>
      </c>
      <c r="J353" s="35"/>
      <c r="K353" s="35">
        <v>0</v>
      </c>
      <c r="L353" s="35"/>
      <c r="M353" s="35">
        <v>-4900</v>
      </c>
      <c r="N353" s="35"/>
      <c r="O353" s="35">
        <f t="shared" si="155"/>
        <v>-4900</v>
      </c>
      <c r="P353" s="35"/>
      <c r="Q353" s="35">
        <f t="shared" si="158"/>
        <v>0</v>
      </c>
      <c r="R353" s="35"/>
      <c r="S353" s="35">
        <f t="shared" si="159"/>
        <v>25000</v>
      </c>
      <c r="T353" s="35"/>
      <c r="U353" s="35">
        <f t="shared" si="156"/>
        <v>25000</v>
      </c>
      <c r="V353" s="35"/>
      <c r="W353" s="35">
        <f>Q353</f>
        <v>0</v>
      </c>
      <c r="X353" s="35"/>
      <c r="Y353" s="35">
        <v>23294</v>
      </c>
      <c r="Z353" s="35"/>
      <c r="AA353" s="35">
        <f t="shared" si="157"/>
        <v>23294</v>
      </c>
    </row>
    <row r="354" spans="1:27" ht="15" x14ac:dyDescent="0.25">
      <c r="A354" s="24" t="s">
        <v>300</v>
      </c>
      <c r="C354" s="36"/>
      <c r="D354" s="16" t="s">
        <v>45</v>
      </c>
      <c r="E354" s="35">
        <v>0</v>
      </c>
      <c r="F354" s="35"/>
      <c r="G354" s="35">
        <v>10000</v>
      </c>
      <c r="H354" s="35"/>
      <c r="I354" s="35">
        <f t="shared" si="154"/>
        <v>10000</v>
      </c>
      <c r="J354" s="35"/>
      <c r="K354" s="35">
        <v>0</v>
      </c>
      <c r="L354" s="35"/>
      <c r="M354" s="35">
        <v>4500</v>
      </c>
      <c r="N354" s="35"/>
      <c r="O354" s="35">
        <f t="shared" si="155"/>
        <v>4500</v>
      </c>
      <c r="P354" s="35"/>
      <c r="Q354" s="35">
        <f t="shared" si="158"/>
        <v>0</v>
      </c>
      <c r="R354" s="35"/>
      <c r="S354" s="35">
        <f t="shared" si="159"/>
        <v>14500</v>
      </c>
      <c r="T354" s="35"/>
      <c r="U354" s="35">
        <f t="shared" si="156"/>
        <v>14500</v>
      </c>
      <c r="V354" s="35"/>
      <c r="W354" s="35">
        <f>Q354</f>
        <v>0</v>
      </c>
      <c r="X354" s="35"/>
      <c r="Y354" s="35">
        <v>13400</v>
      </c>
      <c r="Z354" s="35"/>
      <c r="AA354" s="35">
        <f t="shared" si="157"/>
        <v>13400</v>
      </c>
    </row>
    <row r="355" spans="1:27" ht="15" x14ac:dyDescent="0.25">
      <c r="A355" s="24" t="s">
        <v>301</v>
      </c>
      <c r="C355" s="36"/>
      <c r="D355" s="16" t="s">
        <v>246</v>
      </c>
      <c r="E355" s="35">
        <v>0</v>
      </c>
      <c r="F355" s="35"/>
      <c r="G355" s="35">
        <v>6000</v>
      </c>
      <c r="H355" s="35"/>
      <c r="I355" s="35">
        <f t="shared" si="154"/>
        <v>6000</v>
      </c>
      <c r="J355" s="35"/>
      <c r="K355" s="35">
        <v>0</v>
      </c>
      <c r="L355" s="35"/>
      <c r="M355" s="35">
        <v>500</v>
      </c>
      <c r="N355" s="35"/>
      <c r="O355" s="35">
        <f t="shared" si="155"/>
        <v>500</v>
      </c>
      <c r="P355" s="35"/>
      <c r="Q355" s="35">
        <f t="shared" si="158"/>
        <v>0</v>
      </c>
      <c r="R355" s="35"/>
      <c r="S355" s="35">
        <f t="shared" si="159"/>
        <v>6500</v>
      </c>
      <c r="T355" s="35"/>
      <c r="U355" s="35">
        <f t="shared" si="156"/>
        <v>6500</v>
      </c>
      <c r="V355" s="35"/>
      <c r="W355" s="35">
        <f>Q355</f>
        <v>0</v>
      </c>
      <c r="X355" s="35"/>
      <c r="Y355" s="35">
        <v>6295</v>
      </c>
      <c r="Z355" s="35"/>
      <c r="AA355" s="35">
        <f t="shared" si="157"/>
        <v>6295</v>
      </c>
    </row>
    <row r="356" spans="1:27" ht="15" x14ac:dyDescent="0.25">
      <c r="A356" s="24" t="s">
        <v>302</v>
      </c>
      <c r="C356" s="36"/>
      <c r="D356" s="16" t="s">
        <v>51</v>
      </c>
      <c r="E356" s="35">
        <v>500</v>
      </c>
      <c r="F356" s="35"/>
      <c r="G356" s="35">
        <v>5000</v>
      </c>
      <c r="H356" s="35"/>
      <c r="I356" s="35">
        <f t="shared" si="154"/>
        <v>5500</v>
      </c>
      <c r="J356" s="35"/>
      <c r="K356" s="35">
        <v>0</v>
      </c>
      <c r="L356" s="35"/>
      <c r="M356" s="35">
        <v>0</v>
      </c>
      <c r="N356" s="35"/>
      <c r="O356" s="35">
        <f t="shared" si="155"/>
        <v>0</v>
      </c>
      <c r="P356" s="35"/>
      <c r="Q356" s="35">
        <f t="shared" si="158"/>
        <v>500</v>
      </c>
      <c r="R356" s="35"/>
      <c r="S356" s="35">
        <f t="shared" si="159"/>
        <v>5000</v>
      </c>
      <c r="T356" s="35"/>
      <c r="U356" s="35">
        <f t="shared" si="156"/>
        <v>5500</v>
      </c>
      <c r="V356" s="35"/>
      <c r="W356" s="35">
        <v>14</v>
      </c>
      <c r="X356" s="35"/>
      <c r="Y356" s="35">
        <v>4800</v>
      </c>
      <c r="Z356" s="35"/>
      <c r="AA356" s="35">
        <f t="shared" si="157"/>
        <v>4814</v>
      </c>
    </row>
    <row r="357" spans="1:27" ht="15" x14ac:dyDescent="0.25">
      <c r="A357" s="24" t="s">
        <v>303</v>
      </c>
      <c r="C357" s="36" t="s">
        <v>304</v>
      </c>
      <c r="E357" s="37">
        <f>SUM(E348:E356)</f>
        <v>20500</v>
      </c>
      <c r="F357" s="35"/>
      <c r="G357" s="37">
        <f>SUM(G348:G356)</f>
        <v>114100</v>
      </c>
      <c r="H357" s="35"/>
      <c r="I357" s="37">
        <f>SUM(I348:I356)</f>
        <v>134600</v>
      </c>
      <c r="J357" s="35"/>
      <c r="K357" s="37">
        <f>SUM(K348:K356)</f>
        <v>426</v>
      </c>
      <c r="L357" s="35"/>
      <c r="M357" s="37">
        <f>SUM(M348:M356)</f>
        <v>1900</v>
      </c>
      <c r="N357" s="35"/>
      <c r="O357" s="37">
        <f>SUM(O348:O356)</f>
        <v>2326</v>
      </c>
      <c r="P357" s="35"/>
      <c r="Q357" s="37">
        <f>SUM(Q348:Q356)</f>
        <v>20926</v>
      </c>
      <c r="R357" s="35"/>
      <c r="S357" s="37">
        <f>SUM(S348:S356)</f>
        <v>116000</v>
      </c>
      <c r="T357" s="35"/>
      <c r="U357" s="37">
        <f>SUM(U348:U356)</f>
        <v>136926</v>
      </c>
      <c r="V357" s="35"/>
      <c r="W357" s="37">
        <f>SUM(W348:W356)</f>
        <v>20380</v>
      </c>
      <c r="X357" s="35"/>
      <c r="Y357" s="37">
        <f>SUM(Y348:Y356)</f>
        <v>111789</v>
      </c>
      <c r="Z357" s="35"/>
      <c r="AA357" s="37">
        <f>SUM(AA348:AA356)</f>
        <v>132169</v>
      </c>
    </row>
    <row r="358" spans="1:27" ht="15" x14ac:dyDescent="0.25">
      <c r="A358" s="24"/>
      <c r="C358" s="36" t="s">
        <v>305</v>
      </c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</row>
    <row r="359" spans="1:27" ht="15" x14ac:dyDescent="0.25">
      <c r="A359" s="24" t="s">
        <v>306</v>
      </c>
      <c r="D359" s="16" t="s">
        <v>242</v>
      </c>
      <c r="E359" s="35">
        <v>161466</v>
      </c>
      <c r="F359" s="35"/>
      <c r="G359" s="35">
        <v>40000</v>
      </c>
      <c r="H359" s="35"/>
      <c r="I359" s="35">
        <f t="shared" ref="I359:I364" si="160">E359+G359</f>
        <v>201466</v>
      </c>
      <c r="J359" s="35"/>
      <c r="K359" s="35">
        <f t="shared" ref="K359:K364" si="161">Q359-E359</f>
        <v>0</v>
      </c>
      <c r="L359" s="35"/>
      <c r="M359" s="35">
        <f t="shared" ref="M359:M364" si="162">S359-G359</f>
        <v>5000</v>
      </c>
      <c r="N359" s="35"/>
      <c r="O359" s="35">
        <f t="shared" ref="O359:O364" si="163">K359+M359</f>
        <v>5000</v>
      </c>
      <c r="P359" s="35"/>
      <c r="Q359" s="35">
        <v>161466</v>
      </c>
      <c r="R359" s="35"/>
      <c r="S359" s="35">
        <v>45000</v>
      </c>
      <c r="T359" s="35"/>
      <c r="U359" s="35">
        <f t="shared" ref="U359:U364" si="164">Q359+S359</f>
        <v>206466</v>
      </c>
      <c r="V359" s="35"/>
      <c r="W359" s="35">
        <v>160050</v>
      </c>
      <c r="X359" s="35"/>
      <c r="Y359" s="35">
        <v>45000</v>
      </c>
      <c r="Z359" s="35"/>
      <c r="AA359" s="35">
        <f t="shared" ref="AA359:AA364" si="165">+Y359+W359</f>
        <v>205050</v>
      </c>
    </row>
    <row r="360" spans="1:27" ht="15" x14ac:dyDescent="0.25">
      <c r="A360" s="24"/>
      <c r="D360" s="16" t="s">
        <v>783</v>
      </c>
      <c r="E360" s="35">
        <v>0</v>
      </c>
      <c r="F360" s="35"/>
      <c r="G360" s="35">
        <v>0</v>
      </c>
      <c r="H360" s="35"/>
      <c r="I360" s="35">
        <f>E360+G360</f>
        <v>0</v>
      </c>
      <c r="J360" s="35"/>
      <c r="K360" s="35">
        <f>Q360-E360</f>
        <v>0</v>
      </c>
      <c r="L360" s="35"/>
      <c r="M360" s="35">
        <f>S360-G360</f>
        <v>0</v>
      </c>
      <c r="N360" s="35"/>
      <c r="O360" s="35">
        <f>K360+M360</f>
        <v>0</v>
      </c>
      <c r="P360" s="35"/>
      <c r="Q360" s="35">
        <v>0</v>
      </c>
      <c r="R360" s="35"/>
      <c r="S360" s="35">
        <v>0</v>
      </c>
      <c r="T360" s="35"/>
      <c r="U360" s="35">
        <f>Q360+S360</f>
        <v>0</v>
      </c>
      <c r="V360" s="35"/>
      <c r="W360" s="35">
        <v>0</v>
      </c>
      <c r="X360" s="35"/>
      <c r="Y360" s="35">
        <v>0</v>
      </c>
      <c r="Z360" s="35"/>
      <c r="AA360" s="35">
        <f>+Y360+W360</f>
        <v>0</v>
      </c>
    </row>
    <row r="361" spans="1:27" ht="15" x14ac:dyDescent="0.25">
      <c r="A361" s="24" t="s">
        <v>307</v>
      </c>
      <c r="D361" s="16" t="s">
        <v>299</v>
      </c>
      <c r="E361" s="35">
        <v>0</v>
      </c>
      <c r="F361" s="35"/>
      <c r="G361" s="35">
        <v>30000</v>
      </c>
      <c r="H361" s="35"/>
      <c r="I361" s="35">
        <f t="shared" si="160"/>
        <v>30000</v>
      </c>
      <c r="J361" s="35"/>
      <c r="K361" s="35">
        <f t="shared" si="161"/>
        <v>0</v>
      </c>
      <c r="L361" s="35"/>
      <c r="M361" s="35">
        <f t="shared" si="162"/>
        <v>-5000</v>
      </c>
      <c r="N361" s="35"/>
      <c r="O361" s="35">
        <f t="shared" si="163"/>
        <v>-5000</v>
      </c>
      <c r="P361" s="35"/>
      <c r="Q361" s="35">
        <v>0</v>
      </c>
      <c r="R361" s="35"/>
      <c r="S361" s="35">
        <v>25000</v>
      </c>
      <c r="T361" s="35"/>
      <c r="U361" s="35">
        <f t="shared" si="164"/>
        <v>25000</v>
      </c>
      <c r="V361" s="35"/>
      <c r="W361" s="35">
        <f>Q361</f>
        <v>0</v>
      </c>
      <c r="X361" s="35"/>
      <c r="Y361" s="35">
        <v>25000</v>
      </c>
      <c r="Z361" s="35"/>
      <c r="AA361" s="35">
        <f t="shared" si="165"/>
        <v>25000</v>
      </c>
    </row>
    <row r="362" spans="1:27" ht="15" x14ac:dyDescent="0.25">
      <c r="A362" s="24" t="s">
        <v>308</v>
      </c>
      <c r="D362" s="16" t="s">
        <v>45</v>
      </c>
      <c r="E362" s="35">
        <v>14914</v>
      </c>
      <c r="F362" s="35"/>
      <c r="G362" s="35">
        <v>500</v>
      </c>
      <c r="H362" s="35"/>
      <c r="I362" s="35">
        <f t="shared" si="160"/>
        <v>15414</v>
      </c>
      <c r="J362" s="35"/>
      <c r="K362" s="35">
        <f t="shared" si="161"/>
        <v>0</v>
      </c>
      <c r="L362" s="35"/>
      <c r="M362" s="35">
        <f t="shared" si="162"/>
        <v>500</v>
      </c>
      <c r="N362" s="35"/>
      <c r="O362" s="35">
        <f t="shared" si="163"/>
        <v>500</v>
      </c>
      <c r="P362" s="35"/>
      <c r="Q362" s="35">
        <v>14914</v>
      </c>
      <c r="R362" s="35"/>
      <c r="S362" s="35">
        <v>1000</v>
      </c>
      <c r="T362" s="35"/>
      <c r="U362" s="35">
        <f t="shared" si="164"/>
        <v>15914</v>
      </c>
      <c r="V362" s="35"/>
      <c r="W362" s="35">
        <v>5009</v>
      </c>
      <c r="X362" s="35"/>
      <c r="Y362" s="35">
        <v>1000</v>
      </c>
      <c r="Z362" s="35"/>
      <c r="AA362" s="35">
        <f t="shared" si="165"/>
        <v>6009</v>
      </c>
    </row>
    <row r="363" spans="1:27" ht="15" x14ac:dyDescent="0.25">
      <c r="A363" s="24" t="s">
        <v>309</v>
      </c>
      <c r="D363" s="16" t="s">
        <v>246</v>
      </c>
      <c r="E363" s="35">
        <v>0</v>
      </c>
      <c r="F363" s="35"/>
      <c r="G363" s="35">
        <v>2500</v>
      </c>
      <c r="H363" s="35"/>
      <c r="I363" s="35">
        <f t="shared" si="160"/>
        <v>2500</v>
      </c>
      <c r="J363" s="35"/>
      <c r="K363" s="35">
        <f t="shared" si="161"/>
        <v>0</v>
      </c>
      <c r="L363" s="35"/>
      <c r="M363" s="35">
        <f t="shared" si="162"/>
        <v>500</v>
      </c>
      <c r="N363" s="35"/>
      <c r="O363" s="35">
        <f t="shared" si="163"/>
        <v>500</v>
      </c>
      <c r="P363" s="35"/>
      <c r="Q363" s="35">
        <v>0</v>
      </c>
      <c r="R363" s="35"/>
      <c r="S363" s="35">
        <v>3000</v>
      </c>
      <c r="T363" s="35"/>
      <c r="U363" s="35">
        <f t="shared" si="164"/>
        <v>3000</v>
      </c>
      <c r="V363" s="35"/>
      <c r="W363" s="35">
        <f>Q363</f>
        <v>0</v>
      </c>
      <c r="X363" s="35"/>
      <c r="Y363" s="35">
        <v>2600</v>
      </c>
      <c r="Z363" s="35"/>
      <c r="AA363" s="35">
        <f t="shared" si="165"/>
        <v>2600</v>
      </c>
    </row>
    <row r="364" spans="1:27" ht="15" x14ac:dyDescent="0.25">
      <c r="A364" s="24" t="s">
        <v>310</v>
      </c>
      <c r="D364" s="16" t="s">
        <v>51</v>
      </c>
      <c r="E364" s="35">
        <v>7273</v>
      </c>
      <c r="F364" s="35"/>
      <c r="G364" s="35">
        <v>0</v>
      </c>
      <c r="H364" s="35"/>
      <c r="I364" s="35">
        <f t="shared" si="160"/>
        <v>7273</v>
      </c>
      <c r="J364" s="35"/>
      <c r="K364" s="35">
        <f t="shared" si="161"/>
        <v>0</v>
      </c>
      <c r="L364" s="35"/>
      <c r="M364" s="35">
        <f t="shared" si="162"/>
        <v>1000</v>
      </c>
      <c r="N364" s="35"/>
      <c r="O364" s="35">
        <f t="shared" si="163"/>
        <v>1000</v>
      </c>
      <c r="P364" s="35"/>
      <c r="Q364" s="35">
        <v>7273</v>
      </c>
      <c r="R364" s="35"/>
      <c r="S364" s="35">
        <v>1000</v>
      </c>
      <c r="T364" s="35"/>
      <c r="U364" s="35">
        <f t="shared" si="164"/>
        <v>8273</v>
      </c>
      <c r="V364" s="35"/>
      <c r="W364" s="35">
        <v>5569</v>
      </c>
      <c r="X364" s="35"/>
      <c r="Y364" s="35">
        <v>989</v>
      </c>
      <c r="Z364" s="35"/>
      <c r="AA364" s="35">
        <f t="shared" si="165"/>
        <v>6558</v>
      </c>
    </row>
    <row r="365" spans="1:27" ht="15" x14ac:dyDescent="0.25">
      <c r="A365" s="24" t="s">
        <v>311</v>
      </c>
      <c r="C365" s="36" t="s">
        <v>312</v>
      </c>
      <c r="E365" s="37">
        <f>SUM(E359:E364)</f>
        <v>183653</v>
      </c>
      <c r="F365" s="35"/>
      <c r="G365" s="37">
        <f>SUM(G359:G364)</f>
        <v>73000</v>
      </c>
      <c r="H365" s="35"/>
      <c r="I365" s="37">
        <f>SUM(I359:I364)</f>
        <v>256653</v>
      </c>
      <c r="J365" s="35"/>
      <c r="K365" s="37">
        <f>SUM(K359:K364)</f>
        <v>0</v>
      </c>
      <c r="L365" s="35"/>
      <c r="M365" s="37">
        <f>SUM(M359:M364)</f>
        <v>2000</v>
      </c>
      <c r="N365" s="35"/>
      <c r="O365" s="37">
        <f>SUM(O359:O364)</f>
        <v>2000</v>
      </c>
      <c r="P365" s="35"/>
      <c r="Q365" s="37">
        <f>SUM(Q359:Q364)</f>
        <v>183653</v>
      </c>
      <c r="R365" s="35"/>
      <c r="S365" s="37">
        <f>SUM(S359:S364)</f>
        <v>75000</v>
      </c>
      <c r="T365" s="35"/>
      <c r="U365" s="37">
        <f>SUM(U359:U364)</f>
        <v>258653</v>
      </c>
      <c r="V365" s="35"/>
      <c r="W365" s="37">
        <f>SUM(W359:W364)</f>
        <v>170628</v>
      </c>
      <c r="X365" s="35"/>
      <c r="Y365" s="37">
        <f>SUM(Y359:Y364)</f>
        <v>74589</v>
      </c>
      <c r="Z365" s="35"/>
      <c r="AA365" s="37">
        <f>SUM(AA359:AA364)</f>
        <v>245217</v>
      </c>
    </row>
    <row r="366" spans="1:27" ht="15" x14ac:dyDescent="0.25">
      <c r="A366" s="24"/>
      <c r="C366" s="36" t="s">
        <v>785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</row>
    <row r="367" spans="1:27" ht="15" x14ac:dyDescent="0.25">
      <c r="A367" s="42" t="s">
        <v>313</v>
      </c>
      <c r="C367" s="36"/>
      <c r="D367" s="16" t="s">
        <v>381</v>
      </c>
      <c r="E367" s="35">
        <v>116000</v>
      </c>
      <c r="F367" s="35"/>
      <c r="G367" s="35">
        <v>0</v>
      </c>
      <c r="H367" s="35"/>
      <c r="I367" s="35">
        <f>E367+G367</f>
        <v>116000</v>
      </c>
      <c r="J367" s="35"/>
      <c r="K367" s="35">
        <f>Q367-E367</f>
        <v>0</v>
      </c>
      <c r="L367" s="35"/>
      <c r="M367" s="35">
        <f>S367-G367</f>
        <v>0</v>
      </c>
      <c r="N367" s="35"/>
      <c r="O367" s="35">
        <f>K367+M367</f>
        <v>0</v>
      </c>
      <c r="P367" s="35"/>
      <c r="Q367" s="35">
        <v>116000</v>
      </c>
      <c r="R367" s="35"/>
      <c r="S367" s="35">
        <v>0</v>
      </c>
      <c r="T367" s="35"/>
      <c r="U367" s="35">
        <f>Q367+S367</f>
        <v>116000</v>
      </c>
      <c r="V367" s="35"/>
      <c r="W367" s="35">
        <v>107705</v>
      </c>
      <c r="X367" s="35"/>
      <c r="Y367" s="35">
        <v>0</v>
      </c>
      <c r="Z367" s="35"/>
      <c r="AA367" s="35">
        <f>+Y367+W367</f>
        <v>107705</v>
      </c>
    </row>
    <row r="368" spans="1:27" ht="15" x14ac:dyDescent="0.25">
      <c r="A368" s="42" t="s">
        <v>315</v>
      </c>
      <c r="C368" s="36"/>
      <c r="D368" s="16" t="s">
        <v>316</v>
      </c>
      <c r="E368" s="35">
        <v>12000</v>
      </c>
      <c r="F368" s="35"/>
      <c r="G368" s="35">
        <v>0</v>
      </c>
      <c r="H368" s="35"/>
      <c r="I368" s="35">
        <f>E368+G368</f>
        <v>12000</v>
      </c>
      <c r="J368" s="35"/>
      <c r="K368" s="35">
        <f>Q368-E368</f>
        <v>-945</v>
      </c>
      <c r="L368" s="35"/>
      <c r="M368" s="35">
        <f>S368-G368</f>
        <v>0</v>
      </c>
      <c r="N368" s="35"/>
      <c r="O368" s="35">
        <f>K368+M368</f>
        <v>-945</v>
      </c>
      <c r="P368" s="35"/>
      <c r="Q368" s="35">
        <v>11055</v>
      </c>
      <c r="R368" s="35"/>
      <c r="S368" s="35">
        <v>0</v>
      </c>
      <c r="T368" s="35"/>
      <c r="U368" s="35">
        <f>Q368+S368</f>
        <v>11055</v>
      </c>
      <c r="V368" s="35"/>
      <c r="W368" s="35">
        <v>6047</v>
      </c>
      <c r="X368" s="35"/>
      <c r="Y368" s="35">
        <v>0</v>
      </c>
      <c r="Z368" s="35"/>
      <c r="AA368" s="35">
        <f>+Y368+W368</f>
        <v>6047</v>
      </c>
    </row>
    <row r="369" spans="1:27" ht="15" x14ac:dyDescent="0.25">
      <c r="A369" s="42" t="s">
        <v>317</v>
      </c>
      <c r="C369" s="36"/>
      <c r="D369" s="16" t="s">
        <v>246</v>
      </c>
      <c r="E369" s="35">
        <v>6000</v>
      </c>
      <c r="F369" s="35"/>
      <c r="G369" s="35">
        <v>0</v>
      </c>
      <c r="H369" s="35"/>
      <c r="I369" s="35">
        <f>E369+G369</f>
        <v>6000</v>
      </c>
      <c r="J369" s="35"/>
      <c r="K369" s="35">
        <f>Q369-E369</f>
        <v>-447</v>
      </c>
      <c r="L369" s="35"/>
      <c r="M369" s="35">
        <f>S369-G369</f>
        <v>0</v>
      </c>
      <c r="N369" s="35"/>
      <c r="O369" s="35">
        <f>K369+M369</f>
        <v>-447</v>
      </c>
      <c r="P369" s="35"/>
      <c r="Q369" s="35">
        <v>5553</v>
      </c>
      <c r="R369" s="35"/>
      <c r="S369" s="35">
        <v>0</v>
      </c>
      <c r="T369" s="35"/>
      <c r="U369" s="35">
        <f>Q369+S369</f>
        <v>5553</v>
      </c>
      <c r="V369" s="35"/>
      <c r="W369" s="35">
        <v>1700</v>
      </c>
      <c r="X369" s="35"/>
      <c r="Y369" s="35">
        <v>0</v>
      </c>
      <c r="Z369" s="35"/>
      <c r="AA369" s="35">
        <f>+Y369+W369</f>
        <v>1700</v>
      </c>
    </row>
    <row r="370" spans="1:27" ht="15" x14ac:dyDescent="0.25">
      <c r="A370" s="27" t="s">
        <v>318</v>
      </c>
      <c r="C370" s="36"/>
      <c r="D370" s="16" t="s">
        <v>51</v>
      </c>
      <c r="E370" s="35">
        <v>0</v>
      </c>
      <c r="F370" s="35"/>
      <c r="G370" s="35">
        <v>0</v>
      </c>
      <c r="H370" s="35"/>
      <c r="I370" s="35">
        <f>E370+G370</f>
        <v>0</v>
      </c>
      <c r="J370" s="35"/>
      <c r="K370" s="35">
        <f>Q370-E370</f>
        <v>0</v>
      </c>
      <c r="L370" s="35"/>
      <c r="M370" s="35">
        <f>S370-G370</f>
        <v>0</v>
      </c>
      <c r="N370" s="35"/>
      <c r="O370" s="35">
        <f>K370+M370</f>
        <v>0</v>
      </c>
      <c r="P370" s="35"/>
      <c r="Q370" s="35">
        <v>0</v>
      </c>
      <c r="R370" s="35"/>
      <c r="S370" s="35">
        <v>0</v>
      </c>
      <c r="T370" s="35"/>
      <c r="U370" s="35">
        <f>Q370+S370</f>
        <v>0</v>
      </c>
      <c r="V370" s="35"/>
      <c r="W370" s="35">
        <v>0</v>
      </c>
      <c r="X370" s="35"/>
      <c r="Y370" s="35">
        <v>0</v>
      </c>
      <c r="Z370" s="35"/>
      <c r="AA370" s="35">
        <f>+Y370+W370</f>
        <v>0</v>
      </c>
    </row>
    <row r="371" spans="1:27" ht="15" x14ac:dyDescent="0.25">
      <c r="A371" s="42" t="s">
        <v>319</v>
      </c>
      <c r="C371" s="36" t="s">
        <v>784</v>
      </c>
      <c r="E371" s="37">
        <f>SUM(E367:E370)</f>
        <v>134000</v>
      </c>
      <c r="F371" s="35"/>
      <c r="G371" s="37">
        <f>SUM(G367:G370)</f>
        <v>0</v>
      </c>
      <c r="H371" s="35"/>
      <c r="I371" s="37">
        <f>SUM(I367:I370)</f>
        <v>134000</v>
      </c>
      <c r="J371" s="35"/>
      <c r="K371" s="37">
        <f>SUM(K367:K370)</f>
        <v>-1392</v>
      </c>
      <c r="L371" s="35"/>
      <c r="M371" s="37">
        <f>SUM(M367:M370)</f>
        <v>0</v>
      </c>
      <c r="N371" s="35"/>
      <c r="O371" s="37">
        <f>SUM(O367:O370)</f>
        <v>-1392</v>
      </c>
      <c r="P371" s="35"/>
      <c r="Q371" s="37">
        <f>SUM(Q367:Q370)</f>
        <v>132608</v>
      </c>
      <c r="R371" s="35"/>
      <c r="S371" s="37">
        <f>SUM(S367:S370)</f>
        <v>0</v>
      </c>
      <c r="T371" s="35"/>
      <c r="U371" s="37">
        <f>SUM(U367:U370)</f>
        <v>132608</v>
      </c>
      <c r="V371" s="35"/>
      <c r="W371" s="37">
        <f>SUM(W367:W370)</f>
        <v>115452</v>
      </c>
      <c r="X371" s="35"/>
      <c r="Y371" s="37">
        <f>SUM(Y367:Y370)</f>
        <v>0</v>
      </c>
      <c r="Z371" s="35"/>
      <c r="AA371" s="37">
        <f>SUM(AA367:AA370)</f>
        <v>115452</v>
      </c>
    </row>
    <row r="372" spans="1:27" ht="15" x14ac:dyDescent="0.25">
      <c r="A372" s="42"/>
      <c r="C372" s="36" t="s">
        <v>320</v>
      </c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</row>
    <row r="373" spans="1:27" ht="15" x14ac:dyDescent="0.25">
      <c r="A373" s="27" t="s">
        <v>321</v>
      </c>
      <c r="C373" s="36"/>
      <c r="D373" s="16" t="s">
        <v>381</v>
      </c>
      <c r="E373" s="35">
        <v>0</v>
      </c>
      <c r="F373" s="35"/>
      <c r="G373" s="35">
        <v>0</v>
      </c>
      <c r="H373" s="35"/>
      <c r="I373" s="35">
        <f>E373+G373</f>
        <v>0</v>
      </c>
      <c r="J373" s="35"/>
      <c r="K373" s="35">
        <f>Q373-E373</f>
        <v>0</v>
      </c>
      <c r="L373" s="35"/>
      <c r="M373" s="35">
        <f>S373-G373</f>
        <v>0</v>
      </c>
      <c r="N373" s="35"/>
      <c r="O373" s="35">
        <f>K373+M373</f>
        <v>0</v>
      </c>
      <c r="P373" s="35"/>
      <c r="Q373" s="35">
        <v>0</v>
      </c>
      <c r="R373" s="35"/>
      <c r="S373" s="35">
        <v>0</v>
      </c>
      <c r="T373" s="35"/>
      <c r="U373" s="35">
        <f>Q373+S373</f>
        <v>0</v>
      </c>
      <c r="V373" s="35"/>
      <c r="W373" s="35">
        <f>U373</f>
        <v>0</v>
      </c>
      <c r="X373" s="35"/>
      <c r="Y373" s="35">
        <v>0</v>
      </c>
      <c r="Z373" s="35"/>
      <c r="AA373" s="35">
        <f>+Y373+W373</f>
        <v>0</v>
      </c>
    </row>
    <row r="374" spans="1:27" ht="15" x14ac:dyDescent="0.25">
      <c r="A374" s="27" t="s">
        <v>322</v>
      </c>
      <c r="C374" s="36"/>
      <c r="D374" s="16" t="s">
        <v>316</v>
      </c>
      <c r="E374" s="35">
        <v>0</v>
      </c>
      <c r="F374" s="35"/>
      <c r="G374" s="35">
        <v>0</v>
      </c>
      <c r="H374" s="35"/>
      <c r="I374" s="35">
        <f>E374+G374</f>
        <v>0</v>
      </c>
      <c r="J374" s="35"/>
      <c r="K374" s="35">
        <f>Q374-E374</f>
        <v>0</v>
      </c>
      <c r="L374" s="35"/>
      <c r="M374" s="35">
        <f>S374-G374</f>
        <v>0</v>
      </c>
      <c r="N374" s="35"/>
      <c r="O374" s="35">
        <f>K374+M374</f>
        <v>0</v>
      </c>
      <c r="P374" s="35"/>
      <c r="Q374" s="35">
        <v>0</v>
      </c>
      <c r="R374" s="35"/>
      <c r="S374" s="35">
        <v>0</v>
      </c>
      <c r="T374" s="35"/>
      <c r="U374" s="35">
        <f>Q374+S374</f>
        <v>0</v>
      </c>
      <c r="V374" s="35"/>
      <c r="W374" s="35">
        <f>U374</f>
        <v>0</v>
      </c>
      <c r="X374" s="35"/>
      <c r="Y374" s="35">
        <v>0</v>
      </c>
      <c r="Z374" s="35"/>
      <c r="AA374" s="35">
        <f>+Y374+W374</f>
        <v>0</v>
      </c>
    </row>
    <row r="375" spans="1:27" ht="15" x14ac:dyDescent="0.25">
      <c r="A375" s="27" t="s">
        <v>323</v>
      </c>
      <c r="C375" s="36"/>
      <c r="D375" s="16" t="s">
        <v>246</v>
      </c>
      <c r="E375" s="35">
        <v>0</v>
      </c>
      <c r="F375" s="35"/>
      <c r="G375" s="35">
        <v>0</v>
      </c>
      <c r="H375" s="35"/>
      <c r="I375" s="35">
        <f>E375+G375</f>
        <v>0</v>
      </c>
      <c r="J375" s="35"/>
      <c r="K375" s="35">
        <f>Q375-E375</f>
        <v>0</v>
      </c>
      <c r="L375" s="35"/>
      <c r="M375" s="35">
        <f>S375-G375</f>
        <v>0</v>
      </c>
      <c r="N375" s="35"/>
      <c r="O375" s="35">
        <f>K375+M375</f>
        <v>0</v>
      </c>
      <c r="P375" s="35"/>
      <c r="Q375" s="35">
        <v>0</v>
      </c>
      <c r="R375" s="35"/>
      <c r="S375" s="35">
        <v>0</v>
      </c>
      <c r="T375" s="35"/>
      <c r="U375" s="35">
        <f>Q375+S375</f>
        <v>0</v>
      </c>
      <c r="V375" s="35"/>
      <c r="W375" s="35">
        <f>U375</f>
        <v>0</v>
      </c>
      <c r="X375" s="35"/>
      <c r="Y375" s="35">
        <v>0</v>
      </c>
      <c r="Z375" s="35"/>
      <c r="AA375" s="35">
        <f>+Y375+W375</f>
        <v>0</v>
      </c>
    </row>
    <row r="376" spans="1:27" ht="15" x14ac:dyDescent="0.25">
      <c r="A376" s="27" t="s">
        <v>324</v>
      </c>
      <c r="C376" s="36"/>
      <c r="D376" s="16" t="s">
        <v>51</v>
      </c>
      <c r="E376" s="35">
        <v>0</v>
      </c>
      <c r="F376" s="35"/>
      <c r="G376" s="35">
        <v>0</v>
      </c>
      <c r="H376" s="35"/>
      <c r="I376" s="35">
        <f>E376+G376</f>
        <v>0</v>
      </c>
      <c r="J376" s="35"/>
      <c r="K376" s="35">
        <f>Q376-E376</f>
        <v>0</v>
      </c>
      <c r="L376" s="35"/>
      <c r="M376" s="35">
        <f>S376-G376</f>
        <v>0</v>
      </c>
      <c r="N376" s="35"/>
      <c r="O376" s="35">
        <f>K376+M376</f>
        <v>0</v>
      </c>
      <c r="P376" s="35"/>
      <c r="Q376" s="35">
        <v>0</v>
      </c>
      <c r="R376" s="35"/>
      <c r="S376" s="35">
        <v>0</v>
      </c>
      <c r="T376" s="35"/>
      <c r="U376" s="35">
        <f>Q376+S376</f>
        <v>0</v>
      </c>
      <c r="V376" s="35"/>
      <c r="W376" s="35">
        <f>U376</f>
        <v>0</v>
      </c>
      <c r="X376" s="35"/>
      <c r="Y376" s="35">
        <v>0</v>
      </c>
      <c r="Z376" s="35"/>
      <c r="AA376" s="35">
        <f>+Y376+W376</f>
        <v>0</v>
      </c>
    </row>
    <row r="377" spans="1:27" ht="15" x14ac:dyDescent="0.25">
      <c r="A377" s="27" t="s">
        <v>325</v>
      </c>
      <c r="C377" s="36" t="s">
        <v>326</v>
      </c>
      <c r="E377" s="37">
        <f>SUM(E373:E376)</f>
        <v>0</v>
      </c>
      <c r="F377" s="35"/>
      <c r="G377" s="37">
        <f>SUM(G373:G376)</f>
        <v>0</v>
      </c>
      <c r="H377" s="35"/>
      <c r="I377" s="37">
        <f>SUM(I373:I376)</f>
        <v>0</v>
      </c>
      <c r="J377" s="35"/>
      <c r="K377" s="37">
        <f>SUM(K373:K376)</f>
        <v>0</v>
      </c>
      <c r="L377" s="35"/>
      <c r="M377" s="37">
        <f>SUM(M373:M376)</f>
        <v>0</v>
      </c>
      <c r="N377" s="35"/>
      <c r="O377" s="37">
        <f>SUM(O373:O376)</f>
        <v>0</v>
      </c>
      <c r="P377" s="35"/>
      <c r="Q377" s="37">
        <f>SUM(Q373:Q376)</f>
        <v>0</v>
      </c>
      <c r="R377" s="35"/>
      <c r="S377" s="37">
        <f>SUM(S373:S376)</f>
        <v>0</v>
      </c>
      <c r="T377" s="35"/>
      <c r="U377" s="37">
        <f>SUM(U373:U376)</f>
        <v>0</v>
      </c>
      <c r="V377" s="35"/>
      <c r="W377" s="37">
        <f>SUM(W373:W376)</f>
        <v>0</v>
      </c>
      <c r="X377" s="35"/>
      <c r="Y377" s="37">
        <f>SUM(Y373:Y376)</f>
        <v>0</v>
      </c>
      <c r="Z377" s="35"/>
      <c r="AA377" s="37">
        <f>SUM(AA373:AA376)</f>
        <v>0</v>
      </c>
    </row>
    <row r="378" spans="1:27" ht="15" x14ac:dyDescent="0.25">
      <c r="A378" s="42"/>
      <c r="C378" s="36" t="s">
        <v>788</v>
      </c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</row>
    <row r="379" spans="1:27" ht="15" x14ac:dyDescent="0.25">
      <c r="C379" s="36"/>
      <c r="D379" s="16" t="s">
        <v>314</v>
      </c>
      <c r="E379" s="35">
        <v>0</v>
      </c>
      <c r="F379" s="35"/>
      <c r="G379" s="35">
        <v>0</v>
      </c>
      <c r="H379" s="35"/>
      <c r="I379" s="35">
        <f t="shared" ref="I379:I386" si="166">E379+G379</f>
        <v>0</v>
      </c>
      <c r="J379" s="35"/>
      <c r="K379" s="35">
        <f t="shared" ref="K379:K386" si="167">Q379-E379</f>
        <v>0</v>
      </c>
      <c r="L379" s="35"/>
      <c r="M379" s="35">
        <f t="shared" ref="M379:M386" si="168">S379-G379</f>
        <v>0</v>
      </c>
      <c r="N379" s="35"/>
      <c r="O379" s="35">
        <f t="shared" ref="O379:O386" si="169">K379+M379</f>
        <v>0</v>
      </c>
      <c r="P379" s="35"/>
      <c r="Q379" s="35">
        <v>0</v>
      </c>
      <c r="R379" s="35"/>
      <c r="S379" s="35">
        <v>0</v>
      </c>
      <c r="T379" s="35"/>
      <c r="U379" s="35">
        <f t="shared" ref="U379:U386" si="170">Q379+S379</f>
        <v>0</v>
      </c>
      <c r="V379" s="35"/>
      <c r="W379" s="35">
        <f t="shared" ref="W379:W386" si="171">U379</f>
        <v>0</v>
      </c>
      <c r="X379" s="35"/>
      <c r="Y379" s="35">
        <v>0</v>
      </c>
      <c r="Z379" s="35"/>
      <c r="AA379" s="35">
        <f t="shared" ref="AA379:AA386" si="172">+Y379+W379</f>
        <v>0</v>
      </c>
    </row>
    <row r="380" spans="1:27" ht="15" x14ac:dyDescent="0.25">
      <c r="C380" s="36"/>
      <c r="D380" s="16" t="s">
        <v>329</v>
      </c>
      <c r="E380" s="35">
        <v>0</v>
      </c>
      <c r="F380" s="35"/>
      <c r="G380" s="35">
        <v>0</v>
      </c>
      <c r="H380" s="35"/>
      <c r="I380" s="35">
        <f t="shared" si="166"/>
        <v>0</v>
      </c>
      <c r="J380" s="35"/>
      <c r="K380" s="35">
        <f t="shared" si="167"/>
        <v>0</v>
      </c>
      <c r="L380" s="35"/>
      <c r="M380" s="35">
        <f t="shared" si="168"/>
        <v>0</v>
      </c>
      <c r="N380" s="35"/>
      <c r="O380" s="35">
        <f t="shared" si="169"/>
        <v>0</v>
      </c>
      <c r="P380" s="35"/>
      <c r="Q380" s="35">
        <v>0</v>
      </c>
      <c r="R380" s="35"/>
      <c r="S380" s="35">
        <v>0</v>
      </c>
      <c r="T380" s="35"/>
      <c r="U380" s="35">
        <f t="shared" si="170"/>
        <v>0</v>
      </c>
      <c r="V380" s="35"/>
      <c r="W380" s="35">
        <f t="shared" si="171"/>
        <v>0</v>
      </c>
      <c r="X380" s="35"/>
      <c r="Y380" s="35">
        <v>0</v>
      </c>
      <c r="Z380" s="35"/>
      <c r="AA380" s="35">
        <f t="shared" si="172"/>
        <v>0</v>
      </c>
    </row>
    <row r="381" spans="1:27" ht="15" x14ac:dyDescent="0.25">
      <c r="C381" s="36"/>
      <c r="D381" s="16" t="s">
        <v>331</v>
      </c>
      <c r="E381" s="35">
        <v>0</v>
      </c>
      <c r="F381" s="35"/>
      <c r="G381" s="35">
        <v>0</v>
      </c>
      <c r="H381" s="35"/>
      <c r="I381" s="35">
        <f t="shared" si="166"/>
        <v>0</v>
      </c>
      <c r="J381" s="35"/>
      <c r="K381" s="35">
        <f t="shared" si="167"/>
        <v>0</v>
      </c>
      <c r="L381" s="35"/>
      <c r="M381" s="35">
        <f t="shared" si="168"/>
        <v>0</v>
      </c>
      <c r="N381" s="35"/>
      <c r="O381" s="35">
        <f t="shared" si="169"/>
        <v>0</v>
      </c>
      <c r="P381" s="35"/>
      <c r="Q381" s="35">
        <v>0</v>
      </c>
      <c r="R381" s="35"/>
      <c r="S381" s="35">
        <v>0</v>
      </c>
      <c r="T381" s="35"/>
      <c r="U381" s="35">
        <f t="shared" si="170"/>
        <v>0</v>
      </c>
      <c r="V381" s="35"/>
      <c r="W381" s="35">
        <f t="shared" si="171"/>
        <v>0</v>
      </c>
      <c r="X381" s="35"/>
      <c r="Y381" s="35">
        <v>0</v>
      </c>
      <c r="Z381" s="35"/>
      <c r="AA381" s="35">
        <f t="shared" si="172"/>
        <v>0</v>
      </c>
    </row>
    <row r="382" spans="1:27" ht="15" x14ac:dyDescent="0.25">
      <c r="C382" s="36"/>
      <c r="D382" s="16" t="s">
        <v>316</v>
      </c>
      <c r="E382" s="35">
        <v>0</v>
      </c>
      <c r="F382" s="35"/>
      <c r="G382" s="35">
        <v>0</v>
      </c>
      <c r="H382" s="35"/>
      <c r="I382" s="35">
        <f t="shared" si="166"/>
        <v>0</v>
      </c>
      <c r="J382" s="35"/>
      <c r="K382" s="35">
        <f t="shared" si="167"/>
        <v>0</v>
      </c>
      <c r="L382" s="35"/>
      <c r="M382" s="35">
        <f t="shared" si="168"/>
        <v>0</v>
      </c>
      <c r="N382" s="35"/>
      <c r="O382" s="35">
        <f t="shared" si="169"/>
        <v>0</v>
      </c>
      <c r="P382" s="35"/>
      <c r="Q382" s="35">
        <v>0</v>
      </c>
      <c r="R382" s="35"/>
      <c r="S382" s="35">
        <v>0</v>
      </c>
      <c r="T382" s="35"/>
      <c r="U382" s="35">
        <f t="shared" si="170"/>
        <v>0</v>
      </c>
      <c r="V382" s="35"/>
      <c r="W382" s="35">
        <f t="shared" si="171"/>
        <v>0</v>
      </c>
      <c r="X382" s="35"/>
      <c r="Y382" s="35">
        <v>0</v>
      </c>
      <c r="Z382" s="35"/>
      <c r="AA382" s="35">
        <f t="shared" si="172"/>
        <v>0</v>
      </c>
    </row>
    <row r="383" spans="1:27" ht="15" x14ac:dyDescent="0.25">
      <c r="C383" s="36"/>
      <c r="D383" s="16" t="s">
        <v>440</v>
      </c>
      <c r="E383" s="35">
        <v>0</v>
      </c>
      <c r="F383" s="35"/>
      <c r="G383" s="35">
        <v>0</v>
      </c>
      <c r="H383" s="35"/>
      <c r="I383" s="35">
        <f t="shared" si="166"/>
        <v>0</v>
      </c>
      <c r="J383" s="35"/>
      <c r="K383" s="35">
        <f t="shared" si="167"/>
        <v>0</v>
      </c>
      <c r="L383" s="35"/>
      <c r="M383" s="35">
        <f t="shared" si="168"/>
        <v>0</v>
      </c>
      <c r="N383" s="35"/>
      <c r="O383" s="35">
        <f t="shared" si="169"/>
        <v>0</v>
      </c>
      <c r="P383" s="35"/>
      <c r="Q383" s="35">
        <v>0</v>
      </c>
      <c r="R383" s="35"/>
      <c r="S383" s="35">
        <v>0</v>
      </c>
      <c r="T383" s="35"/>
      <c r="U383" s="35">
        <f t="shared" si="170"/>
        <v>0</v>
      </c>
      <c r="V383" s="35"/>
      <c r="W383" s="35">
        <f t="shared" si="171"/>
        <v>0</v>
      </c>
      <c r="X383" s="35"/>
      <c r="Y383" s="35">
        <v>0</v>
      </c>
      <c r="Z383" s="35"/>
      <c r="AA383" s="35">
        <f t="shared" si="172"/>
        <v>0</v>
      </c>
    </row>
    <row r="384" spans="1:27" ht="15" x14ac:dyDescent="0.25">
      <c r="C384" s="36"/>
      <c r="D384" s="16" t="s">
        <v>45</v>
      </c>
      <c r="E384" s="35">
        <v>0</v>
      </c>
      <c r="F384" s="35"/>
      <c r="G384" s="35">
        <v>0</v>
      </c>
      <c r="H384" s="35"/>
      <c r="I384" s="35">
        <f t="shared" si="166"/>
        <v>0</v>
      </c>
      <c r="J384" s="35"/>
      <c r="K384" s="35">
        <f t="shared" si="167"/>
        <v>0</v>
      </c>
      <c r="L384" s="35"/>
      <c r="M384" s="35">
        <f t="shared" si="168"/>
        <v>0</v>
      </c>
      <c r="N384" s="35"/>
      <c r="O384" s="35">
        <f t="shared" si="169"/>
        <v>0</v>
      </c>
      <c r="P384" s="35"/>
      <c r="Q384" s="35">
        <v>0</v>
      </c>
      <c r="R384" s="35"/>
      <c r="S384" s="35">
        <v>0</v>
      </c>
      <c r="T384" s="35"/>
      <c r="U384" s="35">
        <f t="shared" si="170"/>
        <v>0</v>
      </c>
      <c r="V384" s="35"/>
      <c r="W384" s="35">
        <f t="shared" si="171"/>
        <v>0</v>
      </c>
      <c r="X384" s="35"/>
      <c r="Y384" s="35">
        <v>0</v>
      </c>
      <c r="Z384" s="35"/>
      <c r="AA384" s="35">
        <f t="shared" si="172"/>
        <v>0</v>
      </c>
    </row>
    <row r="385" spans="1:27" ht="15" x14ac:dyDescent="0.25">
      <c r="C385" s="36"/>
      <c r="D385" s="16" t="s">
        <v>246</v>
      </c>
      <c r="E385" s="35">
        <v>0</v>
      </c>
      <c r="F385" s="35"/>
      <c r="G385" s="35">
        <v>0</v>
      </c>
      <c r="H385" s="35"/>
      <c r="I385" s="35">
        <f t="shared" si="166"/>
        <v>0</v>
      </c>
      <c r="J385" s="35"/>
      <c r="K385" s="35">
        <f t="shared" si="167"/>
        <v>0</v>
      </c>
      <c r="L385" s="35"/>
      <c r="M385" s="35">
        <f t="shared" si="168"/>
        <v>0</v>
      </c>
      <c r="N385" s="35"/>
      <c r="O385" s="35">
        <f t="shared" si="169"/>
        <v>0</v>
      </c>
      <c r="P385" s="35"/>
      <c r="Q385" s="35">
        <v>0</v>
      </c>
      <c r="R385" s="35"/>
      <c r="S385" s="35">
        <v>0</v>
      </c>
      <c r="T385" s="35"/>
      <c r="U385" s="35">
        <f t="shared" si="170"/>
        <v>0</v>
      </c>
      <c r="V385" s="35"/>
      <c r="W385" s="35">
        <f t="shared" si="171"/>
        <v>0</v>
      </c>
      <c r="X385" s="35"/>
      <c r="Y385" s="35">
        <v>0</v>
      </c>
      <c r="Z385" s="35"/>
      <c r="AA385" s="35">
        <f t="shared" si="172"/>
        <v>0</v>
      </c>
    </row>
    <row r="386" spans="1:27" ht="15" x14ac:dyDescent="0.25">
      <c r="C386" s="36"/>
      <c r="D386" s="16" t="s">
        <v>51</v>
      </c>
      <c r="E386" s="35">
        <v>0</v>
      </c>
      <c r="F386" s="35"/>
      <c r="G386" s="35">
        <v>0</v>
      </c>
      <c r="H386" s="35"/>
      <c r="I386" s="35">
        <f t="shared" si="166"/>
        <v>0</v>
      </c>
      <c r="J386" s="35"/>
      <c r="K386" s="35">
        <f t="shared" si="167"/>
        <v>0</v>
      </c>
      <c r="L386" s="35"/>
      <c r="M386" s="35">
        <f t="shared" si="168"/>
        <v>0</v>
      </c>
      <c r="N386" s="35"/>
      <c r="O386" s="35">
        <f t="shared" si="169"/>
        <v>0</v>
      </c>
      <c r="P386" s="35"/>
      <c r="Q386" s="35">
        <v>0</v>
      </c>
      <c r="R386" s="35"/>
      <c r="S386" s="35">
        <v>0</v>
      </c>
      <c r="T386" s="35"/>
      <c r="U386" s="35">
        <f t="shared" si="170"/>
        <v>0</v>
      </c>
      <c r="V386" s="35"/>
      <c r="W386" s="35">
        <f t="shared" si="171"/>
        <v>0</v>
      </c>
      <c r="X386" s="35"/>
      <c r="Y386" s="35">
        <v>0</v>
      </c>
      <c r="Z386" s="35"/>
      <c r="AA386" s="35">
        <f t="shared" si="172"/>
        <v>0</v>
      </c>
    </row>
    <row r="387" spans="1:27" ht="15" x14ac:dyDescent="0.25">
      <c r="C387" s="36" t="s">
        <v>789</v>
      </c>
      <c r="E387" s="37">
        <f>SUM(E379:E386)</f>
        <v>0</v>
      </c>
      <c r="F387" s="35"/>
      <c r="G387" s="37">
        <f>SUM(G379:G386)</f>
        <v>0</v>
      </c>
      <c r="H387" s="35"/>
      <c r="I387" s="37">
        <f>SUM(I379:I386)</f>
        <v>0</v>
      </c>
      <c r="J387" s="35"/>
      <c r="K387" s="37">
        <f>SUM(K379:K386)</f>
        <v>0</v>
      </c>
      <c r="L387" s="35"/>
      <c r="M387" s="37">
        <f>SUM(M379:M386)</f>
        <v>0</v>
      </c>
      <c r="N387" s="35"/>
      <c r="O387" s="37">
        <f>SUM(O379:O386)</f>
        <v>0</v>
      </c>
      <c r="P387" s="35"/>
      <c r="Q387" s="37">
        <f>SUM(Q379:Q386)</f>
        <v>0</v>
      </c>
      <c r="R387" s="35"/>
      <c r="S387" s="37">
        <f>SUM(S379:S386)</f>
        <v>0</v>
      </c>
      <c r="T387" s="35"/>
      <c r="U387" s="37">
        <f>SUM(U379:U386)</f>
        <v>0</v>
      </c>
      <c r="V387" s="35"/>
      <c r="W387" s="37">
        <f>SUM(W379:W386)</f>
        <v>0</v>
      </c>
      <c r="X387" s="35"/>
      <c r="Y387" s="37">
        <f>SUM(Y379:Y386)</f>
        <v>0</v>
      </c>
      <c r="Z387" s="35"/>
      <c r="AA387" s="37">
        <f>SUM(AA379:AA386)</f>
        <v>0</v>
      </c>
    </row>
    <row r="388" spans="1:27" ht="15" x14ac:dyDescent="0.25">
      <c r="A388" s="24"/>
      <c r="C388" s="36" t="s">
        <v>786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</row>
    <row r="389" spans="1:27" ht="15" x14ac:dyDescent="0.25">
      <c r="A389" s="24" t="s">
        <v>327</v>
      </c>
      <c r="D389" s="16" t="s">
        <v>314</v>
      </c>
      <c r="E389" s="35">
        <f>740000-50000</f>
        <v>690000</v>
      </c>
      <c r="F389" s="35"/>
      <c r="G389" s="35">
        <v>72000</v>
      </c>
      <c r="H389" s="35"/>
      <c r="I389" s="35">
        <f t="shared" ref="I389:I397" si="173">E389+G389</f>
        <v>762000</v>
      </c>
      <c r="J389" s="35"/>
      <c r="K389" s="35">
        <f t="shared" ref="K389:K397" si="174">Q389-E389</f>
        <v>-2918</v>
      </c>
      <c r="L389" s="35"/>
      <c r="M389" s="35">
        <f t="shared" ref="M389:M397" si="175">S389-G389</f>
        <v>8000</v>
      </c>
      <c r="N389" s="35"/>
      <c r="O389" s="35">
        <f t="shared" ref="O389:O397" si="176">K389+M389</f>
        <v>5082</v>
      </c>
      <c r="P389" s="35"/>
      <c r="Q389" s="35">
        <f>737082-50000</f>
        <v>687082</v>
      </c>
      <c r="R389" s="35"/>
      <c r="S389" s="35">
        <v>80000</v>
      </c>
      <c r="T389" s="35"/>
      <c r="U389" s="35">
        <f t="shared" ref="U389:U397" si="177">Q389+S389</f>
        <v>767082</v>
      </c>
      <c r="V389" s="35"/>
      <c r="W389" s="35">
        <f>705363-50000</f>
        <v>655363</v>
      </c>
      <c r="X389" s="35"/>
      <c r="Y389" s="35">
        <v>79900</v>
      </c>
      <c r="Z389" s="35"/>
      <c r="AA389" s="35">
        <f t="shared" ref="AA389:AA397" si="178">+Y389+W389</f>
        <v>735263</v>
      </c>
    </row>
    <row r="390" spans="1:27" ht="15" x14ac:dyDescent="0.25">
      <c r="A390" s="24" t="s">
        <v>328</v>
      </c>
      <c r="D390" s="16" t="s">
        <v>329</v>
      </c>
      <c r="E390" s="35">
        <v>0</v>
      </c>
      <c r="F390" s="35"/>
      <c r="G390" s="35">
        <v>54000</v>
      </c>
      <c r="H390" s="35"/>
      <c r="I390" s="35">
        <f t="shared" si="173"/>
        <v>54000</v>
      </c>
      <c r="J390" s="35"/>
      <c r="K390" s="35">
        <f t="shared" si="174"/>
        <v>0</v>
      </c>
      <c r="L390" s="35"/>
      <c r="M390" s="35">
        <f t="shared" si="175"/>
        <v>-9000</v>
      </c>
      <c r="N390" s="35"/>
      <c r="O390" s="35">
        <f t="shared" si="176"/>
        <v>-9000</v>
      </c>
      <c r="P390" s="35"/>
      <c r="Q390" s="35">
        <v>0</v>
      </c>
      <c r="R390" s="35"/>
      <c r="S390" s="35">
        <v>45000</v>
      </c>
      <c r="T390" s="35"/>
      <c r="U390" s="35">
        <f t="shared" si="177"/>
        <v>45000</v>
      </c>
      <c r="V390" s="35"/>
      <c r="W390" s="35">
        <f>Q390</f>
        <v>0</v>
      </c>
      <c r="X390" s="35"/>
      <c r="Y390" s="35">
        <v>44500</v>
      </c>
      <c r="Z390" s="35"/>
      <c r="AA390" s="35">
        <f t="shared" si="178"/>
        <v>44500</v>
      </c>
    </row>
    <row r="391" spans="1:27" ht="15" x14ac:dyDescent="0.25">
      <c r="A391" s="24" t="s">
        <v>330</v>
      </c>
      <c r="D391" s="16" t="s">
        <v>331</v>
      </c>
      <c r="E391" s="35">
        <v>0</v>
      </c>
      <c r="F391" s="35"/>
      <c r="G391" s="35">
        <v>7000</v>
      </c>
      <c r="H391" s="35"/>
      <c r="I391" s="35">
        <f t="shared" si="173"/>
        <v>7000</v>
      </c>
      <c r="J391" s="35"/>
      <c r="K391" s="35">
        <f t="shared" si="174"/>
        <v>0</v>
      </c>
      <c r="L391" s="35"/>
      <c r="M391" s="35">
        <f t="shared" si="175"/>
        <v>3000</v>
      </c>
      <c r="N391" s="35"/>
      <c r="O391" s="35">
        <f t="shared" si="176"/>
        <v>3000</v>
      </c>
      <c r="P391" s="35"/>
      <c r="Q391" s="35">
        <v>0</v>
      </c>
      <c r="R391" s="35"/>
      <c r="S391" s="35">
        <v>10000</v>
      </c>
      <c r="T391" s="35"/>
      <c r="U391" s="35">
        <f t="shared" si="177"/>
        <v>10000</v>
      </c>
      <c r="V391" s="35"/>
      <c r="W391" s="35">
        <f>Q391</f>
        <v>0</v>
      </c>
      <c r="X391" s="35"/>
      <c r="Y391" s="35">
        <v>9600</v>
      </c>
      <c r="Z391" s="35"/>
      <c r="AA391" s="35">
        <f t="shared" si="178"/>
        <v>9600</v>
      </c>
    </row>
    <row r="392" spans="1:27" ht="15" x14ac:dyDescent="0.25">
      <c r="A392" s="24" t="s">
        <v>332</v>
      </c>
      <c r="D392" s="16" t="s">
        <v>316</v>
      </c>
      <c r="E392" s="35">
        <v>0</v>
      </c>
      <c r="F392" s="35"/>
      <c r="G392" s="35">
        <v>1000</v>
      </c>
      <c r="H392" s="35"/>
      <c r="I392" s="35">
        <f t="shared" si="173"/>
        <v>1000</v>
      </c>
      <c r="J392" s="35"/>
      <c r="K392" s="35">
        <f t="shared" si="174"/>
        <v>0</v>
      </c>
      <c r="L392" s="35"/>
      <c r="M392" s="35">
        <f t="shared" si="175"/>
        <v>0</v>
      </c>
      <c r="N392" s="35"/>
      <c r="O392" s="35">
        <f t="shared" si="176"/>
        <v>0</v>
      </c>
      <c r="P392" s="35"/>
      <c r="Q392" s="35">
        <v>0</v>
      </c>
      <c r="R392" s="35"/>
      <c r="S392" s="35">
        <v>1000</v>
      </c>
      <c r="T392" s="35"/>
      <c r="U392" s="35">
        <f t="shared" si="177"/>
        <v>1000</v>
      </c>
      <c r="V392" s="35"/>
      <c r="W392" s="35">
        <f>Q392</f>
        <v>0</v>
      </c>
      <c r="X392" s="35"/>
      <c r="Y392" s="35">
        <v>1000</v>
      </c>
      <c r="Z392" s="35"/>
      <c r="AA392" s="35">
        <f t="shared" si="178"/>
        <v>1000</v>
      </c>
    </row>
    <row r="393" spans="1:27" ht="15" x14ac:dyDescent="0.25">
      <c r="A393" s="24" t="s">
        <v>333</v>
      </c>
      <c r="D393" s="16" t="s">
        <v>334</v>
      </c>
      <c r="E393" s="35">
        <v>0</v>
      </c>
      <c r="F393" s="35"/>
      <c r="G393" s="35">
        <v>2500</v>
      </c>
      <c r="H393" s="35"/>
      <c r="I393" s="35">
        <f t="shared" si="173"/>
        <v>2500</v>
      </c>
      <c r="J393" s="35"/>
      <c r="K393" s="35">
        <f t="shared" si="174"/>
        <v>0</v>
      </c>
      <c r="L393" s="35"/>
      <c r="M393" s="35">
        <f t="shared" si="175"/>
        <v>500</v>
      </c>
      <c r="N393" s="35"/>
      <c r="O393" s="35">
        <f t="shared" si="176"/>
        <v>500</v>
      </c>
      <c r="P393" s="35"/>
      <c r="Q393" s="35">
        <v>0</v>
      </c>
      <c r="R393" s="35"/>
      <c r="S393" s="35">
        <v>3000</v>
      </c>
      <c r="T393" s="35"/>
      <c r="U393" s="35">
        <f t="shared" si="177"/>
        <v>3000</v>
      </c>
      <c r="V393" s="35"/>
      <c r="W393" s="35">
        <f>Q393</f>
        <v>0</v>
      </c>
      <c r="X393" s="35"/>
      <c r="Y393" s="35">
        <v>3000</v>
      </c>
      <c r="Z393" s="35"/>
      <c r="AA393" s="35">
        <f t="shared" si="178"/>
        <v>3000</v>
      </c>
    </row>
    <row r="394" spans="1:27" ht="15" x14ac:dyDescent="0.25">
      <c r="A394" s="24" t="s">
        <v>335</v>
      </c>
      <c r="D394" s="16" t="s">
        <v>45</v>
      </c>
      <c r="E394" s="35">
        <v>215000</v>
      </c>
      <c r="F394" s="35"/>
      <c r="G394" s="35">
        <v>7500</v>
      </c>
      <c r="H394" s="35"/>
      <c r="I394" s="35">
        <f t="shared" si="173"/>
        <v>222500</v>
      </c>
      <c r="J394" s="35"/>
      <c r="K394" s="35">
        <f t="shared" si="174"/>
        <v>-381</v>
      </c>
      <c r="L394" s="35"/>
      <c r="M394" s="35">
        <f t="shared" si="175"/>
        <v>-2500</v>
      </c>
      <c r="N394" s="35"/>
      <c r="O394" s="35">
        <f t="shared" si="176"/>
        <v>-2881</v>
      </c>
      <c r="P394" s="35"/>
      <c r="Q394" s="35">
        <v>214619</v>
      </c>
      <c r="R394" s="35"/>
      <c r="S394" s="35">
        <v>5000</v>
      </c>
      <c r="T394" s="35"/>
      <c r="U394" s="35">
        <f t="shared" si="177"/>
        <v>219619</v>
      </c>
      <c r="V394" s="35"/>
      <c r="W394" s="35">
        <v>181497</v>
      </c>
      <c r="X394" s="35"/>
      <c r="Y394" s="35">
        <v>4900</v>
      </c>
      <c r="Z394" s="35"/>
      <c r="AA394" s="35">
        <f t="shared" si="178"/>
        <v>186397</v>
      </c>
    </row>
    <row r="395" spans="1:27" ht="15" x14ac:dyDescent="0.25">
      <c r="A395" s="24"/>
      <c r="D395" s="16" t="s">
        <v>816</v>
      </c>
      <c r="E395" s="35">
        <v>0</v>
      </c>
      <c r="F395" s="35"/>
      <c r="G395" s="35">
        <v>0</v>
      </c>
      <c r="H395" s="35"/>
      <c r="I395" s="35">
        <f t="shared" si="173"/>
        <v>0</v>
      </c>
      <c r="J395" s="35"/>
      <c r="K395" s="35">
        <f t="shared" si="174"/>
        <v>0</v>
      </c>
      <c r="L395" s="35"/>
      <c r="M395" s="35">
        <f t="shared" si="175"/>
        <v>0</v>
      </c>
      <c r="N395" s="35"/>
      <c r="O395" s="35">
        <f t="shared" si="176"/>
        <v>0</v>
      </c>
      <c r="P395" s="35"/>
      <c r="Q395" s="35">
        <v>0</v>
      </c>
      <c r="R395" s="35"/>
      <c r="S395" s="35">
        <v>0</v>
      </c>
      <c r="T395" s="35"/>
      <c r="U395" s="35">
        <f t="shared" si="177"/>
        <v>0</v>
      </c>
      <c r="V395" s="35"/>
      <c r="W395" s="35">
        <v>0</v>
      </c>
      <c r="X395" s="35"/>
      <c r="Y395" s="35">
        <v>0</v>
      </c>
      <c r="Z395" s="35"/>
      <c r="AA395" s="35">
        <f t="shared" si="178"/>
        <v>0</v>
      </c>
    </row>
    <row r="396" spans="1:27" ht="15" x14ac:dyDescent="0.25">
      <c r="A396" s="24" t="s">
        <v>336</v>
      </c>
      <c r="D396" s="16" t="s">
        <v>246</v>
      </c>
      <c r="E396" s="35">
        <v>58000</v>
      </c>
      <c r="F396" s="35"/>
      <c r="G396" s="35">
        <v>1500</v>
      </c>
      <c r="H396" s="35"/>
      <c r="I396" s="35">
        <f t="shared" si="173"/>
        <v>59500</v>
      </c>
      <c r="J396" s="35"/>
      <c r="K396" s="35">
        <f t="shared" si="174"/>
        <v>-927</v>
      </c>
      <c r="L396" s="35"/>
      <c r="M396" s="35">
        <f t="shared" si="175"/>
        <v>0</v>
      </c>
      <c r="N396" s="35"/>
      <c r="O396" s="35">
        <f t="shared" si="176"/>
        <v>-927</v>
      </c>
      <c r="P396" s="35"/>
      <c r="Q396" s="35">
        <v>57073</v>
      </c>
      <c r="R396" s="35"/>
      <c r="S396" s="35">
        <v>1500</v>
      </c>
      <c r="T396" s="35"/>
      <c r="U396" s="35">
        <f t="shared" si="177"/>
        <v>58573</v>
      </c>
      <c r="V396" s="35"/>
      <c r="W396" s="35">
        <v>36401</v>
      </c>
      <c r="X396" s="35"/>
      <c r="Y396" s="35">
        <v>1454</v>
      </c>
      <c r="Z396" s="35"/>
      <c r="AA396" s="35">
        <f t="shared" si="178"/>
        <v>37855</v>
      </c>
    </row>
    <row r="397" spans="1:27" ht="15" x14ac:dyDescent="0.25">
      <c r="A397" s="24" t="s">
        <v>337</v>
      </c>
      <c r="D397" s="16" t="s">
        <v>51</v>
      </c>
      <c r="E397" s="35">
        <v>0</v>
      </c>
      <c r="F397" s="35"/>
      <c r="G397" s="35">
        <v>0</v>
      </c>
      <c r="H397" s="35"/>
      <c r="I397" s="35">
        <f t="shared" si="173"/>
        <v>0</v>
      </c>
      <c r="J397" s="35"/>
      <c r="K397" s="35">
        <f t="shared" si="174"/>
        <v>0</v>
      </c>
      <c r="L397" s="35"/>
      <c r="M397" s="35">
        <f t="shared" si="175"/>
        <v>0</v>
      </c>
      <c r="N397" s="35"/>
      <c r="O397" s="35">
        <f t="shared" si="176"/>
        <v>0</v>
      </c>
      <c r="P397" s="35"/>
      <c r="Q397" s="35">
        <v>0</v>
      </c>
      <c r="R397" s="35"/>
      <c r="S397" s="35">
        <v>0</v>
      </c>
      <c r="T397" s="35"/>
      <c r="U397" s="35">
        <f t="shared" si="177"/>
        <v>0</v>
      </c>
      <c r="V397" s="35"/>
      <c r="W397" s="35">
        <f>Q397</f>
        <v>0</v>
      </c>
      <c r="X397" s="35"/>
      <c r="Y397" s="35">
        <v>0</v>
      </c>
      <c r="Z397" s="35"/>
      <c r="AA397" s="35">
        <f t="shared" si="178"/>
        <v>0</v>
      </c>
    </row>
    <row r="398" spans="1:27" ht="15" x14ac:dyDescent="0.25">
      <c r="A398" s="24" t="s">
        <v>338</v>
      </c>
      <c r="C398" s="36" t="s">
        <v>787</v>
      </c>
      <c r="E398" s="37">
        <f>SUM(E389:E397)</f>
        <v>963000</v>
      </c>
      <c r="F398" s="35"/>
      <c r="G398" s="37">
        <f>SUM(G389:G397)</f>
        <v>145500</v>
      </c>
      <c r="H398" s="35"/>
      <c r="I398" s="37">
        <f>SUM(I389:I397)</f>
        <v>1108500</v>
      </c>
      <c r="J398" s="35"/>
      <c r="K398" s="37">
        <f>SUM(K389:K397)</f>
        <v>-4226</v>
      </c>
      <c r="L398" s="35"/>
      <c r="M398" s="37">
        <f>SUM(M389:M397)</f>
        <v>0</v>
      </c>
      <c r="N398" s="35"/>
      <c r="O398" s="37">
        <f>SUM(O389:O397)</f>
        <v>-4226</v>
      </c>
      <c r="P398" s="35"/>
      <c r="Q398" s="37">
        <f>SUM(Q389:Q397)</f>
        <v>958774</v>
      </c>
      <c r="R398" s="35"/>
      <c r="S398" s="37">
        <f>SUM(S389:S397)</f>
        <v>145500</v>
      </c>
      <c r="T398" s="35"/>
      <c r="U398" s="37">
        <f>SUM(U389:U397)</f>
        <v>1104274</v>
      </c>
      <c r="V398" s="35"/>
      <c r="W398" s="37">
        <f>SUM(W389:W397)</f>
        <v>873261</v>
      </c>
      <c r="X398" s="35"/>
      <c r="Y398" s="37">
        <f>SUM(Y389:Y397)</f>
        <v>144354</v>
      </c>
      <c r="Z398" s="35"/>
      <c r="AA398" s="37">
        <f>SUM(AA389:AA397)</f>
        <v>1017615</v>
      </c>
    </row>
    <row r="399" spans="1:27" ht="15" x14ac:dyDescent="0.25">
      <c r="A399" s="24" t="s">
        <v>339</v>
      </c>
      <c r="C399" s="36" t="s">
        <v>340</v>
      </c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</row>
    <row r="400" spans="1:27" ht="15" x14ac:dyDescent="0.25">
      <c r="A400" s="24" t="s">
        <v>341</v>
      </c>
      <c r="C400" s="16"/>
      <c r="D400" s="16" t="s">
        <v>342</v>
      </c>
      <c r="E400" s="35">
        <v>268000</v>
      </c>
      <c r="F400" s="35"/>
      <c r="G400" s="35">
        <v>28000</v>
      </c>
      <c r="H400" s="35"/>
      <c r="I400" s="35">
        <f t="shared" ref="I400:I408" si="179">E400+G400</f>
        <v>296000</v>
      </c>
      <c r="J400" s="35"/>
      <c r="K400" s="35">
        <f t="shared" ref="K400:K408" si="180">Q400-E400</f>
        <v>42</v>
      </c>
      <c r="L400" s="35"/>
      <c r="M400" s="35">
        <f t="shared" ref="M400:M408" si="181">S400-G400</f>
        <v>2000</v>
      </c>
      <c r="N400" s="35"/>
      <c r="O400" s="35">
        <f t="shared" ref="O400:O408" si="182">K400+M400</f>
        <v>2042</v>
      </c>
      <c r="P400" s="35"/>
      <c r="Q400" s="35">
        <v>268042</v>
      </c>
      <c r="R400" s="35"/>
      <c r="S400" s="35">
        <v>30000</v>
      </c>
      <c r="T400" s="35"/>
      <c r="U400" s="35">
        <f t="shared" ref="U400:U408" si="183">Q400+S400</f>
        <v>298042</v>
      </c>
      <c r="V400" s="35"/>
      <c r="W400" s="35">
        <v>221392</v>
      </c>
      <c r="X400" s="35"/>
      <c r="Y400" s="35">
        <v>29000</v>
      </c>
      <c r="Z400" s="35"/>
      <c r="AA400" s="35">
        <f t="shared" ref="AA400:AA408" si="184">+Y400+W400</f>
        <v>250392</v>
      </c>
    </row>
    <row r="401" spans="1:27" ht="15" x14ac:dyDescent="0.25">
      <c r="A401" s="24" t="s">
        <v>343</v>
      </c>
      <c r="C401" s="16"/>
      <c r="D401" s="16" t="s">
        <v>314</v>
      </c>
      <c r="E401" s="35">
        <v>200000</v>
      </c>
      <c r="F401" s="35"/>
      <c r="G401" s="35">
        <v>24000</v>
      </c>
      <c r="H401" s="35"/>
      <c r="I401" s="35">
        <f t="shared" si="179"/>
        <v>224000</v>
      </c>
      <c r="J401" s="35"/>
      <c r="K401" s="35">
        <f t="shared" si="180"/>
        <v>981</v>
      </c>
      <c r="L401" s="35"/>
      <c r="M401" s="35">
        <f t="shared" si="181"/>
        <v>1000</v>
      </c>
      <c r="N401" s="35"/>
      <c r="O401" s="35">
        <f t="shared" si="182"/>
        <v>1981</v>
      </c>
      <c r="P401" s="35"/>
      <c r="Q401" s="35">
        <v>200981</v>
      </c>
      <c r="R401" s="35"/>
      <c r="S401" s="35">
        <v>25000</v>
      </c>
      <c r="T401" s="35"/>
      <c r="U401" s="35">
        <f t="shared" si="183"/>
        <v>225981</v>
      </c>
      <c r="V401" s="35"/>
      <c r="W401" s="35">
        <v>200915</v>
      </c>
      <c r="X401" s="35"/>
      <c r="Y401" s="35">
        <v>24000</v>
      </c>
      <c r="Z401" s="35"/>
      <c r="AA401" s="35">
        <f t="shared" si="184"/>
        <v>224915</v>
      </c>
    </row>
    <row r="402" spans="1:27" ht="15" x14ac:dyDescent="0.25">
      <c r="A402" s="24" t="s">
        <v>344</v>
      </c>
      <c r="C402" s="16"/>
      <c r="D402" s="16" t="s">
        <v>345</v>
      </c>
      <c r="E402" s="35">
        <v>0</v>
      </c>
      <c r="F402" s="35"/>
      <c r="G402" s="35">
        <v>12000</v>
      </c>
      <c r="H402" s="35"/>
      <c r="I402" s="35">
        <f t="shared" si="179"/>
        <v>12000</v>
      </c>
      <c r="J402" s="35"/>
      <c r="K402" s="35">
        <f t="shared" si="180"/>
        <v>0</v>
      </c>
      <c r="L402" s="35"/>
      <c r="M402" s="35">
        <f t="shared" si="181"/>
        <v>-3000</v>
      </c>
      <c r="N402" s="35"/>
      <c r="O402" s="35">
        <f t="shared" si="182"/>
        <v>-3000</v>
      </c>
      <c r="P402" s="35"/>
      <c r="Q402" s="35">
        <v>0</v>
      </c>
      <c r="R402" s="35"/>
      <c r="S402" s="35">
        <v>9000</v>
      </c>
      <c r="T402" s="35"/>
      <c r="U402" s="35">
        <f t="shared" si="183"/>
        <v>9000</v>
      </c>
      <c r="V402" s="35"/>
      <c r="W402" s="35">
        <f>Q402</f>
        <v>0</v>
      </c>
      <c r="X402" s="35"/>
      <c r="Y402" s="35">
        <v>8500</v>
      </c>
      <c r="Z402" s="35"/>
      <c r="AA402" s="35">
        <f t="shared" si="184"/>
        <v>8500</v>
      </c>
    </row>
    <row r="403" spans="1:27" ht="15" x14ac:dyDescent="0.25">
      <c r="A403" s="24" t="s">
        <v>346</v>
      </c>
      <c r="C403" s="16"/>
      <c r="D403" s="16" t="s">
        <v>331</v>
      </c>
      <c r="E403" s="35">
        <v>0</v>
      </c>
      <c r="F403" s="35"/>
      <c r="G403" s="35">
        <v>0</v>
      </c>
      <c r="H403" s="35"/>
      <c r="I403" s="35">
        <f t="shared" si="179"/>
        <v>0</v>
      </c>
      <c r="J403" s="35"/>
      <c r="K403" s="35">
        <f t="shared" si="180"/>
        <v>0</v>
      </c>
      <c r="L403" s="35"/>
      <c r="M403" s="35">
        <f t="shared" si="181"/>
        <v>0</v>
      </c>
      <c r="N403" s="35"/>
      <c r="O403" s="35">
        <f t="shared" si="182"/>
        <v>0</v>
      </c>
      <c r="P403" s="35"/>
      <c r="Q403" s="35">
        <v>0</v>
      </c>
      <c r="R403" s="35"/>
      <c r="S403" s="35">
        <v>0</v>
      </c>
      <c r="T403" s="35"/>
      <c r="U403" s="35">
        <f t="shared" si="183"/>
        <v>0</v>
      </c>
      <c r="V403" s="35"/>
      <c r="W403" s="35">
        <f>Q403</f>
        <v>0</v>
      </c>
      <c r="X403" s="35"/>
      <c r="Y403" s="35">
        <v>0</v>
      </c>
      <c r="Z403" s="35"/>
      <c r="AA403" s="35">
        <f t="shared" si="184"/>
        <v>0</v>
      </c>
    </row>
    <row r="404" spans="1:27" ht="15" x14ac:dyDescent="0.25">
      <c r="A404" s="24" t="s">
        <v>347</v>
      </c>
      <c r="C404" s="16"/>
      <c r="D404" s="16" t="s">
        <v>348</v>
      </c>
      <c r="E404" s="35">
        <v>0</v>
      </c>
      <c r="F404" s="35"/>
      <c r="G404" s="35">
        <v>1000</v>
      </c>
      <c r="H404" s="35"/>
      <c r="I404" s="35">
        <f t="shared" si="179"/>
        <v>1000</v>
      </c>
      <c r="J404" s="35"/>
      <c r="K404" s="35">
        <f t="shared" si="180"/>
        <v>0</v>
      </c>
      <c r="L404" s="35"/>
      <c r="M404" s="35">
        <f t="shared" si="181"/>
        <v>0</v>
      </c>
      <c r="N404" s="35"/>
      <c r="O404" s="35">
        <f t="shared" si="182"/>
        <v>0</v>
      </c>
      <c r="P404" s="35"/>
      <c r="Q404" s="35">
        <v>0</v>
      </c>
      <c r="R404" s="35"/>
      <c r="S404" s="35">
        <v>1000</v>
      </c>
      <c r="T404" s="35"/>
      <c r="U404" s="35">
        <f t="shared" si="183"/>
        <v>1000</v>
      </c>
      <c r="V404" s="35"/>
      <c r="W404" s="35">
        <f>Q404</f>
        <v>0</v>
      </c>
      <c r="X404" s="35"/>
      <c r="Y404" s="35">
        <v>1000</v>
      </c>
      <c r="Z404" s="35"/>
      <c r="AA404" s="35">
        <f t="shared" si="184"/>
        <v>1000</v>
      </c>
    </row>
    <row r="405" spans="1:27" ht="15" x14ac:dyDescent="0.25">
      <c r="A405" s="24" t="s">
        <v>349</v>
      </c>
      <c r="C405" s="16"/>
      <c r="D405" s="16" t="s">
        <v>350</v>
      </c>
      <c r="E405" s="35">
        <v>0</v>
      </c>
      <c r="F405" s="35"/>
      <c r="G405" s="35">
        <v>2800</v>
      </c>
      <c r="H405" s="35"/>
      <c r="I405" s="35">
        <f t="shared" si="179"/>
        <v>2800</v>
      </c>
      <c r="J405" s="35"/>
      <c r="K405" s="35">
        <f t="shared" si="180"/>
        <v>0</v>
      </c>
      <c r="L405" s="35"/>
      <c r="M405" s="35">
        <f t="shared" si="181"/>
        <v>-800</v>
      </c>
      <c r="N405" s="35"/>
      <c r="O405" s="35">
        <f t="shared" si="182"/>
        <v>-800</v>
      </c>
      <c r="P405" s="35"/>
      <c r="Q405" s="35">
        <v>0</v>
      </c>
      <c r="R405" s="35"/>
      <c r="S405" s="35">
        <v>2000</v>
      </c>
      <c r="T405" s="35"/>
      <c r="U405" s="35">
        <f t="shared" si="183"/>
        <v>2000</v>
      </c>
      <c r="V405" s="35"/>
      <c r="W405" s="35">
        <f>Q405</f>
        <v>0</v>
      </c>
      <c r="X405" s="35"/>
      <c r="Y405" s="35">
        <v>2000</v>
      </c>
      <c r="Z405" s="35"/>
      <c r="AA405" s="35">
        <f t="shared" si="184"/>
        <v>2000</v>
      </c>
    </row>
    <row r="406" spans="1:27" ht="15" x14ac:dyDescent="0.25">
      <c r="A406" s="24" t="s">
        <v>351</v>
      </c>
      <c r="C406" s="16"/>
      <c r="D406" s="16" t="s">
        <v>352</v>
      </c>
      <c r="E406" s="35">
        <v>0</v>
      </c>
      <c r="F406" s="35"/>
      <c r="G406" s="35">
        <v>500</v>
      </c>
      <c r="H406" s="35"/>
      <c r="I406" s="35">
        <f t="shared" si="179"/>
        <v>500</v>
      </c>
      <c r="J406" s="35"/>
      <c r="K406" s="35">
        <f t="shared" si="180"/>
        <v>0</v>
      </c>
      <c r="L406" s="35"/>
      <c r="M406" s="35">
        <f t="shared" si="181"/>
        <v>0</v>
      </c>
      <c r="N406" s="35"/>
      <c r="O406" s="35">
        <f t="shared" si="182"/>
        <v>0</v>
      </c>
      <c r="P406" s="35"/>
      <c r="Q406" s="35">
        <v>0</v>
      </c>
      <c r="R406" s="35"/>
      <c r="S406" s="35">
        <v>500</v>
      </c>
      <c r="T406" s="35"/>
      <c r="U406" s="35">
        <f t="shared" si="183"/>
        <v>500</v>
      </c>
      <c r="V406" s="35"/>
      <c r="W406" s="35">
        <f>Q406</f>
        <v>0</v>
      </c>
      <c r="X406" s="35"/>
      <c r="Y406" s="35">
        <v>412</v>
      </c>
      <c r="Z406" s="35"/>
      <c r="AA406" s="35">
        <f t="shared" si="184"/>
        <v>412</v>
      </c>
    </row>
    <row r="407" spans="1:27" ht="15" x14ac:dyDescent="0.25">
      <c r="A407" s="24" t="s">
        <v>353</v>
      </c>
      <c r="C407" s="16"/>
      <c r="D407" s="16" t="s">
        <v>246</v>
      </c>
      <c r="E407" s="35">
        <v>49000</v>
      </c>
      <c r="F407" s="35"/>
      <c r="G407" s="35">
        <v>500</v>
      </c>
      <c r="H407" s="35"/>
      <c r="I407" s="35">
        <f t="shared" si="179"/>
        <v>49500</v>
      </c>
      <c r="J407" s="35"/>
      <c r="K407" s="35">
        <f t="shared" si="180"/>
        <v>-764</v>
      </c>
      <c r="L407" s="35"/>
      <c r="M407" s="35">
        <f t="shared" si="181"/>
        <v>0</v>
      </c>
      <c r="N407" s="35"/>
      <c r="O407" s="35">
        <f t="shared" si="182"/>
        <v>-764</v>
      </c>
      <c r="P407" s="35"/>
      <c r="Q407" s="35">
        <v>48236</v>
      </c>
      <c r="R407" s="35"/>
      <c r="S407" s="35">
        <v>500</v>
      </c>
      <c r="T407" s="35"/>
      <c r="U407" s="35">
        <f t="shared" si="183"/>
        <v>48736</v>
      </c>
      <c r="V407" s="35"/>
      <c r="W407" s="35">
        <v>43609</v>
      </c>
      <c r="X407" s="35"/>
      <c r="Y407" s="35">
        <v>500</v>
      </c>
      <c r="Z407" s="35"/>
      <c r="AA407" s="35">
        <f t="shared" si="184"/>
        <v>44109</v>
      </c>
    </row>
    <row r="408" spans="1:27" ht="15" x14ac:dyDescent="0.25">
      <c r="A408" s="24" t="s">
        <v>354</v>
      </c>
      <c r="C408" s="16"/>
      <c r="D408" s="16" t="s">
        <v>51</v>
      </c>
      <c r="E408" s="35">
        <v>0</v>
      </c>
      <c r="F408" s="35"/>
      <c r="G408" s="35">
        <v>0</v>
      </c>
      <c r="H408" s="35"/>
      <c r="I408" s="35">
        <f t="shared" si="179"/>
        <v>0</v>
      </c>
      <c r="J408" s="35"/>
      <c r="K408" s="35">
        <f t="shared" si="180"/>
        <v>0</v>
      </c>
      <c r="L408" s="35"/>
      <c r="M408" s="35">
        <f t="shared" si="181"/>
        <v>0</v>
      </c>
      <c r="N408" s="35"/>
      <c r="O408" s="35">
        <f t="shared" si="182"/>
        <v>0</v>
      </c>
      <c r="P408" s="35"/>
      <c r="Q408" s="35">
        <v>0</v>
      </c>
      <c r="R408" s="35"/>
      <c r="S408" s="35">
        <v>0</v>
      </c>
      <c r="T408" s="35"/>
      <c r="U408" s="35">
        <f t="shared" si="183"/>
        <v>0</v>
      </c>
      <c r="V408" s="35"/>
      <c r="W408" s="35">
        <f>U408</f>
        <v>0</v>
      </c>
      <c r="X408" s="35"/>
      <c r="Y408" s="35">
        <v>0</v>
      </c>
      <c r="Z408" s="35"/>
      <c r="AA408" s="35">
        <f t="shared" si="184"/>
        <v>0</v>
      </c>
    </row>
    <row r="409" spans="1:27" ht="15" x14ac:dyDescent="0.25">
      <c r="A409" s="24" t="s">
        <v>355</v>
      </c>
      <c r="C409" s="36" t="s">
        <v>356</v>
      </c>
      <c r="E409" s="37">
        <f>SUM(E400:E408)</f>
        <v>517000</v>
      </c>
      <c r="F409" s="35"/>
      <c r="G409" s="37">
        <f>SUM(G400:G408)</f>
        <v>68800</v>
      </c>
      <c r="H409" s="35"/>
      <c r="I409" s="37">
        <f>SUM(I400:I408)</f>
        <v>585800</v>
      </c>
      <c r="J409" s="35"/>
      <c r="K409" s="37">
        <f>SUM(K400:K408)</f>
        <v>259</v>
      </c>
      <c r="L409" s="35"/>
      <c r="M409" s="37">
        <f>SUM(M400:M408)</f>
        <v>-800</v>
      </c>
      <c r="N409" s="35"/>
      <c r="O409" s="37">
        <f>SUM(O400:O408)</f>
        <v>-541</v>
      </c>
      <c r="P409" s="35"/>
      <c r="Q409" s="37">
        <f>SUM(Q400:Q408)</f>
        <v>517259</v>
      </c>
      <c r="R409" s="35"/>
      <c r="S409" s="37">
        <f>SUM(S400:S408)</f>
        <v>68000</v>
      </c>
      <c r="T409" s="35"/>
      <c r="U409" s="37">
        <f>SUM(U400:U408)</f>
        <v>585259</v>
      </c>
      <c r="V409" s="35"/>
      <c r="W409" s="37">
        <f>SUM(W400:W408)</f>
        <v>465916</v>
      </c>
      <c r="X409" s="35"/>
      <c r="Y409" s="37">
        <f>SUM(Y400:Y408)</f>
        <v>65412</v>
      </c>
      <c r="Z409" s="35"/>
      <c r="AA409" s="37">
        <f>SUM(AA400:AA408)</f>
        <v>531328</v>
      </c>
    </row>
    <row r="410" spans="1:27" ht="15" x14ac:dyDescent="0.25">
      <c r="A410" s="24"/>
      <c r="C410" s="36" t="s">
        <v>357</v>
      </c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</row>
    <row r="411" spans="1:27" ht="15" x14ac:dyDescent="0.25">
      <c r="A411" s="24" t="s">
        <v>358</v>
      </c>
      <c r="C411" s="16"/>
      <c r="D411" s="16" t="s">
        <v>242</v>
      </c>
      <c r="E411" s="35">
        <v>0</v>
      </c>
      <c r="F411" s="35"/>
      <c r="G411" s="35">
        <v>35000</v>
      </c>
      <c r="H411" s="35"/>
      <c r="I411" s="35">
        <f t="shared" ref="I411:I416" si="185">E411+G411</f>
        <v>35000</v>
      </c>
      <c r="J411" s="35"/>
      <c r="K411" s="35">
        <f t="shared" ref="K411:K416" si="186">Q411-E411</f>
        <v>0</v>
      </c>
      <c r="L411" s="35"/>
      <c r="M411" s="35">
        <f t="shared" ref="M411:M416" si="187">S411-G411</f>
        <v>0</v>
      </c>
      <c r="N411" s="35"/>
      <c r="O411" s="35">
        <f t="shared" ref="O411:O416" si="188">K411+M411</f>
        <v>0</v>
      </c>
      <c r="P411" s="35"/>
      <c r="Q411" s="35">
        <v>0</v>
      </c>
      <c r="R411" s="35"/>
      <c r="S411" s="35">
        <v>35000</v>
      </c>
      <c r="T411" s="35"/>
      <c r="U411" s="35">
        <f t="shared" ref="U411:U416" si="189">Q411+S411</f>
        <v>35000</v>
      </c>
      <c r="V411" s="35"/>
      <c r="W411" s="35">
        <f t="shared" ref="W411:W416" si="190">Q411</f>
        <v>0</v>
      </c>
      <c r="X411" s="35"/>
      <c r="Y411" s="35">
        <v>32000</v>
      </c>
      <c r="Z411" s="35"/>
      <c r="AA411" s="35">
        <f t="shared" ref="AA411:AA416" si="191">+Y411+W411</f>
        <v>32000</v>
      </c>
    </row>
    <row r="412" spans="1:27" ht="15" x14ac:dyDescent="0.25">
      <c r="A412" s="24"/>
      <c r="C412" s="16"/>
      <c r="D412" s="16" t="s">
        <v>790</v>
      </c>
      <c r="E412" s="35">
        <v>0</v>
      </c>
      <c r="F412" s="35"/>
      <c r="G412" s="35">
        <v>0</v>
      </c>
      <c r="H412" s="35"/>
      <c r="I412" s="35">
        <f t="shared" si="185"/>
        <v>0</v>
      </c>
      <c r="J412" s="35"/>
      <c r="K412" s="35">
        <f t="shared" si="186"/>
        <v>0</v>
      </c>
      <c r="L412" s="35"/>
      <c r="M412" s="35">
        <f t="shared" si="187"/>
        <v>0</v>
      </c>
      <c r="N412" s="35"/>
      <c r="O412" s="35">
        <f t="shared" si="188"/>
        <v>0</v>
      </c>
      <c r="P412" s="35"/>
      <c r="Q412" s="35">
        <v>0</v>
      </c>
      <c r="R412" s="35"/>
      <c r="S412" s="35">
        <v>0</v>
      </c>
      <c r="T412" s="35"/>
      <c r="U412" s="35">
        <f t="shared" si="189"/>
        <v>0</v>
      </c>
      <c r="V412" s="35"/>
      <c r="W412" s="35">
        <f t="shared" si="190"/>
        <v>0</v>
      </c>
      <c r="X412" s="35"/>
      <c r="Y412" s="35">
        <v>0</v>
      </c>
      <c r="Z412" s="35"/>
      <c r="AA412" s="35">
        <f t="shared" si="191"/>
        <v>0</v>
      </c>
    </row>
    <row r="413" spans="1:27" ht="15" x14ac:dyDescent="0.25">
      <c r="A413" s="24" t="s">
        <v>359</v>
      </c>
      <c r="C413" s="16"/>
      <c r="D413" s="16" t="s">
        <v>299</v>
      </c>
      <c r="E413" s="35">
        <v>0</v>
      </c>
      <c r="F413" s="35"/>
      <c r="G413" s="35">
        <v>9000</v>
      </c>
      <c r="H413" s="35"/>
      <c r="I413" s="35">
        <f t="shared" si="185"/>
        <v>9000</v>
      </c>
      <c r="J413" s="35"/>
      <c r="K413" s="35">
        <f t="shared" si="186"/>
        <v>0</v>
      </c>
      <c r="L413" s="35"/>
      <c r="M413" s="35">
        <f t="shared" si="187"/>
        <v>1000</v>
      </c>
      <c r="N413" s="35"/>
      <c r="O413" s="35">
        <f t="shared" si="188"/>
        <v>1000</v>
      </c>
      <c r="P413" s="35"/>
      <c r="Q413" s="35">
        <v>0</v>
      </c>
      <c r="R413" s="35"/>
      <c r="S413" s="35">
        <v>10000</v>
      </c>
      <c r="T413" s="35"/>
      <c r="U413" s="35">
        <f t="shared" si="189"/>
        <v>10000</v>
      </c>
      <c r="V413" s="35"/>
      <c r="W413" s="35">
        <f t="shared" si="190"/>
        <v>0</v>
      </c>
      <c r="X413" s="35"/>
      <c r="Y413" s="35">
        <v>10000</v>
      </c>
      <c r="Z413" s="35"/>
      <c r="AA413" s="35">
        <f t="shared" si="191"/>
        <v>10000</v>
      </c>
    </row>
    <row r="414" spans="1:27" ht="15" x14ac:dyDescent="0.25">
      <c r="A414" s="24" t="s">
        <v>360</v>
      </c>
      <c r="C414" s="16"/>
      <c r="D414" s="16" t="s">
        <v>45</v>
      </c>
      <c r="E414" s="35">
        <v>0</v>
      </c>
      <c r="F414" s="35"/>
      <c r="G414" s="35">
        <v>5000</v>
      </c>
      <c r="H414" s="35"/>
      <c r="I414" s="35">
        <f t="shared" si="185"/>
        <v>5000</v>
      </c>
      <c r="J414" s="35"/>
      <c r="K414" s="35">
        <f t="shared" si="186"/>
        <v>0</v>
      </c>
      <c r="L414" s="35"/>
      <c r="M414" s="35">
        <f t="shared" si="187"/>
        <v>-3000</v>
      </c>
      <c r="N414" s="35"/>
      <c r="O414" s="35">
        <f t="shared" si="188"/>
        <v>-3000</v>
      </c>
      <c r="P414" s="35"/>
      <c r="Q414" s="35">
        <v>0</v>
      </c>
      <c r="R414" s="35"/>
      <c r="S414" s="35">
        <v>2000</v>
      </c>
      <c r="T414" s="35"/>
      <c r="U414" s="35">
        <f t="shared" si="189"/>
        <v>2000</v>
      </c>
      <c r="V414" s="35"/>
      <c r="W414" s="35">
        <f t="shared" si="190"/>
        <v>0</v>
      </c>
      <c r="X414" s="35"/>
      <c r="Y414" s="35">
        <v>1700</v>
      </c>
      <c r="Z414" s="35"/>
      <c r="AA414" s="35">
        <f t="shared" si="191"/>
        <v>1700</v>
      </c>
    </row>
    <row r="415" spans="1:27" ht="15" x14ac:dyDescent="0.25">
      <c r="A415" s="24" t="s">
        <v>361</v>
      </c>
      <c r="C415" s="16"/>
      <c r="D415" s="16" t="s">
        <v>246</v>
      </c>
      <c r="E415" s="35">
        <v>0</v>
      </c>
      <c r="F415" s="35"/>
      <c r="G415" s="35">
        <v>500</v>
      </c>
      <c r="H415" s="35"/>
      <c r="I415" s="35">
        <f t="shared" si="185"/>
        <v>500</v>
      </c>
      <c r="J415" s="35"/>
      <c r="K415" s="35">
        <f t="shared" si="186"/>
        <v>0</v>
      </c>
      <c r="L415" s="35"/>
      <c r="M415" s="35">
        <f t="shared" si="187"/>
        <v>500</v>
      </c>
      <c r="N415" s="35"/>
      <c r="O415" s="35">
        <f t="shared" si="188"/>
        <v>500</v>
      </c>
      <c r="P415" s="35"/>
      <c r="Q415" s="35">
        <v>0</v>
      </c>
      <c r="R415" s="35"/>
      <c r="S415" s="35">
        <v>1000</v>
      </c>
      <c r="T415" s="35"/>
      <c r="U415" s="35">
        <f t="shared" si="189"/>
        <v>1000</v>
      </c>
      <c r="V415" s="35"/>
      <c r="W415" s="35">
        <f t="shared" si="190"/>
        <v>0</v>
      </c>
      <c r="X415" s="35"/>
      <c r="Y415" s="35">
        <v>1000</v>
      </c>
      <c r="Z415" s="35"/>
      <c r="AA415" s="35">
        <f t="shared" si="191"/>
        <v>1000</v>
      </c>
    </row>
    <row r="416" spans="1:27" ht="15" x14ac:dyDescent="0.25">
      <c r="A416" s="24" t="s">
        <v>362</v>
      </c>
      <c r="C416" s="16"/>
      <c r="D416" s="16" t="s">
        <v>51</v>
      </c>
      <c r="E416" s="35">
        <v>0</v>
      </c>
      <c r="F416" s="35"/>
      <c r="G416" s="35">
        <v>1500</v>
      </c>
      <c r="H416" s="35"/>
      <c r="I416" s="35">
        <f t="shared" si="185"/>
        <v>1500</v>
      </c>
      <c r="J416" s="35"/>
      <c r="K416" s="35">
        <f t="shared" si="186"/>
        <v>0</v>
      </c>
      <c r="L416" s="35"/>
      <c r="M416" s="35">
        <f t="shared" si="187"/>
        <v>-1000</v>
      </c>
      <c r="N416" s="35"/>
      <c r="O416" s="35">
        <f t="shared" si="188"/>
        <v>-1000</v>
      </c>
      <c r="P416" s="35"/>
      <c r="Q416" s="35">
        <v>0</v>
      </c>
      <c r="R416" s="35"/>
      <c r="S416" s="35">
        <v>500</v>
      </c>
      <c r="T416" s="35"/>
      <c r="U416" s="35">
        <f t="shared" si="189"/>
        <v>500</v>
      </c>
      <c r="V416" s="35"/>
      <c r="W416" s="35">
        <f t="shared" si="190"/>
        <v>0</v>
      </c>
      <c r="X416" s="35"/>
      <c r="Y416" s="35">
        <v>425</v>
      </c>
      <c r="Z416" s="35"/>
      <c r="AA416" s="35">
        <f t="shared" si="191"/>
        <v>425</v>
      </c>
    </row>
    <row r="417" spans="1:27" ht="15" x14ac:dyDescent="0.25">
      <c r="A417" s="24" t="s">
        <v>363</v>
      </c>
      <c r="C417" s="36" t="s">
        <v>364</v>
      </c>
      <c r="E417" s="37">
        <f>SUM(E411:E416)</f>
        <v>0</v>
      </c>
      <c r="F417" s="35"/>
      <c r="G417" s="37">
        <f>SUM(G411:G416)</f>
        <v>51000</v>
      </c>
      <c r="H417" s="35"/>
      <c r="I417" s="37">
        <f>SUM(I411:I416)</f>
        <v>51000</v>
      </c>
      <c r="J417" s="35"/>
      <c r="K417" s="37">
        <f>SUM(K411:K416)</f>
        <v>0</v>
      </c>
      <c r="L417" s="35"/>
      <c r="M417" s="37">
        <f>SUM(M411:M416)</f>
        <v>-2500</v>
      </c>
      <c r="N417" s="35"/>
      <c r="O417" s="37">
        <f>SUM(O411:O416)</f>
        <v>-2500</v>
      </c>
      <c r="P417" s="35"/>
      <c r="Q417" s="37">
        <f>SUM(Q411:Q416)</f>
        <v>0</v>
      </c>
      <c r="R417" s="35"/>
      <c r="S417" s="37">
        <f>SUM(S411:S416)</f>
        <v>48500</v>
      </c>
      <c r="T417" s="35"/>
      <c r="U417" s="37">
        <f>SUM(U411:U416)</f>
        <v>48500</v>
      </c>
      <c r="V417" s="35"/>
      <c r="W417" s="37">
        <f>SUM(W411:W416)</f>
        <v>0</v>
      </c>
      <c r="X417" s="35"/>
      <c r="Y417" s="37">
        <f>SUM(Y411:Y416)</f>
        <v>45125</v>
      </c>
      <c r="Z417" s="35"/>
      <c r="AA417" s="37">
        <f>SUM(AA411:AA416)</f>
        <v>45125</v>
      </c>
    </row>
    <row r="418" spans="1:27" ht="15" x14ac:dyDescent="0.25">
      <c r="A418" s="24"/>
      <c r="C418" s="36" t="s">
        <v>365</v>
      </c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</row>
    <row r="419" spans="1:27" ht="15" x14ac:dyDescent="0.25">
      <c r="A419" s="24" t="s">
        <v>366</v>
      </c>
      <c r="C419" s="16"/>
      <c r="D419" s="16" t="s">
        <v>367</v>
      </c>
      <c r="E419" s="35">
        <v>0</v>
      </c>
      <c r="F419" s="35"/>
      <c r="G419" s="35">
        <v>14400</v>
      </c>
      <c r="H419" s="35"/>
      <c r="I419" s="35">
        <f t="shared" ref="I419:I427" si="192">E419+G419</f>
        <v>14400</v>
      </c>
      <c r="J419" s="35"/>
      <c r="K419" s="35">
        <f t="shared" ref="K419:K427" si="193">Q419-E419</f>
        <v>0</v>
      </c>
      <c r="L419" s="35"/>
      <c r="M419" s="35">
        <f t="shared" ref="M419:M427" si="194">S419-G419</f>
        <v>600</v>
      </c>
      <c r="N419" s="35"/>
      <c r="O419" s="35">
        <f t="shared" ref="O419:O427" si="195">K419+M419</f>
        <v>600</v>
      </c>
      <c r="P419" s="35"/>
      <c r="Q419" s="35">
        <v>0</v>
      </c>
      <c r="R419" s="35"/>
      <c r="S419" s="35">
        <v>15000</v>
      </c>
      <c r="T419" s="35"/>
      <c r="U419" s="35">
        <f t="shared" ref="U419:U427" si="196">Q419+S419</f>
        <v>15000</v>
      </c>
      <c r="V419" s="35"/>
      <c r="W419" s="35">
        <f t="shared" ref="W419:W427" si="197">Q419</f>
        <v>0</v>
      </c>
      <c r="X419" s="35"/>
      <c r="Y419" s="35">
        <v>15000</v>
      </c>
      <c r="Z419" s="35"/>
      <c r="AA419" s="35">
        <f t="shared" ref="AA419:AA427" si="198">+Y419+W419</f>
        <v>15000</v>
      </c>
    </row>
    <row r="420" spans="1:27" ht="15" x14ac:dyDescent="0.25">
      <c r="A420" s="24" t="s">
        <v>368</v>
      </c>
      <c r="C420" s="16"/>
      <c r="D420" s="16" t="s">
        <v>314</v>
      </c>
      <c r="E420" s="35">
        <v>0</v>
      </c>
      <c r="F420" s="35"/>
      <c r="G420" s="35">
        <v>9600</v>
      </c>
      <c r="H420" s="35"/>
      <c r="I420" s="35">
        <f t="shared" si="192"/>
        <v>9600</v>
      </c>
      <c r="J420" s="35"/>
      <c r="K420" s="35">
        <f t="shared" si="193"/>
        <v>0</v>
      </c>
      <c r="L420" s="35"/>
      <c r="M420" s="35">
        <f t="shared" si="194"/>
        <v>400</v>
      </c>
      <c r="N420" s="35"/>
      <c r="O420" s="35">
        <f t="shared" si="195"/>
        <v>400</v>
      </c>
      <c r="P420" s="35"/>
      <c r="Q420" s="35">
        <v>0</v>
      </c>
      <c r="R420" s="35"/>
      <c r="S420" s="35">
        <v>10000</v>
      </c>
      <c r="T420" s="35"/>
      <c r="U420" s="35">
        <f t="shared" si="196"/>
        <v>10000</v>
      </c>
      <c r="V420" s="35"/>
      <c r="W420" s="35">
        <f t="shared" si="197"/>
        <v>0</v>
      </c>
      <c r="X420" s="35"/>
      <c r="Y420" s="35">
        <v>8000</v>
      </c>
      <c r="Z420" s="35"/>
      <c r="AA420" s="35">
        <f t="shared" si="198"/>
        <v>8000</v>
      </c>
    </row>
    <row r="421" spans="1:27" ht="15" x14ac:dyDescent="0.25">
      <c r="A421" s="24" t="s">
        <v>369</v>
      </c>
      <c r="C421" s="16"/>
      <c r="D421" s="16" t="s">
        <v>370</v>
      </c>
      <c r="E421" s="35">
        <v>0</v>
      </c>
      <c r="F421" s="35"/>
      <c r="G421" s="35">
        <v>9000</v>
      </c>
      <c r="H421" s="35"/>
      <c r="I421" s="35">
        <f t="shared" si="192"/>
        <v>9000</v>
      </c>
      <c r="J421" s="35"/>
      <c r="K421" s="35">
        <f t="shared" si="193"/>
        <v>0</v>
      </c>
      <c r="L421" s="35"/>
      <c r="M421" s="35">
        <f t="shared" si="194"/>
        <v>-1000</v>
      </c>
      <c r="N421" s="35"/>
      <c r="O421" s="35">
        <f t="shared" si="195"/>
        <v>-1000</v>
      </c>
      <c r="P421" s="35"/>
      <c r="Q421" s="35">
        <v>0</v>
      </c>
      <c r="R421" s="35"/>
      <c r="S421" s="35">
        <v>8000</v>
      </c>
      <c r="T421" s="35"/>
      <c r="U421" s="35">
        <f t="shared" si="196"/>
        <v>8000</v>
      </c>
      <c r="V421" s="35"/>
      <c r="W421" s="35">
        <f t="shared" si="197"/>
        <v>0</v>
      </c>
      <c r="X421" s="35"/>
      <c r="Y421" s="35">
        <v>8000</v>
      </c>
      <c r="Z421" s="35"/>
      <c r="AA421" s="35">
        <f t="shared" si="198"/>
        <v>8000</v>
      </c>
    </row>
    <row r="422" spans="1:27" ht="15" x14ac:dyDescent="0.25">
      <c r="A422" s="24" t="s">
        <v>371</v>
      </c>
      <c r="C422" s="16"/>
      <c r="D422" s="16" t="s">
        <v>331</v>
      </c>
      <c r="E422" s="35">
        <v>0</v>
      </c>
      <c r="F422" s="35"/>
      <c r="G422" s="35">
        <v>0</v>
      </c>
      <c r="H422" s="35"/>
      <c r="I422" s="35">
        <f t="shared" si="192"/>
        <v>0</v>
      </c>
      <c r="J422" s="35"/>
      <c r="K422" s="35">
        <f t="shared" si="193"/>
        <v>0</v>
      </c>
      <c r="L422" s="35"/>
      <c r="M422" s="35">
        <f t="shared" si="194"/>
        <v>0</v>
      </c>
      <c r="N422" s="35"/>
      <c r="O422" s="35">
        <f t="shared" si="195"/>
        <v>0</v>
      </c>
      <c r="P422" s="35"/>
      <c r="Q422" s="35">
        <v>0</v>
      </c>
      <c r="R422" s="35"/>
      <c r="S422" s="35">
        <v>0</v>
      </c>
      <c r="T422" s="35"/>
      <c r="U422" s="35">
        <f t="shared" si="196"/>
        <v>0</v>
      </c>
      <c r="V422" s="35"/>
      <c r="W422" s="35">
        <f t="shared" si="197"/>
        <v>0</v>
      </c>
      <c r="X422" s="35"/>
      <c r="Y422" s="35">
        <v>0</v>
      </c>
      <c r="Z422" s="35"/>
      <c r="AA422" s="35">
        <f t="shared" si="198"/>
        <v>0</v>
      </c>
    </row>
    <row r="423" spans="1:27" ht="15" x14ac:dyDescent="0.25">
      <c r="A423" s="24" t="s">
        <v>372</v>
      </c>
      <c r="C423" s="16"/>
      <c r="D423" s="16" t="s">
        <v>852</v>
      </c>
      <c r="E423" s="35">
        <v>0</v>
      </c>
      <c r="F423" s="35"/>
      <c r="G423" s="35">
        <v>6500</v>
      </c>
      <c r="H423" s="35"/>
      <c r="I423" s="35">
        <f t="shared" si="192"/>
        <v>6500</v>
      </c>
      <c r="J423" s="35"/>
      <c r="K423" s="35">
        <f t="shared" si="193"/>
        <v>0</v>
      </c>
      <c r="L423" s="35"/>
      <c r="M423" s="35">
        <f t="shared" si="194"/>
        <v>-1500</v>
      </c>
      <c r="N423" s="35"/>
      <c r="O423" s="35">
        <f t="shared" si="195"/>
        <v>-1500</v>
      </c>
      <c r="P423" s="35"/>
      <c r="Q423" s="35">
        <v>0</v>
      </c>
      <c r="R423" s="35"/>
      <c r="S423" s="35">
        <v>5000</v>
      </c>
      <c r="T423" s="35"/>
      <c r="U423" s="35">
        <f t="shared" si="196"/>
        <v>5000</v>
      </c>
      <c r="V423" s="35"/>
      <c r="W423" s="35">
        <f t="shared" si="197"/>
        <v>0</v>
      </c>
      <c r="X423" s="35"/>
      <c r="Y423" s="35">
        <v>4000</v>
      </c>
      <c r="Z423" s="35"/>
      <c r="AA423" s="35">
        <f t="shared" si="198"/>
        <v>4000</v>
      </c>
    </row>
    <row r="424" spans="1:27" ht="15" x14ac:dyDescent="0.25">
      <c r="A424" s="24" t="s">
        <v>373</v>
      </c>
      <c r="C424" s="16"/>
      <c r="D424" s="16" t="s">
        <v>334</v>
      </c>
      <c r="E424" s="35">
        <v>0</v>
      </c>
      <c r="F424" s="35"/>
      <c r="G424" s="35">
        <v>500</v>
      </c>
      <c r="H424" s="35"/>
      <c r="I424" s="35">
        <f t="shared" si="192"/>
        <v>500</v>
      </c>
      <c r="J424" s="35"/>
      <c r="K424" s="35">
        <f t="shared" si="193"/>
        <v>0</v>
      </c>
      <c r="L424" s="35"/>
      <c r="M424" s="35">
        <f t="shared" si="194"/>
        <v>0</v>
      </c>
      <c r="N424" s="35"/>
      <c r="O424" s="35">
        <f t="shared" si="195"/>
        <v>0</v>
      </c>
      <c r="P424" s="35"/>
      <c r="Q424" s="35">
        <v>0</v>
      </c>
      <c r="R424" s="35"/>
      <c r="S424" s="35">
        <v>500</v>
      </c>
      <c r="T424" s="35"/>
      <c r="U424" s="35">
        <f t="shared" si="196"/>
        <v>500</v>
      </c>
      <c r="V424" s="35"/>
      <c r="W424" s="35">
        <f t="shared" si="197"/>
        <v>0</v>
      </c>
      <c r="X424" s="35"/>
      <c r="Y424" s="35">
        <v>225</v>
      </c>
      <c r="Z424" s="35"/>
      <c r="AA424" s="35">
        <f t="shared" si="198"/>
        <v>225</v>
      </c>
    </row>
    <row r="425" spans="1:27" ht="15" x14ac:dyDescent="0.25">
      <c r="A425" s="24" t="s">
        <v>374</v>
      </c>
      <c r="C425" s="16"/>
      <c r="D425" s="16" t="s">
        <v>45</v>
      </c>
      <c r="E425" s="35">
        <v>0</v>
      </c>
      <c r="F425" s="35"/>
      <c r="G425" s="35">
        <v>0</v>
      </c>
      <c r="H425" s="35"/>
      <c r="I425" s="35">
        <f t="shared" si="192"/>
        <v>0</v>
      </c>
      <c r="J425" s="35"/>
      <c r="K425" s="35">
        <f t="shared" si="193"/>
        <v>0</v>
      </c>
      <c r="L425" s="35"/>
      <c r="M425" s="35">
        <f t="shared" si="194"/>
        <v>0</v>
      </c>
      <c r="N425" s="35"/>
      <c r="O425" s="35">
        <f t="shared" si="195"/>
        <v>0</v>
      </c>
      <c r="P425" s="35"/>
      <c r="Q425" s="35">
        <v>0</v>
      </c>
      <c r="R425" s="35"/>
      <c r="S425" s="35">
        <v>0</v>
      </c>
      <c r="T425" s="35"/>
      <c r="U425" s="35">
        <f t="shared" si="196"/>
        <v>0</v>
      </c>
      <c r="V425" s="35"/>
      <c r="W425" s="35">
        <f t="shared" si="197"/>
        <v>0</v>
      </c>
      <c r="X425" s="35"/>
      <c r="Y425" s="35">
        <v>0</v>
      </c>
      <c r="Z425" s="35"/>
      <c r="AA425" s="35">
        <f t="shared" si="198"/>
        <v>0</v>
      </c>
    </row>
    <row r="426" spans="1:27" ht="15" x14ac:dyDescent="0.25">
      <c r="A426" s="24" t="s">
        <v>375</v>
      </c>
      <c r="C426" s="16"/>
      <c r="D426" s="16" t="s">
        <v>246</v>
      </c>
      <c r="E426" s="35">
        <v>0</v>
      </c>
      <c r="F426" s="35"/>
      <c r="G426" s="35">
        <v>1000</v>
      </c>
      <c r="H426" s="35"/>
      <c r="I426" s="35">
        <f t="shared" si="192"/>
        <v>1000</v>
      </c>
      <c r="J426" s="35"/>
      <c r="K426" s="35">
        <f t="shared" si="193"/>
        <v>0</v>
      </c>
      <c r="L426" s="35"/>
      <c r="M426" s="35">
        <f t="shared" si="194"/>
        <v>0</v>
      </c>
      <c r="N426" s="35"/>
      <c r="O426" s="35">
        <f t="shared" si="195"/>
        <v>0</v>
      </c>
      <c r="P426" s="35"/>
      <c r="Q426" s="35">
        <v>0</v>
      </c>
      <c r="R426" s="35"/>
      <c r="S426" s="35">
        <v>1000</v>
      </c>
      <c r="T426" s="35"/>
      <c r="U426" s="35">
        <f t="shared" si="196"/>
        <v>1000</v>
      </c>
      <c r="V426" s="35"/>
      <c r="W426" s="35">
        <f t="shared" si="197"/>
        <v>0</v>
      </c>
      <c r="X426" s="35"/>
      <c r="Y426" s="35">
        <v>899</v>
      </c>
      <c r="Z426" s="35"/>
      <c r="AA426" s="35">
        <f t="shared" si="198"/>
        <v>899</v>
      </c>
    </row>
    <row r="427" spans="1:27" ht="15" x14ac:dyDescent="0.25">
      <c r="A427" s="24" t="s">
        <v>376</v>
      </c>
      <c r="C427" s="16"/>
      <c r="D427" s="16" t="s">
        <v>51</v>
      </c>
      <c r="E427" s="35">
        <v>0</v>
      </c>
      <c r="F427" s="35"/>
      <c r="G427" s="35">
        <v>0</v>
      </c>
      <c r="H427" s="35"/>
      <c r="I427" s="35">
        <f t="shared" si="192"/>
        <v>0</v>
      </c>
      <c r="J427" s="35"/>
      <c r="K427" s="35">
        <f t="shared" si="193"/>
        <v>0</v>
      </c>
      <c r="L427" s="35"/>
      <c r="M427" s="35">
        <f t="shared" si="194"/>
        <v>0</v>
      </c>
      <c r="N427" s="35"/>
      <c r="O427" s="35">
        <f t="shared" si="195"/>
        <v>0</v>
      </c>
      <c r="P427" s="35"/>
      <c r="Q427" s="35">
        <v>0</v>
      </c>
      <c r="R427" s="35"/>
      <c r="S427" s="35">
        <v>0</v>
      </c>
      <c r="T427" s="35"/>
      <c r="U427" s="35">
        <f t="shared" si="196"/>
        <v>0</v>
      </c>
      <c r="V427" s="35"/>
      <c r="W427" s="35">
        <f t="shared" si="197"/>
        <v>0</v>
      </c>
      <c r="X427" s="35"/>
      <c r="Y427" s="35">
        <v>0</v>
      </c>
      <c r="Z427" s="35"/>
      <c r="AA427" s="35">
        <f t="shared" si="198"/>
        <v>0</v>
      </c>
    </row>
    <row r="428" spans="1:27" ht="15" x14ac:dyDescent="0.25">
      <c r="A428" s="24" t="s">
        <v>377</v>
      </c>
      <c r="C428" s="36" t="s">
        <v>378</v>
      </c>
      <c r="E428" s="37">
        <f>SUM(E419:E427)</f>
        <v>0</v>
      </c>
      <c r="F428" s="35"/>
      <c r="G428" s="37">
        <f>SUM(G419:G427)</f>
        <v>41000</v>
      </c>
      <c r="H428" s="35"/>
      <c r="I428" s="37">
        <f>SUM(I419:I427)</f>
        <v>41000</v>
      </c>
      <c r="J428" s="35"/>
      <c r="K428" s="37">
        <f>SUM(K419:K427)</f>
        <v>0</v>
      </c>
      <c r="L428" s="35"/>
      <c r="M428" s="37">
        <f>SUM(M419:M427)</f>
        <v>-1500</v>
      </c>
      <c r="N428" s="35"/>
      <c r="O428" s="37">
        <f>SUM(O419:O427)</f>
        <v>-1500</v>
      </c>
      <c r="P428" s="35"/>
      <c r="Q428" s="37">
        <f>SUM(Q419:Q427)</f>
        <v>0</v>
      </c>
      <c r="R428" s="35"/>
      <c r="S428" s="37">
        <f>SUM(S419:S427)</f>
        <v>39500</v>
      </c>
      <c r="T428" s="35"/>
      <c r="U428" s="37">
        <f>SUM(U419:U427)</f>
        <v>39500</v>
      </c>
      <c r="V428" s="35"/>
      <c r="W428" s="37">
        <f>SUM(W419:W427)</f>
        <v>0</v>
      </c>
      <c r="X428" s="35"/>
      <c r="Y428" s="37">
        <f>SUM(Y419:Y427)</f>
        <v>36124</v>
      </c>
      <c r="Z428" s="35"/>
      <c r="AA428" s="37">
        <f>SUM(AA419:AA427)</f>
        <v>36124</v>
      </c>
    </row>
    <row r="429" spans="1:27" ht="15" x14ac:dyDescent="0.25">
      <c r="A429" s="24"/>
      <c r="C429" s="36" t="s">
        <v>379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</row>
    <row r="430" spans="1:27" ht="15" x14ac:dyDescent="0.25">
      <c r="A430" s="41" t="s">
        <v>380</v>
      </c>
      <c r="C430" s="36"/>
      <c r="D430" s="16" t="s">
        <v>381</v>
      </c>
      <c r="E430" s="35">
        <v>178500</v>
      </c>
      <c r="F430" s="35"/>
      <c r="G430" s="35">
        <v>0</v>
      </c>
      <c r="H430" s="35"/>
      <c r="I430" s="35">
        <f t="shared" ref="I430:I447" si="199">E430+G430</f>
        <v>178500</v>
      </c>
      <c r="J430" s="35"/>
      <c r="K430" s="35">
        <f t="shared" ref="K430:K443" si="200">Q430-E430</f>
        <v>127</v>
      </c>
      <c r="L430" s="35"/>
      <c r="M430" s="35">
        <f t="shared" ref="M430:M447" si="201">S430-G430</f>
        <v>0</v>
      </c>
      <c r="N430" s="35"/>
      <c r="O430" s="35">
        <f t="shared" ref="O430:O447" si="202">K430+M430</f>
        <v>127</v>
      </c>
      <c r="P430" s="35"/>
      <c r="Q430" s="35">
        <v>178627</v>
      </c>
      <c r="R430" s="35"/>
      <c r="S430" s="35">
        <v>0</v>
      </c>
      <c r="T430" s="35"/>
      <c r="U430" s="35">
        <f t="shared" ref="U430:U447" si="203">Q430+S430</f>
        <v>178627</v>
      </c>
      <c r="V430" s="35"/>
      <c r="W430" s="35">
        <v>178360</v>
      </c>
      <c r="X430" s="35"/>
      <c r="Y430" s="35">
        <v>0</v>
      </c>
      <c r="Z430" s="35"/>
      <c r="AA430" s="35">
        <f t="shared" ref="AA430:AA447" si="204">+Y430+W430</f>
        <v>178360</v>
      </c>
    </row>
    <row r="431" spans="1:27" ht="15" x14ac:dyDescent="0.25">
      <c r="A431" s="41"/>
      <c r="C431" s="36"/>
      <c r="D431" s="16" t="s">
        <v>791</v>
      </c>
      <c r="E431" s="35">
        <v>0</v>
      </c>
      <c r="F431" s="35"/>
      <c r="G431" s="35">
        <v>0</v>
      </c>
      <c r="H431" s="35"/>
      <c r="I431" s="35">
        <f t="shared" si="199"/>
        <v>0</v>
      </c>
      <c r="J431" s="35"/>
      <c r="K431" s="35">
        <f t="shared" si="200"/>
        <v>0</v>
      </c>
      <c r="L431" s="35"/>
      <c r="M431" s="35">
        <f t="shared" si="201"/>
        <v>0</v>
      </c>
      <c r="N431" s="35"/>
      <c r="O431" s="35">
        <f t="shared" si="202"/>
        <v>0</v>
      </c>
      <c r="P431" s="35"/>
      <c r="Q431" s="35">
        <v>0</v>
      </c>
      <c r="R431" s="35"/>
      <c r="S431" s="35">
        <v>0</v>
      </c>
      <c r="T431" s="35"/>
      <c r="U431" s="35">
        <f t="shared" si="203"/>
        <v>0</v>
      </c>
      <c r="V431" s="35"/>
      <c r="W431" s="35">
        <v>0</v>
      </c>
      <c r="X431" s="35"/>
      <c r="Y431" s="35">
        <v>0</v>
      </c>
      <c r="Z431" s="35"/>
      <c r="AA431" s="35">
        <f t="shared" si="204"/>
        <v>0</v>
      </c>
    </row>
    <row r="432" spans="1:27" ht="15" x14ac:dyDescent="0.25">
      <c r="A432" s="41" t="s">
        <v>382</v>
      </c>
      <c r="C432" s="36"/>
      <c r="D432" s="16" t="s">
        <v>383</v>
      </c>
      <c r="E432" s="35">
        <f>220000-50000</f>
        <v>170000</v>
      </c>
      <c r="F432" s="35"/>
      <c r="G432" s="35">
        <v>0</v>
      </c>
      <c r="H432" s="35"/>
      <c r="I432" s="35">
        <f t="shared" si="199"/>
        <v>170000</v>
      </c>
      <c r="J432" s="35"/>
      <c r="K432" s="35">
        <f t="shared" si="200"/>
        <v>10000</v>
      </c>
      <c r="L432" s="35"/>
      <c r="M432" s="35">
        <f t="shared" si="201"/>
        <v>0</v>
      </c>
      <c r="N432" s="35"/>
      <c r="O432" s="35">
        <f t="shared" si="202"/>
        <v>10000</v>
      </c>
      <c r="P432" s="35"/>
      <c r="Q432" s="35">
        <f>230000-50000</f>
        <v>180000</v>
      </c>
      <c r="R432" s="35"/>
      <c r="S432" s="35">
        <v>0</v>
      </c>
      <c r="T432" s="35"/>
      <c r="U432" s="35">
        <f t="shared" si="203"/>
        <v>180000</v>
      </c>
      <c r="V432" s="35"/>
      <c r="W432" s="35">
        <v>151400</v>
      </c>
      <c r="X432" s="35"/>
      <c r="Y432" s="35">
        <v>0</v>
      </c>
      <c r="Z432" s="35"/>
      <c r="AA432" s="35">
        <f t="shared" si="204"/>
        <v>151400</v>
      </c>
    </row>
    <row r="433" spans="1:27" ht="15" x14ac:dyDescent="0.25">
      <c r="A433" s="41"/>
      <c r="C433" s="36"/>
      <c r="D433" s="16" t="s">
        <v>749</v>
      </c>
      <c r="E433" s="35">
        <v>21500</v>
      </c>
      <c r="F433" s="35"/>
      <c r="G433" s="35">
        <v>0</v>
      </c>
      <c r="H433" s="35"/>
      <c r="I433" s="35">
        <f t="shared" si="199"/>
        <v>21500</v>
      </c>
      <c r="J433" s="35"/>
      <c r="K433" s="35">
        <v>0</v>
      </c>
      <c r="L433" s="35"/>
      <c r="M433" s="35">
        <v>0</v>
      </c>
      <c r="N433" s="35"/>
      <c r="O433" s="35">
        <f t="shared" si="202"/>
        <v>0</v>
      </c>
      <c r="P433" s="35"/>
      <c r="Q433" s="35">
        <v>21500</v>
      </c>
      <c r="R433" s="35"/>
      <c r="S433" s="35">
        <v>0</v>
      </c>
      <c r="T433" s="35"/>
      <c r="U433" s="35">
        <f t="shared" si="203"/>
        <v>21500</v>
      </c>
      <c r="V433" s="35"/>
      <c r="W433" s="35">
        <v>18500</v>
      </c>
      <c r="X433" s="35"/>
      <c r="Y433" s="35">
        <v>0</v>
      </c>
      <c r="Z433" s="35"/>
      <c r="AA433" s="35">
        <f t="shared" si="204"/>
        <v>18500</v>
      </c>
    </row>
    <row r="434" spans="1:27" ht="15" x14ac:dyDescent="0.25">
      <c r="A434" s="41"/>
      <c r="C434" s="36"/>
      <c r="D434" s="16" t="s">
        <v>792</v>
      </c>
      <c r="E434" s="35">
        <v>0</v>
      </c>
      <c r="F434" s="35"/>
      <c r="G434" s="35">
        <v>0</v>
      </c>
      <c r="H434" s="35"/>
      <c r="I434" s="35">
        <f t="shared" si="199"/>
        <v>0</v>
      </c>
      <c r="J434" s="35"/>
      <c r="K434" s="35">
        <v>0</v>
      </c>
      <c r="L434" s="35"/>
      <c r="M434" s="35">
        <v>0</v>
      </c>
      <c r="N434" s="35"/>
      <c r="O434" s="35">
        <f t="shared" si="202"/>
        <v>0</v>
      </c>
      <c r="P434" s="35"/>
      <c r="Q434" s="35">
        <v>0</v>
      </c>
      <c r="R434" s="35"/>
      <c r="S434" s="35">
        <v>0</v>
      </c>
      <c r="T434" s="35"/>
      <c r="U434" s="35">
        <f t="shared" si="203"/>
        <v>0</v>
      </c>
      <c r="V434" s="35"/>
      <c r="W434" s="35">
        <v>0</v>
      </c>
      <c r="X434" s="35"/>
      <c r="Y434" s="35">
        <v>0</v>
      </c>
      <c r="Z434" s="35"/>
      <c r="AA434" s="35">
        <f t="shared" si="204"/>
        <v>0</v>
      </c>
    </row>
    <row r="435" spans="1:27" ht="15" x14ac:dyDescent="0.25">
      <c r="A435" s="41"/>
      <c r="C435" s="36"/>
      <c r="D435" s="16" t="s">
        <v>793</v>
      </c>
      <c r="E435" s="35">
        <v>0</v>
      </c>
      <c r="F435" s="35"/>
      <c r="G435" s="35">
        <v>0</v>
      </c>
      <c r="H435" s="35"/>
      <c r="I435" s="35">
        <f t="shared" si="199"/>
        <v>0</v>
      </c>
      <c r="J435" s="35"/>
      <c r="K435" s="35">
        <v>0</v>
      </c>
      <c r="L435" s="35"/>
      <c r="M435" s="35">
        <v>0</v>
      </c>
      <c r="N435" s="35"/>
      <c r="O435" s="35">
        <f t="shared" si="202"/>
        <v>0</v>
      </c>
      <c r="P435" s="35"/>
      <c r="Q435" s="35">
        <v>0</v>
      </c>
      <c r="R435" s="35"/>
      <c r="S435" s="35">
        <v>0</v>
      </c>
      <c r="T435" s="35"/>
      <c r="U435" s="35">
        <f t="shared" si="203"/>
        <v>0</v>
      </c>
      <c r="V435" s="35"/>
      <c r="W435" s="35">
        <v>0</v>
      </c>
      <c r="X435" s="35"/>
      <c r="Y435" s="35">
        <v>0</v>
      </c>
      <c r="Z435" s="35"/>
      <c r="AA435" s="35">
        <f t="shared" si="204"/>
        <v>0</v>
      </c>
    </row>
    <row r="436" spans="1:27" ht="15" x14ac:dyDescent="0.25">
      <c r="A436" s="41" t="s">
        <v>384</v>
      </c>
      <c r="C436" s="36"/>
      <c r="D436" s="16" t="s">
        <v>385</v>
      </c>
      <c r="E436" s="35">
        <f>40000-21500</f>
        <v>18500</v>
      </c>
      <c r="F436" s="35"/>
      <c r="G436" s="35">
        <v>0</v>
      </c>
      <c r="H436" s="35"/>
      <c r="I436" s="35">
        <f t="shared" si="199"/>
        <v>18500</v>
      </c>
      <c r="J436" s="35"/>
      <c r="K436" s="35">
        <f t="shared" si="200"/>
        <v>-5000</v>
      </c>
      <c r="L436" s="35"/>
      <c r="M436" s="35">
        <f t="shared" si="201"/>
        <v>0</v>
      </c>
      <c r="N436" s="35"/>
      <c r="O436" s="35">
        <f t="shared" si="202"/>
        <v>-5000</v>
      </c>
      <c r="P436" s="35"/>
      <c r="Q436" s="35">
        <f>35000-21500</f>
        <v>13500</v>
      </c>
      <c r="R436" s="35"/>
      <c r="S436" s="35">
        <v>0</v>
      </c>
      <c r="T436" s="35"/>
      <c r="U436" s="35">
        <f t="shared" si="203"/>
        <v>13500</v>
      </c>
      <c r="V436" s="35"/>
      <c r="W436" s="35">
        <f>29565-18500</f>
        <v>11065</v>
      </c>
      <c r="X436" s="35"/>
      <c r="Y436" s="35">
        <v>0</v>
      </c>
      <c r="Z436" s="35"/>
      <c r="AA436" s="35">
        <f t="shared" si="204"/>
        <v>11065</v>
      </c>
    </row>
    <row r="437" spans="1:27" ht="15" x14ac:dyDescent="0.25">
      <c r="A437" s="24" t="s">
        <v>386</v>
      </c>
      <c r="C437" s="36"/>
      <c r="D437" s="16" t="s">
        <v>43</v>
      </c>
      <c r="E437" s="35">
        <v>0</v>
      </c>
      <c r="F437" s="35"/>
      <c r="G437" s="35">
        <v>0</v>
      </c>
      <c r="H437" s="35"/>
      <c r="I437" s="35">
        <f t="shared" si="199"/>
        <v>0</v>
      </c>
      <c r="J437" s="35"/>
      <c r="K437" s="35">
        <f t="shared" si="200"/>
        <v>0</v>
      </c>
      <c r="L437" s="35"/>
      <c r="M437" s="35">
        <f t="shared" si="201"/>
        <v>0</v>
      </c>
      <c r="N437" s="35"/>
      <c r="O437" s="35">
        <f t="shared" si="202"/>
        <v>0</v>
      </c>
      <c r="P437" s="35"/>
      <c r="Q437" s="35">
        <v>0</v>
      </c>
      <c r="R437" s="35"/>
      <c r="S437" s="35">
        <v>0</v>
      </c>
      <c r="T437" s="35"/>
      <c r="U437" s="35">
        <f t="shared" si="203"/>
        <v>0</v>
      </c>
      <c r="V437" s="35"/>
      <c r="W437" s="35">
        <f>Q437</f>
        <v>0</v>
      </c>
      <c r="X437" s="35"/>
      <c r="Y437" s="35">
        <v>0</v>
      </c>
      <c r="Z437" s="35"/>
      <c r="AA437" s="35">
        <f t="shared" si="204"/>
        <v>0</v>
      </c>
    </row>
    <row r="438" spans="1:27" ht="15" x14ac:dyDescent="0.25">
      <c r="A438" s="41" t="s">
        <v>387</v>
      </c>
      <c r="C438" s="36"/>
      <c r="D438" s="16" t="s">
        <v>388</v>
      </c>
      <c r="E438" s="35">
        <v>70000</v>
      </c>
      <c r="F438" s="35"/>
      <c r="G438" s="35">
        <v>0</v>
      </c>
      <c r="H438" s="35"/>
      <c r="I438" s="35">
        <f t="shared" si="199"/>
        <v>70000</v>
      </c>
      <c r="J438" s="35"/>
      <c r="K438" s="35">
        <f t="shared" si="200"/>
        <v>-556</v>
      </c>
      <c r="L438" s="35"/>
      <c r="M438" s="35">
        <f t="shared" si="201"/>
        <v>0</v>
      </c>
      <c r="N438" s="35"/>
      <c r="O438" s="35">
        <f t="shared" si="202"/>
        <v>-556</v>
      </c>
      <c r="P438" s="35"/>
      <c r="Q438" s="35">
        <v>69444</v>
      </c>
      <c r="R438" s="35"/>
      <c r="S438" s="35">
        <v>0</v>
      </c>
      <c r="T438" s="35"/>
      <c r="U438" s="35">
        <f t="shared" si="203"/>
        <v>69444</v>
      </c>
      <c r="V438" s="35"/>
      <c r="W438" s="35">
        <v>54754</v>
      </c>
      <c r="X438" s="35"/>
      <c r="Y438" s="35">
        <v>0</v>
      </c>
      <c r="Z438" s="35"/>
      <c r="AA438" s="35">
        <f t="shared" si="204"/>
        <v>54754</v>
      </c>
    </row>
    <row r="439" spans="1:27" ht="15" x14ac:dyDescent="0.25">
      <c r="A439" s="41"/>
      <c r="C439" s="36"/>
      <c r="D439" s="16" t="s">
        <v>750</v>
      </c>
      <c r="E439" s="35">
        <v>15000</v>
      </c>
      <c r="F439" s="35"/>
      <c r="G439" s="35">
        <v>0</v>
      </c>
      <c r="H439" s="35"/>
      <c r="I439" s="35">
        <f t="shared" si="199"/>
        <v>15000</v>
      </c>
      <c r="J439" s="35"/>
      <c r="K439" s="35">
        <v>0</v>
      </c>
      <c r="L439" s="35"/>
      <c r="M439" s="35">
        <f t="shared" si="201"/>
        <v>0</v>
      </c>
      <c r="N439" s="35"/>
      <c r="O439" s="35">
        <f t="shared" si="202"/>
        <v>0</v>
      </c>
      <c r="P439" s="35"/>
      <c r="Q439" s="35">
        <v>15000</v>
      </c>
      <c r="R439" s="35"/>
      <c r="S439" s="35">
        <v>0</v>
      </c>
      <c r="T439" s="35"/>
      <c r="U439" s="35">
        <f t="shared" si="203"/>
        <v>15000</v>
      </c>
      <c r="V439" s="35"/>
      <c r="W439" s="35">
        <v>11000</v>
      </c>
      <c r="X439" s="35"/>
      <c r="Y439" s="35">
        <v>0</v>
      </c>
      <c r="Z439" s="35"/>
      <c r="AA439" s="35">
        <f t="shared" si="204"/>
        <v>11000</v>
      </c>
    </row>
    <row r="440" spans="1:27" ht="15" x14ac:dyDescent="0.25">
      <c r="A440" s="41" t="s">
        <v>389</v>
      </c>
      <c r="C440" s="36"/>
      <c r="D440" s="16" t="s">
        <v>794</v>
      </c>
      <c r="E440" s="35">
        <f>86250-15000</f>
        <v>71250</v>
      </c>
      <c r="F440" s="35"/>
      <c r="G440" s="35">
        <v>0</v>
      </c>
      <c r="H440" s="35"/>
      <c r="I440" s="35">
        <f t="shared" si="199"/>
        <v>71250</v>
      </c>
      <c r="J440" s="35"/>
      <c r="K440" s="35">
        <f t="shared" si="200"/>
        <v>0</v>
      </c>
      <c r="L440" s="35"/>
      <c r="M440" s="35">
        <f t="shared" si="201"/>
        <v>0</v>
      </c>
      <c r="N440" s="35"/>
      <c r="O440" s="35">
        <f t="shared" si="202"/>
        <v>0</v>
      </c>
      <c r="P440" s="35"/>
      <c r="Q440" s="35">
        <f>86250-15000</f>
        <v>71250</v>
      </c>
      <c r="R440" s="35"/>
      <c r="S440" s="35">
        <v>0</v>
      </c>
      <c r="T440" s="35"/>
      <c r="U440" s="35">
        <f t="shared" si="203"/>
        <v>71250</v>
      </c>
      <c r="V440" s="35"/>
      <c r="W440" s="35">
        <f>68140-11000</f>
        <v>57140</v>
      </c>
      <c r="X440" s="35"/>
      <c r="Y440" s="35">
        <v>0</v>
      </c>
      <c r="Z440" s="35"/>
      <c r="AA440" s="35">
        <f t="shared" si="204"/>
        <v>57140</v>
      </c>
    </row>
    <row r="441" spans="1:27" ht="15" x14ac:dyDescent="0.25">
      <c r="A441" s="24" t="s">
        <v>390</v>
      </c>
      <c r="C441" s="36"/>
      <c r="D441" s="16" t="s">
        <v>47</v>
      </c>
      <c r="E441" s="35">
        <v>0</v>
      </c>
      <c r="F441" s="35"/>
      <c r="G441" s="35">
        <v>0</v>
      </c>
      <c r="H441" s="35"/>
      <c r="I441" s="35">
        <f t="shared" si="199"/>
        <v>0</v>
      </c>
      <c r="J441" s="35"/>
      <c r="K441" s="35">
        <f t="shared" si="200"/>
        <v>0</v>
      </c>
      <c r="L441" s="35"/>
      <c r="M441" s="35">
        <f t="shared" si="201"/>
        <v>0</v>
      </c>
      <c r="N441" s="35"/>
      <c r="O441" s="35">
        <f t="shared" si="202"/>
        <v>0</v>
      </c>
      <c r="P441" s="35"/>
      <c r="Q441" s="35">
        <v>0</v>
      </c>
      <c r="R441" s="35"/>
      <c r="S441" s="35">
        <v>0</v>
      </c>
      <c r="T441" s="35"/>
      <c r="U441" s="35">
        <f t="shared" si="203"/>
        <v>0</v>
      </c>
      <c r="V441" s="35"/>
      <c r="W441" s="35">
        <f>Q441</f>
        <v>0</v>
      </c>
      <c r="X441" s="35"/>
      <c r="Y441" s="35">
        <v>0</v>
      </c>
      <c r="Z441" s="35"/>
      <c r="AA441" s="35">
        <f t="shared" si="204"/>
        <v>0</v>
      </c>
    </row>
    <row r="442" spans="1:27" ht="15" x14ac:dyDescent="0.25">
      <c r="A442" s="24"/>
      <c r="C442" s="36"/>
      <c r="D442" s="16" t="s">
        <v>751</v>
      </c>
      <c r="E442" s="35">
        <v>0</v>
      </c>
      <c r="F442" s="35"/>
      <c r="G442" s="35">
        <v>0</v>
      </c>
      <c r="H442" s="35"/>
      <c r="I442" s="35">
        <f t="shared" si="199"/>
        <v>0</v>
      </c>
      <c r="J442" s="35"/>
      <c r="K442" s="35">
        <v>0</v>
      </c>
      <c r="L442" s="35"/>
      <c r="M442" s="35">
        <v>0</v>
      </c>
      <c r="N442" s="35"/>
      <c r="O442" s="35">
        <f t="shared" si="202"/>
        <v>0</v>
      </c>
      <c r="P442" s="35"/>
      <c r="Q442" s="35">
        <v>0</v>
      </c>
      <c r="R442" s="35"/>
      <c r="S442" s="35">
        <v>0</v>
      </c>
      <c r="T442" s="35"/>
      <c r="U442" s="35">
        <f t="shared" si="203"/>
        <v>0</v>
      </c>
      <c r="V442" s="35"/>
      <c r="W442" s="35">
        <v>0</v>
      </c>
      <c r="X442" s="35"/>
      <c r="Y442" s="35">
        <v>0</v>
      </c>
      <c r="Z442" s="35"/>
      <c r="AA442" s="35">
        <v>0</v>
      </c>
    </row>
    <row r="443" spans="1:27" ht="15" x14ac:dyDescent="0.25">
      <c r="A443" s="24" t="s">
        <v>391</v>
      </c>
      <c r="C443" s="36"/>
      <c r="D443" s="16" t="s">
        <v>392</v>
      </c>
      <c r="E443" s="35">
        <v>0</v>
      </c>
      <c r="F443" s="35"/>
      <c r="G443" s="35">
        <v>0</v>
      </c>
      <c r="H443" s="35"/>
      <c r="I443" s="35">
        <f t="shared" si="199"/>
        <v>0</v>
      </c>
      <c r="J443" s="35"/>
      <c r="K443" s="35">
        <f t="shared" si="200"/>
        <v>0</v>
      </c>
      <c r="L443" s="35"/>
      <c r="M443" s="35">
        <f t="shared" si="201"/>
        <v>0</v>
      </c>
      <c r="N443" s="35"/>
      <c r="O443" s="35">
        <f t="shared" si="202"/>
        <v>0</v>
      </c>
      <c r="P443" s="35"/>
      <c r="Q443" s="35">
        <v>0</v>
      </c>
      <c r="R443" s="35"/>
      <c r="S443" s="35">
        <v>0</v>
      </c>
      <c r="T443" s="35"/>
      <c r="U443" s="35">
        <f t="shared" si="203"/>
        <v>0</v>
      </c>
      <c r="V443" s="35"/>
      <c r="W443" s="35">
        <f>Q443</f>
        <v>0</v>
      </c>
      <c r="X443" s="35"/>
      <c r="Y443" s="35">
        <v>0</v>
      </c>
      <c r="Z443" s="35"/>
      <c r="AA443" s="35">
        <f t="shared" si="204"/>
        <v>0</v>
      </c>
    </row>
    <row r="444" spans="1:27" ht="15" x14ac:dyDescent="0.25">
      <c r="A444" s="24"/>
      <c r="C444" s="36"/>
      <c r="D444" s="40" t="s">
        <v>860</v>
      </c>
      <c r="E444" s="35">
        <v>0</v>
      </c>
      <c r="F444" s="35"/>
      <c r="G444" s="35">
        <v>0</v>
      </c>
      <c r="H444" s="35"/>
      <c r="I444" s="35">
        <f>E444+G444</f>
        <v>0</v>
      </c>
      <c r="J444" s="35"/>
      <c r="K444" s="35">
        <f>Q444-E444</f>
        <v>0</v>
      </c>
      <c r="L444" s="35"/>
      <c r="M444" s="35">
        <f>S444-G444</f>
        <v>0</v>
      </c>
      <c r="N444" s="35"/>
      <c r="O444" s="35">
        <f>K444+M444</f>
        <v>0</v>
      </c>
      <c r="P444" s="35"/>
      <c r="Q444" s="35">
        <v>0</v>
      </c>
      <c r="R444" s="35"/>
      <c r="S444" s="35">
        <v>0</v>
      </c>
      <c r="T444" s="35"/>
      <c r="U444" s="35">
        <f>Q444+S444</f>
        <v>0</v>
      </c>
      <c r="V444" s="35"/>
      <c r="W444" s="35">
        <f>Q444</f>
        <v>0</v>
      </c>
      <c r="X444" s="35"/>
      <c r="Y444" s="35">
        <v>1</v>
      </c>
      <c r="Z444" s="35"/>
      <c r="AA444" s="35">
        <f>+Y444+W444</f>
        <v>1</v>
      </c>
    </row>
    <row r="445" spans="1:27" ht="15" x14ac:dyDescent="0.25">
      <c r="A445" s="24"/>
      <c r="C445" s="36"/>
      <c r="D445" s="40" t="s">
        <v>861</v>
      </c>
      <c r="E445" s="35">
        <v>0</v>
      </c>
      <c r="F445" s="35"/>
      <c r="G445" s="35">
        <v>0</v>
      </c>
      <c r="H445" s="35"/>
      <c r="I445" s="35">
        <f>E445+G445</f>
        <v>0</v>
      </c>
      <c r="J445" s="35"/>
      <c r="K445" s="35">
        <f>Q445-E445</f>
        <v>0</v>
      </c>
      <c r="L445" s="35"/>
      <c r="M445" s="35">
        <f>S445-G445</f>
        <v>0</v>
      </c>
      <c r="N445" s="35"/>
      <c r="O445" s="35">
        <f>K445+M445</f>
        <v>0</v>
      </c>
      <c r="P445" s="35"/>
      <c r="Q445" s="35">
        <v>0</v>
      </c>
      <c r="R445" s="35"/>
      <c r="S445" s="35">
        <v>0</v>
      </c>
      <c r="T445" s="35"/>
      <c r="U445" s="35">
        <f>Q445+S445</f>
        <v>0</v>
      </c>
      <c r="V445" s="35"/>
      <c r="W445" s="35">
        <f>Q445</f>
        <v>0</v>
      </c>
      <c r="X445" s="35"/>
      <c r="Y445" s="35">
        <v>2</v>
      </c>
      <c r="Z445" s="35"/>
      <c r="AA445" s="35">
        <f>+Y445+W445</f>
        <v>2</v>
      </c>
    </row>
    <row r="446" spans="1:27" ht="15" x14ac:dyDescent="0.25">
      <c r="A446" s="41" t="s">
        <v>393</v>
      </c>
      <c r="C446" s="36"/>
      <c r="D446" s="16" t="s">
        <v>394</v>
      </c>
      <c r="E446" s="35">
        <f>15000-3000</f>
        <v>12000</v>
      </c>
      <c r="F446" s="35"/>
      <c r="G446" s="35">
        <v>0</v>
      </c>
      <c r="H446" s="35"/>
      <c r="I446" s="35">
        <f>E446+G446</f>
        <v>12000</v>
      </c>
      <c r="J446" s="35"/>
      <c r="K446" s="35">
        <v>0</v>
      </c>
      <c r="L446" s="35"/>
      <c r="M446" s="35">
        <f>S446-G446</f>
        <v>0</v>
      </c>
      <c r="N446" s="35"/>
      <c r="O446" s="35">
        <f>K446+M446</f>
        <v>0</v>
      </c>
      <c r="P446" s="35"/>
      <c r="Q446" s="35">
        <v>12000</v>
      </c>
      <c r="R446" s="35"/>
      <c r="S446" s="35">
        <v>0</v>
      </c>
      <c r="T446" s="35"/>
      <c r="U446" s="35">
        <f>Q446+S446</f>
        <v>12000</v>
      </c>
      <c r="V446" s="35"/>
      <c r="W446" s="35">
        <f>6409-409</f>
        <v>6000</v>
      </c>
      <c r="X446" s="35"/>
      <c r="Y446" s="35">
        <v>0</v>
      </c>
      <c r="Z446" s="35"/>
      <c r="AA446" s="35">
        <f>+Y446+W446</f>
        <v>6000</v>
      </c>
    </row>
    <row r="447" spans="1:27" ht="15" x14ac:dyDescent="0.25">
      <c r="A447" s="41" t="s">
        <v>393</v>
      </c>
      <c r="C447" s="36"/>
      <c r="D447" s="16" t="s">
        <v>752</v>
      </c>
      <c r="E447" s="35">
        <v>3000</v>
      </c>
      <c r="F447" s="35"/>
      <c r="G447" s="35">
        <v>0</v>
      </c>
      <c r="H447" s="35"/>
      <c r="I447" s="35">
        <f t="shared" si="199"/>
        <v>3000</v>
      </c>
      <c r="J447" s="35"/>
      <c r="K447" s="35">
        <v>0</v>
      </c>
      <c r="L447" s="35"/>
      <c r="M447" s="35">
        <f t="shared" si="201"/>
        <v>0</v>
      </c>
      <c r="N447" s="35"/>
      <c r="O447" s="35">
        <f t="shared" si="202"/>
        <v>0</v>
      </c>
      <c r="P447" s="35"/>
      <c r="Q447" s="35">
        <v>3000</v>
      </c>
      <c r="R447" s="35"/>
      <c r="S447" s="35">
        <v>0</v>
      </c>
      <c r="T447" s="35"/>
      <c r="U447" s="35">
        <f t="shared" si="203"/>
        <v>3000</v>
      </c>
      <c r="V447" s="35"/>
      <c r="W447" s="35">
        <v>409</v>
      </c>
      <c r="X447" s="35"/>
      <c r="Y447" s="35">
        <v>0</v>
      </c>
      <c r="Z447" s="35"/>
      <c r="AA447" s="35">
        <f t="shared" si="204"/>
        <v>409</v>
      </c>
    </row>
    <row r="448" spans="1:27" ht="15" x14ac:dyDescent="0.25">
      <c r="A448" s="41" t="s">
        <v>395</v>
      </c>
      <c r="C448" s="36" t="s">
        <v>396</v>
      </c>
      <c r="E448" s="37">
        <f>SUM(E430:E447)</f>
        <v>559750</v>
      </c>
      <c r="F448" s="35"/>
      <c r="G448" s="37">
        <f>SUM(G430:G447)</f>
        <v>0</v>
      </c>
      <c r="H448" s="35"/>
      <c r="I448" s="37">
        <f>SUM(I430:I447)</f>
        <v>559750</v>
      </c>
      <c r="J448" s="35"/>
      <c r="K448" s="37">
        <f>SUM(K430:K447)</f>
        <v>4571</v>
      </c>
      <c r="L448" s="35"/>
      <c r="M448" s="37">
        <f>SUM(M430:M447)</f>
        <v>0</v>
      </c>
      <c r="N448" s="35"/>
      <c r="O448" s="37">
        <f>SUM(O430:O447)</f>
        <v>4571</v>
      </c>
      <c r="P448" s="35"/>
      <c r="Q448" s="37">
        <f>SUM(Q430:Q447)</f>
        <v>564321</v>
      </c>
      <c r="R448" s="35"/>
      <c r="S448" s="37">
        <f>SUM(S430:S447)</f>
        <v>0</v>
      </c>
      <c r="T448" s="35"/>
      <c r="U448" s="37">
        <f>SUM(U430:U447)</f>
        <v>564321</v>
      </c>
      <c r="V448" s="35"/>
      <c r="W448" s="37">
        <f>SUM(W430:W447)</f>
        <v>488628</v>
      </c>
      <c r="X448" s="35"/>
      <c r="Y448" s="37">
        <f>SUM(Y430:Y447)</f>
        <v>3</v>
      </c>
      <c r="Z448" s="35"/>
      <c r="AA448" s="37">
        <f>SUM(AA430:AA447)</f>
        <v>488631</v>
      </c>
    </row>
    <row r="449" spans="1:27" ht="15" x14ac:dyDescent="0.25">
      <c r="A449" s="24"/>
      <c r="C449" s="36" t="s">
        <v>397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</row>
    <row r="450" spans="1:27" ht="15" x14ac:dyDescent="0.25">
      <c r="A450" s="24" t="s">
        <v>398</v>
      </c>
      <c r="C450" s="18"/>
      <c r="D450" s="16" t="s">
        <v>795</v>
      </c>
      <c r="E450" s="35">
        <f>611000</f>
        <v>611000</v>
      </c>
      <c r="F450" s="35"/>
      <c r="G450" s="35">
        <v>48000</v>
      </c>
      <c r="H450" s="35"/>
      <c r="I450" s="35">
        <f t="shared" ref="I450:I469" si="205">E450+G450</f>
        <v>659000</v>
      </c>
      <c r="J450" s="35"/>
      <c r="K450" s="35">
        <f t="shared" ref="K450:K457" si="206">Q450-E450</f>
        <v>3993</v>
      </c>
      <c r="L450" s="35"/>
      <c r="M450" s="35">
        <f t="shared" ref="M450:M457" si="207">S450-G450</f>
        <v>2000</v>
      </c>
      <c r="N450" s="35"/>
      <c r="O450" s="35">
        <f t="shared" ref="O450:O457" si="208">K450+M450</f>
        <v>5993</v>
      </c>
      <c r="P450" s="35"/>
      <c r="Q450" s="35">
        <f>614993</f>
        <v>614993</v>
      </c>
      <c r="R450" s="35"/>
      <c r="S450" s="35">
        <v>50000</v>
      </c>
      <c r="T450" s="35"/>
      <c r="U450" s="35">
        <f t="shared" ref="U450:U457" si="209">Q450+S450</f>
        <v>664993</v>
      </c>
      <c r="V450" s="35"/>
      <c r="W450" s="35">
        <f>568049-50000</f>
        <v>518049</v>
      </c>
      <c r="X450" s="35"/>
      <c r="Y450" s="35">
        <v>50000</v>
      </c>
      <c r="Z450" s="35"/>
      <c r="AA450" s="35">
        <f t="shared" ref="AA450:AA477" si="210">+Y450+W450</f>
        <v>568049</v>
      </c>
    </row>
    <row r="451" spans="1:27" ht="15" x14ac:dyDescent="0.25">
      <c r="A451" s="24" t="s">
        <v>399</v>
      </c>
      <c r="C451" s="18"/>
      <c r="D451" s="16" t="s">
        <v>314</v>
      </c>
      <c r="E451" s="35">
        <v>0</v>
      </c>
      <c r="F451" s="35"/>
      <c r="G451" s="35">
        <v>35000</v>
      </c>
      <c r="H451" s="35"/>
      <c r="I451" s="35">
        <f t="shared" si="205"/>
        <v>35000</v>
      </c>
      <c r="J451" s="35"/>
      <c r="K451" s="35">
        <f t="shared" si="206"/>
        <v>0</v>
      </c>
      <c r="L451" s="35"/>
      <c r="M451" s="35">
        <f t="shared" si="207"/>
        <v>-5000</v>
      </c>
      <c r="N451" s="35"/>
      <c r="O451" s="35">
        <f t="shared" si="208"/>
        <v>-5000</v>
      </c>
      <c r="P451" s="35"/>
      <c r="Q451" s="35">
        <v>0</v>
      </c>
      <c r="R451" s="35"/>
      <c r="S451" s="35">
        <v>30000</v>
      </c>
      <c r="T451" s="35"/>
      <c r="U451" s="35">
        <f t="shared" si="209"/>
        <v>30000</v>
      </c>
      <c r="V451" s="35"/>
      <c r="W451" s="35">
        <f>Q451</f>
        <v>0</v>
      </c>
      <c r="X451" s="35"/>
      <c r="Y451" s="35">
        <v>29000</v>
      </c>
      <c r="Z451" s="35"/>
      <c r="AA451" s="35">
        <f t="shared" si="210"/>
        <v>29000</v>
      </c>
    </row>
    <row r="452" spans="1:27" ht="15" x14ac:dyDescent="0.25">
      <c r="A452" s="24" t="s">
        <v>400</v>
      </c>
      <c r="C452" s="18"/>
      <c r="D452" s="16" t="s">
        <v>329</v>
      </c>
      <c r="E452" s="35">
        <v>470250</v>
      </c>
      <c r="F452" s="35"/>
      <c r="G452" s="35">
        <v>5000</v>
      </c>
      <c r="H452" s="35"/>
      <c r="I452" s="35">
        <f t="shared" si="205"/>
        <v>475250</v>
      </c>
      <c r="J452" s="35"/>
      <c r="K452" s="35">
        <f t="shared" si="206"/>
        <v>10</v>
      </c>
      <c r="L452" s="35"/>
      <c r="M452" s="35">
        <f t="shared" si="207"/>
        <v>0</v>
      </c>
      <c r="N452" s="35"/>
      <c r="O452" s="35">
        <f t="shared" si="208"/>
        <v>10</v>
      </c>
      <c r="P452" s="35"/>
      <c r="Q452" s="35">
        <v>470260</v>
      </c>
      <c r="R452" s="35"/>
      <c r="S452" s="35">
        <v>5000</v>
      </c>
      <c r="T452" s="35"/>
      <c r="U452" s="35">
        <f t="shared" si="209"/>
        <v>475260</v>
      </c>
      <c r="V452" s="35"/>
      <c r="W452" s="35">
        <v>416147</v>
      </c>
      <c r="X452" s="35"/>
      <c r="Y452" s="35">
        <v>4900</v>
      </c>
      <c r="Z452" s="35"/>
      <c r="AA452" s="35">
        <f t="shared" si="210"/>
        <v>421047</v>
      </c>
    </row>
    <row r="453" spans="1:27" ht="15" x14ac:dyDescent="0.25">
      <c r="A453" s="24" t="s">
        <v>401</v>
      </c>
      <c r="C453" s="18"/>
      <c r="D453" s="16" t="s">
        <v>331</v>
      </c>
      <c r="E453" s="35">
        <v>0</v>
      </c>
      <c r="F453" s="35"/>
      <c r="G453" s="35">
        <v>0</v>
      </c>
      <c r="H453" s="35"/>
      <c r="I453" s="35">
        <f t="shared" si="205"/>
        <v>0</v>
      </c>
      <c r="J453" s="35"/>
      <c r="K453" s="35">
        <f t="shared" si="206"/>
        <v>0</v>
      </c>
      <c r="L453" s="35"/>
      <c r="M453" s="35">
        <f t="shared" si="207"/>
        <v>0</v>
      </c>
      <c r="N453" s="35"/>
      <c r="O453" s="35">
        <f t="shared" si="208"/>
        <v>0</v>
      </c>
      <c r="P453" s="35"/>
      <c r="Q453" s="35">
        <v>0</v>
      </c>
      <c r="R453" s="35"/>
      <c r="S453" s="35">
        <v>0</v>
      </c>
      <c r="T453" s="35"/>
      <c r="U453" s="35">
        <f t="shared" si="209"/>
        <v>0</v>
      </c>
      <c r="V453" s="35"/>
      <c r="W453" s="35">
        <f>Q453</f>
        <v>0</v>
      </c>
      <c r="X453" s="35"/>
      <c r="Y453" s="35">
        <v>0</v>
      </c>
      <c r="Z453" s="35"/>
      <c r="AA453" s="35">
        <f t="shared" si="210"/>
        <v>0</v>
      </c>
    </row>
    <row r="454" spans="1:27" ht="15" x14ac:dyDescent="0.25">
      <c r="A454" s="24" t="s">
        <v>402</v>
      </c>
      <c r="C454" s="18"/>
      <c r="D454" s="16" t="s">
        <v>299</v>
      </c>
      <c r="E454" s="35">
        <v>0</v>
      </c>
      <c r="F454" s="35"/>
      <c r="G454" s="35">
        <v>0</v>
      </c>
      <c r="H454" s="35"/>
      <c r="I454" s="35">
        <f t="shared" si="205"/>
        <v>0</v>
      </c>
      <c r="J454" s="35"/>
      <c r="K454" s="35">
        <f t="shared" si="206"/>
        <v>0</v>
      </c>
      <c r="L454" s="35"/>
      <c r="M454" s="35">
        <f t="shared" si="207"/>
        <v>0</v>
      </c>
      <c r="N454" s="35"/>
      <c r="O454" s="35">
        <f t="shared" si="208"/>
        <v>0</v>
      </c>
      <c r="P454" s="35"/>
      <c r="Q454" s="35">
        <v>0</v>
      </c>
      <c r="R454" s="35"/>
      <c r="S454" s="35">
        <v>0</v>
      </c>
      <c r="T454" s="35"/>
      <c r="U454" s="35">
        <f t="shared" si="209"/>
        <v>0</v>
      </c>
      <c r="V454" s="35"/>
      <c r="W454" s="35">
        <f>Q454</f>
        <v>0</v>
      </c>
      <c r="X454" s="35"/>
      <c r="Y454" s="35">
        <v>0</v>
      </c>
      <c r="Z454" s="35"/>
      <c r="AA454" s="35">
        <f t="shared" si="210"/>
        <v>0</v>
      </c>
    </row>
    <row r="455" spans="1:27" ht="15" x14ac:dyDescent="0.25">
      <c r="A455" s="24" t="s">
        <v>403</v>
      </c>
      <c r="C455" s="18"/>
      <c r="D455" s="16" t="s">
        <v>45</v>
      </c>
      <c r="E455" s="35">
        <v>0</v>
      </c>
      <c r="F455" s="35"/>
      <c r="G455" s="35">
        <v>0</v>
      </c>
      <c r="H455" s="35"/>
      <c r="I455" s="35">
        <f t="shared" si="205"/>
        <v>0</v>
      </c>
      <c r="J455" s="35"/>
      <c r="K455" s="35">
        <f t="shared" si="206"/>
        <v>0</v>
      </c>
      <c r="L455" s="35"/>
      <c r="M455" s="35">
        <f t="shared" si="207"/>
        <v>0</v>
      </c>
      <c r="N455" s="35"/>
      <c r="O455" s="35">
        <f t="shared" si="208"/>
        <v>0</v>
      </c>
      <c r="P455" s="35"/>
      <c r="Q455" s="35">
        <v>0</v>
      </c>
      <c r="R455" s="35"/>
      <c r="S455" s="35">
        <v>0</v>
      </c>
      <c r="T455" s="35"/>
      <c r="U455" s="35">
        <f t="shared" si="209"/>
        <v>0</v>
      </c>
      <c r="V455" s="35"/>
      <c r="W455" s="35">
        <f>Q455</f>
        <v>0</v>
      </c>
      <c r="X455" s="35"/>
      <c r="Y455" s="35">
        <v>0</v>
      </c>
      <c r="Z455" s="35"/>
      <c r="AA455" s="35">
        <f t="shared" si="210"/>
        <v>0</v>
      </c>
    </row>
    <row r="456" spans="1:27" ht="15" x14ac:dyDescent="0.25">
      <c r="A456" s="24" t="s">
        <v>404</v>
      </c>
      <c r="C456" s="18"/>
      <c r="D456" s="16" t="s">
        <v>246</v>
      </c>
      <c r="E456" s="35">
        <v>5900</v>
      </c>
      <c r="F456" s="35"/>
      <c r="G456" s="35">
        <v>1000</v>
      </c>
      <c r="H456" s="35"/>
      <c r="I456" s="35">
        <f t="shared" si="205"/>
        <v>6900</v>
      </c>
      <c r="J456" s="35"/>
      <c r="K456" s="35">
        <f t="shared" si="206"/>
        <v>-900</v>
      </c>
      <c r="L456" s="35"/>
      <c r="M456" s="35">
        <f t="shared" si="207"/>
        <v>0</v>
      </c>
      <c r="N456" s="35"/>
      <c r="O456" s="35">
        <f t="shared" si="208"/>
        <v>-900</v>
      </c>
      <c r="P456" s="35"/>
      <c r="Q456" s="35">
        <v>5000</v>
      </c>
      <c r="R456" s="35"/>
      <c r="S456" s="35">
        <v>1000</v>
      </c>
      <c r="T456" s="35"/>
      <c r="U456" s="35">
        <f t="shared" si="209"/>
        <v>6000</v>
      </c>
      <c r="V456" s="35"/>
      <c r="W456" s="35">
        <v>3900</v>
      </c>
      <c r="X456" s="35"/>
      <c r="Y456" s="35">
        <v>225</v>
      </c>
      <c r="Z456" s="35"/>
      <c r="AA456" s="35">
        <f t="shared" si="210"/>
        <v>4125</v>
      </c>
    </row>
    <row r="457" spans="1:27" ht="15" x14ac:dyDescent="0.25">
      <c r="A457" s="24" t="s">
        <v>405</v>
      </c>
      <c r="C457" s="18"/>
      <c r="D457" s="16" t="s">
        <v>51</v>
      </c>
      <c r="E457" s="35">
        <v>0</v>
      </c>
      <c r="F457" s="35"/>
      <c r="G457" s="35">
        <v>0</v>
      </c>
      <c r="H457" s="35"/>
      <c r="I457" s="35">
        <f t="shared" si="205"/>
        <v>0</v>
      </c>
      <c r="J457" s="35"/>
      <c r="K457" s="35">
        <f t="shared" si="206"/>
        <v>0</v>
      </c>
      <c r="L457" s="35"/>
      <c r="M457" s="35">
        <f t="shared" si="207"/>
        <v>0</v>
      </c>
      <c r="N457" s="35"/>
      <c r="O457" s="35">
        <f t="shared" si="208"/>
        <v>0</v>
      </c>
      <c r="P457" s="35"/>
      <c r="Q457" s="35">
        <v>0</v>
      </c>
      <c r="R457" s="35"/>
      <c r="S457" s="35">
        <v>0</v>
      </c>
      <c r="T457" s="35"/>
      <c r="U457" s="35">
        <f t="shared" si="209"/>
        <v>0</v>
      </c>
      <c r="V457" s="35"/>
      <c r="W457" s="35">
        <f>Q457</f>
        <v>0</v>
      </c>
      <c r="X457" s="35"/>
      <c r="Y457" s="35">
        <v>0</v>
      </c>
      <c r="Z457" s="35"/>
      <c r="AA457" s="35">
        <f t="shared" si="210"/>
        <v>0</v>
      </c>
    </row>
    <row r="458" spans="1:27" ht="15" x14ac:dyDescent="0.25">
      <c r="A458" s="24" t="s">
        <v>406</v>
      </c>
      <c r="C458" s="36" t="s">
        <v>407</v>
      </c>
      <c r="E458" s="37">
        <f>SUM(E450:E457)</f>
        <v>1087150</v>
      </c>
      <c r="F458" s="35"/>
      <c r="G458" s="37">
        <f>SUM(G450:G457)</f>
        <v>89000</v>
      </c>
      <c r="H458" s="35"/>
      <c r="I458" s="37">
        <f>SUM(I450:I457)</f>
        <v>1176150</v>
      </c>
      <c r="J458" s="35"/>
      <c r="K458" s="37">
        <f>SUM(K450:K457)</f>
        <v>3103</v>
      </c>
      <c r="L458" s="35"/>
      <c r="M458" s="37">
        <f>SUM(M450:M457)</f>
        <v>-3000</v>
      </c>
      <c r="N458" s="35"/>
      <c r="O458" s="37">
        <f>SUM(O450:O457)</f>
        <v>103</v>
      </c>
      <c r="P458" s="35"/>
      <c r="Q458" s="37">
        <f>SUM(Q450:Q457)</f>
        <v>1090253</v>
      </c>
      <c r="R458" s="35"/>
      <c r="S458" s="37">
        <f>SUM(S450:S457)</f>
        <v>86000</v>
      </c>
      <c r="T458" s="35"/>
      <c r="U458" s="37">
        <f>SUM(U450:U457)</f>
        <v>1176253</v>
      </c>
      <c r="V458" s="35"/>
      <c r="W458" s="37">
        <f>SUM(W450:W457)</f>
        <v>938096</v>
      </c>
      <c r="X458" s="35"/>
      <c r="Y458" s="37">
        <f>SUM(Y450:Y457)</f>
        <v>84125</v>
      </c>
      <c r="Z458" s="35"/>
      <c r="AA458" s="37">
        <f>SUM(AA450:AA457)</f>
        <v>1022221</v>
      </c>
    </row>
    <row r="459" spans="1:27" ht="15" x14ac:dyDescent="0.25">
      <c r="A459" s="24"/>
      <c r="C459" s="36" t="s">
        <v>753</v>
      </c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</row>
    <row r="460" spans="1:27" ht="15" x14ac:dyDescent="0.25">
      <c r="A460" s="24"/>
      <c r="C460" s="36"/>
      <c r="D460" s="16" t="s">
        <v>242</v>
      </c>
      <c r="E460" s="35">
        <v>4000</v>
      </c>
      <c r="F460" s="35"/>
      <c r="G460" s="35">
        <v>0</v>
      </c>
      <c r="H460" s="35"/>
      <c r="I460" s="35">
        <f t="shared" si="205"/>
        <v>4000</v>
      </c>
      <c r="J460" s="35"/>
      <c r="K460" s="35">
        <v>0</v>
      </c>
      <c r="L460" s="35"/>
      <c r="M460" s="35">
        <v>0</v>
      </c>
      <c r="N460" s="35"/>
      <c r="O460" s="35">
        <f t="shared" ref="O460:O469" si="211">K460+M460</f>
        <v>0</v>
      </c>
      <c r="P460" s="35"/>
      <c r="Q460" s="35">
        <v>4000</v>
      </c>
      <c r="R460" s="35"/>
      <c r="S460" s="35">
        <v>0</v>
      </c>
      <c r="T460" s="35"/>
      <c r="U460" s="35">
        <f t="shared" ref="U460:U469" si="212">Q460+S460</f>
        <v>4000</v>
      </c>
      <c r="V460" s="35"/>
      <c r="W460" s="35">
        <f t="shared" ref="W460:W469" si="213">S460+U460</f>
        <v>4000</v>
      </c>
      <c r="X460" s="35"/>
      <c r="Y460" s="35">
        <v>0</v>
      </c>
      <c r="Z460" s="35"/>
      <c r="AA460" s="35">
        <f t="shared" si="210"/>
        <v>4000</v>
      </c>
    </row>
    <row r="461" spans="1:27" ht="15" x14ac:dyDescent="0.25">
      <c r="A461" s="24"/>
      <c r="C461" s="36"/>
      <c r="D461" s="16" t="s">
        <v>754</v>
      </c>
      <c r="E461" s="35">
        <v>5000</v>
      </c>
      <c r="F461" s="35"/>
      <c r="G461" s="35">
        <v>0</v>
      </c>
      <c r="H461" s="35"/>
      <c r="I461" s="35">
        <f t="shared" si="205"/>
        <v>5000</v>
      </c>
      <c r="J461" s="35"/>
      <c r="K461" s="35">
        <v>0</v>
      </c>
      <c r="L461" s="35"/>
      <c r="M461" s="35">
        <v>0</v>
      </c>
      <c r="N461" s="35"/>
      <c r="O461" s="35">
        <f t="shared" si="211"/>
        <v>0</v>
      </c>
      <c r="P461" s="35"/>
      <c r="Q461" s="35">
        <v>5000</v>
      </c>
      <c r="R461" s="35"/>
      <c r="S461" s="35">
        <v>0</v>
      </c>
      <c r="T461" s="35"/>
      <c r="U461" s="35">
        <f t="shared" si="212"/>
        <v>5000</v>
      </c>
      <c r="V461" s="35"/>
      <c r="W461" s="35">
        <f t="shared" si="213"/>
        <v>5000</v>
      </c>
      <c r="X461" s="35"/>
      <c r="Y461" s="35">
        <v>0</v>
      </c>
      <c r="Z461" s="35"/>
      <c r="AA461" s="35">
        <f t="shared" si="210"/>
        <v>5000</v>
      </c>
    </row>
    <row r="462" spans="1:27" ht="15" x14ac:dyDescent="0.25">
      <c r="A462" s="24"/>
      <c r="C462" s="36"/>
      <c r="D462" s="16" t="s">
        <v>43</v>
      </c>
      <c r="E462" s="35">
        <v>6000</v>
      </c>
      <c r="F462" s="35"/>
      <c r="G462" s="35">
        <v>0</v>
      </c>
      <c r="H462" s="35"/>
      <c r="I462" s="35">
        <f t="shared" si="205"/>
        <v>6000</v>
      </c>
      <c r="J462" s="35"/>
      <c r="K462" s="35">
        <v>0</v>
      </c>
      <c r="L462" s="35"/>
      <c r="M462" s="35">
        <v>0</v>
      </c>
      <c r="N462" s="35"/>
      <c r="O462" s="35">
        <f t="shared" si="211"/>
        <v>0</v>
      </c>
      <c r="P462" s="35"/>
      <c r="Q462" s="35">
        <v>6000</v>
      </c>
      <c r="R462" s="35"/>
      <c r="S462" s="35">
        <v>0</v>
      </c>
      <c r="T462" s="35"/>
      <c r="U462" s="35">
        <f t="shared" si="212"/>
        <v>6000</v>
      </c>
      <c r="V462" s="35"/>
      <c r="W462" s="35">
        <f t="shared" si="213"/>
        <v>6000</v>
      </c>
      <c r="X462" s="35"/>
      <c r="Y462" s="35">
        <v>0</v>
      </c>
      <c r="Z462" s="35"/>
      <c r="AA462" s="35">
        <f t="shared" si="210"/>
        <v>6000</v>
      </c>
    </row>
    <row r="463" spans="1:27" ht="15" x14ac:dyDescent="0.25">
      <c r="A463" s="24"/>
      <c r="C463" s="36"/>
      <c r="D463" s="16" t="s">
        <v>755</v>
      </c>
      <c r="E463" s="35">
        <v>7000</v>
      </c>
      <c r="F463" s="35"/>
      <c r="G463" s="35">
        <v>0</v>
      </c>
      <c r="H463" s="35"/>
      <c r="I463" s="35">
        <f t="shared" si="205"/>
        <v>7000</v>
      </c>
      <c r="J463" s="35"/>
      <c r="K463" s="35">
        <v>0</v>
      </c>
      <c r="L463" s="35"/>
      <c r="M463" s="35">
        <v>0</v>
      </c>
      <c r="N463" s="35"/>
      <c r="O463" s="35">
        <f t="shared" si="211"/>
        <v>0</v>
      </c>
      <c r="P463" s="35"/>
      <c r="Q463" s="35">
        <v>7000</v>
      </c>
      <c r="R463" s="35"/>
      <c r="S463" s="35">
        <v>0</v>
      </c>
      <c r="T463" s="35"/>
      <c r="U463" s="35">
        <f t="shared" si="212"/>
        <v>7000</v>
      </c>
      <c r="V463" s="35"/>
      <c r="W463" s="35">
        <f t="shared" si="213"/>
        <v>7000</v>
      </c>
      <c r="X463" s="35"/>
      <c r="Y463" s="35">
        <v>0</v>
      </c>
      <c r="Z463" s="35"/>
      <c r="AA463" s="35">
        <f t="shared" si="210"/>
        <v>7000</v>
      </c>
    </row>
    <row r="464" spans="1:27" ht="15" x14ac:dyDescent="0.25">
      <c r="A464" s="24"/>
      <c r="C464" s="36"/>
      <c r="D464" s="16" t="s">
        <v>471</v>
      </c>
      <c r="E464" s="35">
        <v>3000</v>
      </c>
      <c r="F464" s="35"/>
      <c r="G464" s="35">
        <v>0</v>
      </c>
      <c r="H464" s="35"/>
      <c r="I464" s="35">
        <f t="shared" si="205"/>
        <v>3000</v>
      </c>
      <c r="J464" s="35"/>
      <c r="K464" s="35">
        <v>0</v>
      </c>
      <c r="L464" s="35"/>
      <c r="M464" s="35">
        <v>0</v>
      </c>
      <c r="N464" s="35"/>
      <c r="O464" s="35">
        <f t="shared" si="211"/>
        <v>0</v>
      </c>
      <c r="P464" s="35"/>
      <c r="Q464" s="35">
        <v>3000</v>
      </c>
      <c r="R464" s="35"/>
      <c r="S464" s="35">
        <v>0</v>
      </c>
      <c r="T464" s="35"/>
      <c r="U464" s="35">
        <f t="shared" si="212"/>
        <v>3000</v>
      </c>
      <c r="V464" s="35"/>
      <c r="W464" s="35">
        <f t="shared" si="213"/>
        <v>3000</v>
      </c>
      <c r="X464" s="35"/>
      <c r="Y464" s="35">
        <v>0</v>
      </c>
      <c r="Z464" s="35"/>
      <c r="AA464" s="35">
        <f t="shared" si="210"/>
        <v>3000</v>
      </c>
    </row>
    <row r="465" spans="1:27" ht="15" x14ac:dyDescent="0.25">
      <c r="A465" s="24"/>
      <c r="C465" s="36"/>
      <c r="D465" s="16" t="s">
        <v>246</v>
      </c>
      <c r="E465" s="35">
        <v>2000</v>
      </c>
      <c r="F465" s="35"/>
      <c r="G465" s="35">
        <v>0</v>
      </c>
      <c r="H465" s="35"/>
      <c r="I465" s="35">
        <f t="shared" si="205"/>
        <v>2000</v>
      </c>
      <c r="J465" s="35"/>
      <c r="K465" s="35">
        <v>0</v>
      </c>
      <c r="L465" s="35"/>
      <c r="M465" s="35">
        <v>0</v>
      </c>
      <c r="N465" s="35"/>
      <c r="O465" s="35">
        <f t="shared" si="211"/>
        <v>0</v>
      </c>
      <c r="P465" s="35"/>
      <c r="Q465" s="35">
        <v>2000</v>
      </c>
      <c r="R465" s="35"/>
      <c r="S465" s="35">
        <v>0</v>
      </c>
      <c r="T465" s="35"/>
      <c r="U465" s="35">
        <f t="shared" si="212"/>
        <v>2000</v>
      </c>
      <c r="V465" s="35"/>
      <c r="W465" s="35">
        <f t="shared" si="213"/>
        <v>2000</v>
      </c>
      <c r="X465" s="35"/>
      <c r="Y465" s="35">
        <v>0</v>
      </c>
      <c r="Z465" s="35"/>
      <c r="AA465" s="35">
        <f t="shared" si="210"/>
        <v>2000</v>
      </c>
    </row>
    <row r="466" spans="1:27" ht="15" x14ac:dyDescent="0.25">
      <c r="A466" s="24"/>
      <c r="C466" s="36"/>
      <c r="D466" s="16" t="s">
        <v>756</v>
      </c>
      <c r="E466" s="35">
        <v>1000</v>
      </c>
      <c r="F466" s="35"/>
      <c r="G466" s="35">
        <v>0</v>
      </c>
      <c r="H466" s="35"/>
      <c r="I466" s="35">
        <f t="shared" si="205"/>
        <v>1000</v>
      </c>
      <c r="J466" s="35"/>
      <c r="K466" s="35">
        <v>0</v>
      </c>
      <c r="L466" s="35"/>
      <c r="M466" s="35">
        <v>0</v>
      </c>
      <c r="N466" s="35"/>
      <c r="O466" s="35">
        <f t="shared" si="211"/>
        <v>0</v>
      </c>
      <c r="P466" s="35"/>
      <c r="Q466" s="35">
        <v>1000</v>
      </c>
      <c r="R466" s="35"/>
      <c r="S466" s="35">
        <v>0</v>
      </c>
      <c r="T466" s="35"/>
      <c r="U466" s="35">
        <f t="shared" si="212"/>
        <v>1000</v>
      </c>
      <c r="V466" s="35"/>
      <c r="W466" s="35">
        <f t="shared" si="213"/>
        <v>1000</v>
      </c>
      <c r="X466" s="35"/>
      <c r="Y466" s="35">
        <v>0</v>
      </c>
      <c r="Z466" s="35"/>
      <c r="AA466" s="35">
        <f t="shared" si="210"/>
        <v>1000</v>
      </c>
    </row>
    <row r="467" spans="1:27" ht="15" x14ac:dyDescent="0.25">
      <c r="A467" s="24"/>
      <c r="C467" s="36"/>
      <c r="D467" s="16" t="s">
        <v>473</v>
      </c>
      <c r="E467" s="35">
        <v>3000</v>
      </c>
      <c r="F467" s="35"/>
      <c r="G467" s="35">
        <v>0</v>
      </c>
      <c r="H467" s="35"/>
      <c r="I467" s="35">
        <f t="shared" si="205"/>
        <v>3000</v>
      </c>
      <c r="J467" s="35"/>
      <c r="K467" s="35">
        <v>0</v>
      </c>
      <c r="L467" s="35"/>
      <c r="M467" s="35">
        <v>0</v>
      </c>
      <c r="N467" s="35"/>
      <c r="O467" s="35">
        <f t="shared" si="211"/>
        <v>0</v>
      </c>
      <c r="P467" s="35"/>
      <c r="Q467" s="35">
        <v>3000</v>
      </c>
      <c r="R467" s="35"/>
      <c r="S467" s="35">
        <v>0</v>
      </c>
      <c r="T467" s="35"/>
      <c r="U467" s="35">
        <f t="shared" si="212"/>
        <v>3000</v>
      </c>
      <c r="V467" s="35"/>
      <c r="W467" s="35">
        <f t="shared" si="213"/>
        <v>3000</v>
      </c>
      <c r="X467" s="35"/>
      <c r="Y467" s="35">
        <v>0</v>
      </c>
      <c r="Z467" s="35"/>
      <c r="AA467" s="35">
        <f t="shared" si="210"/>
        <v>3000</v>
      </c>
    </row>
    <row r="468" spans="1:27" ht="15" x14ac:dyDescent="0.25">
      <c r="A468" s="24"/>
      <c r="C468" s="36"/>
      <c r="D468" s="16" t="s">
        <v>757</v>
      </c>
      <c r="E468" s="35">
        <v>2000</v>
      </c>
      <c r="F468" s="35"/>
      <c r="G468" s="35">
        <v>0</v>
      </c>
      <c r="H468" s="35"/>
      <c r="I468" s="35">
        <f t="shared" si="205"/>
        <v>2000</v>
      </c>
      <c r="J468" s="35"/>
      <c r="K468" s="35">
        <v>0</v>
      </c>
      <c r="L468" s="35"/>
      <c r="M468" s="35">
        <v>0</v>
      </c>
      <c r="N468" s="35"/>
      <c r="O468" s="35">
        <f t="shared" si="211"/>
        <v>0</v>
      </c>
      <c r="P468" s="35"/>
      <c r="Q468" s="35">
        <v>2000</v>
      </c>
      <c r="R468" s="35"/>
      <c r="S468" s="35">
        <v>0</v>
      </c>
      <c r="T468" s="35"/>
      <c r="U468" s="35">
        <f t="shared" si="212"/>
        <v>2000</v>
      </c>
      <c r="V468" s="35"/>
      <c r="W468" s="35">
        <f t="shared" si="213"/>
        <v>2000</v>
      </c>
      <c r="X468" s="35"/>
      <c r="Y468" s="35">
        <v>0</v>
      </c>
      <c r="Z468" s="35"/>
      <c r="AA468" s="35">
        <f t="shared" si="210"/>
        <v>2000</v>
      </c>
    </row>
    <row r="469" spans="1:27" ht="15" x14ac:dyDescent="0.25">
      <c r="A469" s="24"/>
      <c r="C469" s="36"/>
      <c r="D469" s="16" t="s">
        <v>394</v>
      </c>
      <c r="E469" s="35">
        <v>7000</v>
      </c>
      <c r="F469" s="35"/>
      <c r="G469" s="35">
        <v>0</v>
      </c>
      <c r="H469" s="35"/>
      <c r="I469" s="35">
        <f t="shared" si="205"/>
        <v>7000</v>
      </c>
      <c r="J469" s="35"/>
      <c r="K469" s="35">
        <v>0</v>
      </c>
      <c r="L469" s="35"/>
      <c r="M469" s="35">
        <v>0</v>
      </c>
      <c r="N469" s="35"/>
      <c r="O469" s="35">
        <f t="shared" si="211"/>
        <v>0</v>
      </c>
      <c r="P469" s="35"/>
      <c r="Q469" s="35">
        <v>7000</v>
      </c>
      <c r="R469" s="35"/>
      <c r="S469" s="35">
        <v>0</v>
      </c>
      <c r="T469" s="35"/>
      <c r="U469" s="35">
        <f t="shared" si="212"/>
        <v>7000</v>
      </c>
      <c r="V469" s="35"/>
      <c r="W469" s="35">
        <f t="shared" si="213"/>
        <v>7000</v>
      </c>
      <c r="X469" s="35"/>
      <c r="Y469" s="35">
        <v>0</v>
      </c>
      <c r="Z469" s="35"/>
      <c r="AA469" s="35">
        <f t="shared" si="210"/>
        <v>7000</v>
      </c>
    </row>
    <row r="470" spans="1:27" ht="15" x14ac:dyDescent="0.25">
      <c r="A470" s="24"/>
      <c r="C470" s="36"/>
      <c r="D470" s="36" t="s">
        <v>758</v>
      </c>
      <c r="E470" s="37">
        <f>SUM(E460:E469)</f>
        <v>40000</v>
      </c>
      <c r="F470" s="35"/>
      <c r="G470" s="37">
        <f>SUM(G460:G469)</f>
        <v>0</v>
      </c>
      <c r="H470" s="35"/>
      <c r="I470" s="37">
        <f>SUM(I460:I469)</f>
        <v>40000</v>
      </c>
      <c r="J470" s="35"/>
      <c r="K470" s="37">
        <f>SUM(K460:K469)</f>
        <v>0</v>
      </c>
      <c r="L470" s="35"/>
      <c r="M470" s="37">
        <f>SUM(M460:M469)</f>
        <v>0</v>
      </c>
      <c r="N470" s="35"/>
      <c r="O470" s="37">
        <f>SUM(O460:O469)</f>
        <v>0</v>
      </c>
      <c r="P470" s="35"/>
      <c r="Q470" s="37">
        <f>SUM(Q460:Q469)</f>
        <v>40000</v>
      </c>
      <c r="R470" s="35"/>
      <c r="S470" s="37">
        <f>SUM(S460:S469)</f>
        <v>0</v>
      </c>
      <c r="T470" s="35"/>
      <c r="U470" s="37">
        <f>SUM(U460:U469)</f>
        <v>40000</v>
      </c>
      <c r="V470" s="35"/>
      <c r="W470" s="37">
        <f>SUM(W460:W469)</f>
        <v>40000</v>
      </c>
      <c r="X470" s="35"/>
      <c r="Y470" s="37">
        <f>SUM(Y460:Y469)</f>
        <v>0</v>
      </c>
      <c r="Z470" s="35"/>
      <c r="AA470" s="37">
        <f>SUM(AA460:AA469)</f>
        <v>40000</v>
      </c>
    </row>
    <row r="471" spans="1:27" ht="15" x14ac:dyDescent="0.25">
      <c r="A471" s="24"/>
      <c r="C471" s="36" t="s">
        <v>759</v>
      </c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</row>
    <row r="472" spans="1:27" ht="15" x14ac:dyDescent="0.25">
      <c r="A472" s="24"/>
      <c r="C472" s="35"/>
      <c r="D472" s="16" t="s">
        <v>242</v>
      </c>
      <c r="E472" s="35">
        <v>10000</v>
      </c>
      <c r="F472" s="35"/>
      <c r="G472" s="35">
        <v>0</v>
      </c>
      <c r="H472" s="35"/>
      <c r="I472" s="35">
        <f t="shared" ref="I472:I477" si="214">E472+G472</f>
        <v>10000</v>
      </c>
      <c r="J472" s="35"/>
      <c r="K472" s="35">
        <v>0</v>
      </c>
      <c r="L472" s="35"/>
      <c r="M472" s="35">
        <v>0</v>
      </c>
      <c r="N472" s="35"/>
      <c r="O472" s="35">
        <f t="shared" ref="O472:O477" si="215">K472+M472</f>
        <v>0</v>
      </c>
      <c r="P472" s="35"/>
      <c r="Q472" s="35">
        <v>10000</v>
      </c>
      <c r="R472" s="35"/>
      <c r="S472" s="35">
        <v>0</v>
      </c>
      <c r="T472" s="35"/>
      <c r="U472" s="35">
        <f t="shared" ref="U472:U477" si="216">Q472+S472</f>
        <v>10000</v>
      </c>
      <c r="V472" s="35"/>
      <c r="W472" s="35">
        <v>10000</v>
      </c>
      <c r="X472" s="35"/>
      <c r="Y472" s="35">
        <v>0</v>
      </c>
      <c r="Z472" s="35"/>
      <c r="AA472" s="35">
        <f t="shared" si="210"/>
        <v>10000</v>
      </c>
    </row>
    <row r="473" spans="1:27" ht="15" x14ac:dyDescent="0.25">
      <c r="A473" s="24"/>
      <c r="C473" s="35"/>
      <c r="D473" s="16" t="s">
        <v>754</v>
      </c>
      <c r="E473" s="35">
        <v>0</v>
      </c>
      <c r="F473" s="35"/>
      <c r="G473" s="35">
        <v>0</v>
      </c>
      <c r="H473" s="35"/>
      <c r="I473" s="35">
        <f t="shared" si="214"/>
        <v>0</v>
      </c>
      <c r="J473" s="35"/>
      <c r="K473" s="35">
        <v>0</v>
      </c>
      <c r="L473" s="35"/>
      <c r="M473" s="35">
        <v>0</v>
      </c>
      <c r="N473" s="35"/>
      <c r="O473" s="35">
        <f t="shared" si="215"/>
        <v>0</v>
      </c>
      <c r="P473" s="35"/>
      <c r="Q473" s="35">
        <v>0</v>
      </c>
      <c r="R473" s="35"/>
      <c r="S473" s="35">
        <v>0</v>
      </c>
      <c r="T473" s="35"/>
      <c r="U473" s="35">
        <f t="shared" si="216"/>
        <v>0</v>
      </c>
      <c r="V473" s="35"/>
      <c r="W473" s="35">
        <v>0</v>
      </c>
      <c r="X473" s="35"/>
      <c r="Y473" s="35">
        <v>0</v>
      </c>
      <c r="Z473" s="35"/>
      <c r="AA473" s="35">
        <f t="shared" si="210"/>
        <v>0</v>
      </c>
    </row>
    <row r="474" spans="1:27" ht="15" x14ac:dyDescent="0.25">
      <c r="A474" s="24"/>
      <c r="C474" s="35"/>
      <c r="D474" s="16" t="s">
        <v>43</v>
      </c>
      <c r="E474" s="35">
        <v>0</v>
      </c>
      <c r="F474" s="35"/>
      <c r="G474" s="35">
        <v>0</v>
      </c>
      <c r="H474" s="35"/>
      <c r="I474" s="35">
        <f t="shared" si="214"/>
        <v>0</v>
      </c>
      <c r="J474" s="35"/>
      <c r="K474" s="35">
        <v>0</v>
      </c>
      <c r="L474" s="35"/>
      <c r="M474" s="35">
        <v>0</v>
      </c>
      <c r="N474" s="35"/>
      <c r="O474" s="35">
        <f t="shared" si="215"/>
        <v>0</v>
      </c>
      <c r="P474" s="35"/>
      <c r="Q474" s="35">
        <v>0</v>
      </c>
      <c r="R474" s="35"/>
      <c r="S474" s="35">
        <v>0</v>
      </c>
      <c r="T474" s="35"/>
      <c r="U474" s="35">
        <f t="shared" si="216"/>
        <v>0</v>
      </c>
      <c r="V474" s="35"/>
      <c r="W474" s="35">
        <v>0</v>
      </c>
      <c r="X474" s="35"/>
      <c r="Y474" s="35">
        <v>0</v>
      </c>
      <c r="Z474" s="35"/>
      <c r="AA474" s="35">
        <f t="shared" si="210"/>
        <v>0</v>
      </c>
    </row>
    <row r="475" spans="1:27" ht="15" x14ac:dyDescent="0.25">
      <c r="A475" s="24"/>
      <c r="C475" s="35"/>
      <c r="D475" s="16" t="s">
        <v>45</v>
      </c>
      <c r="E475" s="35">
        <v>0</v>
      </c>
      <c r="F475" s="35"/>
      <c r="G475" s="35">
        <v>0</v>
      </c>
      <c r="H475" s="35"/>
      <c r="I475" s="35">
        <f t="shared" si="214"/>
        <v>0</v>
      </c>
      <c r="J475" s="35"/>
      <c r="K475" s="35">
        <v>0</v>
      </c>
      <c r="L475" s="35"/>
      <c r="M475" s="35">
        <v>0</v>
      </c>
      <c r="N475" s="35"/>
      <c r="O475" s="35">
        <f t="shared" si="215"/>
        <v>0</v>
      </c>
      <c r="P475" s="35"/>
      <c r="Q475" s="35">
        <v>0</v>
      </c>
      <c r="R475" s="35"/>
      <c r="S475" s="35">
        <v>0</v>
      </c>
      <c r="T475" s="35"/>
      <c r="U475" s="35">
        <f t="shared" si="216"/>
        <v>0</v>
      </c>
      <c r="V475" s="35"/>
      <c r="W475" s="35">
        <v>0</v>
      </c>
      <c r="X475" s="35"/>
      <c r="Y475" s="35">
        <v>0</v>
      </c>
      <c r="Z475" s="35"/>
      <c r="AA475" s="35">
        <f t="shared" si="210"/>
        <v>0</v>
      </c>
    </row>
    <row r="476" spans="1:27" ht="15" x14ac:dyDescent="0.25">
      <c r="A476" s="24"/>
      <c r="C476" s="35"/>
      <c r="D476" s="16" t="s">
        <v>246</v>
      </c>
      <c r="E476" s="35">
        <v>0</v>
      </c>
      <c r="F476" s="35"/>
      <c r="G476" s="35">
        <v>0</v>
      </c>
      <c r="H476" s="35"/>
      <c r="I476" s="35">
        <f t="shared" si="214"/>
        <v>0</v>
      </c>
      <c r="J476" s="35"/>
      <c r="K476" s="35">
        <v>0</v>
      </c>
      <c r="L476" s="35"/>
      <c r="M476" s="35">
        <v>0</v>
      </c>
      <c r="N476" s="35"/>
      <c r="O476" s="35">
        <f t="shared" si="215"/>
        <v>0</v>
      </c>
      <c r="P476" s="35"/>
      <c r="Q476" s="35">
        <v>0</v>
      </c>
      <c r="R476" s="35"/>
      <c r="S476" s="35">
        <v>0</v>
      </c>
      <c r="T476" s="35"/>
      <c r="U476" s="35">
        <f t="shared" si="216"/>
        <v>0</v>
      </c>
      <c r="V476" s="35"/>
      <c r="W476" s="35">
        <v>0</v>
      </c>
      <c r="X476" s="35"/>
      <c r="Y476" s="35">
        <v>0</v>
      </c>
      <c r="Z476" s="35"/>
      <c r="AA476" s="35">
        <f t="shared" si="210"/>
        <v>0</v>
      </c>
    </row>
    <row r="477" spans="1:27" ht="15" x14ac:dyDescent="0.25">
      <c r="A477" s="24"/>
      <c r="C477" s="35"/>
      <c r="D477" s="16" t="s">
        <v>51</v>
      </c>
      <c r="E477" s="35">
        <v>0</v>
      </c>
      <c r="F477" s="35"/>
      <c r="G477" s="35">
        <v>0</v>
      </c>
      <c r="H477" s="35"/>
      <c r="I477" s="35">
        <f t="shared" si="214"/>
        <v>0</v>
      </c>
      <c r="J477" s="35"/>
      <c r="K477" s="35">
        <v>0</v>
      </c>
      <c r="L477" s="35"/>
      <c r="M477" s="35">
        <v>0</v>
      </c>
      <c r="N477" s="35"/>
      <c r="O477" s="35">
        <f t="shared" si="215"/>
        <v>0</v>
      </c>
      <c r="P477" s="35"/>
      <c r="Q477" s="35">
        <v>0</v>
      </c>
      <c r="R477" s="35"/>
      <c r="S477" s="35">
        <v>0</v>
      </c>
      <c r="T477" s="35"/>
      <c r="U477" s="35">
        <f t="shared" si="216"/>
        <v>0</v>
      </c>
      <c r="V477" s="35"/>
      <c r="W477" s="35">
        <v>0</v>
      </c>
      <c r="X477" s="35"/>
      <c r="Y477" s="35">
        <v>0</v>
      </c>
      <c r="Z477" s="35"/>
      <c r="AA477" s="35">
        <f t="shared" si="210"/>
        <v>0</v>
      </c>
    </row>
    <row r="478" spans="1:27" ht="15" x14ac:dyDescent="0.25">
      <c r="A478" s="24"/>
      <c r="C478" s="35"/>
      <c r="D478" s="36" t="s">
        <v>760</v>
      </c>
      <c r="E478" s="37">
        <f>SUM(E472:E477)</f>
        <v>10000</v>
      </c>
      <c r="F478" s="35"/>
      <c r="G478" s="37">
        <f>SUM(G472:G477)</f>
        <v>0</v>
      </c>
      <c r="H478" s="35"/>
      <c r="I478" s="37">
        <f>SUM(I472:I477)</f>
        <v>10000</v>
      </c>
      <c r="J478" s="35"/>
      <c r="K478" s="37">
        <f>SUM(K472:K477)</f>
        <v>0</v>
      </c>
      <c r="L478" s="35"/>
      <c r="M478" s="37">
        <f>SUM(M472:M477)</f>
        <v>0</v>
      </c>
      <c r="N478" s="35"/>
      <c r="O478" s="37">
        <f>SUM(O472:O477)</f>
        <v>0</v>
      </c>
      <c r="P478" s="35"/>
      <c r="Q478" s="37">
        <f>SUM(Q472:Q477)</f>
        <v>10000</v>
      </c>
      <c r="R478" s="35"/>
      <c r="S478" s="37">
        <f>SUM(S472:S477)</f>
        <v>0</v>
      </c>
      <c r="T478" s="35"/>
      <c r="U478" s="37">
        <f>SUM(U472:U477)</f>
        <v>10000</v>
      </c>
      <c r="V478" s="35"/>
      <c r="W478" s="37">
        <f>SUM(W472:W477)</f>
        <v>10000</v>
      </c>
      <c r="X478" s="35"/>
      <c r="Y478" s="37">
        <f>SUM(Y472:Y477)</f>
        <v>0</v>
      </c>
      <c r="Z478" s="35"/>
      <c r="AA478" s="37">
        <f>SUM(AA472:AA477)</f>
        <v>10000</v>
      </c>
    </row>
    <row r="479" spans="1:27" ht="15" x14ac:dyDescent="0.25">
      <c r="A479" s="24"/>
      <c r="C479" s="36" t="s">
        <v>761</v>
      </c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</row>
    <row r="480" spans="1:27" ht="15" x14ac:dyDescent="0.25">
      <c r="A480" s="24" t="s">
        <v>408</v>
      </c>
      <c r="C480" s="36"/>
      <c r="D480" s="16" t="s">
        <v>242</v>
      </c>
      <c r="E480" s="35">
        <v>310000</v>
      </c>
      <c r="F480" s="35"/>
      <c r="G480" s="35">
        <v>15000</v>
      </c>
      <c r="H480" s="35"/>
      <c r="I480" s="35">
        <f>E480+G480</f>
        <v>325000</v>
      </c>
      <c r="J480" s="35"/>
      <c r="K480" s="35">
        <f>Q480-E480</f>
        <v>-5000</v>
      </c>
      <c r="L480" s="35"/>
      <c r="M480" s="35">
        <f>S480-G480</f>
        <v>-1000</v>
      </c>
      <c r="N480" s="35"/>
      <c r="O480" s="35">
        <f>K480+M480</f>
        <v>-6000</v>
      </c>
      <c r="P480" s="35"/>
      <c r="Q480" s="35">
        <v>305000</v>
      </c>
      <c r="R480" s="35"/>
      <c r="S480" s="35">
        <v>14000</v>
      </c>
      <c r="T480" s="35"/>
      <c r="U480" s="35">
        <f>Q480+S480</f>
        <v>319000</v>
      </c>
      <c r="V480" s="35"/>
      <c r="W480" s="35">
        <f>Q480</f>
        <v>305000</v>
      </c>
      <c r="X480" s="35"/>
      <c r="Y480" s="35">
        <v>13700</v>
      </c>
      <c r="Z480" s="35"/>
      <c r="AA480" s="35">
        <f>+Y480+W480</f>
        <v>318700</v>
      </c>
    </row>
    <row r="481" spans="1:29" ht="15" x14ac:dyDescent="0.25">
      <c r="A481" s="24"/>
      <c r="C481" s="36"/>
      <c r="D481" s="16" t="s">
        <v>862</v>
      </c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</row>
    <row r="482" spans="1:29" ht="15" x14ac:dyDescent="0.25">
      <c r="A482" s="24" t="s">
        <v>409</v>
      </c>
      <c r="C482" s="36"/>
      <c r="D482" s="16" t="s">
        <v>410</v>
      </c>
      <c r="E482" s="35">
        <v>150000</v>
      </c>
      <c r="F482" s="35"/>
      <c r="G482" s="35">
        <v>0</v>
      </c>
      <c r="H482" s="35"/>
      <c r="I482" s="35">
        <f>E482+G482</f>
        <v>150000</v>
      </c>
      <c r="J482" s="35"/>
      <c r="K482" s="35">
        <f>Q482-E482</f>
        <v>-22000</v>
      </c>
      <c r="L482" s="35"/>
      <c r="M482" s="35">
        <f>S482-G482</f>
        <v>0</v>
      </c>
      <c r="N482" s="35"/>
      <c r="O482" s="35">
        <f>K482+M482</f>
        <v>-22000</v>
      </c>
      <c r="P482" s="35"/>
      <c r="Q482" s="35">
        <v>128000</v>
      </c>
      <c r="R482" s="35"/>
      <c r="S482" s="35">
        <v>0</v>
      </c>
      <c r="T482" s="35"/>
      <c r="U482" s="35">
        <f>Q482+S482</f>
        <v>128000</v>
      </c>
      <c r="V482" s="35"/>
      <c r="W482" s="35">
        <f>Q482</f>
        <v>128000</v>
      </c>
      <c r="X482" s="35"/>
      <c r="Y482" s="35">
        <v>0</v>
      </c>
      <c r="Z482" s="35"/>
      <c r="AA482" s="35">
        <f>+Y482+W482</f>
        <v>128000</v>
      </c>
    </row>
    <row r="483" spans="1:29" ht="15" x14ac:dyDescent="0.25">
      <c r="A483" s="24"/>
      <c r="C483" s="36"/>
      <c r="D483" s="16" t="s">
        <v>863</v>
      </c>
      <c r="E483" s="35">
        <v>0</v>
      </c>
      <c r="F483" s="35"/>
      <c r="G483" s="35">
        <v>0</v>
      </c>
      <c r="H483" s="35"/>
      <c r="I483" s="35">
        <f>E483+G483</f>
        <v>0</v>
      </c>
      <c r="J483" s="35"/>
      <c r="K483" s="35">
        <f>Q483-E483</f>
        <v>0</v>
      </c>
      <c r="L483" s="35"/>
      <c r="M483" s="35">
        <f>S483-G483</f>
        <v>0</v>
      </c>
      <c r="N483" s="35"/>
      <c r="O483" s="35">
        <f>K483+M483</f>
        <v>0</v>
      </c>
      <c r="P483" s="35"/>
      <c r="Q483" s="35">
        <v>0</v>
      </c>
      <c r="R483" s="35"/>
      <c r="S483" s="35">
        <v>0</v>
      </c>
      <c r="T483" s="35"/>
      <c r="U483" s="35">
        <f>Q483+S483</f>
        <v>0</v>
      </c>
      <c r="V483" s="35"/>
      <c r="W483" s="35">
        <v>0</v>
      </c>
      <c r="X483" s="35"/>
      <c r="Y483" s="35">
        <v>0</v>
      </c>
      <c r="Z483" s="35"/>
      <c r="AA483" s="35">
        <f>+Y483+W483</f>
        <v>0</v>
      </c>
      <c r="AC483" s="43"/>
    </row>
    <row r="484" spans="1:29" ht="15" x14ac:dyDescent="0.25">
      <c r="A484" s="24" t="s">
        <v>411</v>
      </c>
      <c r="C484" s="36"/>
      <c r="D484" s="16" t="s">
        <v>47</v>
      </c>
      <c r="E484" s="35">
        <v>25000</v>
      </c>
      <c r="F484" s="35"/>
      <c r="G484" s="35">
        <v>16000</v>
      </c>
      <c r="H484" s="35"/>
      <c r="I484" s="35">
        <f>E484+G484</f>
        <v>41000</v>
      </c>
      <c r="J484" s="35"/>
      <c r="K484" s="35">
        <f>Q484-E484</f>
        <v>-7000</v>
      </c>
      <c r="L484" s="35"/>
      <c r="M484" s="35">
        <f>S484-G484</f>
        <v>-1500</v>
      </c>
      <c r="N484" s="35"/>
      <c r="O484" s="35">
        <f>K484+M484</f>
        <v>-8500</v>
      </c>
      <c r="P484" s="35"/>
      <c r="Q484" s="35">
        <v>18000</v>
      </c>
      <c r="R484" s="35"/>
      <c r="S484" s="35">
        <v>14500</v>
      </c>
      <c r="T484" s="35"/>
      <c r="U484" s="35">
        <f>Q484+S484</f>
        <v>32500</v>
      </c>
      <c r="V484" s="35"/>
      <c r="W484" s="35">
        <f>Q484</f>
        <v>18000</v>
      </c>
      <c r="X484" s="35"/>
      <c r="Y484" s="35">
        <v>14500</v>
      </c>
      <c r="Z484" s="35"/>
      <c r="AA484" s="35">
        <f>+Y484+W484</f>
        <v>32500</v>
      </c>
    </row>
    <row r="485" spans="1:29" ht="15" x14ac:dyDescent="0.25">
      <c r="A485" s="24" t="s">
        <v>412</v>
      </c>
      <c r="C485" s="36"/>
      <c r="D485" s="16" t="s">
        <v>51</v>
      </c>
      <c r="E485" s="35">
        <v>0</v>
      </c>
      <c r="F485" s="35"/>
      <c r="G485" s="35">
        <v>0</v>
      </c>
      <c r="H485" s="35"/>
      <c r="I485" s="35">
        <f>E485+G485</f>
        <v>0</v>
      </c>
      <c r="J485" s="35"/>
      <c r="K485" s="35">
        <f>Q485-E485</f>
        <v>0</v>
      </c>
      <c r="L485" s="35"/>
      <c r="M485" s="35">
        <f>S485-G485</f>
        <v>0</v>
      </c>
      <c r="N485" s="35"/>
      <c r="O485" s="35">
        <f>K485+M485</f>
        <v>0</v>
      </c>
      <c r="P485" s="35"/>
      <c r="Q485" s="35">
        <v>0</v>
      </c>
      <c r="R485" s="35"/>
      <c r="S485" s="35">
        <v>0</v>
      </c>
      <c r="T485" s="35"/>
      <c r="U485" s="35">
        <f>Q485+S485</f>
        <v>0</v>
      </c>
      <c r="V485" s="35"/>
      <c r="W485" s="35">
        <f>Q485</f>
        <v>0</v>
      </c>
      <c r="X485" s="35"/>
      <c r="Y485" s="35">
        <v>0</v>
      </c>
      <c r="Z485" s="35"/>
      <c r="AA485" s="35">
        <f>+Y485+W485</f>
        <v>0</v>
      </c>
    </row>
    <row r="486" spans="1:29" ht="15" x14ac:dyDescent="0.25">
      <c r="A486" s="24" t="s">
        <v>413</v>
      </c>
      <c r="C486" s="36" t="s">
        <v>762</v>
      </c>
      <c r="E486" s="37">
        <f>SUM(E480:E485)</f>
        <v>485000</v>
      </c>
      <c r="F486" s="35"/>
      <c r="G486" s="37">
        <f>SUM(G480:G485)</f>
        <v>31000</v>
      </c>
      <c r="H486" s="35"/>
      <c r="I486" s="37">
        <f>SUM(I480:I485)</f>
        <v>516000</v>
      </c>
      <c r="J486" s="35"/>
      <c r="K486" s="37">
        <f>SUM(K480:K485)</f>
        <v>-34000</v>
      </c>
      <c r="L486" s="35"/>
      <c r="M486" s="37">
        <f>SUM(M480:M485)</f>
        <v>-2500</v>
      </c>
      <c r="N486" s="35"/>
      <c r="O486" s="37">
        <f>SUM(O480:O485)</f>
        <v>-36500</v>
      </c>
      <c r="P486" s="35"/>
      <c r="Q486" s="37">
        <f>SUM(Q480:Q485)</f>
        <v>451000</v>
      </c>
      <c r="R486" s="35"/>
      <c r="S486" s="37">
        <f>SUM(S480:S485)</f>
        <v>28500</v>
      </c>
      <c r="T486" s="35"/>
      <c r="U486" s="37">
        <f>SUM(U480:U485)</f>
        <v>479500</v>
      </c>
      <c r="V486" s="35"/>
      <c r="W486" s="37">
        <f>SUM(W480:W485)</f>
        <v>451000</v>
      </c>
      <c r="X486" s="35"/>
      <c r="Y486" s="44">
        <f>SUM(Y480:Y485)</f>
        <v>28200</v>
      </c>
      <c r="Z486" s="35"/>
      <c r="AA486" s="37">
        <f>+Y486+W486</f>
        <v>479200</v>
      </c>
    </row>
    <row r="487" spans="1:29" ht="15" x14ac:dyDescent="0.25">
      <c r="A487" s="24"/>
      <c r="C487" s="36" t="s">
        <v>796</v>
      </c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</row>
    <row r="488" spans="1:29" ht="15" x14ac:dyDescent="0.25">
      <c r="A488" s="24" t="s">
        <v>414</v>
      </c>
      <c r="C488" s="16"/>
      <c r="D488" s="16" t="s">
        <v>242</v>
      </c>
      <c r="E488" s="35">
        <f>1220000-310000</f>
        <v>910000</v>
      </c>
      <c r="F488" s="35"/>
      <c r="G488" s="35">
        <f>51500-15000</f>
        <v>36500</v>
      </c>
      <c r="H488" s="35"/>
      <c r="I488" s="35">
        <f t="shared" ref="I488:I500" si="217">E488+G488</f>
        <v>946500</v>
      </c>
      <c r="J488" s="35"/>
      <c r="K488" s="35">
        <f t="shared" ref="K488:K500" si="218">Q488-E488</f>
        <v>6697</v>
      </c>
      <c r="L488" s="35"/>
      <c r="M488" s="35">
        <f t="shared" ref="M488:M500" si="219">S488-G488</f>
        <v>-1000</v>
      </c>
      <c r="N488" s="35"/>
      <c r="O488" s="35">
        <f t="shared" ref="O488:O500" si="220">K488+M488</f>
        <v>5697</v>
      </c>
      <c r="P488" s="35"/>
      <c r="Q488" s="35">
        <f>1221697-305000</f>
        <v>916697</v>
      </c>
      <c r="R488" s="35"/>
      <c r="S488" s="35">
        <f>49500-14000</f>
        <v>35500</v>
      </c>
      <c r="T488" s="35"/>
      <c r="U488" s="35">
        <f t="shared" ref="U488:U500" si="221">Q488+S488</f>
        <v>952197</v>
      </c>
      <c r="V488" s="35"/>
      <c r="W488" s="35">
        <f>1205691-305000-3712</f>
        <v>896979</v>
      </c>
      <c r="X488" s="35"/>
      <c r="Y488" s="35">
        <f>48077-13700</f>
        <v>34377</v>
      </c>
      <c r="Z488" s="35"/>
      <c r="AA488" s="35">
        <f t="shared" ref="AA488:AA500" si="222">+Y488+W488</f>
        <v>931356</v>
      </c>
      <c r="AC488" s="43"/>
    </row>
    <row r="489" spans="1:29" ht="15" x14ac:dyDescent="0.25">
      <c r="A489" s="24"/>
      <c r="C489" s="16"/>
      <c r="D489" s="16" t="s">
        <v>797</v>
      </c>
      <c r="E489" s="35">
        <v>0</v>
      </c>
      <c r="F489" s="35"/>
      <c r="G489" s="35">
        <v>0</v>
      </c>
      <c r="H489" s="35"/>
      <c r="I489" s="35">
        <f t="shared" si="217"/>
        <v>0</v>
      </c>
      <c r="J489" s="35"/>
      <c r="K489" s="35">
        <f t="shared" si="218"/>
        <v>0</v>
      </c>
      <c r="L489" s="35"/>
      <c r="M489" s="35">
        <f t="shared" si="219"/>
        <v>0</v>
      </c>
      <c r="N489" s="35"/>
      <c r="O489" s="35">
        <f t="shared" si="220"/>
        <v>0</v>
      </c>
      <c r="P489" s="35"/>
      <c r="Q489" s="35">
        <v>0</v>
      </c>
      <c r="R489" s="35"/>
      <c r="S489" s="35">
        <v>0</v>
      </c>
      <c r="T489" s="35"/>
      <c r="U489" s="35">
        <f t="shared" si="221"/>
        <v>0</v>
      </c>
      <c r="V489" s="35"/>
      <c r="W489" s="35">
        <v>0</v>
      </c>
      <c r="X489" s="35"/>
      <c r="Y489" s="35">
        <v>0</v>
      </c>
      <c r="Z489" s="35"/>
      <c r="AA489" s="35">
        <f t="shared" si="222"/>
        <v>0</v>
      </c>
      <c r="AC489" s="43"/>
    </row>
    <row r="490" spans="1:29" ht="15" x14ac:dyDescent="0.25">
      <c r="A490" s="24" t="s">
        <v>415</v>
      </c>
      <c r="C490" s="16"/>
      <c r="D490" s="16" t="s">
        <v>299</v>
      </c>
      <c r="E490" s="35">
        <v>0</v>
      </c>
      <c r="F490" s="35"/>
      <c r="G490" s="35">
        <v>0</v>
      </c>
      <c r="H490" s="35"/>
      <c r="I490" s="35">
        <f t="shared" si="217"/>
        <v>0</v>
      </c>
      <c r="J490" s="35"/>
      <c r="K490" s="35">
        <f t="shared" si="218"/>
        <v>0</v>
      </c>
      <c r="L490" s="35"/>
      <c r="M490" s="35">
        <f t="shared" si="219"/>
        <v>0</v>
      </c>
      <c r="N490" s="35"/>
      <c r="O490" s="35">
        <f t="shared" si="220"/>
        <v>0</v>
      </c>
      <c r="P490" s="35"/>
      <c r="Q490" s="35">
        <v>0</v>
      </c>
      <c r="R490" s="35"/>
      <c r="S490" s="35">
        <v>0</v>
      </c>
      <c r="T490" s="35"/>
      <c r="U490" s="35">
        <f t="shared" si="221"/>
        <v>0</v>
      </c>
      <c r="V490" s="35"/>
      <c r="W490" s="35">
        <f>Q490</f>
        <v>0</v>
      </c>
      <c r="X490" s="35"/>
      <c r="Y490" s="35">
        <v>0</v>
      </c>
      <c r="Z490" s="35"/>
      <c r="AA490" s="35">
        <f t="shared" si="222"/>
        <v>0</v>
      </c>
    </row>
    <row r="491" spans="1:29" ht="15" x14ac:dyDescent="0.25">
      <c r="A491" s="41" t="s">
        <v>416</v>
      </c>
      <c r="C491" s="16"/>
      <c r="D491" s="16" t="s">
        <v>417</v>
      </c>
      <c r="E491" s="35">
        <f>469000-150000</f>
        <v>319000</v>
      </c>
      <c r="F491" s="35"/>
      <c r="G491" s="35">
        <v>0</v>
      </c>
      <c r="H491" s="35"/>
      <c r="I491" s="35">
        <f t="shared" si="217"/>
        <v>319000</v>
      </c>
      <c r="J491" s="35"/>
      <c r="K491" s="35">
        <f t="shared" si="218"/>
        <v>22392</v>
      </c>
      <c r="L491" s="35"/>
      <c r="M491" s="35">
        <f t="shared" si="219"/>
        <v>0</v>
      </c>
      <c r="N491" s="35"/>
      <c r="O491" s="35">
        <f t="shared" si="220"/>
        <v>22392</v>
      </c>
      <c r="P491" s="35"/>
      <c r="Q491" s="35">
        <f>469392-128000</f>
        <v>341392</v>
      </c>
      <c r="R491" s="35"/>
      <c r="S491" s="35">
        <v>0</v>
      </c>
      <c r="T491" s="35"/>
      <c r="U491" s="35">
        <f t="shared" si="221"/>
        <v>341392</v>
      </c>
      <c r="V491" s="35"/>
      <c r="W491" s="45">
        <f>371066-128000</f>
        <v>243066</v>
      </c>
      <c r="X491" s="35"/>
      <c r="Y491" s="35">
        <v>0</v>
      </c>
      <c r="Z491" s="35"/>
      <c r="AA491" s="35">
        <f t="shared" si="222"/>
        <v>243066</v>
      </c>
    </row>
    <row r="492" spans="1:29" ht="15" x14ac:dyDescent="0.25">
      <c r="A492" s="24" t="s">
        <v>418</v>
      </c>
      <c r="C492" s="16"/>
      <c r="D492" s="16" t="s">
        <v>419</v>
      </c>
      <c r="E492" s="35">
        <v>0</v>
      </c>
      <c r="F492" s="35"/>
      <c r="G492" s="35">
        <v>0</v>
      </c>
      <c r="H492" s="35"/>
      <c r="I492" s="35">
        <f t="shared" si="217"/>
        <v>0</v>
      </c>
      <c r="J492" s="35"/>
      <c r="K492" s="35">
        <f t="shared" si="218"/>
        <v>0</v>
      </c>
      <c r="L492" s="35"/>
      <c r="M492" s="35">
        <f t="shared" si="219"/>
        <v>0</v>
      </c>
      <c r="N492" s="35"/>
      <c r="O492" s="35">
        <f t="shared" si="220"/>
        <v>0</v>
      </c>
      <c r="P492" s="35"/>
      <c r="Q492" s="35">
        <v>0</v>
      </c>
      <c r="R492" s="35"/>
      <c r="S492" s="35">
        <v>0</v>
      </c>
      <c r="T492" s="35"/>
      <c r="U492" s="35">
        <f t="shared" si="221"/>
        <v>0</v>
      </c>
      <c r="V492" s="35"/>
      <c r="W492" s="35">
        <f>Q492</f>
        <v>0</v>
      </c>
      <c r="X492" s="35"/>
      <c r="Y492" s="35">
        <v>0</v>
      </c>
      <c r="Z492" s="35"/>
      <c r="AA492" s="35">
        <f t="shared" si="222"/>
        <v>0</v>
      </c>
    </row>
    <row r="493" spans="1:29" ht="15" x14ac:dyDescent="0.25">
      <c r="A493" s="41" t="s">
        <v>420</v>
      </c>
      <c r="C493" s="16"/>
      <c r="D493" s="16" t="s">
        <v>421</v>
      </c>
      <c r="E493" s="35">
        <v>54000</v>
      </c>
      <c r="F493" s="35"/>
      <c r="G493" s="35">
        <v>0</v>
      </c>
      <c r="H493" s="35"/>
      <c r="I493" s="35">
        <f t="shared" si="217"/>
        <v>54000</v>
      </c>
      <c r="J493" s="35"/>
      <c r="K493" s="35">
        <f t="shared" si="218"/>
        <v>-400</v>
      </c>
      <c r="L493" s="35"/>
      <c r="M493" s="35">
        <f t="shared" si="219"/>
        <v>0</v>
      </c>
      <c r="N493" s="35"/>
      <c r="O493" s="35">
        <f t="shared" si="220"/>
        <v>-400</v>
      </c>
      <c r="P493" s="35"/>
      <c r="Q493" s="35">
        <v>53600</v>
      </c>
      <c r="R493" s="35"/>
      <c r="S493" s="35">
        <v>0</v>
      </c>
      <c r="T493" s="35"/>
      <c r="U493" s="35">
        <f t="shared" si="221"/>
        <v>53600</v>
      </c>
      <c r="V493" s="35"/>
      <c r="W493" s="35">
        <v>50569</v>
      </c>
      <c r="X493" s="35"/>
      <c r="Y493" s="35">
        <v>0</v>
      </c>
      <c r="Z493" s="35"/>
      <c r="AA493" s="35">
        <f t="shared" si="222"/>
        <v>50569</v>
      </c>
    </row>
    <row r="494" spans="1:29" ht="15" x14ac:dyDescent="0.25">
      <c r="A494" s="41" t="s">
        <v>422</v>
      </c>
      <c r="C494" s="16"/>
      <c r="D494" s="16" t="s">
        <v>423</v>
      </c>
      <c r="E494" s="35">
        <v>81500</v>
      </c>
      <c r="F494" s="35"/>
      <c r="G494" s="35">
        <v>0</v>
      </c>
      <c r="H494" s="35"/>
      <c r="I494" s="35">
        <f t="shared" si="217"/>
        <v>81500</v>
      </c>
      <c r="J494" s="35"/>
      <c r="K494" s="35">
        <f t="shared" si="218"/>
        <v>-357</v>
      </c>
      <c r="L494" s="35"/>
      <c r="M494" s="35">
        <f t="shared" si="219"/>
        <v>0</v>
      </c>
      <c r="N494" s="35"/>
      <c r="O494" s="35">
        <f t="shared" si="220"/>
        <v>-357</v>
      </c>
      <c r="P494" s="35"/>
      <c r="Q494" s="35">
        <v>81143</v>
      </c>
      <c r="R494" s="35"/>
      <c r="S494" s="35">
        <v>0</v>
      </c>
      <c r="T494" s="35"/>
      <c r="U494" s="35">
        <f t="shared" si="221"/>
        <v>81143</v>
      </c>
      <c r="V494" s="35"/>
      <c r="W494" s="35">
        <v>70538</v>
      </c>
      <c r="X494" s="35"/>
      <c r="Y494" s="35">
        <v>0</v>
      </c>
      <c r="Z494" s="35"/>
      <c r="AA494" s="35">
        <f t="shared" si="222"/>
        <v>70538</v>
      </c>
    </row>
    <row r="495" spans="1:29" ht="15" x14ac:dyDescent="0.25">
      <c r="A495" s="41" t="s">
        <v>424</v>
      </c>
      <c r="C495" s="16"/>
      <c r="D495" s="16" t="s">
        <v>425</v>
      </c>
      <c r="E495" s="35">
        <v>27000</v>
      </c>
      <c r="F495" s="35"/>
      <c r="G495" s="35">
        <v>0</v>
      </c>
      <c r="H495" s="35"/>
      <c r="I495" s="35">
        <f t="shared" si="217"/>
        <v>27000</v>
      </c>
      <c r="J495" s="35"/>
      <c r="K495" s="35">
        <f t="shared" si="218"/>
        <v>0</v>
      </c>
      <c r="L495" s="35"/>
      <c r="M495" s="35">
        <f t="shared" si="219"/>
        <v>0</v>
      </c>
      <c r="N495" s="35"/>
      <c r="O495" s="35">
        <f t="shared" si="220"/>
        <v>0</v>
      </c>
      <c r="P495" s="35"/>
      <c r="Q495" s="35">
        <v>27000</v>
      </c>
      <c r="R495" s="35"/>
      <c r="S495" s="35">
        <v>0</v>
      </c>
      <c r="T495" s="35"/>
      <c r="U495" s="35">
        <f t="shared" si="221"/>
        <v>27000</v>
      </c>
      <c r="V495" s="35"/>
      <c r="W495" s="35">
        <v>26711</v>
      </c>
      <c r="X495" s="35"/>
      <c r="Y495" s="35">
        <v>0</v>
      </c>
      <c r="Z495" s="35"/>
      <c r="AA495" s="35">
        <f t="shared" si="222"/>
        <v>26711</v>
      </c>
    </row>
    <row r="496" spans="1:29" ht="15" x14ac:dyDescent="0.25">
      <c r="A496" s="24" t="s">
        <v>426</v>
      </c>
      <c r="C496" s="16"/>
      <c r="D496" s="16" t="s">
        <v>47</v>
      </c>
      <c r="E496" s="35">
        <f>60000-25000</f>
        <v>35000</v>
      </c>
      <c r="F496" s="35"/>
      <c r="G496" s="35">
        <f>56000-16000</f>
        <v>40000</v>
      </c>
      <c r="H496" s="35"/>
      <c r="I496" s="35">
        <f t="shared" si="217"/>
        <v>75000</v>
      </c>
      <c r="J496" s="35"/>
      <c r="K496" s="35">
        <f t="shared" si="218"/>
        <v>7164</v>
      </c>
      <c r="L496" s="35"/>
      <c r="M496" s="35">
        <f t="shared" si="219"/>
        <v>10500</v>
      </c>
      <c r="N496" s="35"/>
      <c r="O496" s="35">
        <f t="shared" si="220"/>
        <v>17664</v>
      </c>
      <c r="P496" s="35"/>
      <c r="Q496" s="35">
        <f>60164-Q484</f>
        <v>42164</v>
      </c>
      <c r="R496" s="35"/>
      <c r="S496" s="35">
        <f>65000-14500</f>
        <v>50500</v>
      </c>
      <c r="T496" s="35"/>
      <c r="U496" s="35">
        <f t="shared" si="221"/>
        <v>92664</v>
      </c>
      <c r="V496" s="35"/>
      <c r="W496" s="35">
        <f>50082-18000</f>
        <v>32082</v>
      </c>
      <c r="X496" s="35"/>
      <c r="Y496" s="35">
        <f>63594-14500</f>
        <v>49094</v>
      </c>
      <c r="Z496" s="35"/>
      <c r="AA496" s="35">
        <f t="shared" si="222"/>
        <v>81176</v>
      </c>
    </row>
    <row r="497" spans="1:27" ht="15" x14ac:dyDescent="0.25">
      <c r="A497" s="41" t="s">
        <v>427</v>
      </c>
      <c r="C497" s="16"/>
      <c r="D497" s="16" t="s">
        <v>798</v>
      </c>
      <c r="E497" s="35">
        <v>390000</v>
      </c>
      <c r="F497" s="35"/>
      <c r="G497" s="35">
        <v>0</v>
      </c>
      <c r="H497" s="35"/>
      <c r="I497" s="35">
        <f t="shared" si="217"/>
        <v>390000</v>
      </c>
      <c r="J497" s="35"/>
      <c r="K497" s="35">
        <f t="shared" si="218"/>
        <v>-3100</v>
      </c>
      <c r="L497" s="35"/>
      <c r="M497" s="35">
        <f t="shared" si="219"/>
        <v>0</v>
      </c>
      <c r="N497" s="35"/>
      <c r="O497" s="35">
        <f t="shared" si="220"/>
        <v>-3100</v>
      </c>
      <c r="P497" s="35"/>
      <c r="Q497" s="35">
        <v>386900</v>
      </c>
      <c r="R497" s="35"/>
      <c r="S497" s="35">
        <v>0</v>
      </c>
      <c r="T497" s="35"/>
      <c r="U497" s="35">
        <f t="shared" si="221"/>
        <v>386900</v>
      </c>
      <c r="V497" s="35"/>
      <c r="W497" s="35">
        <v>305567</v>
      </c>
      <c r="X497" s="35"/>
      <c r="Y497" s="35">
        <v>0</v>
      </c>
      <c r="Z497" s="35"/>
      <c r="AA497" s="35">
        <f t="shared" si="222"/>
        <v>305567</v>
      </c>
    </row>
    <row r="498" spans="1:27" ht="15" x14ac:dyDescent="0.25">
      <c r="A498" s="41"/>
      <c r="C498" s="16"/>
      <c r="D498" s="16" t="s">
        <v>799</v>
      </c>
      <c r="E498" s="35">
        <v>0</v>
      </c>
      <c r="F498" s="35"/>
      <c r="G498" s="35">
        <v>0</v>
      </c>
      <c r="H498" s="35"/>
      <c r="I498" s="35">
        <f t="shared" si="217"/>
        <v>0</v>
      </c>
      <c r="J498" s="35"/>
      <c r="K498" s="35">
        <f t="shared" si="218"/>
        <v>0</v>
      </c>
      <c r="L498" s="35"/>
      <c r="M498" s="35">
        <f t="shared" si="219"/>
        <v>0</v>
      </c>
      <c r="N498" s="35"/>
      <c r="O498" s="35">
        <f t="shared" si="220"/>
        <v>0</v>
      </c>
      <c r="P498" s="35"/>
      <c r="Q498" s="35">
        <v>0</v>
      </c>
      <c r="R498" s="35"/>
      <c r="S498" s="35">
        <v>0</v>
      </c>
      <c r="T498" s="35"/>
      <c r="U498" s="35">
        <f t="shared" si="221"/>
        <v>0</v>
      </c>
      <c r="V498" s="35"/>
      <c r="W498" s="35">
        <v>0</v>
      </c>
      <c r="X498" s="35"/>
      <c r="Y498" s="35">
        <v>0</v>
      </c>
      <c r="Z498" s="35"/>
      <c r="AA498" s="35">
        <f t="shared" si="222"/>
        <v>0</v>
      </c>
    </row>
    <row r="499" spans="1:27" ht="15" x14ac:dyDescent="0.25">
      <c r="A499" s="41"/>
      <c r="C499" s="16"/>
      <c r="D499" s="16" t="s">
        <v>800</v>
      </c>
      <c r="E499" s="35">
        <v>0</v>
      </c>
      <c r="F499" s="35"/>
      <c r="G499" s="35">
        <v>0</v>
      </c>
      <c r="H499" s="35"/>
      <c r="I499" s="35">
        <f t="shared" si="217"/>
        <v>0</v>
      </c>
      <c r="J499" s="35"/>
      <c r="K499" s="35">
        <f t="shared" si="218"/>
        <v>0</v>
      </c>
      <c r="L499" s="35"/>
      <c r="M499" s="35">
        <f t="shared" si="219"/>
        <v>0</v>
      </c>
      <c r="N499" s="35"/>
      <c r="O499" s="35">
        <f t="shared" si="220"/>
        <v>0</v>
      </c>
      <c r="P499" s="35"/>
      <c r="Q499" s="35">
        <v>0</v>
      </c>
      <c r="R499" s="35"/>
      <c r="S499" s="35">
        <v>0</v>
      </c>
      <c r="T499" s="35"/>
      <c r="U499" s="35">
        <f t="shared" si="221"/>
        <v>0</v>
      </c>
      <c r="V499" s="35"/>
      <c r="W499" s="35">
        <v>0</v>
      </c>
      <c r="X499" s="35"/>
      <c r="Y499" s="35">
        <v>0</v>
      </c>
      <c r="Z499" s="35"/>
      <c r="AA499" s="35">
        <f t="shared" si="222"/>
        <v>0</v>
      </c>
    </row>
    <row r="500" spans="1:27" ht="15" x14ac:dyDescent="0.25">
      <c r="A500" s="41" t="s">
        <v>428</v>
      </c>
      <c r="C500" s="18"/>
      <c r="D500" s="16" t="s">
        <v>51</v>
      </c>
      <c r="E500" s="35">
        <v>4500</v>
      </c>
      <c r="F500" s="35"/>
      <c r="G500" s="35">
        <v>0</v>
      </c>
      <c r="H500" s="35"/>
      <c r="I500" s="35">
        <f t="shared" si="217"/>
        <v>4500</v>
      </c>
      <c r="J500" s="35"/>
      <c r="K500" s="35">
        <f t="shared" si="218"/>
        <v>0</v>
      </c>
      <c r="L500" s="35"/>
      <c r="M500" s="35">
        <f t="shared" si="219"/>
        <v>0</v>
      </c>
      <c r="N500" s="35"/>
      <c r="O500" s="35">
        <f t="shared" si="220"/>
        <v>0</v>
      </c>
      <c r="P500" s="35"/>
      <c r="Q500" s="35">
        <v>4500</v>
      </c>
      <c r="R500" s="35"/>
      <c r="S500" s="35">
        <v>0</v>
      </c>
      <c r="T500" s="35"/>
      <c r="U500" s="35">
        <f t="shared" si="221"/>
        <v>4500</v>
      </c>
      <c r="V500" s="35"/>
      <c r="W500" s="35">
        <v>3641</v>
      </c>
      <c r="X500" s="35"/>
      <c r="Y500" s="35">
        <v>0</v>
      </c>
      <c r="Z500" s="35"/>
      <c r="AA500" s="35">
        <f t="shared" si="222"/>
        <v>3641</v>
      </c>
    </row>
    <row r="501" spans="1:27" ht="15" x14ac:dyDescent="0.25">
      <c r="A501" s="24" t="s">
        <v>429</v>
      </c>
      <c r="C501" s="36" t="s">
        <v>801</v>
      </c>
      <c r="E501" s="37">
        <f>SUM(E488:E500)</f>
        <v>1821000</v>
      </c>
      <c r="F501" s="35"/>
      <c r="G501" s="37">
        <f>SUM(G488:G500)</f>
        <v>76500</v>
      </c>
      <c r="H501" s="35"/>
      <c r="I501" s="37">
        <f>SUM(I488:I500)</f>
        <v>1897500</v>
      </c>
      <c r="J501" s="35"/>
      <c r="K501" s="37">
        <f>SUM(K488:K500)</f>
        <v>32396</v>
      </c>
      <c r="L501" s="35"/>
      <c r="M501" s="37">
        <f>SUM(M488:M500)</f>
        <v>9500</v>
      </c>
      <c r="N501" s="35"/>
      <c r="O501" s="37">
        <f>SUM(O488:O500)</f>
        <v>41896</v>
      </c>
      <c r="P501" s="35"/>
      <c r="Q501" s="37">
        <f>SUM(Q488:Q500)</f>
        <v>1853396</v>
      </c>
      <c r="R501" s="35"/>
      <c r="S501" s="37">
        <f>SUM(S488:S500)</f>
        <v>86000</v>
      </c>
      <c r="T501" s="35"/>
      <c r="U501" s="37">
        <f>SUM(U488:U500)</f>
        <v>1939396</v>
      </c>
      <c r="V501" s="35"/>
      <c r="W501" s="37">
        <f>SUM(W488:W500)</f>
        <v>1629153</v>
      </c>
      <c r="X501" s="35"/>
      <c r="Y501" s="37">
        <f>SUM(Y488:Y500)</f>
        <v>83471</v>
      </c>
      <c r="Z501" s="35"/>
      <c r="AA501" s="37">
        <f>SUM(AA488:AA500)</f>
        <v>1712624</v>
      </c>
    </row>
    <row r="502" spans="1:27" ht="15" x14ac:dyDescent="0.25">
      <c r="A502" s="24"/>
      <c r="C502" s="36" t="s">
        <v>802</v>
      </c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</row>
    <row r="503" spans="1:27" ht="15" x14ac:dyDescent="0.25">
      <c r="A503" s="24" t="s">
        <v>467</v>
      </c>
      <c r="C503" s="36"/>
      <c r="D503" s="16" t="s">
        <v>468</v>
      </c>
      <c r="E503" s="35">
        <v>0</v>
      </c>
      <c r="F503" s="35"/>
      <c r="G503" s="35">
        <v>0</v>
      </c>
      <c r="H503" s="35"/>
      <c r="I503" s="35">
        <f t="shared" ref="I503:I514" si="223">E503+G503</f>
        <v>0</v>
      </c>
      <c r="J503" s="35"/>
      <c r="K503" s="35">
        <f t="shared" ref="K503:K514" si="224">Q503-E503</f>
        <v>0</v>
      </c>
      <c r="L503" s="35"/>
      <c r="M503" s="35">
        <f t="shared" ref="M503:M514" si="225">S503-G503</f>
        <v>0</v>
      </c>
      <c r="N503" s="35"/>
      <c r="O503" s="35">
        <f t="shared" ref="O503:O514" si="226">K503+M503</f>
        <v>0</v>
      </c>
      <c r="P503" s="35"/>
      <c r="Q503" s="35">
        <v>0</v>
      </c>
      <c r="R503" s="35"/>
      <c r="S503" s="35">
        <v>0</v>
      </c>
      <c r="T503" s="35"/>
      <c r="U503" s="35">
        <f t="shared" ref="U503:U514" si="227">Q503+S503</f>
        <v>0</v>
      </c>
      <c r="V503" s="35"/>
      <c r="W503" s="35">
        <v>0</v>
      </c>
      <c r="X503" s="35"/>
      <c r="Y503" s="35">
        <v>0</v>
      </c>
      <c r="Z503" s="35"/>
      <c r="AA503" s="35">
        <f>+Y503+W503</f>
        <v>0</v>
      </c>
    </row>
    <row r="504" spans="1:27" ht="15" x14ac:dyDescent="0.25">
      <c r="A504" s="24" t="s">
        <v>469</v>
      </c>
      <c r="C504" s="36"/>
      <c r="D504" s="16" t="s">
        <v>242</v>
      </c>
      <c r="E504" s="35">
        <v>234000</v>
      </c>
      <c r="F504" s="35"/>
      <c r="G504" s="35">
        <v>0</v>
      </c>
      <c r="H504" s="35"/>
      <c r="I504" s="35">
        <f t="shared" si="223"/>
        <v>234000</v>
      </c>
      <c r="J504" s="35"/>
      <c r="K504" s="35">
        <f t="shared" si="224"/>
        <v>-340</v>
      </c>
      <c r="L504" s="35"/>
      <c r="M504" s="35">
        <f t="shared" si="225"/>
        <v>0</v>
      </c>
      <c r="N504" s="35"/>
      <c r="O504" s="35">
        <f t="shared" si="226"/>
        <v>-340</v>
      </c>
      <c r="P504" s="35"/>
      <c r="Q504" s="35">
        <v>233660</v>
      </c>
      <c r="R504" s="35"/>
      <c r="S504" s="35">
        <v>0</v>
      </c>
      <c r="T504" s="35"/>
      <c r="U504" s="35">
        <f t="shared" si="227"/>
        <v>233660</v>
      </c>
      <c r="V504" s="35"/>
      <c r="W504" s="35">
        <v>233451</v>
      </c>
      <c r="X504" s="35"/>
      <c r="Y504" s="35">
        <v>0</v>
      </c>
      <c r="Z504" s="35"/>
      <c r="AA504" s="35">
        <f>+Y504+W504</f>
        <v>233451</v>
      </c>
    </row>
    <row r="505" spans="1:27" ht="15" x14ac:dyDescent="0.25">
      <c r="A505" s="24" t="s">
        <v>470</v>
      </c>
      <c r="C505" s="36"/>
      <c r="D505" s="16" t="s">
        <v>766</v>
      </c>
      <c r="E505" s="35">
        <v>12500</v>
      </c>
      <c r="F505" s="35"/>
      <c r="G505" s="35">
        <v>0</v>
      </c>
      <c r="H505" s="35"/>
      <c r="I505" s="35">
        <f t="shared" si="223"/>
        <v>12500</v>
      </c>
      <c r="J505" s="35"/>
      <c r="K505" s="35">
        <f t="shared" si="224"/>
        <v>0</v>
      </c>
      <c r="L505" s="35"/>
      <c r="M505" s="35">
        <f t="shared" si="225"/>
        <v>0</v>
      </c>
      <c r="N505" s="35"/>
      <c r="O505" s="35">
        <f t="shared" si="226"/>
        <v>0</v>
      </c>
      <c r="P505" s="35"/>
      <c r="Q505" s="35">
        <v>12500</v>
      </c>
      <c r="R505" s="35"/>
      <c r="S505" s="35">
        <v>0</v>
      </c>
      <c r="T505" s="35"/>
      <c r="U505" s="35">
        <f t="shared" si="227"/>
        <v>12500</v>
      </c>
      <c r="V505" s="35"/>
      <c r="W505" s="35">
        <v>10507</v>
      </c>
      <c r="X505" s="35"/>
      <c r="Y505" s="35">
        <v>0</v>
      </c>
      <c r="Z505" s="35"/>
      <c r="AA505" s="35">
        <f>+Y505+W505</f>
        <v>10507</v>
      </c>
    </row>
    <row r="506" spans="1:27" ht="15" x14ac:dyDescent="0.25">
      <c r="A506" s="24" t="s">
        <v>472</v>
      </c>
      <c r="C506" s="36"/>
      <c r="D506" s="16" t="s">
        <v>246</v>
      </c>
      <c r="E506" s="35">
        <v>14500</v>
      </c>
      <c r="F506" s="35"/>
      <c r="G506" s="35">
        <v>0</v>
      </c>
      <c r="H506" s="35"/>
      <c r="I506" s="35">
        <f t="shared" si="223"/>
        <v>14500</v>
      </c>
      <c r="J506" s="35"/>
      <c r="K506" s="35">
        <f t="shared" si="224"/>
        <v>0</v>
      </c>
      <c r="L506" s="35"/>
      <c r="M506" s="35">
        <f t="shared" si="225"/>
        <v>0</v>
      </c>
      <c r="N506" s="35"/>
      <c r="O506" s="35">
        <f t="shared" si="226"/>
        <v>0</v>
      </c>
      <c r="P506" s="35"/>
      <c r="Q506" s="35">
        <v>14500</v>
      </c>
      <c r="R506" s="35"/>
      <c r="S506" s="35">
        <v>0</v>
      </c>
      <c r="T506" s="35"/>
      <c r="U506" s="35">
        <f t="shared" si="227"/>
        <v>14500</v>
      </c>
      <c r="V506" s="35"/>
      <c r="W506" s="35">
        <v>14437</v>
      </c>
      <c r="X506" s="35"/>
      <c r="Y506" s="35">
        <v>0</v>
      </c>
      <c r="Z506" s="35"/>
      <c r="AA506" s="35">
        <f>+Y506+W506</f>
        <v>14437</v>
      </c>
    </row>
    <row r="507" spans="1:27" ht="15" x14ac:dyDescent="0.25">
      <c r="A507" s="24" t="s">
        <v>474</v>
      </c>
      <c r="C507" s="36"/>
      <c r="D507" s="16" t="s">
        <v>394</v>
      </c>
      <c r="E507" s="35">
        <v>4600</v>
      </c>
      <c r="F507" s="35"/>
      <c r="G507" s="35">
        <v>0</v>
      </c>
      <c r="H507" s="35"/>
      <c r="I507" s="35">
        <f t="shared" si="223"/>
        <v>4600</v>
      </c>
      <c r="J507" s="35"/>
      <c r="K507" s="35">
        <f t="shared" si="224"/>
        <v>50</v>
      </c>
      <c r="L507" s="35"/>
      <c r="M507" s="35">
        <f t="shared" si="225"/>
        <v>0</v>
      </c>
      <c r="N507" s="35"/>
      <c r="O507" s="35">
        <f t="shared" si="226"/>
        <v>50</v>
      </c>
      <c r="P507" s="35"/>
      <c r="Q507" s="35">
        <v>4650</v>
      </c>
      <c r="R507" s="35"/>
      <c r="S507" s="35">
        <v>0</v>
      </c>
      <c r="T507" s="35"/>
      <c r="U507" s="35">
        <f t="shared" si="227"/>
        <v>4650</v>
      </c>
      <c r="V507" s="35"/>
      <c r="W507" s="35">
        <v>0</v>
      </c>
      <c r="X507" s="35"/>
      <c r="Y507" s="35">
        <v>0</v>
      </c>
      <c r="Z507" s="35"/>
      <c r="AA507" s="35"/>
    </row>
    <row r="508" spans="1:27" ht="15" x14ac:dyDescent="0.25">
      <c r="A508" s="24" t="s">
        <v>475</v>
      </c>
      <c r="C508" s="36" t="s">
        <v>803</v>
      </c>
      <c r="E508" s="37">
        <f>SUM(E503:E507)</f>
        <v>265600</v>
      </c>
      <c r="F508" s="35"/>
      <c r="G508" s="37">
        <f>SUM(G503:G507)</f>
        <v>0</v>
      </c>
      <c r="H508" s="35"/>
      <c r="I508" s="37">
        <f>SUM(I503:I507)</f>
        <v>265600</v>
      </c>
      <c r="J508" s="35"/>
      <c r="K508" s="37">
        <f>SUM(K503:K507)</f>
        <v>-290</v>
      </c>
      <c r="L508" s="35"/>
      <c r="M508" s="37">
        <f>SUM(M503:M507)</f>
        <v>0</v>
      </c>
      <c r="N508" s="35"/>
      <c r="O508" s="37">
        <f>SUM(O503:O507)</f>
        <v>-290</v>
      </c>
      <c r="P508" s="35"/>
      <c r="Q508" s="37">
        <f>SUM(Q503:Q507)</f>
        <v>265310</v>
      </c>
      <c r="R508" s="35"/>
      <c r="S508" s="37">
        <f>SUM(S503:S507)</f>
        <v>0</v>
      </c>
      <c r="T508" s="35"/>
      <c r="U508" s="37">
        <f>SUM(U503:U507)</f>
        <v>265310</v>
      </c>
      <c r="V508" s="35"/>
      <c r="W508" s="37">
        <f>SUM(W503:W507)</f>
        <v>258395</v>
      </c>
      <c r="X508" s="35"/>
      <c r="Y508" s="37">
        <f>SUM(Y503:Y507)</f>
        <v>0</v>
      </c>
      <c r="Z508" s="35"/>
      <c r="AA508" s="37">
        <f>SUM(AA503:AA507)</f>
        <v>258395</v>
      </c>
    </row>
    <row r="509" spans="1:27" ht="15" x14ac:dyDescent="0.25">
      <c r="A509" s="24"/>
      <c r="C509" s="36" t="s">
        <v>804</v>
      </c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</row>
    <row r="510" spans="1:27" ht="15" x14ac:dyDescent="0.25">
      <c r="A510" s="24"/>
      <c r="C510" s="36"/>
      <c r="D510" s="16" t="s">
        <v>242</v>
      </c>
      <c r="E510" s="35">
        <v>0</v>
      </c>
      <c r="F510" s="35"/>
      <c r="G510" s="35">
        <v>0</v>
      </c>
      <c r="H510" s="35"/>
      <c r="I510" s="35">
        <f t="shared" si="223"/>
        <v>0</v>
      </c>
      <c r="J510" s="35"/>
      <c r="K510" s="35">
        <f t="shared" si="224"/>
        <v>0</v>
      </c>
      <c r="L510" s="35"/>
      <c r="M510" s="35">
        <f t="shared" si="225"/>
        <v>0</v>
      </c>
      <c r="N510" s="35"/>
      <c r="O510" s="35">
        <f t="shared" si="226"/>
        <v>0</v>
      </c>
      <c r="P510" s="35"/>
      <c r="Q510" s="35">
        <v>0</v>
      </c>
      <c r="R510" s="35"/>
      <c r="S510" s="35">
        <v>0</v>
      </c>
      <c r="T510" s="35"/>
      <c r="U510" s="35">
        <f t="shared" si="227"/>
        <v>0</v>
      </c>
      <c r="V510" s="35"/>
      <c r="W510" s="35">
        <v>0</v>
      </c>
      <c r="X510" s="35"/>
      <c r="Y510" s="35">
        <v>0</v>
      </c>
      <c r="Z510" s="35"/>
      <c r="AA510" s="35">
        <f>+Y510+W510</f>
        <v>0</v>
      </c>
    </row>
    <row r="511" spans="1:27" ht="15" x14ac:dyDescent="0.25">
      <c r="A511" s="24"/>
      <c r="C511" s="36"/>
      <c r="D511" s="16" t="s">
        <v>775</v>
      </c>
      <c r="E511" s="35">
        <v>0</v>
      </c>
      <c r="F511" s="35"/>
      <c r="G511" s="35">
        <v>0</v>
      </c>
      <c r="H511" s="35"/>
      <c r="I511" s="35">
        <f t="shared" si="223"/>
        <v>0</v>
      </c>
      <c r="J511" s="35"/>
      <c r="K511" s="35">
        <f t="shared" si="224"/>
        <v>0</v>
      </c>
      <c r="L511" s="35"/>
      <c r="M511" s="35">
        <f t="shared" si="225"/>
        <v>0</v>
      </c>
      <c r="N511" s="35"/>
      <c r="O511" s="35">
        <f t="shared" si="226"/>
        <v>0</v>
      </c>
      <c r="P511" s="35"/>
      <c r="Q511" s="35">
        <v>0</v>
      </c>
      <c r="R511" s="35"/>
      <c r="S511" s="35">
        <v>0</v>
      </c>
      <c r="T511" s="35"/>
      <c r="U511" s="35">
        <f t="shared" si="227"/>
        <v>0</v>
      </c>
      <c r="V511" s="35"/>
      <c r="W511" s="35">
        <v>0</v>
      </c>
      <c r="X511" s="35"/>
      <c r="Y511" s="35">
        <v>0</v>
      </c>
      <c r="Z511" s="35"/>
      <c r="AA511" s="35">
        <f>+Y511+W511</f>
        <v>0</v>
      </c>
    </row>
    <row r="512" spans="1:27" ht="15" x14ac:dyDescent="0.25">
      <c r="A512" s="24"/>
      <c r="C512" s="36"/>
      <c r="D512" s="16" t="s">
        <v>410</v>
      </c>
      <c r="E512" s="35">
        <v>0</v>
      </c>
      <c r="F512" s="35"/>
      <c r="G512" s="35">
        <v>0</v>
      </c>
      <c r="H512" s="35"/>
      <c r="I512" s="35">
        <f t="shared" si="223"/>
        <v>0</v>
      </c>
      <c r="J512" s="35"/>
      <c r="K512" s="35">
        <f t="shared" si="224"/>
        <v>0</v>
      </c>
      <c r="L512" s="35"/>
      <c r="M512" s="35">
        <f t="shared" si="225"/>
        <v>0</v>
      </c>
      <c r="N512" s="35"/>
      <c r="O512" s="35">
        <f t="shared" si="226"/>
        <v>0</v>
      </c>
      <c r="P512" s="35"/>
      <c r="Q512" s="35">
        <v>0</v>
      </c>
      <c r="R512" s="35"/>
      <c r="S512" s="35">
        <v>0</v>
      </c>
      <c r="T512" s="35"/>
      <c r="U512" s="35">
        <f t="shared" si="227"/>
        <v>0</v>
      </c>
      <c r="V512" s="35"/>
      <c r="W512" s="35">
        <v>0</v>
      </c>
      <c r="X512" s="35"/>
      <c r="Y512" s="35">
        <v>0</v>
      </c>
      <c r="Z512" s="35"/>
      <c r="AA512" s="35">
        <f>+Y512+W512</f>
        <v>0</v>
      </c>
    </row>
    <row r="513" spans="1:27" ht="15" x14ac:dyDescent="0.25">
      <c r="A513" s="24"/>
      <c r="C513" s="36"/>
      <c r="D513" s="16" t="s">
        <v>47</v>
      </c>
      <c r="E513" s="35">
        <v>0</v>
      </c>
      <c r="F513" s="35"/>
      <c r="G513" s="35">
        <v>0</v>
      </c>
      <c r="H513" s="35"/>
      <c r="I513" s="35">
        <f t="shared" si="223"/>
        <v>0</v>
      </c>
      <c r="J513" s="35"/>
      <c r="K513" s="35">
        <f t="shared" si="224"/>
        <v>0</v>
      </c>
      <c r="L513" s="35"/>
      <c r="M513" s="35">
        <f t="shared" si="225"/>
        <v>0</v>
      </c>
      <c r="N513" s="35"/>
      <c r="O513" s="35">
        <f t="shared" si="226"/>
        <v>0</v>
      </c>
      <c r="P513" s="35"/>
      <c r="Q513" s="35">
        <v>0</v>
      </c>
      <c r="R513" s="35"/>
      <c r="S513" s="35">
        <v>0</v>
      </c>
      <c r="T513" s="35"/>
      <c r="U513" s="35">
        <f t="shared" si="227"/>
        <v>0</v>
      </c>
      <c r="V513" s="35"/>
      <c r="W513" s="35">
        <v>0</v>
      </c>
      <c r="X513" s="35"/>
      <c r="Y513" s="35">
        <v>0</v>
      </c>
      <c r="Z513" s="35"/>
      <c r="AA513" s="35">
        <f>+Y513+W513</f>
        <v>0</v>
      </c>
    </row>
    <row r="514" spans="1:27" ht="15" x14ac:dyDescent="0.25">
      <c r="A514" s="24"/>
      <c r="C514" s="36"/>
      <c r="D514" s="16" t="s">
        <v>51</v>
      </c>
      <c r="E514" s="35">
        <v>0</v>
      </c>
      <c r="F514" s="35"/>
      <c r="G514" s="35">
        <v>0</v>
      </c>
      <c r="H514" s="35"/>
      <c r="I514" s="35">
        <f t="shared" si="223"/>
        <v>0</v>
      </c>
      <c r="J514" s="35"/>
      <c r="K514" s="35">
        <f t="shared" si="224"/>
        <v>0</v>
      </c>
      <c r="L514" s="35"/>
      <c r="M514" s="35">
        <f t="shared" si="225"/>
        <v>0</v>
      </c>
      <c r="N514" s="35"/>
      <c r="O514" s="35">
        <f t="shared" si="226"/>
        <v>0</v>
      </c>
      <c r="P514" s="35"/>
      <c r="Q514" s="35">
        <v>0</v>
      </c>
      <c r="R514" s="35"/>
      <c r="S514" s="35">
        <v>0</v>
      </c>
      <c r="T514" s="35"/>
      <c r="U514" s="35">
        <f t="shared" si="227"/>
        <v>0</v>
      </c>
      <c r="V514" s="35"/>
      <c r="W514" s="35">
        <v>0</v>
      </c>
      <c r="X514" s="35"/>
      <c r="Y514" s="35">
        <v>0</v>
      </c>
      <c r="Z514" s="35"/>
      <c r="AA514" s="35">
        <f>+Y514+W514</f>
        <v>0</v>
      </c>
    </row>
    <row r="515" spans="1:27" ht="15" x14ac:dyDescent="0.25">
      <c r="A515" s="24"/>
      <c r="C515" s="36" t="s">
        <v>805</v>
      </c>
      <c r="E515" s="37">
        <f>SUM(E510:E514)</f>
        <v>0</v>
      </c>
      <c r="F515" s="35"/>
      <c r="G515" s="37">
        <f>SUM(G510:G514)</f>
        <v>0</v>
      </c>
      <c r="H515" s="35"/>
      <c r="I515" s="37">
        <f>SUM(I510:I514)</f>
        <v>0</v>
      </c>
      <c r="J515" s="35"/>
      <c r="K515" s="37">
        <f>SUM(K510:K514)</f>
        <v>0</v>
      </c>
      <c r="L515" s="35"/>
      <c r="M515" s="37">
        <f>SUM(M510:M514)</f>
        <v>0</v>
      </c>
      <c r="N515" s="35"/>
      <c r="O515" s="37">
        <f>SUM(O510:O514)</f>
        <v>0</v>
      </c>
      <c r="P515" s="35"/>
      <c r="Q515" s="37">
        <f>SUM(Q510:Q514)</f>
        <v>0</v>
      </c>
      <c r="R515" s="35"/>
      <c r="S515" s="37">
        <f>SUM(S510:S514)</f>
        <v>0</v>
      </c>
      <c r="T515" s="35"/>
      <c r="U515" s="37">
        <f>SUM(U510:U514)</f>
        <v>0</v>
      </c>
      <c r="V515" s="35"/>
      <c r="W515" s="37">
        <f>SUM(W510:W514)</f>
        <v>0</v>
      </c>
      <c r="X515" s="35"/>
      <c r="Y515" s="37">
        <f>SUM(Y510:Y514)</f>
        <v>0</v>
      </c>
      <c r="Z515" s="35"/>
      <c r="AA515" s="37">
        <f>SUM(AA510:AA514)</f>
        <v>0</v>
      </c>
    </row>
    <row r="516" spans="1:27" ht="15" x14ac:dyDescent="0.25">
      <c r="A516" s="24" t="s">
        <v>430</v>
      </c>
      <c r="C516" s="36" t="s">
        <v>431</v>
      </c>
      <c r="E516" s="37">
        <f>E486+E501+E508+E515</f>
        <v>2571600</v>
      </c>
      <c r="F516" s="35"/>
      <c r="G516" s="37">
        <f>G486+G501+G508+G515</f>
        <v>107500</v>
      </c>
      <c r="H516" s="35"/>
      <c r="I516" s="37">
        <f>I486+I501+I508+I515</f>
        <v>2679100</v>
      </c>
      <c r="J516" s="35"/>
      <c r="K516" s="37">
        <f>K486+K501+K508+K515</f>
        <v>-1894</v>
      </c>
      <c r="L516" s="35"/>
      <c r="M516" s="37">
        <f>M486+M501+M508+M515</f>
        <v>7000</v>
      </c>
      <c r="N516" s="35"/>
      <c r="O516" s="37">
        <f>O486+O501+O508+O515</f>
        <v>5106</v>
      </c>
      <c r="P516" s="35"/>
      <c r="Q516" s="37">
        <f>Q486+Q501+Q508+Q515</f>
        <v>2569706</v>
      </c>
      <c r="R516" s="35"/>
      <c r="S516" s="37">
        <f>S486+S501+S508+S515</f>
        <v>114500</v>
      </c>
      <c r="T516" s="35"/>
      <c r="U516" s="37">
        <f>U486+U501+U508+U515</f>
        <v>2684206</v>
      </c>
      <c r="V516" s="35"/>
      <c r="W516" s="37">
        <f>W486+W501+W508+W515</f>
        <v>2338548</v>
      </c>
      <c r="X516" s="35"/>
      <c r="Y516" s="37">
        <f>Y486+Y501+Y508+Y515</f>
        <v>111671</v>
      </c>
      <c r="Z516" s="35"/>
      <c r="AA516" s="37">
        <f>AA486+AA501+AA508+AA515</f>
        <v>2450219</v>
      </c>
    </row>
    <row r="517" spans="1:27" ht="15" x14ac:dyDescent="0.25">
      <c r="A517" s="24"/>
      <c r="C517" s="36" t="s">
        <v>432</v>
      </c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</row>
    <row r="518" spans="1:27" ht="15" x14ac:dyDescent="0.25">
      <c r="A518" s="24" t="s">
        <v>433</v>
      </c>
      <c r="C518" s="36"/>
      <c r="D518" s="16" t="s">
        <v>853</v>
      </c>
      <c r="E518" s="35">
        <v>0</v>
      </c>
      <c r="F518" s="35"/>
      <c r="G518" s="35">
        <v>0</v>
      </c>
      <c r="H518" s="35"/>
      <c r="I518" s="35">
        <f>E518+G518</f>
        <v>0</v>
      </c>
      <c r="J518" s="35"/>
      <c r="K518" s="35">
        <f t="shared" ref="K518:K528" si="228">Q518-E518</f>
        <v>0</v>
      </c>
      <c r="L518" s="35"/>
      <c r="M518" s="35">
        <f t="shared" ref="M518:M528" si="229">S518-G518</f>
        <v>0</v>
      </c>
      <c r="N518" s="35"/>
      <c r="O518" s="35">
        <f t="shared" ref="O518:O528" si="230">K518+M518</f>
        <v>0</v>
      </c>
      <c r="P518" s="35"/>
      <c r="Q518" s="35">
        <v>0</v>
      </c>
      <c r="R518" s="35"/>
      <c r="S518" s="35">
        <v>0</v>
      </c>
      <c r="T518" s="35"/>
      <c r="U518" s="35">
        <f t="shared" ref="U518:U528" si="231">Q518+S518</f>
        <v>0</v>
      </c>
      <c r="V518" s="35"/>
      <c r="W518" s="35">
        <v>0</v>
      </c>
      <c r="X518" s="35"/>
      <c r="Y518" s="35">
        <v>0</v>
      </c>
      <c r="Z518" s="35"/>
      <c r="AA518" s="35">
        <f>+Y518+W518</f>
        <v>0</v>
      </c>
    </row>
    <row r="519" spans="1:27" ht="15" x14ac:dyDescent="0.25">
      <c r="A519" s="24" t="s">
        <v>434</v>
      </c>
      <c r="C519" s="36"/>
      <c r="D519" s="16" t="s">
        <v>854</v>
      </c>
      <c r="E519" s="35">
        <v>0</v>
      </c>
      <c r="F519" s="35"/>
      <c r="G519" s="35">
        <v>0</v>
      </c>
      <c r="H519" s="35"/>
      <c r="I519" s="35">
        <f>E519+G519</f>
        <v>0</v>
      </c>
      <c r="J519" s="35"/>
      <c r="K519" s="35">
        <f t="shared" si="228"/>
        <v>0</v>
      </c>
      <c r="L519" s="35"/>
      <c r="M519" s="35">
        <f t="shared" si="229"/>
        <v>0</v>
      </c>
      <c r="N519" s="35"/>
      <c r="O519" s="35">
        <f t="shared" si="230"/>
        <v>0</v>
      </c>
      <c r="P519" s="35"/>
      <c r="Q519" s="35">
        <v>0</v>
      </c>
      <c r="R519" s="35"/>
      <c r="S519" s="35">
        <v>0</v>
      </c>
      <c r="T519" s="35"/>
      <c r="U519" s="35">
        <f t="shared" si="231"/>
        <v>0</v>
      </c>
      <c r="V519" s="35"/>
      <c r="W519" s="35">
        <v>0</v>
      </c>
      <c r="X519" s="35"/>
      <c r="Y519" s="35">
        <v>0</v>
      </c>
      <c r="Z519" s="35"/>
      <c r="AA519" s="35">
        <f>+Y519+W519</f>
        <v>0</v>
      </c>
    </row>
    <row r="520" spans="1:27" ht="15" x14ac:dyDescent="0.25">
      <c r="A520" s="24" t="s">
        <v>435</v>
      </c>
      <c r="C520" s="36"/>
      <c r="D520" s="16" t="s">
        <v>436</v>
      </c>
      <c r="E520" s="35">
        <v>0</v>
      </c>
      <c r="F520" s="35"/>
      <c r="G520" s="35">
        <v>0</v>
      </c>
      <c r="H520" s="35"/>
      <c r="I520" s="35">
        <f>E520+G520</f>
        <v>0</v>
      </c>
      <c r="J520" s="35"/>
      <c r="K520" s="35">
        <f t="shared" si="228"/>
        <v>0</v>
      </c>
      <c r="L520" s="35"/>
      <c r="M520" s="35">
        <f t="shared" si="229"/>
        <v>0</v>
      </c>
      <c r="N520" s="35"/>
      <c r="O520" s="35">
        <f t="shared" si="230"/>
        <v>0</v>
      </c>
      <c r="P520" s="35"/>
      <c r="Q520" s="35">
        <v>0</v>
      </c>
      <c r="R520" s="35"/>
      <c r="S520" s="35">
        <v>0</v>
      </c>
      <c r="T520" s="35"/>
      <c r="U520" s="35">
        <f t="shared" si="231"/>
        <v>0</v>
      </c>
      <c r="V520" s="35"/>
      <c r="W520" s="35">
        <v>0</v>
      </c>
      <c r="X520" s="35"/>
      <c r="Y520" s="35">
        <v>0</v>
      </c>
      <c r="Z520" s="35"/>
      <c r="AA520" s="35">
        <f>+Y520+W520</f>
        <v>0</v>
      </c>
    </row>
    <row r="521" spans="1:27" ht="15" x14ac:dyDescent="0.25">
      <c r="A521" s="24"/>
      <c r="C521" s="36"/>
      <c r="D521" s="16" t="s">
        <v>763</v>
      </c>
      <c r="E521" s="35">
        <v>0</v>
      </c>
      <c r="F521" s="35"/>
      <c r="G521" s="35">
        <v>0</v>
      </c>
      <c r="H521" s="35"/>
      <c r="I521" s="35">
        <v>0</v>
      </c>
      <c r="J521" s="35"/>
      <c r="K521" s="35">
        <v>0</v>
      </c>
      <c r="L521" s="35"/>
      <c r="M521" s="35">
        <v>0</v>
      </c>
      <c r="N521" s="35"/>
      <c r="O521" s="35">
        <v>0</v>
      </c>
      <c r="P521" s="35"/>
      <c r="Q521" s="35">
        <v>0</v>
      </c>
      <c r="R521" s="35"/>
      <c r="S521" s="35">
        <v>0</v>
      </c>
      <c r="T521" s="35"/>
      <c r="U521" s="35">
        <f t="shared" si="231"/>
        <v>0</v>
      </c>
      <c r="V521" s="35"/>
      <c r="W521" s="35">
        <v>0</v>
      </c>
      <c r="X521" s="35"/>
      <c r="Y521" s="35">
        <v>0</v>
      </c>
      <c r="Z521" s="35"/>
      <c r="AA521" s="35">
        <f>+Y521+W521</f>
        <v>0</v>
      </c>
    </row>
    <row r="522" spans="1:27" ht="15" x14ac:dyDescent="0.25">
      <c r="A522" s="24" t="s">
        <v>437</v>
      </c>
      <c r="C522" s="36"/>
      <c r="D522" s="16" t="s">
        <v>438</v>
      </c>
      <c r="E522" s="35">
        <v>3400</v>
      </c>
      <c r="F522" s="35"/>
      <c r="G522" s="35">
        <v>0</v>
      </c>
      <c r="H522" s="35"/>
      <c r="I522" s="35">
        <f>E522+G522</f>
        <v>3400</v>
      </c>
      <c r="J522" s="35"/>
      <c r="K522" s="35">
        <f t="shared" si="228"/>
        <v>0</v>
      </c>
      <c r="L522" s="35"/>
      <c r="M522" s="35">
        <f t="shared" si="229"/>
        <v>0</v>
      </c>
      <c r="N522" s="35"/>
      <c r="O522" s="35">
        <f t="shared" si="230"/>
        <v>0</v>
      </c>
      <c r="P522" s="35"/>
      <c r="Q522" s="35">
        <v>3400</v>
      </c>
      <c r="R522" s="35"/>
      <c r="S522" s="35">
        <v>0</v>
      </c>
      <c r="T522" s="35"/>
      <c r="U522" s="35">
        <f t="shared" si="231"/>
        <v>3400</v>
      </c>
      <c r="V522" s="35"/>
      <c r="W522" s="35">
        <v>3329</v>
      </c>
      <c r="X522" s="35"/>
      <c r="Y522" s="35">
        <v>0</v>
      </c>
      <c r="Z522" s="35"/>
      <c r="AA522" s="35">
        <f>+Y522+W522</f>
        <v>3329</v>
      </c>
    </row>
    <row r="523" spans="1:27" ht="15" x14ac:dyDescent="0.25">
      <c r="A523" s="24" t="s">
        <v>439</v>
      </c>
      <c r="C523" s="36"/>
      <c r="D523" s="16" t="s">
        <v>440</v>
      </c>
      <c r="E523" s="35">
        <v>0</v>
      </c>
      <c r="F523" s="35"/>
      <c r="G523" s="35">
        <v>0</v>
      </c>
      <c r="H523" s="35"/>
      <c r="I523" s="35">
        <f t="shared" ref="I523:I538" si="232">E523+G523</f>
        <v>0</v>
      </c>
      <c r="J523" s="35"/>
      <c r="K523" s="35">
        <f t="shared" si="228"/>
        <v>0</v>
      </c>
      <c r="L523" s="35"/>
      <c r="M523" s="35">
        <f t="shared" si="229"/>
        <v>0</v>
      </c>
      <c r="N523" s="35"/>
      <c r="O523" s="35">
        <f t="shared" si="230"/>
        <v>0</v>
      </c>
      <c r="P523" s="35"/>
      <c r="Q523" s="35">
        <v>0</v>
      </c>
      <c r="R523" s="35"/>
      <c r="S523" s="35">
        <v>0</v>
      </c>
      <c r="T523" s="35"/>
      <c r="U523" s="35">
        <f t="shared" si="231"/>
        <v>0</v>
      </c>
      <c r="V523" s="35"/>
      <c r="W523" s="35">
        <v>0</v>
      </c>
      <c r="X523" s="35"/>
      <c r="Y523" s="35">
        <v>0</v>
      </c>
      <c r="Z523" s="35"/>
      <c r="AA523" s="35">
        <f t="shared" ref="AA523:AA538" si="233">+Y523+W523</f>
        <v>0</v>
      </c>
    </row>
    <row r="524" spans="1:27" ht="15" x14ac:dyDescent="0.25">
      <c r="A524" s="24" t="s">
        <v>441</v>
      </c>
      <c r="C524" s="36"/>
      <c r="D524" s="16" t="s">
        <v>417</v>
      </c>
      <c r="E524" s="35">
        <v>0</v>
      </c>
      <c r="F524" s="35"/>
      <c r="G524" s="35">
        <v>0</v>
      </c>
      <c r="H524" s="35"/>
      <c r="I524" s="35">
        <f t="shared" si="232"/>
        <v>0</v>
      </c>
      <c r="J524" s="35"/>
      <c r="K524" s="35">
        <f t="shared" si="228"/>
        <v>0</v>
      </c>
      <c r="L524" s="35"/>
      <c r="M524" s="35">
        <f t="shared" si="229"/>
        <v>0</v>
      </c>
      <c r="N524" s="35"/>
      <c r="O524" s="35">
        <f t="shared" si="230"/>
        <v>0</v>
      </c>
      <c r="P524" s="35"/>
      <c r="Q524" s="35">
        <v>0</v>
      </c>
      <c r="R524" s="35"/>
      <c r="S524" s="35">
        <v>0</v>
      </c>
      <c r="T524" s="35"/>
      <c r="U524" s="35">
        <f t="shared" si="231"/>
        <v>0</v>
      </c>
      <c r="V524" s="35"/>
      <c r="W524" s="35">
        <v>0</v>
      </c>
      <c r="X524" s="35"/>
      <c r="Y524" s="35">
        <v>0</v>
      </c>
      <c r="Z524" s="35"/>
      <c r="AA524" s="35">
        <f t="shared" si="233"/>
        <v>0</v>
      </c>
    </row>
    <row r="525" spans="1:27" ht="15" x14ac:dyDescent="0.25">
      <c r="A525" s="24" t="s">
        <v>442</v>
      </c>
      <c r="C525" s="36"/>
      <c r="D525" s="16" t="s">
        <v>443</v>
      </c>
      <c r="E525" s="35">
        <v>0</v>
      </c>
      <c r="F525" s="35"/>
      <c r="G525" s="35">
        <v>0</v>
      </c>
      <c r="H525" s="35"/>
      <c r="I525" s="35">
        <f t="shared" si="232"/>
        <v>0</v>
      </c>
      <c r="J525" s="35"/>
      <c r="K525" s="35">
        <f t="shared" si="228"/>
        <v>0</v>
      </c>
      <c r="L525" s="35"/>
      <c r="M525" s="35">
        <f t="shared" si="229"/>
        <v>0</v>
      </c>
      <c r="N525" s="35"/>
      <c r="O525" s="35">
        <f t="shared" si="230"/>
        <v>0</v>
      </c>
      <c r="P525" s="35"/>
      <c r="Q525" s="35">
        <v>0</v>
      </c>
      <c r="R525" s="35"/>
      <c r="S525" s="35">
        <v>0</v>
      </c>
      <c r="T525" s="35"/>
      <c r="U525" s="35">
        <f t="shared" si="231"/>
        <v>0</v>
      </c>
      <c r="V525" s="35"/>
      <c r="W525" s="35">
        <v>0</v>
      </c>
      <c r="X525" s="35"/>
      <c r="Y525" s="35">
        <v>0</v>
      </c>
      <c r="Z525" s="35"/>
      <c r="AA525" s="35">
        <f t="shared" si="233"/>
        <v>0</v>
      </c>
    </row>
    <row r="526" spans="1:27" ht="15" x14ac:dyDescent="0.25">
      <c r="A526" s="24" t="s">
        <v>444</v>
      </c>
      <c r="C526" s="36"/>
      <c r="D526" s="16" t="s">
        <v>445</v>
      </c>
      <c r="E526" s="35">
        <v>0</v>
      </c>
      <c r="F526" s="35"/>
      <c r="G526" s="35">
        <v>0</v>
      </c>
      <c r="H526" s="35"/>
      <c r="I526" s="35">
        <f t="shared" si="232"/>
        <v>0</v>
      </c>
      <c r="J526" s="35"/>
      <c r="K526" s="35">
        <f t="shared" si="228"/>
        <v>0</v>
      </c>
      <c r="L526" s="35"/>
      <c r="M526" s="35">
        <f t="shared" si="229"/>
        <v>0</v>
      </c>
      <c r="N526" s="35"/>
      <c r="O526" s="35">
        <f t="shared" si="230"/>
        <v>0</v>
      </c>
      <c r="P526" s="35"/>
      <c r="Q526" s="35">
        <v>0</v>
      </c>
      <c r="R526" s="35"/>
      <c r="S526" s="35">
        <v>0</v>
      </c>
      <c r="T526" s="35"/>
      <c r="U526" s="35">
        <f t="shared" si="231"/>
        <v>0</v>
      </c>
      <c r="V526" s="35"/>
      <c r="W526" s="35">
        <v>0</v>
      </c>
      <c r="X526" s="35"/>
      <c r="Y526" s="35">
        <v>0</v>
      </c>
      <c r="Z526" s="35"/>
      <c r="AA526" s="35">
        <f t="shared" si="233"/>
        <v>0</v>
      </c>
    </row>
    <row r="527" spans="1:27" ht="15" x14ac:dyDescent="0.25">
      <c r="A527" s="24" t="s">
        <v>446</v>
      </c>
      <c r="C527" s="36"/>
      <c r="D527" s="16" t="s">
        <v>447</v>
      </c>
      <c r="E527" s="35">
        <v>280000</v>
      </c>
      <c r="F527" s="35"/>
      <c r="G527" s="35">
        <v>0</v>
      </c>
      <c r="H527" s="35"/>
      <c r="I527" s="35">
        <f t="shared" si="232"/>
        <v>280000</v>
      </c>
      <c r="J527" s="35"/>
      <c r="K527" s="35">
        <f t="shared" si="228"/>
        <v>6786</v>
      </c>
      <c r="L527" s="35"/>
      <c r="M527" s="35">
        <f t="shared" si="229"/>
        <v>0</v>
      </c>
      <c r="N527" s="35"/>
      <c r="O527" s="35">
        <f t="shared" si="230"/>
        <v>6786</v>
      </c>
      <c r="P527" s="35"/>
      <c r="Q527" s="35">
        <v>286786</v>
      </c>
      <c r="R527" s="35"/>
      <c r="S527" s="35">
        <v>0</v>
      </c>
      <c r="T527" s="35"/>
      <c r="U527" s="35">
        <f t="shared" si="231"/>
        <v>286786</v>
      </c>
      <c r="V527" s="35"/>
      <c r="W527" s="35">
        <v>258850</v>
      </c>
      <c r="X527" s="35"/>
      <c r="Y527" s="35">
        <v>0</v>
      </c>
      <c r="Z527" s="35"/>
      <c r="AA527" s="35">
        <f t="shared" si="233"/>
        <v>258850</v>
      </c>
    </row>
    <row r="528" spans="1:27" ht="15" x14ac:dyDescent="0.25">
      <c r="A528" s="24" t="s">
        <v>448</v>
      </c>
      <c r="C528" s="36"/>
      <c r="D528" s="16" t="s">
        <v>449</v>
      </c>
      <c r="E528" s="35">
        <v>75000</v>
      </c>
      <c r="F528" s="35"/>
      <c r="G528" s="35">
        <v>85000</v>
      </c>
      <c r="H528" s="35"/>
      <c r="I528" s="35">
        <f t="shared" si="232"/>
        <v>160000</v>
      </c>
      <c r="J528" s="35"/>
      <c r="K528" s="35">
        <f t="shared" si="228"/>
        <v>-1740</v>
      </c>
      <c r="L528" s="35"/>
      <c r="M528" s="35">
        <f t="shared" si="229"/>
        <v>-5000</v>
      </c>
      <c r="N528" s="35"/>
      <c r="O528" s="35">
        <f t="shared" si="230"/>
        <v>-6740</v>
      </c>
      <c r="P528" s="35"/>
      <c r="Q528" s="35">
        <v>73260</v>
      </c>
      <c r="R528" s="35"/>
      <c r="S528" s="35">
        <v>80000</v>
      </c>
      <c r="T528" s="35"/>
      <c r="U528" s="35">
        <f t="shared" si="231"/>
        <v>153260</v>
      </c>
      <c r="V528" s="35"/>
      <c r="W528" s="35">
        <v>56145</v>
      </c>
      <c r="X528" s="35"/>
      <c r="Y528" s="35">
        <v>78954</v>
      </c>
      <c r="Z528" s="35"/>
      <c r="AA528" s="35">
        <f t="shared" si="233"/>
        <v>135099</v>
      </c>
    </row>
    <row r="529" spans="1:27" ht="15" x14ac:dyDescent="0.25">
      <c r="A529" s="24" t="s">
        <v>450</v>
      </c>
      <c r="C529" s="36"/>
      <c r="D529" s="16" t="s">
        <v>451</v>
      </c>
      <c r="E529" s="35">
        <v>0</v>
      </c>
      <c r="F529" s="35"/>
      <c r="G529" s="35">
        <v>0</v>
      </c>
      <c r="H529" s="35"/>
      <c r="I529" s="35">
        <f t="shared" si="232"/>
        <v>0</v>
      </c>
      <c r="J529" s="35"/>
      <c r="K529" s="35">
        <f t="shared" ref="K529:K538" si="234">Q529-E529</f>
        <v>0</v>
      </c>
      <c r="L529" s="35"/>
      <c r="M529" s="35">
        <f t="shared" ref="M529:M538" si="235">S529-G529</f>
        <v>0</v>
      </c>
      <c r="N529" s="35"/>
      <c r="O529" s="35">
        <f t="shared" ref="O529:O538" si="236">K529+M529</f>
        <v>0</v>
      </c>
      <c r="P529" s="35"/>
      <c r="Q529" s="35">
        <v>0</v>
      </c>
      <c r="R529" s="35"/>
      <c r="S529" s="35">
        <v>0</v>
      </c>
      <c r="T529" s="35"/>
      <c r="U529" s="35">
        <f t="shared" ref="U529:U538" si="237">Q529+S529</f>
        <v>0</v>
      </c>
      <c r="V529" s="35"/>
      <c r="W529" s="35">
        <v>0</v>
      </c>
      <c r="X529" s="35"/>
      <c r="Y529" s="35">
        <v>0</v>
      </c>
      <c r="Z529" s="35"/>
      <c r="AA529" s="35">
        <f t="shared" si="233"/>
        <v>0</v>
      </c>
    </row>
    <row r="530" spans="1:27" ht="15" x14ac:dyDescent="0.25">
      <c r="A530" s="24" t="s">
        <v>452</v>
      </c>
      <c r="C530" s="36"/>
      <c r="D530" s="16" t="s">
        <v>453</v>
      </c>
      <c r="E530" s="35">
        <v>0</v>
      </c>
      <c r="F530" s="35"/>
      <c r="G530" s="35">
        <v>0</v>
      </c>
      <c r="H530" s="35"/>
      <c r="I530" s="35">
        <f t="shared" si="232"/>
        <v>0</v>
      </c>
      <c r="J530" s="35"/>
      <c r="K530" s="35">
        <f t="shared" si="234"/>
        <v>0</v>
      </c>
      <c r="L530" s="35"/>
      <c r="M530" s="35">
        <f t="shared" si="235"/>
        <v>0</v>
      </c>
      <c r="N530" s="35"/>
      <c r="O530" s="35">
        <f t="shared" si="236"/>
        <v>0</v>
      </c>
      <c r="P530" s="35"/>
      <c r="Q530" s="35">
        <v>0</v>
      </c>
      <c r="R530" s="35"/>
      <c r="S530" s="35">
        <v>0</v>
      </c>
      <c r="T530" s="35"/>
      <c r="U530" s="35">
        <f t="shared" si="237"/>
        <v>0</v>
      </c>
      <c r="V530" s="35"/>
      <c r="W530" s="35">
        <v>0</v>
      </c>
      <c r="X530" s="35"/>
      <c r="Y530" s="35">
        <v>0</v>
      </c>
      <c r="Z530" s="35"/>
      <c r="AA530" s="35">
        <f t="shared" si="233"/>
        <v>0</v>
      </c>
    </row>
    <row r="531" spans="1:27" ht="15" x14ac:dyDescent="0.25">
      <c r="A531" s="24" t="s">
        <v>454</v>
      </c>
      <c r="C531" s="36"/>
      <c r="D531" s="16" t="s">
        <v>455</v>
      </c>
      <c r="E531" s="35">
        <v>0</v>
      </c>
      <c r="F531" s="35"/>
      <c r="G531" s="35">
        <v>0</v>
      </c>
      <c r="H531" s="35"/>
      <c r="I531" s="35">
        <f t="shared" si="232"/>
        <v>0</v>
      </c>
      <c r="J531" s="35"/>
      <c r="K531" s="35">
        <f t="shared" si="234"/>
        <v>0</v>
      </c>
      <c r="L531" s="35"/>
      <c r="M531" s="35">
        <f t="shared" si="235"/>
        <v>0</v>
      </c>
      <c r="N531" s="35"/>
      <c r="O531" s="35">
        <f t="shared" si="236"/>
        <v>0</v>
      </c>
      <c r="P531" s="35"/>
      <c r="Q531" s="35">
        <v>0</v>
      </c>
      <c r="R531" s="35"/>
      <c r="S531" s="35">
        <v>0</v>
      </c>
      <c r="T531" s="35"/>
      <c r="U531" s="35">
        <f t="shared" si="237"/>
        <v>0</v>
      </c>
      <c r="V531" s="35"/>
      <c r="W531" s="35">
        <v>0</v>
      </c>
      <c r="X531" s="35"/>
      <c r="Y531" s="35">
        <v>0</v>
      </c>
      <c r="Z531" s="35"/>
      <c r="AA531" s="35">
        <f t="shared" si="233"/>
        <v>0</v>
      </c>
    </row>
    <row r="532" spans="1:27" ht="15" x14ac:dyDescent="0.25">
      <c r="A532" s="24" t="s">
        <v>456</v>
      </c>
      <c r="C532" s="36"/>
      <c r="D532" s="16" t="s">
        <v>457</v>
      </c>
      <c r="E532" s="35">
        <v>0</v>
      </c>
      <c r="F532" s="35"/>
      <c r="G532" s="35">
        <v>0</v>
      </c>
      <c r="H532" s="35"/>
      <c r="I532" s="35">
        <f t="shared" si="232"/>
        <v>0</v>
      </c>
      <c r="J532" s="35"/>
      <c r="K532" s="35">
        <f t="shared" si="234"/>
        <v>0</v>
      </c>
      <c r="L532" s="35"/>
      <c r="M532" s="35">
        <f t="shared" si="235"/>
        <v>0</v>
      </c>
      <c r="N532" s="35"/>
      <c r="O532" s="35">
        <f t="shared" si="236"/>
        <v>0</v>
      </c>
      <c r="P532" s="35"/>
      <c r="Q532" s="35">
        <v>0</v>
      </c>
      <c r="R532" s="35"/>
      <c r="S532" s="35">
        <v>0</v>
      </c>
      <c r="T532" s="35"/>
      <c r="U532" s="35">
        <f t="shared" si="237"/>
        <v>0</v>
      </c>
      <c r="V532" s="35"/>
      <c r="W532" s="35">
        <v>0</v>
      </c>
      <c r="X532" s="35"/>
      <c r="Y532" s="35">
        <v>0</v>
      </c>
      <c r="Z532" s="35"/>
      <c r="AA532" s="35">
        <f t="shared" si="233"/>
        <v>0</v>
      </c>
    </row>
    <row r="533" spans="1:27" ht="15" x14ac:dyDescent="0.25">
      <c r="A533" s="24" t="s">
        <v>458</v>
      </c>
      <c r="C533" s="36"/>
      <c r="D533" s="16" t="s">
        <v>459</v>
      </c>
      <c r="E533" s="35">
        <v>0</v>
      </c>
      <c r="F533" s="35"/>
      <c r="G533" s="35">
        <v>0</v>
      </c>
      <c r="H533" s="35"/>
      <c r="I533" s="35">
        <f t="shared" si="232"/>
        <v>0</v>
      </c>
      <c r="J533" s="35"/>
      <c r="K533" s="35">
        <f t="shared" si="234"/>
        <v>0</v>
      </c>
      <c r="L533" s="35"/>
      <c r="M533" s="35">
        <f t="shared" si="235"/>
        <v>0</v>
      </c>
      <c r="N533" s="35"/>
      <c r="O533" s="35">
        <f t="shared" si="236"/>
        <v>0</v>
      </c>
      <c r="P533" s="35"/>
      <c r="Q533" s="35">
        <v>0</v>
      </c>
      <c r="R533" s="35"/>
      <c r="S533" s="35">
        <v>0</v>
      </c>
      <c r="T533" s="35"/>
      <c r="U533" s="35">
        <f t="shared" si="237"/>
        <v>0</v>
      </c>
      <c r="V533" s="35"/>
      <c r="W533" s="35">
        <v>0</v>
      </c>
      <c r="X533" s="35"/>
      <c r="Y533" s="35">
        <v>0</v>
      </c>
      <c r="Z533" s="35"/>
      <c r="AA533" s="35">
        <f t="shared" si="233"/>
        <v>0</v>
      </c>
    </row>
    <row r="534" spans="1:27" ht="15" x14ac:dyDescent="0.25">
      <c r="A534" s="24" t="s">
        <v>460</v>
      </c>
      <c r="C534" s="36"/>
      <c r="D534" s="16" t="s">
        <v>764</v>
      </c>
      <c r="E534" s="35">
        <v>0</v>
      </c>
      <c r="F534" s="35"/>
      <c r="G534" s="35">
        <v>0</v>
      </c>
      <c r="H534" s="35"/>
      <c r="I534" s="35">
        <f t="shared" si="232"/>
        <v>0</v>
      </c>
      <c r="J534" s="35"/>
      <c r="K534" s="35">
        <f t="shared" si="234"/>
        <v>0</v>
      </c>
      <c r="L534" s="35"/>
      <c r="M534" s="35">
        <f t="shared" si="235"/>
        <v>0</v>
      </c>
      <c r="N534" s="35"/>
      <c r="O534" s="35">
        <f t="shared" si="236"/>
        <v>0</v>
      </c>
      <c r="P534" s="35"/>
      <c r="Q534" s="35">
        <v>0</v>
      </c>
      <c r="R534" s="35"/>
      <c r="S534" s="35">
        <v>0</v>
      </c>
      <c r="T534" s="35"/>
      <c r="U534" s="35">
        <f t="shared" si="237"/>
        <v>0</v>
      </c>
      <c r="V534" s="35"/>
      <c r="W534" s="35">
        <v>0</v>
      </c>
      <c r="X534" s="35"/>
      <c r="Y534" s="35">
        <v>0</v>
      </c>
      <c r="Z534" s="35"/>
      <c r="AA534" s="35">
        <f t="shared" si="233"/>
        <v>0</v>
      </c>
    </row>
    <row r="535" spans="1:27" ht="15" x14ac:dyDescent="0.25">
      <c r="A535" s="24" t="s">
        <v>460</v>
      </c>
      <c r="C535" s="36"/>
      <c r="D535" s="16" t="s">
        <v>765</v>
      </c>
      <c r="E535" s="35">
        <v>0</v>
      </c>
      <c r="F535" s="35"/>
      <c r="G535" s="35">
        <v>0</v>
      </c>
      <c r="H535" s="35"/>
      <c r="I535" s="35">
        <f>E535+G535</f>
        <v>0</v>
      </c>
      <c r="J535" s="35"/>
      <c r="K535" s="35">
        <f>Q535-E535</f>
        <v>0</v>
      </c>
      <c r="L535" s="35"/>
      <c r="M535" s="35">
        <f>S535-G535</f>
        <v>0</v>
      </c>
      <c r="N535" s="35"/>
      <c r="O535" s="35">
        <f>K535+M535</f>
        <v>0</v>
      </c>
      <c r="P535" s="35"/>
      <c r="Q535" s="35">
        <v>0</v>
      </c>
      <c r="R535" s="35"/>
      <c r="S535" s="35">
        <v>0</v>
      </c>
      <c r="T535" s="35"/>
      <c r="U535" s="35">
        <f>Q535+S535</f>
        <v>0</v>
      </c>
      <c r="V535" s="35"/>
      <c r="W535" s="35">
        <v>0</v>
      </c>
      <c r="X535" s="35"/>
      <c r="Y535" s="35">
        <v>0</v>
      </c>
      <c r="Z535" s="35"/>
      <c r="AA535" s="35">
        <f>+Y535+W535</f>
        <v>0</v>
      </c>
    </row>
    <row r="536" spans="1:27" ht="15" x14ac:dyDescent="0.25">
      <c r="A536" s="24" t="s">
        <v>461</v>
      </c>
      <c r="C536" s="36"/>
      <c r="D536" s="16" t="s">
        <v>462</v>
      </c>
      <c r="E536" s="35">
        <v>0</v>
      </c>
      <c r="F536" s="35"/>
      <c r="G536" s="35">
        <v>0</v>
      </c>
      <c r="H536" s="35"/>
      <c r="I536" s="35">
        <f t="shared" si="232"/>
        <v>0</v>
      </c>
      <c r="J536" s="35"/>
      <c r="K536" s="35">
        <f t="shared" si="234"/>
        <v>0</v>
      </c>
      <c r="L536" s="35"/>
      <c r="M536" s="35">
        <f t="shared" si="235"/>
        <v>0</v>
      </c>
      <c r="N536" s="35"/>
      <c r="O536" s="35">
        <f t="shared" si="236"/>
        <v>0</v>
      </c>
      <c r="P536" s="35"/>
      <c r="Q536" s="35">
        <v>0</v>
      </c>
      <c r="R536" s="35"/>
      <c r="S536" s="35">
        <v>0</v>
      </c>
      <c r="T536" s="35"/>
      <c r="U536" s="35">
        <f t="shared" si="237"/>
        <v>0</v>
      </c>
      <c r="V536" s="35"/>
      <c r="W536" s="35">
        <v>0</v>
      </c>
      <c r="X536" s="35"/>
      <c r="Y536" s="35">
        <v>0</v>
      </c>
      <c r="Z536" s="35"/>
      <c r="AA536" s="35">
        <f t="shared" si="233"/>
        <v>0</v>
      </c>
    </row>
    <row r="537" spans="1:27" ht="15" x14ac:dyDescent="0.25">
      <c r="A537" s="24" t="s">
        <v>463</v>
      </c>
      <c r="C537" s="36"/>
      <c r="D537" s="16" t="s">
        <v>246</v>
      </c>
      <c r="E537" s="35">
        <v>0</v>
      </c>
      <c r="F537" s="35"/>
      <c r="G537" s="35">
        <v>0</v>
      </c>
      <c r="H537" s="35"/>
      <c r="I537" s="35">
        <f t="shared" si="232"/>
        <v>0</v>
      </c>
      <c r="J537" s="35"/>
      <c r="K537" s="35">
        <f t="shared" si="234"/>
        <v>0</v>
      </c>
      <c r="L537" s="35"/>
      <c r="M537" s="35">
        <f t="shared" si="235"/>
        <v>0</v>
      </c>
      <c r="N537" s="35"/>
      <c r="O537" s="35">
        <f t="shared" si="236"/>
        <v>0</v>
      </c>
      <c r="P537" s="35"/>
      <c r="Q537" s="35">
        <v>0</v>
      </c>
      <c r="R537" s="35"/>
      <c r="S537" s="35">
        <v>0</v>
      </c>
      <c r="T537" s="35"/>
      <c r="U537" s="35">
        <f t="shared" si="237"/>
        <v>0</v>
      </c>
      <c r="V537" s="35"/>
      <c r="W537" s="35">
        <v>0</v>
      </c>
      <c r="X537" s="35"/>
      <c r="Y537" s="35">
        <v>0</v>
      </c>
      <c r="Z537" s="35"/>
      <c r="AA537" s="35">
        <f t="shared" si="233"/>
        <v>0</v>
      </c>
    </row>
    <row r="538" spans="1:27" ht="15" x14ac:dyDescent="0.25">
      <c r="A538" s="24" t="s">
        <v>464</v>
      </c>
      <c r="C538" s="36"/>
      <c r="D538" s="16" t="s">
        <v>51</v>
      </c>
      <c r="E538" s="35">
        <v>0</v>
      </c>
      <c r="F538" s="35"/>
      <c r="G538" s="35">
        <v>0</v>
      </c>
      <c r="H538" s="35"/>
      <c r="I538" s="35">
        <f t="shared" si="232"/>
        <v>0</v>
      </c>
      <c r="J538" s="35"/>
      <c r="K538" s="35">
        <f t="shared" si="234"/>
        <v>0</v>
      </c>
      <c r="L538" s="35"/>
      <c r="M538" s="35">
        <f t="shared" si="235"/>
        <v>0</v>
      </c>
      <c r="N538" s="35"/>
      <c r="O538" s="35">
        <f t="shared" si="236"/>
        <v>0</v>
      </c>
      <c r="P538" s="35"/>
      <c r="Q538" s="35">
        <v>0</v>
      </c>
      <c r="R538" s="35"/>
      <c r="S538" s="35">
        <v>0</v>
      </c>
      <c r="T538" s="35"/>
      <c r="U538" s="35">
        <f t="shared" si="237"/>
        <v>0</v>
      </c>
      <c r="V538" s="35"/>
      <c r="W538" s="35">
        <v>0</v>
      </c>
      <c r="X538" s="35"/>
      <c r="Y538" s="35">
        <v>0</v>
      </c>
      <c r="Z538" s="35"/>
      <c r="AA538" s="35">
        <f t="shared" si="233"/>
        <v>0</v>
      </c>
    </row>
    <row r="539" spans="1:27" ht="15" x14ac:dyDescent="0.25">
      <c r="A539" s="24" t="s">
        <v>465</v>
      </c>
      <c r="C539" s="36" t="s">
        <v>466</v>
      </c>
      <c r="E539" s="37">
        <f>SUM(E518:E538)</f>
        <v>358400</v>
      </c>
      <c r="F539" s="35"/>
      <c r="G539" s="37">
        <f>SUM(G518:G538)</f>
        <v>85000</v>
      </c>
      <c r="H539" s="35"/>
      <c r="I539" s="37">
        <f>SUM(I518:I538)</f>
        <v>443400</v>
      </c>
      <c r="J539" s="35"/>
      <c r="K539" s="37">
        <f>SUM(K518:K538)</f>
        <v>5046</v>
      </c>
      <c r="L539" s="35"/>
      <c r="M539" s="37">
        <f>SUM(M518:M538)</f>
        <v>-5000</v>
      </c>
      <c r="N539" s="35"/>
      <c r="O539" s="37">
        <f>SUM(O518:O538)</f>
        <v>46</v>
      </c>
      <c r="P539" s="35"/>
      <c r="Q539" s="37">
        <f>SUM(Q518:Q538)</f>
        <v>363446</v>
      </c>
      <c r="R539" s="35"/>
      <c r="S539" s="37">
        <f>SUM(S518:S538)</f>
        <v>80000</v>
      </c>
      <c r="T539" s="35"/>
      <c r="U539" s="37">
        <f>SUM(U518:U538)</f>
        <v>443446</v>
      </c>
      <c r="V539" s="35"/>
      <c r="W539" s="37">
        <f>SUM(W518:W538)</f>
        <v>318324</v>
      </c>
      <c r="X539" s="35"/>
      <c r="Y539" s="37">
        <f>SUM(Y518:Y538)</f>
        <v>78954</v>
      </c>
      <c r="Z539" s="35"/>
      <c r="AA539" s="37">
        <f>SUM(AA518:AA538)</f>
        <v>397278</v>
      </c>
    </row>
    <row r="540" spans="1:27" ht="15" x14ac:dyDescent="0.25">
      <c r="A540" s="24"/>
      <c r="C540" s="36" t="s">
        <v>868</v>
      </c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</row>
    <row r="541" spans="1:27" ht="15" x14ac:dyDescent="0.25">
      <c r="A541" s="24" t="s">
        <v>476</v>
      </c>
      <c r="D541" s="16" t="s">
        <v>477</v>
      </c>
      <c r="E541" s="35">
        <v>0</v>
      </c>
      <c r="F541" s="35"/>
      <c r="G541" s="35">
        <v>235000</v>
      </c>
      <c r="H541" s="35"/>
      <c r="I541" s="35">
        <f t="shared" ref="I541:I548" si="238">E541+G541</f>
        <v>235000</v>
      </c>
      <c r="J541" s="35"/>
      <c r="K541" s="35">
        <f t="shared" ref="K541:K548" si="239">Q541-E541</f>
        <v>0</v>
      </c>
      <c r="L541" s="35"/>
      <c r="M541" s="35">
        <f t="shared" ref="M541:M548" si="240">S541-G541</f>
        <v>-15000</v>
      </c>
      <c r="N541" s="35"/>
      <c r="O541" s="35">
        <f t="shared" ref="O541:O548" si="241">K541+M541</f>
        <v>-15000</v>
      </c>
      <c r="P541" s="35"/>
      <c r="Q541" s="35">
        <v>0</v>
      </c>
      <c r="R541" s="35"/>
      <c r="S541" s="35">
        <v>220000</v>
      </c>
      <c r="T541" s="35"/>
      <c r="U541" s="35">
        <f t="shared" ref="U541:U548" si="242">Q541+S541</f>
        <v>220000</v>
      </c>
      <c r="V541" s="35"/>
      <c r="W541" s="35">
        <f>Q541</f>
        <v>0</v>
      </c>
      <c r="X541" s="35"/>
      <c r="Y541" s="35">
        <v>210000</v>
      </c>
      <c r="Z541" s="35"/>
      <c r="AA541" s="35">
        <f t="shared" ref="AA541:AA548" si="243">+Y541+W541</f>
        <v>210000</v>
      </c>
    </row>
    <row r="542" spans="1:27" ht="15" x14ac:dyDescent="0.25">
      <c r="A542" s="24" t="s">
        <v>478</v>
      </c>
      <c r="D542" s="16" t="s">
        <v>479</v>
      </c>
      <c r="E542" s="35">
        <v>240000</v>
      </c>
      <c r="F542" s="35"/>
      <c r="G542" s="35">
        <v>275000</v>
      </c>
      <c r="H542" s="35"/>
      <c r="I542" s="35">
        <f t="shared" si="238"/>
        <v>515000</v>
      </c>
      <c r="J542" s="35"/>
      <c r="K542" s="35">
        <f t="shared" si="239"/>
        <v>0</v>
      </c>
      <c r="L542" s="35"/>
      <c r="M542" s="35">
        <f t="shared" si="240"/>
        <v>-35000</v>
      </c>
      <c r="N542" s="35"/>
      <c r="O542" s="35">
        <f t="shared" si="241"/>
        <v>-35000</v>
      </c>
      <c r="P542" s="35"/>
      <c r="Q542" s="35">
        <v>240000</v>
      </c>
      <c r="R542" s="35"/>
      <c r="S542" s="35">
        <v>240000</v>
      </c>
      <c r="T542" s="35"/>
      <c r="U542" s="35">
        <f t="shared" si="242"/>
        <v>480000</v>
      </c>
      <c r="V542" s="35"/>
      <c r="W542" s="35">
        <v>239877</v>
      </c>
      <c r="X542" s="35"/>
      <c r="Y542" s="35">
        <v>230000</v>
      </c>
      <c r="Z542" s="35"/>
      <c r="AA542" s="35">
        <f t="shared" si="243"/>
        <v>469877</v>
      </c>
    </row>
    <row r="543" spans="1:27" ht="15" x14ac:dyDescent="0.25">
      <c r="A543" s="24" t="s">
        <v>480</v>
      </c>
      <c r="D543" s="16" t="s">
        <v>481</v>
      </c>
      <c r="E543" s="35">
        <v>0</v>
      </c>
      <c r="F543" s="35"/>
      <c r="G543" s="35">
        <v>15000</v>
      </c>
      <c r="H543" s="35"/>
      <c r="I543" s="35">
        <f t="shared" si="238"/>
        <v>15000</v>
      </c>
      <c r="J543" s="35"/>
      <c r="K543" s="35">
        <f t="shared" si="239"/>
        <v>0</v>
      </c>
      <c r="L543" s="35"/>
      <c r="M543" s="35">
        <f t="shared" si="240"/>
        <v>0</v>
      </c>
      <c r="N543" s="35"/>
      <c r="O543" s="35">
        <f t="shared" si="241"/>
        <v>0</v>
      </c>
      <c r="P543" s="35"/>
      <c r="Q543" s="35">
        <v>0</v>
      </c>
      <c r="R543" s="35"/>
      <c r="S543" s="35">
        <v>15000</v>
      </c>
      <c r="T543" s="35"/>
      <c r="U543" s="35">
        <f t="shared" si="242"/>
        <v>15000</v>
      </c>
      <c r="V543" s="35"/>
      <c r="W543" s="35">
        <f>Q543</f>
        <v>0</v>
      </c>
      <c r="X543" s="35"/>
      <c r="Y543" s="35">
        <v>14500</v>
      </c>
      <c r="Z543" s="35"/>
      <c r="AA543" s="35">
        <f t="shared" si="243"/>
        <v>14500</v>
      </c>
    </row>
    <row r="544" spans="1:27" ht="15" x14ac:dyDescent="0.25">
      <c r="A544" s="24" t="s">
        <v>482</v>
      </c>
      <c r="D544" s="16" t="s">
        <v>483</v>
      </c>
      <c r="E544" s="35">
        <v>6500</v>
      </c>
      <c r="F544" s="35"/>
      <c r="G544" s="35">
        <v>20000</v>
      </c>
      <c r="H544" s="35"/>
      <c r="I544" s="35">
        <f t="shared" si="238"/>
        <v>26500</v>
      </c>
      <c r="J544" s="35"/>
      <c r="K544" s="35">
        <f t="shared" si="239"/>
        <v>0</v>
      </c>
      <c r="L544" s="35"/>
      <c r="M544" s="35">
        <f t="shared" si="240"/>
        <v>0</v>
      </c>
      <c r="N544" s="35"/>
      <c r="O544" s="35">
        <f t="shared" si="241"/>
        <v>0</v>
      </c>
      <c r="P544" s="35"/>
      <c r="Q544" s="35">
        <v>6500</v>
      </c>
      <c r="R544" s="35"/>
      <c r="S544" s="35">
        <v>20000</v>
      </c>
      <c r="T544" s="35"/>
      <c r="U544" s="35">
        <f t="shared" si="242"/>
        <v>26500</v>
      </c>
      <c r="V544" s="35"/>
      <c r="W544" s="35">
        <v>4000</v>
      </c>
      <c r="X544" s="35"/>
      <c r="Y544" s="35">
        <v>20000</v>
      </c>
      <c r="Z544" s="35"/>
      <c r="AA544" s="35">
        <f t="shared" si="243"/>
        <v>24000</v>
      </c>
    </row>
    <row r="545" spans="1:27" ht="15" x14ac:dyDescent="0.25">
      <c r="A545" s="24" t="s">
        <v>484</v>
      </c>
      <c r="D545" s="16" t="s">
        <v>485</v>
      </c>
      <c r="E545" s="35">
        <v>0</v>
      </c>
      <c r="F545" s="35"/>
      <c r="G545" s="35">
        <v>9000</v>
      </c>
      <c r="H545" s="35"/>
      <c r="I545" s="35">
        <f t="shared" si="238"/>
        <v>9000</v>
      </c>
      <c r="J545" s="35"/>
      <c r="K545" s="35">
        <f t="shared" si="239"/>
        <v>0</v>
      </c>
      <c r="L545" s="35"/>
      <c r="M545" s="35">
        <f t="shared" si="240"/>
        <v>6000</v>
      </c>
      <c r="N545" s="35"/>
      <c r="O545" s="35">
        <f t="shared" si="241"/>
        <v>6000</v>
      </c>
      <c r="P545" s="35"/>
      <c r="Q545" s="35">
        <v>0</v>
      </c>
      <c r="R545" s="35"/>
      <c r="S545" s="35">
        <v>15000</v>
      </c>
      <c r="T545" s="35"/>
      <c r="U545" s="35">
        <f t="shared" si="242"/>
        <v>15000</v>
      </c>
      <c r="V545" s="35"/>
      <c r="W545" s="35">
        <f>Q545</f>
        <v>0</v>
      </c>
      <c r="X545" s="35"/>
      <c r="Y545" s="35">
        <v>13589</v>
      </c>
      <c r="Z545" s="35"/>
      <c r="AA545" s="35">
        <f t="shared" si="243"/>
        <v>13589</v>
      </c>
    </row>
    <row r="546" spans="1:27" ht="15" x14ac:dyDescent="0.25">
      <c r="A546" s="24" t="s">
        <v>486</v>
      </c>
      <c r="D546" s="16" t="s">
        <v>487</v>
      </c>
      <c r="E546" s="35">
        <v>0</v>
      </c>
      <c r="F546" s="35"/>
      <c r="G546" s="35">
        <v>10000</v>
      </c>
      <c r="H546" s="35"/>
      <c r="I546" s="35">
        <f t="shared" si="238"/>
        <v>10000</v>
      </c>
      <c r="J546" s="35"/>
      <c r="K546" s="35">
        <f t="shared" si="239"/>
        <v>0</v>
      </c>
      <c r="L546" s="35"/>
      <c r="M546" s="35">
        <f t="shared" si="240"/>
        <v>0</v>
      </c>
      <c r="N546" s="35"/>
      <c r="O546" s="35">
        <f t="shared" si="241"/>
        <v>0</v>
      </c>
      <c r="P546" s="35"/>
      <c r="Q546" s="35">
        <v>0</v>
      </c>
      <c r="R546" s="35"/>
      <c r="S546" s="35">
        <v>10000</v>
      </c>
      <c r="T546" s="35"/>
      <c r="U546" s="35">
        <f t="shared" si="242"/>
        <v>10000</v>
      </c>
      <c r="V546" s="35"/>
      <c r="W546" s="35">
        <f>Q546</f>
        <v>0</v>
      </c>
      <c r="X546" s="35"/>
      <c r="Y546" s="35">
        <v>9500</v>
      </c>
      <c r="Z546" s="35"/>
      <c r="AA546" s="35">
        <f t="shared" si="243"/>
        <v>9500</v>
      </c>
    </row>
    <row r="547" spans="1:27" ht="15" x14ac:dyDescent="0.25">
      <c r="A547" s="24" t="s">
        <v>488</v>
      </c>
      <c r="D547" s="16" t="s">
        <v>489</v>
      </c>
      <c r="E547" s="35">
        <v>0</v>
      </c>
      <c r="F547" s="35"/>
      <c r="G547" s="35">
        <v>1500</v>
      </c>
      <c r="H547" s="35"/>
      <c r="I547" s="35">
        <f t="shared" si="238"/>
        <v>1500</v>
      </c>
      <c r="J547" s="35"/>
      <c r="K547" s="35">
        <f t="shared" si="239"/>
        <v>0</v>
      </c>
      <c r="L547" s="35"/>
      <c r="M547" s="35">
        <f t="shared" si="240"/>
        <v>0</v>
      </c>
      <c r="N547" s="35"/>
      <c r="O547" s="35">
        <f t="shared" si="241"/>
        <v>0</v>
      </c>
      <c r="P547" s="35"/>
      <c r="Q547" s="35">
        <v>0</v>
      </c>
      <c r="R547" s="35"/>
      <c r="S547" s="35">
        <v>1500</v>
      </c>
      <c r="T547" s="35"/>
      <c r="U547" s="35">
        <f t="shared" si="242"/>
        <v>1500</v>
      </c>
      <c r="V547" s="35"/>
      <c r="W547" s="35">
        <f>Q547</f>
        <v>0</v>
      </c>
      <c r="X547" s="35"/>
      <c r="Y547" s="35">
        <v>800</v>
      </c>
      <c r="Z547" s="35"/>
      <c r="AA547" s="35">
        <f t="shared" si="243"/>
        <v>800</v>
      </c>
    </row>
    <row r="548" spans="1:27" ht="15" x14ac:dyDescent="0.25">
      <c r="A548" s="24" t="s">
        <v>490</v>
      </c>
      <c r="D548" s="16" t="s">
        <v>491</v>
      </c>
      <c r="E548" s="35">
        <v>2100000</v>
      </c>
      <c r="F548" s="35"/>
      <c r="G548" s="35">
        <v>60000</v>
      </c>
      <c r="H548" s="35"/>
      <c r="I548" s="35">
        <f t="shared" si="238"/>
        <v>2160000</v>
      </c>
      <c r="J548" s="35"/>
      <c r="K548" s="35">
        <f t="shared" si="239"/>
        <v>-87971</v>
      </c>
      <c r="L548" s="35"/>
      <c r="M548" s="35">
        <f t="shared" si="240"/>
        <v>-5000</v>
      </c>
      <c r="N548" s="35"/>
      <c r="O548" s="35">
        <f t="shared" si="241"/>
        <v>-92971</v>
      </c>
      <c r="P548" s="35"/>
      <c r="Q548" s="35">
        <v>2012029</v>
      </c>
      <c r="R548" s="35"/>
      <c r="S548" s="35">
        <v>55000</v>
      </c>
      <c r="T548" s="35"/>
      <c r="U548" s="35">
        <f t="shared" si="242"/>
        <v>2067029</v>
      </c>
      <c r="V548" s="35"/>
      <c r="W548" s="35">
        <v>1982222</v>
      </c>
      <c r="X548" s="35"/>
      <c r="Y548" s="35">
        <v>50000</v>
      </c>
      <c r="Z548" s="35"/>
      <c r="AA548" s="35">
        <f t="shared" si="243"/>
        <v>2032222</v>
      </c>
    </row>
    <row r="549" spans="1:27" ht="15" x14ac:dyDescent="0.25">
      <c r="A549" s="24" t="s">
        <v>492</v>
      </c>
      <c r="D549" s="16" t="s">
        <v>493</v>
      </c>
      <c r="E549" s="35">
        <v>0</v>
      </c>
      <c r="F549" s="35"/>
      <c r="G549" s="35">
        <v>3000</v>
      </c>
      <c r="H549" s="35"/>
      <c r="I549" s="35">
        <f t="shared" ref="I549:I554" si="244">E549+G549</f>
        <v>3000</v>
      </c>
      <c r="J549" s="35"/>
      <c r="K549" s="35">
        <f t="shared" ref="K549:K554" si="245">Q549-E549</f>
        <v>0</v>
      </c>
      <c r="L549" s="35"/>
      <c r="M549" s="35">
        <f t="shared" ref="M549:M555" si="246">S549-G549</f>
        <v>1000</v>
      </c>
      <c r="N549" s="35"/>
      <c r="O549" s="35">
        <f t="shared" ref="O549:O555" si="247">K549+M549</f>
        <v>1000</v>
      </c>
      <c r="P549" s="35"/>
      <c r="Q549" s="35">
        <v>0</v>
      </c>
      <c r="R549" s="35"/>
      <c r="S549" s="35">
        <v>4000</v>
      </c>
      <c r="T549" s="35"/>
      <c r="U549" s="35">
        <f t="shared" ref="U549:U555" si="248">Q549+S549</f>
        <v>4000</v>
      </c>
      <c r="V549" s="35"/>
      <c r="W549" s="35">
        <f>Q549</f>
        <v>0</v>
      </c>
      <c r="X549" s="35"/>
      <c r="Y549" s="35">
        <v>3000</v>
      </c>
      <c r="Z549" s="35"/>
      <c r="AA549" s="35">
        <f t="shared" ref="AA549:AA555" si="249">+Y549+W549</f>
        <v>3000</v>
      </c>
    </row>
    <row r="550" spans="1:27" ht="15" x14ac:dyDescent="0.25">
      <c r="A550" s="24" t="s">
        <v>494</v>
      </c>
      <c r="D550" s="16" t="s">
        <v>495</v>
      </c>
      <c r="E550" s="35">
        <v>0</v>
      </c>
      <c r="F550" s="35"/>
      <c r="G550" s="35">
        <v>2000</v>
      </c>
      <c r="H550" s="35"/>
      <c r="I550" s="35">
        <f t="shared" si="244"/>
        <v>2000</v>
      </c>
      <c r="J550" s="35"/>
      <c r="K550" s="35">
        <f t="shared" si="245"/>
        <v>0</v>
      </c>
      <c r="L550" s="35"/>
      <c r="M550" s="35">
        <f t="shared" si="246"/>
        <v>0</v>
      </c>
      <c r="N550" s="35"/>
      <c r="O550" s="35">
        <f t="shared" si="247"/>
        <v>0</v>
      </c>
      <c r="P550" s="35"/>
      <c r="Q550" s="35">
        <v>0</v>
      </c>
      <c r="R550" s="35"/>
      <c r="S550" s="35">
        <v>2000</v>
      </c>
      <c r="T550" s="35"/>
      <c r="U550" s="35">
        <f t="shared" si="248"/>
        <v>2000</v>
      </c>
      <c r="V550" s="35"/>
      <c r="W550" s="35">
        <f>Q550</f>
        <v>0</v>
      </c>
      <c r="X550" s="35"/>
      <c r="Y550" s="35">
        <v>1000</v>
      </c>
      <c r="Z550" s="35"/>
      <c r="AA550" s="35">
        <f t="shared" si="249"/>
        <v>1000</v>
      </c>
    </row>
    <row r="551" spans="1:27" ht="15" x14ac:dyDescent="0.25">
      <c r="A551" s="24" t="s">
        <v>496</v>
      </c>
      <c r="C551" s="36" t="s">
        <v>497</v>
      </c>
      <c r="E551" s="37">
        <f>SUM(E541:E550)</f>
        <v>2346500</v>
      </c>
      <c r="F551" s="35"/>
      <c r="G551" s="37">
        <f>SUM(G541:G550)</f>
        <v>630500</v>
      </c>
      <c r="H551" s="35"/>
      <c r="I551" s="37">
        <f>SUM(I541:I550)</f>
        <v>2977000</v>
      </c>
      <c r="J551" s="35"/>
      <c r="K551" s="37">
        <f>SUM(K541:K550)</f>
        <v>-87971</v>
      </c>
      <c r="L551" s="35"/>
      <c r="M551" s="37">
        <f>SUM(M541:M550)</f>
        <v>-48000</v>
      </c>
      <c r="N551" s="35"/>
      <c r="O551" s="37">
        <f>SUM(O541:O550)</f>
        <v>-135971</v>
      </c>
      <c r="P551" s="35"/>
      <c r="Q551" s="37">
        <f>SUM(Q541:Q550)</f>
        <v>2258529</v>
      </c>
      <c r="R551" s="35"/>
      <c r="S551" s="37">
        <f>SUM(S541:S550)</f>
        <v>582500</v>
      </c>
      <c r="T551" s="35"/>
      <c r="U551" s="37">
        <f>SUM(U541:U550)</f>
        <v>2841029</v>
      </c>
      <c r="V551" s="35"/>
      <c r="W551" s="37">
        <f>SUM(W541:W550)</f>
        <v>2226099</v>
      </c>
      <c r="X551" s="35"/>
      <c r="Y551" s="37">
        <f>SUM(Y541:Y550)</f>
        <v>552389</v>
      </c>
      <c r="Z551" s="35"/>
      <c r="AA551" s="37">
        <f>SUM(AA541:AA550)</f>
        <v>2778488</v>
      </c>
    </row>
    <row r="552" spans="1:27" ht="15" x14ac:dyDescent="0.25">
      <c r="A552" s="24"/>
      <c r="C552" s="36"/>
      <c r="D552" s="40" t="s">
        <v>864</v>
      </c>
      <c r="E552" s="35">
        <v>0</v>
      </c>
      <c r="F552" s="35"/>
      <c r="G552" s="35">
        <v>0</v>
      </c>
      <c r="H552" s="35"/>
      <c r="I552" s="35">
        <f t="shared" si="244"/>
        <v>0</v>
      </c>
      <c r="J552" s="35"/>
      <c r="K552" s="35">
        <f t="shared" si="245"/>
        <v>0</v>
      </c>
      <c r="L552" s="35"/>
      <c r="M552" s="35">
        <f t="shared" si="246"/>
        <v>0</v>
      </c>
      <c r="N552" s="35"/>
      <c r="O552" s="35">
        <f t="shared" si="247"/>
        <v>0</v>
      </c>
      <c r="P552" s="35"/>
      <c r="Q552" s="35">
        <v>0</v>
      </c>
      <c r="R552" s="35"/>
      <c r="S552" s="35">
        <v>0</v>
      </c>
      <c r="T552" s="35"/>
      <c r="U552" s="35">
        <f t="shared" si="248"/>
        <v>0</v>
      </c>
      <c r="V552" s="35"/>
      <c r="W552" s="35">
        <f>270140-120000</f>
        <v>150140</v>
      </c>
      <c r="X552" s="35"/>
      <c r="Y552" s="35">
        <v>0</v>
      </c>
      <c r="Z552" s="35"/>
      <c r="AA552" s="35">
        <f t="shared" si="249"/>
        <v>150140</v>
      </c>
    </row>
    <row r="553" spans="1:27" ht="15" x14ac:dyDescent="0.25">
      <c r="A553" s="24"/>
      <c r="C553" s="36"/>
      <c r="D553" s="40" t="s">
        <v>865</v>
      </c>
      <c r="E553" s="35">
        <v>0</v>
      </c>
      <c r="F553" s="35"/>
      <c r="G553" s="35">
        <v>0</v>
      </c>
      <c r="H553" s="35"/>
      <c r="I553" s="35">
        <f t="shared" si="244"/>
        <v>0</v>
      </c>
      <c r="J553" s="35"/>
      <c r="K553" s="35">
        <v>0</v>
      </c>
      <c r="L553" s="35"/>
      <c r="M553" s="35">
        <v>0</v>
      </c>
      <c r="N553" s="35"/>
      <c r="O553" s="35">
        <f t="shared" si="247"/>
        <v>0</v>
      </c>
      <c r="P553" s="35"/>
      <c r="Q553" s="35">
        <v>0</v>
      </c>
      <c r="R553" s="35"/>
      <c r="S553" s="35">
        <v>0</v>
      </c>
      <c r="T553" s="35"/>
      <c r="U553" s="35">
        <f t="shared" si="248"/>
        <v>0</v>
      </c>
      <c r="V553" s="35"/>
      <c r="W553" s="35">
        <v>120000</v>
      </c>
      <c r="X553" s="35"/>
      <c r="Y553" s="35">
        <v>0</v>
      </c>
      <c r="Z553" s="35"/>
      <c r="AA553" s="35">
        <f t="shared" si="249"/>
        <v>120000</v>
      </c>
    </row>
    <row r="554" spans="1:27" ht="15" x14ac:dyDescent="0.25">
      <c r="A554" s="24"/>
      <c r="C554" s="36"/>
      <c r="D554" s="40" t="s">
        <v>866</v>
      </c>
      <c r="E554" s="35">
        <v>0</v>
      </c>
      <c r="F554" s="35"/>
      <c r="G554" s="35">
        <v>0</v>
      </c>
      <c r="H554" s="35"/>
      <c r="I554" s="35">
        <f t="shared" si="244"/>
        <v>0</v>
      </c>
      <c r="J554" s="35"/>
      <c r="K554" s="35">
        <f t="shared" si="245"/>
        <v>0</v>
      </c>
      <c r="L554" s="35"/>
      <c r="M554" s="35">
        <f t="shared" si="246"/>
        <v>0</v>
      </c>
      <c r="N554" s="35"/>
      <c r="O554" s="35">
        <f t="shared" si="247"/>
        <v>0</v>
      </c>
      <c r="P554" s="35"/>
      <c r="Q554" s="35">
        <v>0</v>
      </c>
      <c r="R554" s="35"/>
      <c r="S554" s="35">
        <v>0</v>
      </c>
      <c r="T554" s="35"/>
      <c r="U554" s="35">
        <f t="shared" si="248"/>
        <v>0</v>
      </c>
      <c r="V554" s="35"/>
      <c r="W554" s="35">
        <v>717379</v>
      </c>
      <c r="X554" s="35"/>
      <c r="Y554" s="35">
        <v>0</v>
      </c>
      <c r="Z554" s="35"/>
      <c r="AA554" s="35">
        <f t="shared" si="249"/>
        <v>717379</v>
      </c>
    </row>
    <row r="555" spans="1:27" ht="15" x14ac:dyDescent="0.25">
      <c r="A555" s="24"/>
      <c r="C555" s="36"/>
      <c r="D555" s="40" t="s">
        <v>867</v>
      </c>
      <c r="E555" s="35">
        <v>0</v>
      </c>
      <c r="F555" s="35"/>
      <c r="G555" s="35">
        <v>0</v>
      </c>
      <c r="H555" s="35"/>
      <c r="I555" s="35">
        <f>E555+G555</f>
        <v>0</v>
      </c>
      <c r="J555" s="35"/>
      <c r="K555" s="35">
        <f>Q555-E555</f>
        <v>0</v>
      </c>
      <c r="L555" s="35"/>
      <c r="M555" s="35">
        <f t="shared" si="246"/>
        <v>0</v>
      </c>
      <c r="N555" s="35"/>
      <c r="O555" s="35">
        <f t="shared" si="247"/>
        <v>0</v>
      </c>
      <c r="P555" s="35"/>
      <c r="Q555" s="35">
        <v>0</v>
      </c>
      <c r="R555" s="35"/>
      <c r="S555" s="35">
        <v>0</v>
      </c>
      <c r="T555" s="35"/>
      <c r="U555" s="35">
        <f t="shared" si="248"/>
        <v>0</v>
      </c>
      <c r="V555" s="35"/>
      <c r="W555" s="35">
        <v>0</v>
      </c>
      <c r="X555" s="35"/>
      <c r="Y555" s="35">
        <v>0</v>
      </c>
      <c r="Z555" s="35"/>
      <c r="AA555" s="35">
        <f t="shared" si="249"/>
        <v>0</v>
      </c>
    </row>
    <row r="556" spans="1:27" ht="15" x14ac:dyDescent="0.25">
      <c r="A556" s="24"/>
      <c r="C556" s="36" t="s">
        <v>498</v>
      </c>
      <c r="D556" s="18"/>
      <c r="E556" s="37">
        <f>SUM(E552:E554)</f>
        <v>0</v>
      </c>
      <c r="F556" s="35"/>
      <c r="G556" s="37">
        <f>SUM(G552:G554)</f>
        <v>0</v>
      </c>
      <c r="H556" s="35"/>
      <c r="I556" s="37">
        <f>SUM(I552:I554)</f>
        <v>0</v>
      </c>
      <c r="J556" s="35"/>
      <c r="K556" s="37">
        <f>SUM(K552:K554)</f>
        <v>0</v>
      </c>
      <c r="L556" s="35"/>
      <c r="M556" s="37">
        <f>SUM(M552:M554)</f>
        <v>0</v>
      </c>
      <c r="N556" s="35"/>
      <c r="O556" s="37">
        <f>SUM(O552:O554)</f>
        <v>0</v>
      </c>
      <c r="P556" s="35"/>
      <c r="Q556" s="37">
        <f>SUM(Q552:Q554)</f>
        <v>0</v>
      </c>
      <c r="R556" s="35"/>
      <c r="S556" s="37">
        <f>SUM(S552:S554)</f>
        <v>0</v>
      </c>
      <c r="T556" s="35"/>
      <c r="U556" s="37">
        <f>SUM(U552:U554)</f>
        <v>0</v>
      </c>
      <c r="V556" s="35"/>
      <c r="W556" s="37">
        <f>SUM(W552:W554)</f>
        <v>987519</v>
      </c>
      <c r="X556" s="35"/>
      <c r="Y556" s="37">
        <f>SUM(Y552:Y555)</f>
        <v>0</v>
      </c>
      <c r="Z556" s="35"/>
      <c r="AA556" s="37">
        <f>SUM(AA552:AA554)</f>
        <v>987519</v>
      </c>
    </row>
    <row r="557" spans="1:27" ht="15" x14ac:dyDescent="0.25">
      <c r="A557" s="24" t="s">
        <v>499</v>
      </c>
      <c r="C557" s="36" t="s">
        <v>500</v>
      </c>
      <c r="E557" s="37">
        <f>+E551+E556</f>
        <v>2346500</v>
      </c>
      <c r="F557" s="35"/>
      <c r="G557" s="37">
        <f>+G551+G556</f>
        <v>630500</v>
      </c>
      <c r="H557" s="35"/>
      <c r="I557" s="37">
        <f>+I551+I556</f>
        <v>2977000</v>
      </c>
      <c r="J557" s="35"/>
      <c r="K557" s="37">
        <f>+K551+K556</f>
        <v>-87971</v>
      </c>
      <c r="L557" s="35"/>
      <c r="M557" s="37">
        <f>+M551+M556</f>
        <v>-48000</v>
      </c>
      <c r="N557" s="35"/>
      <c r="O557" s="37">
        <f>+O551+O556</f>
        <v>-135971</v>
      </c>
      <c r="P557" s="35"/>
      <c r="Q557" s="37">
        <f>+Q551+Q556</f>
        <v>2258529</v>
      </c>
      <c r="R557" s="35"/>
      <c r="S557" s="37">
        <f>+S551+S556</f>
        <v>582500</v>
      </c>
      <c r="T557" s="35"/>
      <c r="U557" s="37">
        <f>+U551+U556</f>
        <v>2841029</v>
      </c>
      <c r="V557" s="35"/>
      <c r="W557" s="37">
        <f>+W551+W556</f>
        <v>3213618</v>
      </c>
      <c r="X557" s="35"/>
      <c r="Y557" s="37">
        <f>+Y551+Y556</f>
        <v>552389</v>
      </c>
      <c r="Z557" s="35"/>
      <c r="AA557" s="37">
        <f>+AA551+AA556</f>
        <v>3766007</v>
      </c>
    </row>
    <row r="558" spans="1:27" ht="15" x14ac:dyDescent="0.25">
      <c r="A558" s="24" t="s">
        <v>501</v>
      </c>
      <c r="C558" s="36" t="s">
        <v>502</v>
      </c>
      <c r="E558" s="35">
        <f>E346+E357+E365+E371+E377+E387+E398+E409+E417+E428+E448+E458+E470+E478+E486+E501+E508+E515+E539+E557</f>
        <v>9856553</v>
      </c>
      <c r="F558" s="35"/>
      <c r="G558" s="35">
        <f>G346+G357+G365+G371+G377+G387+G398+G409+G417+G428+G448+G458+G470+G478+G486+G501+G508+G515+G539+G557</f>
        <v>1405400</v>
      </c>
      <c r="H558" s="35"/>
      <c r="I558" s="35">
        <f>I346+I357+I365+I371+I377+I387+I398+I409+I417+I428+I448+I458+I470+I478+I486+I501+I508+I515+I539+I557</f>
        <v>11261953</v>
      </c>
      <c r="J558" s="35"/>
      <c r="K558" s="35">
        <f>K346+K357+K365+K371+K377+K387+K398+K409+K417+K428+K448+K458+K470+K478+K486+K501+K508+K515+K539+K557</f>
        <v>-63613</v>
      </c>
      <c r="L558" s="35"/>
      <c r="M558" s="35">
        <f>M346+M357+M365+M371+M377+M387+M398+M409+M417+M428+M448+M458+M470+M478+M486+M501+M508+M515+M539+M557</f>
        <v>-49900</v>
      </c>
      <c r="N558" s="35"/>
      <c r="O558" s="35">
        <f>O346+O357+O365+O371+O377+O387+O398+O409+O417+O428+O448+O458+O470+O478+O486+O501+O508+O515+O539+O557</f>
        <v>-113513</v>
      </c>
      <c r="P558" s="35"/>
      <c r="Q558" s="35">
        <f>Q346+Q357+Q365+Q371+Q377+Q387+Q398+Q409+Q417+Q428+Q448+Q458+Q470+Q478+Q486+Q501+Q508+Q515+Q539+Q557</f>
        <v>9792940</v>
      </c>
      <c r="R558" s="35"/>
      <c r="S558" s="35">
        <f>S346+S357+S365+S371+S377+S387+S398+S409+S417+S428+S448+S458+S470+S478+S486+S501+S508+S515+S539+S557</f>
        <v>1355500</v>
      </c>
      <c r="T558" s="35"/>
      <c r="U558" s="35">
        <f>U346+U357+U365+U371+U377+U387+U398+U409+U417+U428+U448+U458+U470+U478+U486+U501+U508+U515+U539+U557</f>
        <v>11148440</v>
      </c>
      <c r="V558" s="35"/>
      <c r="W558" s="35">
        <f>W346+W357+W365+W371+W377+W387+W398+W409+W417+W428+W448+W458+W470+W478+W486+W501+W508+W515+W539+W557</f>
        <v>10060614</v>
      </c>
      <c r="X558" s="35"/>
      <c r="Y558" s="35">
        <f>Y346+Y357+Y365+Y371+Y377+Y387+Y398+Y409+Y417+Y428+Y448+Y458+Y470+Y478+Y486+Y501+Y508+Y515+Y539+Y557</f>
        <v>1304535</v>
      </c>
      <c r="Z558" s="35"/>
      <c r="AA558" s="35">
        <f>AA346+AA357+AA365+AA371+AA377+AA387+AA398+AA409+AA417+AA428+AA448+AA458+AA470+AA478+AA486+AA501+AA508+AA515+AA539+AA557</f>
        <v>11365149</v>
      </c>
    </row>
    <row r="559" spans="1:27" ht="15" x14ac:dyDescent="0.25">
      <c r="A559" s="24" t="s">
        <v>503</v>
      </c>
      <c r="C559" s="36" t="s">
        <v>504</v>
      </c>
      <c r="E559" s="5">
        <f>+E68+E201+E232+E558+E212+E222+E239+E253</f>
        <v>17673238</v>
      </c>
      <c r="F559" s="4"/>
      <c r="G559" s="5">
        <f>+G68+G201+G232+G558+G212+G222+G239+G253</f>
        <v>4664234</v>
      </c>
      <c r="H559" s="4"/>
      <c r="I559" s="5">
        <f>+I68+I201+I232+I558+I212+I222+I239+I253</f>
        <v>22337472</v>
      </c>
      <c r="J559" s="4"/>
      <c r="K559" s="5">
        <f>+K68+K201+K232+K558+K212+K222+K239+K253</f>
        <v>-60354</v>
      </c>
      <c r="L559" s="4"/>
      <c r="M559" s="5">
        <f>+M68+M201+M232+M558+M212+M222+M239+M253</f>
        <v>70000</v>
      </c>
      <c r="N559" s="4"/>
      <c r="O559" s="5">
        <f>+O68+O201+O232+O558+O212+O222+O239+O253</f>
        <v>9646</v>
      </c>
      <c r="P559" s="4"/>
      <c r="Q559" s="5">
        <f>+Q68+Q201+Q232+Q558+Q212+Q222+Q239+Q253</f>
        <v>17612884</v>
      </c>
      <c r="R559" s="4"/>
      <c r="S559" s="5">
        <f>+S68+S201+S232+S558+S212+S222+S239+S253</f>
        <v>4734234</v>
      </c>
      <c r="T559" s="4"/>
      <c r="U559" s="5">
        <f>+U68+U201+U232+U558+U212+U222+U239+U253</f>
        <v>22347118</v>
      </c>
      <c r="V559" s="4"/>
      <c r="W559" s="5">
        <f>+W68+W201+W232+W558+W212+W222+W239+W253</f>
        <v>17657303</v>
      </c>
      <c r="X559" s="4"/>
      <c r="Y559" s="5">
        <f>+Y68+Y201+Y232+Y558+Y212+Y222+Y239+Y253</f>
        <v>4474235</v>
      </c>
      <c r="Z559" s="4"/>
      <c r="AA559" s="5">
        <f>+AA68+AA201+AA232+AA558+AA212+AA222+AA239+AA253</f>
        <v>22131538</v>
      </c>
    </row>
    <row r="560" spans="1:27" ht="15" x14ac:dyDescent="0.25">
      <c r="A560" s="24"/>
      <c r="C560" s="36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 x14ac:dyDescent="0.25">
      <c r="A561" s="24"/>
      <c r="C561" s="33" t="s">
        <v>505</v>
      </c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</row>
    <row r="562" spans="1:27" ht="15" x14ac:dyDescent="0.25">
      <c r="A562" s="24"/>
      <c r="C562" s="36" t="s">
        <v>506</v>
      </c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</row>
    <row r="563" spans="1:27" ht="15" x14ac:dyDescent="0.25">
      <c r="A563" s="24"/>
      <c r="C563" s="36" t="s">
        <v>507</v>
      </c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</row>
    <row r="564" spans="1:27" ht="15" x14ac:dyDescent="0.25">
      <c r="A564" s="24" t="s">
        <v>508</v>
      </c>
      <c r="C564" s="16"/>
      <c r="D564" s="16" t="s">
        <v>767</v>
      </c>
      <c r="E564" s="35">
        <v>0</v>
      </c>
      <c r="F564" s="35"/>
      <c r="G564" s="35">
        <v>0</v>
      </c>
      <c r="H564" s="35"/>
      <c r="I564" s="35">
        <f>E564+G564</f>
        <v>0</v>
      </c>
      <c r="J564" s="35"/>
      <c r="K564" s="35">
        <f>Q564-E564</f>
        <v>0</v>
      </c>
      <c r="L564" s="35"/>
      <c r="M564" s="35">
        <v>0</v>
      </c>
      <c r="N564" s="35"/>
      <c r="O564" s="35">
        <f>K564+M564</f>
        <v>0</v>
      </c>
      <c r="P564" s="35"/>
      <c r="Q564" s="35">
        <v>0</v>
      </c>
      <c r="R564" s="35"/>
      <c r="S564" s="35">
        <v>0</v>
      </c>
      <c r="T564" s="35"/>
      <c r="U564" s="35">
        <f>Q564+S564</f>
        <v>0</v>
      </c>
      <c r="V564" s="35"/>
      <c r="W564" s="35">
        <f>Q564</f>
        <v>0</v>
      </c>
      <c r="X564" s="35"/>
      <c r="Y564" s="35">
        <v>0</v>
      </c>
      <c r="Z564" s="35"/>
      <c r="AA564" s="35">
        <f>+Y564+W564</f>
        <v>0</v>
      </c>
    </row>
    <row r="565" spans="1:27" ht="15" x14ac:dyDescent="0.25">
      <c r="A565" s="24" t="s">
        <v>508</v>
      </c>
      <c r="C565" s="16"/>
      <c r="D565" s="16" t="s">
        <v>768</v>
      </c>
      <c r="E565" s="35">
        <v>0</v>
      </c>
      <c r="F565" s="35"/>
      <c r="G565" s="35">
        <v>55000</v>
      </c>
      <c r="H565" s="35"/>
      <c r="I565" s="35">
        <f>E565+G565</f>
        <v>55000</v>
      </c>
      <c r="J565" s="35"/>
      <c r="K565" s="35">
        <f>Q565-E565</f>
        <v>0</v>
      </c>
      <c r="L565" s="35"/>
      <c r="M565" s="35">
        <v>-5000</v>
      </c>
      <c r="N565" s="35"/>
      <c r="O565" s="35">
        <f>K565+M565</f>
        <v>-5000</v>
      </c>
      <c r="P565" s="35"/>
      <c r="Q565" s="35">
        <v>0</v>
      </c>
      <c r="R565" s="35"/>
      <c r="S565" s="35">
        <v>50000</v>
      </c>
      <c r="T565" s="35"/>
      <c r="U565" s="35">
        <f>Q565+S565</f>
        <v>50000</v>
      </c>
      <c r="V565" s="35"/>
      <c r="W565" s="35">
        <f>Q565</f>
        <v>0</v>
      </c>
      <c r="X565" s="35"/>
      <c r="Y565" s="35">
        <v>48000</v>
      </c>
      <c r="Z565" s="35"/>
      <c r="AA565" s="35">
        <f>+Y565+W565</f>
        <v>48000</v>
      </c>
    </row>
    <row r="566" spans="1:27" ht="15" x14ac:dyDescent="0.25">
      <c r="A566" s="24" t="s">
        <v>509</v>
      </c>
      <c r="C566" s="16"/>
      <c r="D566" s="16" t="s">
        <v>510</v>
      </c>
      <c r="E566" s="35">
        <v>1400</v>
      </c>
      <c r="F566" s="35"/>
      <c r="G566" s="35">
        <v>505000</v>
      </c>
      <c r="H566" s="35"/>
      <c r="I566" s="35">
        <f>E566+G566</f>
        <v>506400</v>
      </c>
      <c r="J566" s="35"/>
      <c r="K566" s="35">
        <f>Q566-E566</f>
        <v>45</v>
      </c>
      <c r="L566" s="35"/>
      <c r="M566" s="35">
        <f>S566-G566</f>
        <v>-55000</v>
      </c>
      <c r="N566" s="35"/>
      <c r="O566" s="35">
        <f>K566+M566</f>
        <v>-54955</v>
      </c>
      <c r="P566" s="35"/>
      <c r="Q566" s="35">
        <v>1445</v>
      </c>
      <c r="R566" s="35"/>
      <c r="S566" s="35">
        <v>450000</v>
      </c>
      <c r="T566" s="35"/>
      <c r="U566" s="35">
        <f>Q566+S566</f>
        <v>451445</v>
      </c>
      <c r="V566" s="35"/>
      <c r="W566" s="35">
        <v>1429</v>
      </c>
      <c r="X566" s="35"/>
      <c r="Y566" s="35">
        <v>450000</v>
      </c>
      <c r="Z566" s="35"/>
      <c r="AA566" s="35">
        <f>+Y566+W566</f>
        <v>451429</v>
      </c>
    </row>
    <row r="567" spans="1:27" ht="15" x14ac:dyDescent="0.25">
      <c r="A567" s="24" t="s">
        <v>511</v>
      </c>
      <c r="C567" s="16"/>
      <c r="D567" s="16" t="s">
        <v>512</v>
      </c>
      <c r="E567" s="35">
        <v>8800</v>
      </c>
      <c r="F567" s="35"/>
      <c r="G567" s="35">
        <v>250000</v>
      </c>
      <c r="H567" s="35"/>
      <c r="I567" s="35">
        <f>E567+G567</f>
        <v>258800</v>
      </c>
      <c r="J567" s="35"/>
      <c r="K567" s="35">
        <f>Q567-E567</f>
        <v>20</v>
      </c>
      <c r="L567" s="35"/>
      <c r="M567" s="35">
        <f>S567-G567</f>
        <v>0</v>
      </c>
      <c r="N567" s="35"/>
      <c r="O567" s="35">
        <f>K567+M567</f>
        <v>20</v>
      </c>
      <c r="P567" s="35"/>
      <c r="Q567" s="35">
        <v>8820</v>
      </c>
      <c r="R567" s="35"/>
      <c r="S567" s="35">
        <v>250000</v>
      </c>
      <c r="T567" s="35"/>
      <c r="U567" s="35">
        <f>Q567+S567</f>
        <v>258820</v>
      </c>
      <c r="V567" s="35"/>
      <c r="W567" s="35">
        <v>8816</v>
      </c>
      <c r="X567" s="35"/>
      <c r="Y567" s="35">
        <v>250000</v>
      </c>
      <c r="Z567" s="35"/>
      <c r="AA567" s="35">
        <f>+Y567+W567</f>
        <v>258816</v>
      </c>
    </row>
    <row r="568" spans="1:27" ht="15" x14ac:dyDescent="0.25">
      <c r="A568" s="24" t="s">
        <v>513</v>
      </c>
      <c r="C568" s="16"/>
      <c r="D568" s="16" t="s">
        <v>514</v>
      </c>
      <c r="E568" s="35">
        <v>11000</v>
      </c>
      <c r="F568" s="35"/>
      <c r="G568" s="35">
        <v>100000</v>
      </c>
      <c r="H568" s="35"/>
      <c r="I568" s="35">
        <f>E568+G568</f>
        <v>111000</v>
      </c>
      <c r="J568" s="35"/>
      <c r="K568" s="35">
        <f>Q568-E568</f>
        <v>70</v>
      </c>
      <c r="L568" s="35"/>
      <c r="M568" s="35">
        <f>S568-G568</f>
        <v>0</v>
      </c>
      <c r="N568" s="35"/>
      <c r="O568" s="35">
        <f>K568+M568</f>
        <v>70</v>
      </c>
      <c r="P568" s="35"/>
      <c r="Q568" s="35">
        <v>11070</v>
      </c>
      <c r="R568" s="35"/>
      <c r="S568" s="35">
        <v>100000</v>
      </c>
      <c r="T568" s="35"/>
      <c r="U568" s="35">
        <f>Q568+S568</f>
        <v>111070</v>
      </c>
      <c r="V568" s="35"/>
      <c r="W568" s="35">
        <v>11069</v>
      </c>
      <c r="X568" s="35"/>
      <c r="Y568" s="35">
        <v>99836</v>
      </c>
      <c r="Z568" s="35"/>
      <c r="AA568" s="35">
        <f>+Y568+W568</f>
        <v>110905</v>
      </c>
    </row>
    <row r="569" spans="1:27" ht="15" x14ac:dyDescent="0.25">
      <c r="A569" s="24" t="s">
        <v>515</v>
      </c>
      <c r="C569" s="16"/>
      <c r="D569" s="16" t="s">
        <v>516</v>
      </c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</row>
    <row r="570" spans="1:27" ht="15" x14ac:dyDescent="0.25">
      <c r="A570" s="24"/>
      <c r="C570" s="36" t="s">
        <v>517</v>
      </c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</row>
    <row r="571" spans="1:27" ht="15" x14ac:dyDescent="0.25">
      <c r="A571" s="24" t="s">
        <v>518</v>
      </c>
      <c r="C571" s="16"/>
      <c r="D571" s="16" t="s">
        <v>519</v>
      </c>
      <c r="E571" s="35">
        <v>0</v>
      </c>
      <c r="F571" s="35"/>
      <c r="G571" s="35">
        <v>80000</v>
      </c>
      <c r="H571" s="35"/>
      <c r="I571" s="35">
        <f t="shared" ref="I571:I607" si="250">E571+G571</f>
        <v>80000</v>
      </c>
      <c r="J571" s="35"/>
      <c r="K571" s="35">
        <f t="shared" ref="K571:K607" si="251">Q571-E571</f>
        <v>0</v>
      </c>
      <c r="L571" s="35"/>
      <c r="M571" s="35">
        <f t="shared" ref="M571:M607" si="252">S571-G571</f>
        <v>-10000</v>
      </c>
      <c r="N571" s="35"/>
      <c r="O571" s="35">
        <f t="shared" ref="O571:O607" si="253">K571+M571</f>
        <v>-10000</v>
      </c>
      <c r="P571" s="35"/>
      <c r="Q571" s="35">
        <v>0</v>
      </c>
      <c r="R571" s="35"/>
      <c r="S571" s="35">
        <v>70000</v>
      </c>
      <c r="T571" s="35"/>
      <c r="U571" s="35">
        <f t="shared" ref="U571:U607" si="254">Q571+S571</f>
        <v>70000</v>
      </c>
      <c r="V571" s="35"/>
      <c r="W571" s="35">
        <f t="shared" ref="W571:W580" si="255">Q571</f>
        <v>0</v>
      </c>
      <c r="X571" s="35"/>
      <c r="Y571" s="35">
        <v>69500</v>
      </c>
      <c r="Z571" s="35"/>
      <c r="AA571" s="35">
        <f t="shared" ref="AA571:AA607" si="256">+Y571+W571</f>
        <v>69500</v>
      </c>
    </row>
    <row r="572" spans="1:27" ht="15" x14ac:dyDescent="0.25">
      <c r="A572" s="24" t="s">
        <v>520</v>
      </c>
      <c r="C572" s="16"/>
      <c r="D572" s="16" t="s">
        <v>75</v>
      </c>
      <c r="E572" s="35">
        <v>0</v>
      </c>
      <c r="F572" s="35"/>
      <c r="G572" s="35">
        <v>25000</v>
      </c>
      <c r="H572" s="35"/>
      <c r="I572" s="35">
        <f t="shared" si="250"/>
        <v>25000</v>
      </c>
      <c r="J572" s="35"/>
      <c r="K572" s="35">
        <f t="shared" si="251"/>
        <v>0</v>
      </c>
      <c r="L572" s="35"/>
      <c r="M572" s="35">
        <f t="shared" si="252"/>
        <v>5000</v>
      </c>
      <c r="N572" s="35"/>
      <c r="O572" s="35">
        <f t="shared" si="253"/>
        <v>5000</v>
      </c>
      <c r="P572" s="35"/>
      <c r="Q572" s="35">
        <v>0</v>
      </c>
      <c r="R572" s="35"/>
      <c r="S572" s="35">
        <v>30000</v>
      </c>
      <c r="T572" s="35"/>
      <c r="U572" s="35">
        <f t="shared" si="254"/>
        <v>30000</v>
      </c>
      <c r="V572" s="35"/>
      <c r="W572" s="35">
        <f t="shared" si="255"/>
        <v>0</v>
      </c>
      <c r="X572" s="35"/>
      <c r="Y572" s="35">
        <v>28900</v>
      </c>
      <c r="Z572" s="35"/>
      <c r="AA572" s="35">
        <f t="shared" si="256"/>
        <v>28900</v>
      </c>
    </row>
    <row r="573" spans="1:27" ht="15" x14ac:dyDescent="0.25">
      <c r="A573" s="24" t="s">
        <v>521</v>
      </c>
      <c r="C573" s="16"/>
      <c r="D573" s="16" t="s">
        <v>522</v>
      </c>
      <c r="E573" s="35">
        <v>0</v>
      </c>
      <c r="F573" s="35"/>
      <c r="G573" s="35">
        <v>25000</v>
      </c>
      <c r="H573" s="35"/>
      <c r="I573" s="35">
        <f t="shared" si="250"/>
        <v>25000</v>
      </c>
      <c r="J573" s="35"/>
      <c r="K573" s="35">
        <f t="shared" si="251"/>
        <v>0</v>
      </c>
      <c r="L573" s="35"/>
      <c r="M573" s="35">
        <f t="shared" si="252"/>
        <v>5000</v>
      </c>
      <c r="N573" s="35"/>
      <c r="O573" s="35">
        <f t="shared" si="253"/>
        <v>5000</v>
      </c>
      <c r="P573" s="35"/>
      <c r="Q573" s="35">
        <v>0</v>
      </c>
      <c r="R573" s="35"/>
      <c r="S573" s="35">
        <v>30000</v>
      </c>
      <c r="T573" s="35"/>
      <c r="U573" s="35">
        <f t="shared" si="254"/>
        <v>30000</v>
      </c>
      <c r="V573" s="35"/>
      <c r="W573" s="35">
        <f t="shared" si="255"/>
        <v>0</v>
      </c>
      <c r="X573" s="35"/>
      <c r="Y573" s="35">
        <v>30000</v>
      </c>
      <c r="Z573" s="35"/>
      <c r="AA573" s="35">
        <f t="shared" si="256"/>
        <v>30000</v>
      </c>
    </row>
    <row r="574" spans="1:27" ht="15" x14ac:dyDescent="0.25">
      <c r="A574" s="24" t="s">
        <v>523</v>
      </c>
      <c r="C574" s="16"/>
      <c r="D574" s="16" t="s">
        <v>524</v>
      </c>
      <c r="E574" s="35">
        <v>0</v>
      </c>
      <c r="F574" s="35"/>
      <c r="G574" s="35">
        <v>0</v>
      </c>
      <c r="H574" s="35"/>
      <c r="I574" s="35">
        <f t="shared" si="250"/>
        <v>0</v>
      </c>
      <c r="J574" s="35"/>
      <c r="K574" s="35">
        <f t="shared" si="251"/>
        <v>0</v>
      </c>
      <c r="L574" s="35"/>
      <c r="M574" s="35">
        <f t="shared" si="252"/>
        <v>0</v>
      </c>
      <c r="N574" s="35"/>
      <c r="O574" s="35">
        <f t="shared" si="253"/>
        <v>0</v>
      </c>
      <c r="P574" s="35"/>
      <c r="Q574" s="35">
        <v>0</v>
      </c>
      <c r="R574" s="35"/>
      <c r="S574" s="35">
        <v>0</v>
      </c>
      <c r="T574" s="35"/>
      <c r="U574" s="35">
        <f t="shared" si="254"/>
        <v>0</v>
      </c>
      <c r="V574" s="35"/>
      <c r="W574" s="35">
        <f t="shared" si="255"/>
        <v>0</v>
      </c>
      <c r="X574" s="35"/>
      <c r="Y574" s="35">
        <v>0</v>
      </c>
      <c r="Z574" s="35"/>
      <c r="AA574" s="35">
        <f t="shared" si="256"/>
        <v>0</v>
      </c>
    </row>
    <row r="575" spans="1:27" ht="15" x14ac:dyDescent="0.25">
      <c r="A575" s="24" t="s">
        <v>525</v>
      </c>
      <c r="C575" s="16"/>
      <c r="D575" s="16" t="s">
        <v>526</v>
      </c>
      <c r="E575" s="35">
        <v>0</v>
      </c>
      <c r="F575" s="35"/>
      <c r="G575" s="35">
        <v>20000</v>
      </c>
      <c r="H575" s="35"/>
      <c r="I575" s="35">
        <f t="shared" si="250"/>
        <v>20000</v>
      </c>
      <c r="J575" s="35"/>
      <c r="K575" s="35">
        <f t="shared" si="251"/>
        <v>0</v>
      </c>
      <c r="L575" s="35"/>
      <c r="M575" s="35">
        <f t="shared" si="252"/>
        <v>0</v>
      </c>
      <c r="N575" s="35"/>
      <c r="O575" s="35">
        <f t="shared" si="253"/>
        <v>0</v>
      </c>
      <c r="P575" s="35"/>
      <c r="Q575" s="35">
        <v>0</v>
      </c>
      <c r="R575" s="35"/>
      <c r="S575" s="35">
        <v>20000</v>
      </c>
      <c r="T575" s="35"/>
      <c r="U575" s="35">
        <f t="shared" si="254"/>
        <v>20000</v>
      </c>
      <c r="V575" s="35"/>
      <c r="W575" s="35">
        <f t="shared" si="255"/>
        <v>0</v>
      </c>
      <c r="X575" s="35"/>
      <c r="Y575" s="35">
        <v>20000</v>
      </c>
      <c r="Z575" s="35"/>
      <c r="AA575" s="35">
        <f t="shared" si="256"/>
        <v>20000</v>
      </c>
    </row>
    <row r="576" spans="1:27" ht="15" x14ac:dyDescent="0.25">
      <c r="A576" s="24" t="s">
        <v>527</v>
      </c>
      <c r="C576" s="16"/>
      <c r="D576" s="16" t="s">
        <v>528</v>
      </c>
      <c r="E576" s="35">
        <v>0</v>
      </c>
      <c r="F576" s="35"/>
      <c r="G576" s="35">
        <v>47500</v>
      </c>
      <c r="H576" s="35"/>
      <c r="I576" s="35">
        <f t="shared" si="250"/>
        <v>47500</v>
      </c>
      <c r="J576" s="35"/>
      <c r="K576" s="35">
        <f t="shared" si="251"/>
        <v>0</v>
      </c>
      <c r="L576" s="35"/>
      <c r="M576" s="35">
        <f t="shared" si="252"/>
        <v>-10000</v>
      </c>
      <c r="N576" s="35"/>
      <c r="O576" s="35">
        <f t="shared" si="253"/>
        <v>-10000</v>
      </c>
      <c r="P576" s="35"/>
      <c r="Q576" s="35">
        <v>0</v>
      </c>
      <c r="R576" s="35"/>
      <c r="S576" s="35">
        <v>37500</v>
      </c>
      <c r="T576" s="35"/>
      <c r="U576" s="35">
        <f t="shared" si="254"/>
        <v>37500</v>
      </c>
      <c r="V576" s="35"/>
      <c r="W576" s="35">
        <f t="shared" si="255"/>
        <v>0</v>
      </c>
      <c r="X576" s="35"/>
      <c r="Y576" s="35">
        <v>37489</v>
      </c>
      <c r="Z576" s="35"/>
      <c r="AA576" s="35">
        <f t="shared" si="256"/>
        <v>37489</v>
      </c>
    </row>
    <row r="577" spans="1:27" ht="15" x14ac:dyDescent="0.25">
      <c r="A577" s="24" t="s">
        <v>529</v>
      </c>
      <c r="C577" s="16"/>
      <c r="D577" s="16" t="s">
        <v>530</v>
      </c>
      <c r="E577" s="35">
        <v>0</v>
      </c>
      <c r="F577" s="35"/>
      <c r="G577" s="35">
        <v>10000</v>
      </c>
      <c r="H577" s="35"/>
      <c r="I577" s="35">
        <f t="shared" si="250"/>
        <v>10000</v>
      </c>
      <c r="J577" s="35"/>
      <c r="K577" s="35">
        <f t="shared" si="251"/>
        <v>0</v>
      </c>
      <c r="L577" s="35"/>
      <c r="M577" s="35">
        <f t="shared" si="252"/>
        <v>0</v>
      </c>
      <c r="N577" s="35"/>
      <c r="O577" s="35">
        <f t="shared" si="253"/>
        <v>0</v>
      </c>
      <c r="P577" s="35"/>
      <c r="Q577" s="35">
        <v>0</v>
      </c>
      <c r="R577" s="35"/>
      <c r="S577" s="35">
        <v>10000</v>
      </c>
      <c r="T577" s="35"/>
      <c r="U577" s="35">
        <f t="shared" si="254"/>
        <v>10000</v>
      </c>
      <c r="V577" s="35"/>
      <c r="W577" s="35">
        <f t="shared" si="255"/>
        <v>0</v>
      </c>
      <c r="X577" s="35"/>
      <c r="Y577" s="35">
        <v>10000</v>
      </c>
      <c r="Z577" s="35"/>
      <c r="AA577" s="35">
        <f t="shared" si="256"/>
        <v>10000</v>
      </c>
    </row>
    <row r="578" spans="1:27" ht="15" x14ac:dyDescent="0.25">
      <c r="A578" s="24" t="s">
        <v>531</v>
      </c>
      <c r="C578" s="16"/>
      <c r="D578" s="16" t="s">
        <v>532</v>
      </c>
      <c r="E578" s="35">
        <v>0</v>
      </c>
      <c r="F578" s="35"/>
      <c r="G578" s="35">
        <v>0</v>
      </c>
      <c r="H578" s="35"/>
      <c r="I578" s="35">
        <f t="shared" si="250"/>
        <v>0</v>
      </c>
      <c r="J578" s="35"/>
      <c r="K578" s="35">
        <f t="shared" si="251"/>
        <v>0</v>
      </c>
      <c r="L578" s="35"/>
      <c r="M578" s="35">
        <f t="shared" si="252"/>
        <v>0</v>
      </c>
      <c r="N578" s="35"/>
      <c r="O578" s="35">
        <f t="shared" si="253"/>
        <v>0</v>
      </c>
      <c r="P578" s="35"/>
      <c r="Q578" s="35">
        <v>0</v>
      </c>
      <c r="R578" s="35"/>
      <c r="S578" s="35">
        <v>0</v>
      </c>
      <c r="T578" s="35"/>
      <c r="U578" s="35">
        <f t="shared" si="254"/>
        <v>0</v>
      </c>
      <c r="V578" s="35"/>
      <c r="W578" s="35">
        <f t="shared" si="255"/>
        <v>0</v>
      </c>
      <c r="X578" s="35"/>
      <c r="Y578" s="35">
        <v>0</v>
      </c>
      <c r="Z578" s="35"/>
      <c r="AA578" s="35">
        <f t="shared" si="256"/>
        <v>0</v>
      </c>
    </row>
    <row r="579" spans="1:27" ht="15" x14ac:dyDescent="0.25">
      <c r="A579" s="24" t="s">
        <v>533</v>
      </c>
      <c r="C579" s="16"/>
      <c r="D579" s="16" t="s">
        <v>534</v>
      </c>
      <c r="E579" s="35">
        <v>0</v>
      </c>
      <c r="F579" s="35"/>
      <c r="G579" s="35">
        <v>0</v>
      </c>
      <c r="H579" s="35"/>
      <c r="I579" s="35">
        <f t="shared" si="250"/>
        <v>0</v>
      </c>
      <c r="J579" s="35"/>
      <c r="K579" s="35">
        <f t="shared" si="251"/>
        <v>0</v>
      </c>
      <c r="L579" s="35"/>
      <c r="M579" s="35">
        <f t="shared" si="252"/>
        <v>0</v>
      </c>
      <c r="N579" s="35"/>
      <c r="O579" s="35">
        <f t="shared" si="253"/>
        <v>0</v>
      </c>
      <c r="P579" s="35"/>
      <c r="Q579" s="35">
        <v>0</v>
      </c>
      <c r="R579" s="35"/>
      <c r="S579" s="35">
        <v>0</v>
      </c>
      <c r="T579" s="35"/>
      <c r="U579" s="35">
        <f t="shared" si="254"/>
        <v>0</v>
      </c>
      <c r="V579" s="35"/>
      <c r="W579" s="35">
        <f t="shared" si="255"/>
        <v>0</v>
      </c>
      <c r="X579" s="35"/>
      <c r="Y579" s="35">
        <v>0</v>
      </c>
      <c r="Z579" s="35"/>
      <c r="AA579" s="35">
        <f t="shared" si="256"/>
        <v>0</v>
      </c>
    </row>
    <row r="580" spans="1:27" ht="15" x14ac:dyDescent="0.25">
      <c r="A580" s="24" t="s">
        <v>535</v>
      </c>
      <c r="C580" s="16"/>
      <c r="D580" s="16" t="s">
        <v>536</v>
      </c>
      <c r="E580" s="35">
        <v>0</v>
      </c>
      <c r="F580" s="35"/>
      <c r="G580" s="35">
        <v>0</v>
      </c>
      <c r="H580" s="35"/>
      <c r="I580" s="35">
        <f t="shared" si="250"/>
        <v>0</v>
      </c>
      <c r="J580" s="35"/>
      <c r="K580" s="35">
        <f t="shared" si="251"/>
        <v>0</v>
      </c>
      <c r="L580" s="35"/>
      <c r="M580" s="35">
        <f t="shared" si="252"/>
        <v>0</v>
      </c>
      <c r="N580" s="35"/>
      <c r="O580" s="35">
        <f t="shared" si="253"/>
        <v>0</v>
      </c>
      <c r="P580" s="35"/>
      <c r="Q580" s="35">
        <v>0</v>
      </c>
      <c r="R580" s="35"/>
      <c r="S580" s="35">
        <v>0</v>
      </c>
      <c r="T580" s="35"/>
      <c r="U580" s="35">
        <f t="shared" si="254"/>
        <v>0</v>
      </c>
      <c r="V580" s="35"/>
      <c r="W580" s="35">
        <f t="shared" si="255"/>
        <v>0</v>
      </c>
      <c r="X580" s="35"/>
      <c r="Y580" s="35">
        <v>0</v>
      </c>
      <c r="Z580" s="35"/>
      <c r="AA580" s="35">
        <f t="shared" si="256"/>
        <v>0</v>
      </c>
    </row>
    <row r="581" spans="1:27" ht="15" x14ac:dyDescent="0.25">
      <c r="A581" s="24" t="s">
        <v>537</v>
      </c>
      <c r="C581" s="16"/>
      <c r="D581" s="16" t="s">
        <v>538</v>
      </c>
      <c r="E581" s="35">
        <v>4000</v>
      </c>
      <c r="F581" s="35"/>
      <c r="G581" s="35">
        <v>0</v>
      </c>
      <c r="H581" s="35"/>
      <c r="I581" s="35">
        <f t="shared" si="250"/>
        <v>4000</v>
      </c>
      <c r="J581" s="35"/>
      <c r="K581" s="35">
        <f t="shared" si="251"/>
        <v>49</v>
      </c>
      <c r="L581" s="35"/>
      <c r="M581" s="35">
        <f t="shared" si="252"/>
        <v>0</v>
      </c>
      <c r="N581" s="35"/>
      <c r="O581" s="35">
        <f t="shared" si="253"/>
        <v>49</v>
      </c>
      <c r="P581" s="35"/>
      <c r="Q581" s="35">
        <v>4049</v>
      </c>
      <c r="R581" s="35"/>
      <c r="S581" s="35">
        <v>0</v>
      </c>
      <c r="T581" s="35"/>
      <c r="U581" s="35">
        <f t="shared" si="254"/>
        <v>4049</v>
      </c>
      <c r="V581" s="35"/>
      <c r="W581" s="35">
        <v>1850</v>
      </c>
      <c r="X581" s="35"/>
      <c r="Y581" s="35">
        <v>0</v>
      </c>
      <c r="Z581" s="35"/>
      <c r="AA581" s="35">
        <f t="shared" si="256"/>
        <v>1850</v>
      </c>
    </row>
    <row r="582" spans="1:27" ht="15" x14ac:dyDescent="0.25">
      <c r="A582" s="24" t="s">
        <v>527</v>
      </c>
      <c r="C582" s="16"/>
      <c r="D582" s="16" t="s">
        <v>516</v>
      </c>
      <c r="E582" s="35">
        <v>0</v>
      </c>
      <c r="F582" s="35"/>
      <c r="G582" s="35">
        <v>0</v>
      </c>
      <c r="H582" s="35"/>
      <c r="I582" s="35">
        <f>E582+G582</f>
        <v>0</v>
      </c>
      <c r="J582" s="35"/>
      <c r="K582" s="35">
        <f>Q582-E582</f>
        <v>0</v>
      </c>
      <c r="L582" s="35"/>
      <c r="M582" s="35">
        <f>S582-G582</f>
        <v>0</v>
      </c>
      <c r="N582" s="35"/>
      <c r="O582" s="35">
        <f>K582+M582</f>
        <v>0</v>
      </c>
      <c r="P582" s="35"/>
      <c r="Q582" s="35">
        <v>0</v>
      </c>
      <c r="R582" s="35"/>
      <c r="S582" s="35">
        <v>0</v>
      </c>
      <c r="T582" s="35"/>
      <c r="U582" s="35">
        <f>Q582+S582</f>
        <v>0</v>
      </c>
      <c r="V582" s="35"/>
      <c r="W582" s="35">
        <f t="shared" ref="W582:W588" si="257">Q582</f>
        <v>0</v>
      </c>
      <c r="X582" s="35"/>
      <c r="Y582" s="35">
        <v>0</v>
      </c>
      <c r="Z582" s="35"/>
      <c r="AA582" s="35">
        <f>+Y582+W582</f>
        <v>0</v>
      </c>
    </row>
    <row r="583" spans="1:27" ht="15" x14ac:dyDescent="0.25">
      <c r="A583" s="24" t="s">
        <v>539</v>
      </c>
      <c r="C583" s="16"/>
      <c r="D583" s="16" t="s">
        <v>540</v>
      </c>
      <c r="E583" s="35">
        <v>0</v>
      </c>
      <c r="F583" s="35"/>
      <c r="G583" s="35">
        <v>0</v>
      </c>
      <c r="H583" s="35"/>
      <c r="I583" s="35">
        <f t="shared" si="250"/>
        <v>0</v>
      </c>
      <c r="J583" s="35"/>
      <c r="K583" s="35">
        <f t="shared" si="251"/>
        <v>0</v>
      </c>
      <c r="L583" s="35"/>
      <c r="M583" s="35">
        <f t="shared" si="252"/>
        <v>0</v>
      </c>
      <c r="N583" s="35"/>
      <c r="O583" s="35">
        <f t="shared" si="253"/>
        <v>0</v>
      </c>
      <c r="P583" s="35"/>
      <c r="Q583" s="35">
        <v>0</v>
      </c>
      <c r="R583" s="35"/>
      <c r="S583" s="35">
        <v>0</v>
      </c>
      <c r="T583" s="35"/>
      <c r="U583" s="35">
        <f t="shared" si="254"/>
        <v>0</v>
      </c>
      <c r="V583" s="35"/>
      <c r="W583" s="35">
        <f t="shared" si="257"/>
        <v>0</v>
      </c>
      <c r="X583" s="35"/>
      <c r="Y583" s="35">
        <v>0</v>
      </c>
      <c r="Z583" s="35"/>
      <c r="AA583" s="35">
        <f t="shared" si="256"/>
        <v>0</v>
      </c>
    </row>
    <row r="584" spans="1:27" ht="15" x14ac:dyDescent="0.25">
      <c r="A584" s="24" t="s">
        <v>541</v>
      </c>
      <c r="C584" s="16"/>
      <c r="D584" s="16" t="s">
        <v>207</v>
      </c>
      <c r="E584" s="35">
        <v>3800</v>
      </c>
      <c r="F584" s="35"/>
      <c r="G584" s="35">
        <v>0</v>
      </c>
      <c r="H584" s="35"/>
      <c r="I584" s="35">
        <f t="shared" si="250"/>
        <v>3800</v>
      </c>
      <c r="J584" s="35"/>
      <c r="K584" s="35">
        <f t="shared" si="251"/>
        <v>77</v>
      </c>
      <c r="L584" s="35"/>
      <c r="M584" s="35">
        <f t="shared" si="252"/>
        <v>0</v>
      </c>
      <c r="N584" s="35"/>
      <c r="O584" s="35">
        <f t="shared" si="253"/>
        <v>77</v>
      </c>
      <c r="P584" s="35"/>
      <c r="Q584" s="35">
        <v>3877</v>
      </c>
      <c r="R584" s="35"/>
      <c r="S584" s="35">
        <v>0</v>
      </c>
      <c r="T584" s="35"/>
      <c r="U584" s="35">
        <f t="shared" si="254"/>
        <v>3877</v>
      </c>
      <c r="V584" s="35"/>
      <c r="W584" s="35">
        <f t="shared" si="257"/>
        <v>3877</v>
      </c>
      <c r="X584" s="35"/>
      <c r="Y584" s="35">
        <v>0</v>
      </c>
      <c r="Z584" s="35"/>
      <c r="AA584" s="35">
        <f t="shared" si="256"/>
        <v>3877</v>
      </c>
    </row>
    <row r="585" spans="1:27" ht="15" x14ac:dyDescent="0.25">
      <c r="A585" s="24" t="s">
        <v>542</v>
      </c>
      <c r="C585" s="16"/>
      <c r="D585" s="16" t="s">
        <v>218</v>
      </c>
      <c r="E585" s="35">
        <v>0</v>
      </c>
      <c r="F585" s="35"/>
      <c r="G585" s="35">
        <v>0</v>
      </c>
      <c r="H585" s="35"/>
      <c r="I585" s="35">
        <f t="shared" si="250"/>
        <v>0</v>
      </c>
      <c r="J585" s="35"/>
      <c r="K585" s="35">
        <f t="shared" si="251"/>
        <v>0</v>
      </c>
      <c r="L585" s="35"/>
      <c r="M585" s="35">
        <f t="shared" si="252"/>
        <v>0</v>
      </c>
      <c r="N585" s="35"/>
      <c r="O585" s="35">
        <f t="shared" si="253"/>
        <v>0</v>
      </c>
      <c r="P585" s="35"/>
      <c r="Q585" s="35">
        <v>0</v>
      </c>
      <c r="R585" s="35"/>
      <c r="S585" s="35">
        <v>0</v>
      </c>
      <c r="T585" s="35"/>
      <c r="U585" s="35">
        <f t="shared" si="254"/>
        <v>0</v>
      </c>
      <c r="V585" s="35"/>
      <c r="W585" s="35">
        <f t="shared" si="257"/>
        <v>0</v>
      </c>
      <c r="X585" s="35"/>
      <c r="Y585" s="35">
        <v>0</v>
      </c>
      <c r="Z585" s="35"/>
      <c r="AA585" s="35">
        <f t="shared" si="256"/>
        <v>0</v>
      </c>
    </row>
    <row r="586" spans="1:27" ht="15" x14ac:dyDescent="0.25">
      <c r="A586" s="24" t="s">
        <v>543</v>
      </c>
      <c r="C586" s="16"/>
      <c r="D586" s="16" t="s">
        <v>229</v>
      </c>
      <c r="E586" s="35">
        <v>0</v>
      </c>
      <c r="F586" s="35"/>
      <c r="G586" s="35">
        <v>0</v>
      </c>
      <c r="H586" s="35"/>
      <c r="I586" s="35">
        <f t="shared" si="250"/>
        <v>0</v>
      </c>
      <c r="J586" s="35"/>
      <c r="K586" s="35">
        <f t="shared" si="251"/>
        <v>0</v>
      </c>
      <c r="L586" s="35"/>
      <c r="M586" s="35">
        <f t="shared" si="252"/>
        <v>0</v>
      </c>
      <c r="N586" s="35"/>
      <c r="O586" s="35">
        <f t="shared" si="253"/>
        <v>0</v>
      </c>
      <c r="P586" s="35"/>
      <c r="Q586" s="35">
        <v>0</v>
      </c>
      <c r="R586" s="35"/>
      <c r="S586" s="35">
        <v>0</v>
      </c>
      <c r="T586" s="35"/>
      <c r="U586" s="35">
        <f t="shared" si="254"/>
        <v>0</v>
      </c>
      <c r="V586" s="35"/>
      <c r="W586" s="35">
        <f t="shared" si="257"/>
        <v>0</v>
      </c>
      <c r="X586" s="35"/>
      <c r="Y586" s="35">
        <v>0</v>
      </c>
      <c r="Z586" s="35"/>
      <c r="AA586" s="35">
        <f t="shared" si="256"/>
        <v>0</v>
      </c>
    </row>
    <row r="587" spans="1:27" ht="15" x14ac:dyDescent="0.25">
      <c r="A587" s="24"/>
      <c r="C587" s="16"/>
      <c r="D587" s="16" t="s">
        <v>806</v>
      </c>
      <c r="E587" s="35">
        <v>0</v>
      </c>
      <c r="F587" s="35"/>
      <c r="G587" s="35">
        <v>0</v>
      </c>
      <c r="H587" s="35"/>
      <c r="I587" s="35">
        <f>E587+G587</f>
        <v>0</v>
      </c>
      <c r="J587" s="35"/>
      <c r="K587" s="35">
        <f>Q587-E587</f>
        <v>0</v>
      </c>
      <c r="L587" s="35"/>
      <c r="M587" s="35">
        <f>S587-G587</f>
        <v>0</v>
      </c>
      <c r="N587" s="35"/>
      <c r="O587" s="35">
        <f>K587+M587</f>
        <v>0</v>
      </c>
      <c r="P587" s="35"/>
      <c r="Q587" s="35">
        <v>0</v>
      </c>
      <c r="R587" s="35"/>
      <c r="S587" s="35">
        <v>0</v>
      </c>
      <c r="T587" s="35"/>
      <c r="U587" s="35">
        <f>Q587+S587</f>
        <v>0</v>
      </c>
      <c r="V587" s="35"/>
      <c r="W587" s="35">
        <f>Q587</f>
        <v>0</v>
      </c>
      <c r="X587" s="35"/>
      <c r="Y587" s="35">
        <v>0</v>
      </c>
      <c r="Z587" s="35"/>
      <c r="AA587" s="35">
        <f>+Y587+W587</f>
        <v>0</v>
      </c>
    </row>
    <row r="588" spans="1:27" ht="15" x14ac:dyDescent="0.25">
      <c r="A588" s="24" t="s">
        <v>544</v>
      </c>
      <c r="C588" s="16"/>
      <c r="D588" s="16" t="s">
        <v>807</v>
      </c>
      <c r="E588" s="35">
        <v>0</v>
      </c>
      <c r="F588" s="35"/>
      <c r="G588" s="35">
        <v>0</v>
      </c>
      <c r="H588" s="35"/>
      <c r="I588" s="35">
        <f t="shared" si="250"/>
        <v>0</v>
      </c>
      <c r="J588" s="35"/>
      <c r="K588" s="35">
        <f t="shared" si="251"/>
        <v>0</v>
      </c>
      <c r="L588" s="35"/>
      <c r="M588" s="35">
        <f t="shared" si="252"/>
        <v>0</v>
      </c>
      <c r="N588" s="35"/>
      <c r="O588" s="35">
        <f t="shared" si="253"/>
        <v>0</v>
      </c>
      <c r="P588" s="35"/>
      <c r="Q588" s="35">
        <v>0</v>
      </c>
      <c r="R588" s="35"/>
      <c r="S588" s="35">
        <v>0</v>
      </c>
      <c r="T588" s="35"/>
      <c r="U588" s="35">
        <f t="shared" si="254"/>
        <v>0</v>
      </c>
      <c r="V588" s="35"/>
      <c r="W588" s="35">
        <f t="shared" si="257"/>
        <v>0</v>
      </c>
      <c r="X588" s="35"/>
      <c r="Y588" s="35">
        <v>0</v>
      </c>
      <c r="Z588" s="35"/>
      <c r="AA588" s="35">
        <f t="shared" si="256"/>
        <v>0</v>
      </c>
    </row>
    <row r="589" spans="1:27" ht="15" x14ac:dyDescent="0.25">
      <c r="A589" s="24" t="s">
        <v>545</v>
      </c>
      <c r="C589" s="16"/>
      <c r="D589" s="16" t="s">
        <v>546</v>
      </c>
      <c r="E589" s="35">
        <v>155000</v>
      </c>
      <c r="F589" s="35"/>
      <c r="G589" s="35">
        <v>0</v>
      </c>
      <c r="H589" s="35"/>
      <c r="I589" s="35">
        <f t="shared" si="250"/>
        <v>155000</v>
      </c>
      <c r="J589" s="35"/>
      <c r="K589" s="35">
        <f t="shared" si="251"/>
        <v>-141</v>
      </c>
      <c r="L589" s="35"/>
      <c r="M589" s="35">
        <f t="shared" si="252"/>
        <v>0</v>
      </c>
      <c r="N589" s="35"/>
      <c r="O589" s="35">
        <f t="shared" si="253"/>
        <v>-141</v>
      </c>
      <c r="P589" s="35"/>
      <c r="Q589" s="35">
        <v>154859</v>
      </c>
      <c r="R589" s="35"/>
      <c r="S589" s="35">
        <v>0</v>
      </c>
      <c r="T589" s="35"/>
      <c r="U589" s="35">
        <f t="shared" si="254"/>
        <v>154859</v>
      </c>
      <c r="V589" s="35"/>
      <c r="W589" s="35">
        <v>143675</v>
      </c>
      <c r="X589" s="35"/>
      <c r="Y589" s="35">
        <v>0</v>
      </c>
      <c r="Z589" s="35"/>
      <c r="AA589" s="35">
        <f t="shared" si="256"/>
        <v>143675</v>
      </c>
    </row>
    <row r="590" spans="1:27" ht="15" x14ac:dyDescent="0.25">
      <c r="A590" s="24" t="s">
        <v>547</v>
      </c>
      <c r="C590" s="16"/>
      <c r="D590" s="16" t="s">
        <v>855</v>
      </c>
      <c r="E590" s="35">
        <v>0</v>
      </c>
      <c r="F590" s="35"/>
      <c r="G590" s="35">
        <v>0</v>
      </c>
      <c r="H590" s="35"/>
      <c r="I590" s="35">
        <f t="shared" si="250"/>
        <v>0</v>
      </c>
      <c r="J590" s="35"/>
      <c r="K590" s="35">
        <f t="shared" si="251"/>
        <v>0</v>
      </c>
      <c r="L590" s="35"/>
      <c r="M590" s="35">
        <f t="shared" si="252"/>
        <v>0</v>
      </c>
      <c r="N590" s="35"/>
      <c r="O590" s="35">
        <f t="shared" si="253"/>
        <v>0</v>
      </c>
      <c r="P590" s="35"/>
      <c r="Q590" s="35">
        <v>0</v>
      </c>
      <c r="R590" s="35"/>
      <c r="S590" s="35">
        <v>0</v>
      </c>
      <c r="T590" s="35"/>
      <c r="U590" s="35">
        <f t="shared" si="254"/>
        <v>0</v>
      </c>
      <c r="V590" s="35"/>
      <c r="W590" s="35">
        <f>Q590</f>
        <v>0</v>
      </c>
      <c r="X590" s="35"/>
      <c r="Y590" s="35">
        <v>0</v>
      </c>
      <c r="Z590" s="35"/>
      <c r="AA590" s="35">
        <f t="shared" si="256"/>
        <v>0</v>
      </c>
    </row>
    <row r="591" spans="1:27" ht="15" x14ac:dyDescent="0.25">
      <c r="A591" s="24" t="s">
        <v>548</v>
      </c>
      <c r="C591" s="16"/>
      <c r="D591" s="16" t="s">
        <v>856</v>
      </c>
      <c r="E591" s="35">
        <v>0</v>
      </c>
      <c r="F591" s="35"/>
      <c r="G591" s="35">
        <v>0</v>
      </c>
      <c r="H591" s="35"/>
      <c r="I591" s="35">
        <f>E591+G591</f>
        <v>0</v>
      </c>
      <c r="J591" s="35"/>
      <c r="K591" s="35">
        <f>Q591-E591</f>
        <v>0</v>
      </c>
      <c r="L591" s="35"/>
      <c r="M591" s="35">
        <f>S591-G591</f>
        <v>0</v>
      </c>
      <c r="N591" s="35"/>
      <c r="O591" s="35">
        <f>K591+M591</f>
        <v>0</v>
      </c>
      <c r="P591" s="35"/>
      <c r="Q591" s="35">
        <v>0</v>
      </c>
      <c r="R591" s="35"/>
      <c r="S591" s="35">
        <v>0</v>
      </c>
      <c r="T591" s="35"/>
      <c r="U591" s="35">
        <f>Q591+S591</f>
        <v>0</v>
      </c>
      <c r="V591" s="35"/>
      <c r="W591" s="35">
        <f>Q591</f>
        <v>0</v>
      </c>
      <c r="X591" s="35"/>
      <c r="Y591" s="35">
        <v>0</v>
      </c>
      <c r="Z591" s="35"/>
      <c r="AA591" s="35">
        <f>+Y591+W591</f>
        <v>0</v>
      </c>
    </row>
    <row r="592" spans="1:27" ht="15" x14ac:dyDescent="0.25">
      <c r="A592" s="24" t="s">
        <v>549</v>
      </c>
      <c r="C592" s="16"/>
      <c r="D592" s="16" t="s">
        <v>857</v>
      </c>
      <c r="E592" s="35">
        <v>0</v>
      </c>
      <c r="F592" s="35"/>
      <c r="G592" s="35">
        <v>0</v>
      </c>
      <c r="H592" s="35"/>
      <c r="I592" s="35">
        <f>E592+G592</f>
        <v>0</v>
      </c>
      <c r="J592" s="35"/>
      <c r="K592" s="35">
        <f>Q592-E592</f>
        <v>0</v>
      </c>
      <c r="L592" s="35"/>
      <c r="M592" s="35">
        <f>S592-G592</f>
        <v>0</v>
      </c>
      <c r="N592" s="35"/>
      <c r="O592" s="35">
        <f>K592+M592</f>
        <v>0</v>
      </c>
      <c r="P592" s="35"/>
      <c r="Q592" s="35">
        <v>0</v>
      </c>
      <c r="R592" s="35"/>
      <c r="S592" s="35">
        <v>0</v>
      </c>
      <c r="T592" s="35"/>
      <c r="U592" s="35">
        <f>Q592+S592</f>
        <v>0</v>
      </c>
      <c r="V592" s="35"/>
      <c r="W592" s="35">
        <f>Q592</f>
        <v>0</v>
      </c>
      <c r="X592" s="35"/>
      <c r="Y592" s="35">
        <v>0</v>
      </c>
      <c r="Z592" s="35"/>
      <c r="AA592" s="35">
        <f>+Y592+W592</f>
        <v>0</v>
      </c>
    </row>
    <row r="593" spans="1:27" ht="15" x14ac:dyDescent="0.25">
      <c r="A593" s="24" t="s">
        <v>550</v>
      </c>
      <c r="C593" s="16"/>
      <c r="D593" s="16" t="s">
        <v>858</v>
      </c>
      <c r="E593" s="35">
        <v>7000</v>
      </c>
      <c r="F593" s="35"/>
      <c r="G593" s="35">
        <v>0</v>
      </c>
      <c r="H593" s="35"/>
      <c r="I593" s="35">
        <f t="shared" si="250"/>
        <v>7000</v>
      </c>
      <c r="J593" s="35"/>
      <c r="K593" s="35">
        <f t="shared" si="251"/>
        <v>128</v>
      </c>
      <c r="L593" s="35"/>
      <c r="M593" s="35">
        <f t="shared" si="252"/>
        <v>0</v>
      </c>
      <c r="N593" s="35"/>
      <c r="O593" s="35">
        <f t="shared" si="253"/>
        <v>128</v>
      </c>
      <c r="P593" s="35"/>
      <c r="Q593" s="35">
        <v>7128</v>
      </c>
      <c r="R593" s="35"/>
      <c r="S593" s="35">
        <v>0</v>
      </c>
      <c r="T593" s="35"/>
      <c r="U593" s="35">
        <f t="shared" si="254"/>
        <v>7128</v>
      </c>
      <c r="V593" s="35"/>
      <c r="W593" s="35">
        <v>6143</v>
      </c>
      <c r="X593" s="35"/>
      <c r="Y593" s="35">
        <v>0</v>
      </c>
      <c r="Z593" s="35"/>
      <c r="AA593" s="35">
        <f t="shared" si="256"/>
        <v>6143</v>
      </c>
    </row>
    <row r="594" spans="1:27" ht="15" x14ac:dyDescent="0.25">
      <c r="A594" s="24" t="s">
        <v>551</v>
      </c>
      <c r="C594" s="16"/>
      <c r="D594" s="16" t="s">
        <v>552</v>
      </c>
      <c r="E594" s="35">
        <v>31000</v>
      </c>
      <c r="F594" s="35"/>
      <c r="G594" s="35">
        <v>0</v>
      </c>
      <c r="H594" s="35"/>
      <c r="I594" s="35">
        <f t="shared" si="250"/>
        <v>31000</v>
      </c>
      <c r="J594" s="35"/>
      <c r="K594" s="35">
        <f t="shared" si="251"/>
        <v>70</v>
      </c>
      <c r="L594" s="35"/>
      <c r="M594" s="35">
        <f t="shared" si="252"/>
        <v>0</v>
      </c>
      <c r="N594" s="35"/>
      <c r="O594" s="35">
        <f t="shared" si="253"/>
        <v>70</v>
      </c>
      <c r="P594" s="35"/>
      <c r="Q594" s="35">
        <v>31070</v>
      </c>
      <c r="R594" s="35"/>
      <c r="S594" s="35">
        <v>0</v>
      </c>
      <c r="T594" s="35"/>
      <c r="U594" s="35">
        <f t="shared" si="254"/>
        <v>31070</v>
      </c>
      <c r="V594" s="35"/>
      <c r="W594" s="35">
        <v>30570</v>
      </c>
      <c r="X594" s="35"/>
      <c r="Y594" s="35">
        <v>0</v>
      </c>
      <c r="Z594" s="35"/>
      <c r="AA594" s="35">
        <f t="shared" si="256"/>
        <v>30570</v>
      </c>
    </row>
    <row r="595" spans="1:27" ht="15" x14ac:dyDescent="0.25">
      <c r="A595" s="24" t="s">
        <v>553</v>
      </c>
      <c r="C595" s="16"/>
      <c r="D595" s="16" t="s">
        <v>554</v>
      </c>
      <c r="E595" s="35">
        <v>0</v>
      </c>
      <c r="F595" s="35"/>
      <c r="G595" s="35">
        <v>0</v>
      </c>
      <c r="H595" s="35"/>
      <c r="I595" s="35">
        <f t="shared" si="250"/>
        <v>0</v>
      </c>
      <c r="J595" s="35"/>
      <c r="K595" s="35">
        <f t="shared" si="251"/>
        <v>0</v>
      </c>
      <c r="L595" s="35"/>
      <c r="M595" s="35">
        <f t="shared" si="252"/>
        <v>0</v>
      </c>
      <c r="N595" s="35"/>
      <c r="O595" s="35">
        <f t="shared" si="253"/>
        <v>0</v>
      </c>
      <c r="P595" s="35"/>
      <c r="Q595" s="35">
        <v>0</v>
      </c>
      <c r="R595" s="35"/>
      <c r="S595" s="35">
        <v>0</v>
      </c>
      <c r="T595" s="35"/>
      <c r="U595" s="35">
        <f t="shared" si="254"/>
        <v>0</v>
      </c>
      <c r="V595" s="35"/>
      <c r="W595" s="35">
        <f>Q595</f>
        <v>0</v>
      </c>
      <c r="X595" s="35"/>
      <c r="Y595" s="35">
        <v>0</v>
      </c>
      <c r="Z595" s="35"/>
      <c r="AA595" s="35">
        <f t="shared" si="256"/>
        <v>0</v>
      </c>
    </row>
    <row r="596" spans="1:27" ht="15" x14ac:dyDescent="0.25">
      <c r="A596" s="24"/>
      <c r="C596" s="16"/>
      <c r="D596" s="16" t="s">
        <v>753</v>
      </c>
      <c r="E596" s="35">
        <v>0</v>
      </c>
      <c r="F596" s="35"/>
      <c r="G596" s="35">
        <v>0</v>
      </c>
      <c r="H596" s="35"/>
      <c r="I596" s="35">
        <f>E596+G596</f>
        <v>0</v>
      </c>
      <c r="J596" s="35"/>
      <c r="K596" s="35">
        <f>Q596-E596</f>
        <v>0</v>
      </c>
      <c r="L596" s="35"/>
      <c r="M596" s="35">
        <f>S596-G596</f>
        <v>0</v>
      </c>
      <c r="N596" s="35"/>
      <c r="O596" s="35">
        <f>K596+M596</f>
        <v>0</v>
      </c>
      <c r="P596" s="35"/>
      <c r="Q596" s="35">
        <v>0</v>
      </c>
      <c r="R596" s="35"/>
      <c r="S596" s="35">
        <v>0</v>
      </c>
      <c r="T596" s="35"/>
      <c r="U596" s="35">
        <f>Q596+S596</f>
        <v>0</v>
      </c>
      <c r="V596" s="35"/>
      <c r="W596" s="35">
        <f>Q596</f>
        <v>0</v>
      </c>
      <c r="X596" s="35"/>
      <c r="Y596" s="35">
        <v>0</v>
      </c>
      <c r="Z596" s="35"/>
      <c r="AA596" s="35">
        <f>+Y596+W596</f>
        <v>0</v>
      </c>
    </row>
    <row r="597" spans="1:27" ht="15" x14ac:dyDescent="0.25">
      <c r="A597" s="24"/>
      <c r="C597" s="16"/>
      <c r="D597" s="16" t="s">
        <v>759</v>
      </c>
      <c r="E597" s="35">
        <v>0</v>
      </c>
      <c r="F597" s="35"/>
      <c r="G597" s="35">
        <v>0</v>
      </c>
      <c r="H597" s="35"/>
      <c r="I597" s="35">
        <f>E597+G597</f>
        <v>0</v>
      </c>
      <c r="J597" s="35"/>
      <c r="K597" s="35">
        <f>Q597-E597</f>
        <v>0</v>
      </c>
      <c r="L597" s="35"/>
      <c r="M597" s="35">
        <f>S597-G597</f>
        <v>0</v>
      </c>
      <c r="N597" s="35"/>
      <c r="O597" s="35">
        <f>K597+M597</f>
        <v>0</v>
      </c>
      <c r="P597" s="35"/>
      <c r="Q597" s="35">
        <v>0</v>
      </c>
      <c r="R597" s="35"/>
      <c r="S597" s="35">
        <v>0</v>
      </c>
      <c r="T597" s="35"/>
      <c r="U597" s="35">
        <f>Q597+S597</f>
        <v>0</v>
      </c>
      <c r="V597" s="35"/>
      <c r="W597" s="35">
        <f>Q597</f>
        <v>0</v>
      </c>
      <c r="X597" s="35"/>
      <c r="Y597" s="35">
        <v>0</v>
      </c>
      <c r="Z597" s="35"/>
      <c r="AA597" s="35">
        <f>+Y597+W597</f>
        <v>0</v>
      </c>
    </row>
    <row r="598" spans="1:27" ht="15" x14ac:dyDescent="0.25">
      <c r="A598" s="24" t="s">
        <v>555</v>
      </c>
      <c r="C598" s="16"/>
      <c r="D598" s="16" t="s">
        <v>808</v>
      </c>
      <c r="E598" s="35">
        <v>9800</v>
      </c>
      <c r="F598" s="35"/>
      <c r="G598" s="35">
        <v>0</v>
      </c>
      <c r="H598" s="35"/>
      <c r="I598" s="35">
        <f t="shared" si="250"/>
        <v>9800</v>
      </c>
      <c r="J598" s="35"/>
      <c r="K598" s="35">
        <f t="shared" si="251"/>
        <v>-70</v>
      </c>
      <c r="L598" s="35"/>
      <c r="M598" s="35">
        <f t="shared" si="252"/>
        <v>0</v>
      </c>
      <c r="N598" s="35"/>
      <c r="O598" s="35">
        <f t="shared" si="253"/>
        <v>-70</v>
      </c>
      <c r="P598" s="35"/>
      <c r="Q598" s="35">
        <v>9730</v>
      </c>
      <c r="R598" s="35"/>
      <c r="S598" s="35">
        <v>0</v>
      </c>
      <c r="T598" s="35"/>
      <c r="U598" s="35">
        <f t="shared" si="254"/>
        <v>9730</v>
      </c>
      <c r="V598" s="35"/>
      <c r="W598" s="35">
        <v>9721</v>
      </c>
      <c r="X598" s="35"/>
      <c r="Y598" s="35">
        <v>0</v>
      </c>
      <c r="Z598" s="35"/>
      <c r="AA598" s="35">
        <f t="shared" si="256"/>
        <v>9721</v>
      </c>
    </row>
    <row r="599" spans="1:27" ht="15" x14ac:dyDescent="0.25">
      <c r="A599" s="24" t="s">
        <v>556</v>
      </c>
      <c r="C599" s="16"/>
      <c r="D599" s="16" t="s">
        <v>557</v>
      </c>
      <c r="E599" s="35">
        <v>0</v>
      </c>
      <c r="F599" s="35"/>
      <c r="G599" s="35">
        <v>0</v>
      </c>
      <c r="H599" s="35"/>
      <c r="I599" s="35">
        <f t="shared" ref="I599:I606" si="258">E599+G599</f>
        <v>0</v>
      </c>
      <c r="J599" s="35"/>
      <c r="K599" s="35">
        <f t="shared" ref="K599:K606" si="259">Q599-E599</f>
        <v>0</v>
      </c>
      <c r="L599" s="35"/>
      <c r="M599" s="35">
        <f t="shared" ref="M599:M606" si="260">S599-G599</f>
        <v>0</v>
      </c>
      <c r="N599" s="35"/>
      <c r="O599" s="35">
        <f t="shared" ref="O599:O606" si="261">K599+M599</f>
        <v>0</v>
      </c>
      <c r="P599" s="35"/>
      <c r="Q599" s="35">
        <v>0</v>
      </c>
      <c r="R599" s="35"/>
      <c r="S599" s="35">
        <v>0</v>
      </c>
      <c r="T599" s="35"/>
      <c r="U599" s="35">
        <f t="shared" ref="U599:U606" si="262">Q599+S599</f>
        <v>0</v>
      </c>
      <c r="V599" s="35"/>
      <c r="W599" s="35">
        <f t="shared" ref="W599:W606" si="263">Q599</f>
        <v>0</v>
      </c>
      <c r="X599" s="35"/>
      <c r="Y599" s="35">
        <v>0</v>
      </c>
      <c r="Z599" s="35"/>
      <c r="AA599" s="35">
        <f t="shared" ref="AA599:AA606" si="264">+Y599+W599</f>
        <v>0</v>
      </c>
    </row>
    <row r="600" spans="1:27" ht="15" x14ac:dyDescent="0.25">
      <c r="A600" s="24"/>
      <c r="C600" s="16"/>
      <c r="D600" s="16" t="s">
        <v>809</v>
      </c>
      <c r="E600" s="35">
        <v>0</v>
      </c>
      <c r="F600" s="35"/>
      <c r="G600" s="35">
        <v>0</v>
      </c>
      <c r="H600" s="35"/>
      <c r="I600" s="35">
        <f t="shared" si="258"/>
        <v>0</v>
      </c>
      <c r="J600" s="35"/>
      <c r="K600" s="35">
        <f t="shared" si="259"/>
        <v>0</v>
      </c>
      <c r="L600" s="35"/>
      <c r="M600" s="35">
        <f t="shared" si="260"/>
        <v>0</v>
      </c>
      <c r="N600" s="35"/>
      <c r="O600" s="35">
        <f t="shared" si="261"/>
        <v>0</v>
      </c>
      <c r="P600" s="35"/>
      <c r="Q600" s="35">
        <v>0</v>
      </c>
      <c r="R600" s="35"/>
      <c r="S600" s="35">
        <v>0</v>
      </c>
      <c r="T600" s="35"/>
      <c r="U600" s="35">
        <f t="shared" si="262"/>
        <v>0</v>
      </c>
      <c r="V600" s="35"/>
      <c r="W600" s="35">
        <f t="shared" si="263"/>
        <v>0</v>
      </c>
      <c r="X600" s="35"/>
      <c r="Y600" s="35">
        <v>0</v>
      </c>
      <c r="Z600" s="35"/>
      <c r="AA600" s="35">
        <f t="shared" si="264"/>
        <v>0</v>
      </c>
    </row>
    <row r="601" spans="1:27" ht="15" x14ac:dyDescent="0.25">
      <c r="A601" s="24"/>
      <c r="C601" s="16"/>
      <c r="D601" s="16" t="s">
        <v>810</v>
      </c>
      <c r="E601" s="35">
        <v>0</v>
      </c>
      <c r="F601" s="35"/>
      <c r="G601" s="35">
        <v>0</v>
      </c>
      <c r="H601" s="35"/>
      <c r="I601" s="35">
        <f t="shared" si="258"/>
        <v>0</v>
      </c>
      <c r="J601" s="35"/>
      <c r="K601" s="35">
        <f t="shared" si="259"/>
        <v>0</v>
      </c>
      <c r="L601" s="35"/>
      <c r="M601" s="35">
        <f t="shared" si="260"/>
        <v>0</v>
      </c>
      <c r="N601" s="35"/>
      <c r="O601" s="35">
        <f t="shared" si="261"/>
        <v>0</v>
      </c>
      <c r="P601" s="35"/>
      <c r="Q601" s="35">
        <v>0</v>
      </c>
      <c r="R601" s="35"/>
      <c r="S601" s="35">
        <v>0</v>
      </c>
      <c r="T601" s="35"/>
      <c r="U601" s="35">
        <f t="shared" si="262"/>
        <v>0</v>
      </c>
      <c r="V601" s="35"/>
      <c r="W601" s="35">
        <f t="shared" si="263"/>
        <v>0</v>
      </c>
      <c r="X601" s="35"/>
      <c r="Y601" s="35">
        <v>0</v>
      </c>
      <c r="Z601" s="35"/>
      <c r="AA601" s="35">
        <f t="shared" si="264"/>
        <v>0</v>
      </c>
    </row>
    <row r="602" spans="1:27" ht="15" x14ac:dyDescent="0.25">
      <c r="A602" s="24"/>
      <c r="C602" s="16"/>
      <c r="D602" s="16" t="s">
        <v>811</v>
      </c>
      <c r="E602" s="35">
        <v>0</v>
      </c>
      <c r="F602" s="35"/>
      <c r="G602" s="35">
        <v>0</v>
      </c>
      <c r="H602" s="35"/>
      <c r="I602" s="35">
        <f t="shared" si="258"/>
        <v>0</v>
      </c>
      <c r="J602" s="35"/>
      <c r="K602" s="35">
        <f t="shared" si="259"/>
        <v>0</v>
      </c>
      <c r="L602" s="35"/>
      <c r="M602" s="35">
        <f t="shared" si="260"/>
        <v>0</v>
      </c>
      <c r="N602" s="35"/>
      <c r="O602" s="35">
        <f t="shared" si="261"/>
        <v>0</v>
      </c>
      <c r="P602" s="35"/>
      <c r="Q602" s="35">
        <v>0</v>
      </c>
      <c r="R602" s="35"/>
      <c r="S602" s="35">
        <v>0</v>
      </c>
      <c r="T602" s="35"/>
      <c r="U602" s="35">
        <f t="shared" si="262"/>
        <v>0</v>
      </c>
      <c r="V602" s="35"/>
      <c r="W602" s="35">
        <f t="shared" si="263"/>
        <v>0</v>
      </c>
      <c r="X602" s="35"/>
      <c r="Y602" s="35">
        <v>0</v>
      </c>
      <c r="Z602" s="35"/>
      <c r="AA602" s="35">
        <f t="shared" si="264"/>
        <v>0</v>
      </c>
    </row>
    <row r="603" spans="1:27" ht="15" x14ac:dyDescent="0.25">
      <c r="A603" s="24" t="s">
        <v>558</v>
      </c>
      <c r="C603" s="16"/>
      <c r="D603" s="16" t="s">
        <v>559</v>
      </c>
      <c r="E603" s="35">
        <v>0</v>
      </c>
      <c r="F603" s="35"/>
      <c r="G603" s="35">
        <v>0</v>
      </c>
      <c r="H603" s="35"/>
      <c r="I603" s="35">
        <f t="shared" si="258"/>
        <v>0</v>
      </c>
      <c r="J603" s="35"/>
      <c r="K603" s="35">
        <f t="shared" si="259"/>
        <v>0</v>
      </c>
      <c r="L603" s="35"/>
      <c r="M603" s="35">
        <f t="shared" si="260"/>
        <v>0</v>
      </c>
      <c r="N603" s="35"/>
      <c r="O603" s="35">
        <f t="shared" si="261"/>
        <v>0</v>
      </c>
      <c r="P603" s="35"/>
      <c r="Q603" s="35">
        <v>0</v>
      </c>
      <c r="R603" s="35"/>
      <c r="S603" s="35">
        <v>0</v>
      </c>
      <c r="T603" s="35"/>
      <c r="U603" s="35">
        <f t="shared" si="262"/>
        <v>0</v>
      </c>
      <c r="V603" s="35"/>
      <c r="W603" s="35">
        <f t="shared" si="263"/>
        <v>0</v>
      </c>
      <c r="X603" s="35"/>
      <c r="Y603" s="35">
        <v>0</v>
      </c>
      <c r="Z603" s="35"/>
      <c r="AA603" s="35">
        <f t="shared" si="264"/>
        <v>0</v>
      </c>
    </row>
    <row r="604" spans="1:27" ht="15" x14ac:dyDescent="0.25">
      <c r="A604" s="24" t="s">
        <v>560</v>
      </c>
      <c r="C604" s="16"/>
      <c r="D604" s="16" t="s">
        <v>561</v>
      </c>
      <c r="E604" s="35">
        <v>0</v>
      </c>
      <c r="F604" s="35"/>
      <c r="G604" s="35">
        <v>0</v>
      </c>
      <c r="H604" s="35"/>
      <c r="I604" s="35">
        <f t="shared" si="258"/>
        <v>0</v>
      </c>
      <c r="J604" s="35"/>
      <c r="K604" s="35">
        <f t="shared" si="259"/>
        <v>0</v>
      </c>
      <c r="L604" s="35"/>
      <c r="M604" s="35">
        <f t="shared" si="260"/>
        <v>0</v>
      </c>
      <c r="N604" s="35"/>
      <c r="O604" s="35">
        <f t="shared" si="261"/>
        <v>0</v>
      </c>
      <c r="P604" s="35"/>
      <c r="Q604" s="35">
        <v>0</v>
      </c>
      <c r="R604" s="35"/>
      <c r="S604" s="35">
        <v>0</v>
      </c>
      <c r="T604" s="35"/>
      <c r="U604" s="35">
        <f t="shared" si="262"/>
        <v>0</v>
      </c>
      <c r="V604" s="35"/>
      <c r="W604" s="35">
        <f t="shared" si="263"/>
        <v>0</v>
      </c>
      <c r="X604" s="35"/>
      <c r="Y604" s="35">
        <v>0</v>
      </c>
      <c r="Z604" s="35"/>
      <c r="AA604" s="35">
        <f t="shared" si="264"/>
        <v>0</v>
      </c>
    </row>
    <row r="605" spans="1:27" ht="15" x14ac:dyDescent="0.25">
      <c r="A605" s="24" t="s">
        <v>562</v>
      </c>
      <c r="C605" s="16"/>
      <c r="D605" s="16" t="s">
        <v>769</v>
      </c>
      <c r="E605" s="35">
        <v>0</v>
      </c>
      <c r="F605" s="35"/>
      <c r="G605" s="35">
        <v>0</v>
      </c>
      <c r="H605" s="35"/>
      <c r="I605" s="35">
        <f t="shared" si="258"/>
        <v>0</v>
      </c>
      <c r="J605" s="35"/>
      <c r="K605" s="35">
        <f t="shared" si="259"/>
        <v>0</v>
      </c>
      <c r="L605" s="35"/>
      <c r="M605" s="35">
        <f t="shared" si="260"/>
        <v>0</v>
      </c>
      <c r="N605" s="35"/>
      <c r="O605" s="35">
        <f t="shared" si="261"/>
        <v>0</v>
      </c>
      <c r="P605" s="35"/>
      <c r="Q605" s="35">
        <v>0</v>
      </c>
      <c r="R605" s="35"/>
      <c r="S605" s="35">
        <v>0</v>
      </c>
      <c r="T605" s="35"/>
      <c r="U605" s="35">
        <f t="shared" si="262"/>
        <v>0</v>
      </c>
      <c r="V605" s="35"/>
      <c r="W605" s="35">
        <f t="shared" si="263"/>
        <v>0</v>
      </c>
      <c r="X605" s="35"/>
      <c r="Y605" s="35">
        <v>0</v>
      </c>
      <c r="Z605" s="35"/>
      <c r="AA605" s="35">
        <f t="shared" si="264"/>
        <v>0</v>
      </c>
    </row>
    <row r="606" spans="1:27" ht="15" x14ac:dyDescent="0.25">
      <c r="A606" s="24" t="s">
        <v>563</v>
      </c>
      <c r="C606" s="16"/>
      <c r="D606" s="16" t="s">
        <v>564</v>
      </c>
      <c r="E606" s="35">
        <v>0</v>
      </c>
      <c r="F606" s="35"/>
      <c r="G606" s="35">
        <v>0</v>
      </c>
      <c r="H606" s="35"/>
      <c r="I606" s="35">
        <f t="shared" si="258"/>
        <v>0</v>
      </c>
      <c r="J606" s="35"/>
      <c r="K606" s="35">
        <f t="shared" si="259"/>
        <v>0</v>
      </c>
      <c r="L606" s="35"/>
      <c r="M606" s="35">
        <f t="shared" si="260"/>
        <v>0</v>
      </c>
      <c r="N606" s="35"/>
      <c r="O606" s="35">
        <f t="shared" si="261"/>
        <v>0</v>
      </c>
      <c r="P606" s="35"/>
      <c r="Q606" s="35">
        <v>0</v>
      </c>
      <c r="R606" s="35"/>
      <c r="S606" s="35">
        <v>0</v>
      </c>
      <c r="T606" s="35"/>
      <c r="U606" s="35">
        <f t="shared" si="262"/>
        <v>0</v>
      </c>
      <c r="V606" s="35"/>
      <c r="W606" s="35">
        <f t="shared" si="263"/>
        <v>0</v>
      </c>
      <c r="X606" s="35"/>
      <c r="Y606" s="35">
        <v>0</v>
      </c>
      <c r="Z606" s="35"/>
      <c r="AA606" s="35">
        <f t="shared" si="264"/>
        <v>0</v>
      </c>
    </row>
    <row r="607" spans="1:27" ht="15" x14ac:dyDescent="0.25">
      <c r="A607" s="24" t="s">
        <v>565</v>
      </c>
      <c r="C607" s="16"/>
      <c r="D607" s="16" t="s">
        <v>566</v>
      </c>
      <c r="E607" s="35">
        <v>1000</v>
      </c>
      <c r="F607" s="35"/>
      <c r="G607" s="35">
        <v>0</v>
      </c>
      <c r="H607" s="35"/>
      <c r="I607" s="35">
        <f t="shared" si="250"/>
        <v>1000</v>
      </c>
      <c r="J607" s="35"/>
      <c r="K607" s="35">
        <f t="shared" si="251"/>
        <v>0</v>
      </c>
      <c r="L607" s="35"/>
      <c r="M607" s="35">
        <f t="shared" si="252"/>
        <v>0</v>
      </c>
      <c r="N607" s="35"/>
      <c r="O607" s="35">
        <f t="shared" si="253"/>
        <v>0</v>
      </c>
      <c r="P607" s="35"/>
      <c r="Q607" s="35">
        <v>1000</v>
      </c>
      <c r="R607" s="35"/>
      <c r="S607" s="35">
        <v>0</v>
      </c>
      <c r="T607" s="35"/>
      <c r="U607" s="35">
        <f t="shared" si="254"/>
        <v>1000</v>
      </c>
      <c r="V607" s="35"/>
      <c r="W607" s="35">
        <v>657</v>
      </c>
      <c r="X607" s="35"/>
      <c r="Y607" s="35">
        <v>0</v>
      </c>
      <c r="Z607" s="35"/>
      <c r="AA607" s="35">
        <f t="shared" si="256"/>
        <v>657</v>
      </c>
    </row>
    <row r="608" spans="1:27" ht="15" x14ac:dyDescent="0.25">
      <c r="A608" s="24" t="s">
        <v>567</v>
      </c>
      <c r="C608" s="36" t="s">
        <v>568</v>
      </c>
      <c r="E608" s="37">
        <f>SUM(E564:E607)</f>
        <v>232800</v>
      </c>
      <c r="F608" s="35"/>
      <c r="G608" s="37">
        <f>SUM(G564:G607)</f>
        <v>1117500</v>
      </c>
      <c r="H608" s="35"/>
      <c r="I608" s="37">
        <f>SUM(I564:I607)</f>
        <v>1350300</v>
      </c>
      <c r="J608" s="35"/>
      <c r="K608" s="37">
        <f>SUM(K564:K607)</f>
        <v>248</v>
      </c>
      <c r="L608" s="35"/>
      <c r="M608" s="37">
        <f>SUM(M564:M607)</f>
        <v>-70000</v>
      </c>
      <c r="N608" s="35"/>
      <c r="O608" s="37">
        <f>SUM(O564:O607)</f>
        <v>-69752</v>
      </c>
      <c r="P608" s="35"/>
      <c r="Q608" s="37">
        <f>SUM(Q564:Q607)</f>
        <v>233048</v>
      </c>
      <c r="R608" s="35"/>
      <c r="S608" s="37">
        <f>SUM(S564:S607)</f>
        <v>1047500</v>
      </c>
      <c r="T608" s="35"/>
      <c r="U608" s="37">
        <f>SUM(U564:U607)</f>
        <v>1280548</v>
      </c>
      <c r="V608" s="35"/>
      <c r="W608" s="37">
        <f>SUM(W564:W607)</f>
        <v>217807</v>
      </c>
      <c r="X608" s="35"/>
      <c r="Y608" s="37">
        <f>SUM(Y564:Y607)</f>
        <v>1043725</v>
      </c>
      <c r="Z608" s="35"/>
      <c r="AA608" s="37">
        <f>SUM(AA564:AA607)</f>
        <v>1261532</v>
      </c>
    </row>
    <row r="609" spans="1:27" ht="15" x14ac:dyDescent="0.25">
      <c r="A609" s="24"/>
      <c r="C609" s="36" t="s">
        <v>569</v>
      </c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</row>
    <row r="610" spans="1:27" ht="15" x14ac:dyDescent="0.25">
      <c r="A610" s="24" t="s">
        <v>570</v>
      </c>
      <c r="C610" s="36"/>
      <c r="D610" s="16" t="s">
        <v>242</v>
      </c>
      <c r="E610" s="35">
        <v>0</v>
      </c>
      <c r="F610" s="35"/>
      <c r="G610" s="35">
        <v>0</v>
      </c>
      <c r="H610" s="35"/>
      <c r="I610" s="35">
        <f t="shared" ref="I610:I620" si="265">E610+G610</f>
        <v>0</v>
      </c>
      <c r="J610" s="35"/>
      <c r="K610" s="35">
        <f t="shared" ref="K610:K620" si="266">Q610-E610</f>
        <v>0</v>
      </c>
      <c r="L610" s="35"/>
      <c r="M610" s="35">
        <f t="shared" ref="M610:M620" si="267">S610-G610</f>
        <v>0</v>
      </c>
      <c r="N610" s="35"/>
      <c r="O610" s="35">
        <f t="shared" ref="O610:O620" si="268">K610+M610</f>
        <v>0</v>
      </c>
      <c r="P610" s="35"/>
      <c r="Q610" s="35">
        <v>0</v>
      </c>
      <c r="R610" s="35"/>
      <c r="S610" s="35">
        <v>0</v>
      </c>
      <c r="T610" s="35"/>
      <c r="U610" s="35">
        <f t="shared" ref="U610:U620" si="269">Q610+S610</f>
        <v>0</v>
      </c>
      <c r="V610" s="35"/>
      <c r="W610" s="35">
        <f>Q610</f>
        <v>0</v>
      </c>
      <c r="X610" s="35"/>
      <c r="Y610" s="35">
        <v>0</v>
      </c>
      <c r="Z610" s="35"/>
      <c r="AA610" s="35">
        <f t="shared" ref="AA610:AA620" si="270">+Y610+W610</f>
        <v>0</v>
      </c>
    </row>
    <row r="611" spans="1:27" ht="15" x14ac:dyDescent="0.25">
      <c r="A611" s="24" t="s">
        <v>571</v>
      </c>
      <c r="C611" s="36"/>
      <c r="D611" s="16" t="s">
        <v>383</v>
      </c>
      <c r="E611" s="35">
        <v>0</v>
      </c>
      <c r="F611" s="35"/>
      <c r="G611" s="35">
        <v>0</v>
      </c>
      <c r="H611" s="35"/>
      <c r="I611" s="35">
        <f t="shared" si="265"/>
        <v>0</v>
      </c>
      <c r="J611" s="35"/>
      <c r="K611" s="35">
        <f t="shared" si="266"/>
        <v>0</v>
      </c>
      <c r="L611" s="35"/>
      <c r="M611" s="35">
        <f t="shared" si="267"/>
        <v>0</v>
      </c>
      <c r="N611" s="35"/>
      <c r="O611" s="35">
        <f t="shared" si="268"/>
        <v>0</v>
      </c>
      <c r="P611" s="35"/>
      <c r="Q611" s="35">
        <v>0</v>
      </c>
      <c r="R611" s="35"/>
      <c r="S611" s="35">
        <v>0</v>
      </c>
      <c r="T611" s="35"/>
      <c r="U611" s="35">
        <f t="shared" si="269"/>
        <v>0</v>
      </c>
      <c r="V611" s="35"/>
      <c r="W611" s="35">
        <f>Q611</f>
        <v>0</v>
      </c>
      <c r="X611" s="35"/>
      <c r="Y611" s="35">
        <v>0</v>
      </c>
      <c r="Z611" s="35"/>
      <c r="AA611" s="35">
        <f t="shared" si="270"/>
        <v>0</v>
      </c>
    </row>
    <row r="612" spans="1:27" ht="15" x14ac:dyDescent="0.25">
      <c r="A612" s="24"/>
      <c r="C612" s="36"/>
      <c r="D612" s="16" t="s">
        <v>793</v>
      </c>
      <c r="E612" s="35">
        <v>0</v>
      </c>
      <c r="F612" s="35"/>
      <c r="G612" s="35">
        <v>0</v>
      </c>
      <c r="H612" s="35"/>
      <c r="I612" s="35">
        <f>E612+G612</f>
        <v>0</v>
      </c>
      <c r="J612" s="35"/>
      <c r="K612" s="35">
        <f>Q612-E612</f>
        <v>0</v>
      </c>
      <c r="L612" s="35"/>
      <c r="M612" s="35">
        <f>S612-G612</f>
        <v>0</v>
      </c>
      <c r="N612" s="35"/>
      <c r="O612" s="35">
        <f>K612+M612</f>
        <v>0</v>
      </c>
      <c r="P612" s="35"/>
      <c r="Q612" s="35">
        <v>0</v>
      </c>
      <c r="R612" s="35"/>
      <c r="S612" s="35">
        <v>0</v>
      </c>
      <c r="T612" s="35"/>
      <c r="U612" s="35">
        <f>Q612+S612</f>
        <v>0</v>
      </c>
      <c r="V612" s="35"/>
      <c r="W612" s="35">
        <f>Q612</f>
        <v>0</v>
      </c>
      <c r="X612" s="35"/>
      <c r="Y612" s="35">
        <v>0</v>
      </c>
      <c r="Z612" s="35"/>
      <c r="AA612" s="35">
        <f>+Y612+W612</f>
        <v>0</v>
      </c>
    </row>
    <row r="613" spans="1:27" ht="15" x14ac:dyDescent="0.25">
      <c r="A613" s="24" t="s">
        <v>572</v>
      </c>
      <c r="C613" s="36"/>
      <c r="D613" s="16" t="s">
        <v>573</v>
      </c>
      <c r="E613" s="35">
        <v>0</v>
      </c>
      <c r="F613" s="35"/>
      <c r="G613" s="35">
        <v>0</v>
      </c>
      <c r="H613" s="35"/>
      <c r="I613" s="35">
        <f t="shared" si="265"/>
        <v>0</v>
      </c>
      <c r="J613" s="35"/>
      <c r="K613" s="35">
        <f t="shared" si="266"/>
        <v>0</v>
      </c>
      <c r="L613" s="35"/>
      <c r="M613" s="35">
        <f t="shared" si="267"/>
        <v>0</v>
      </c>
      <c r="N613" s="35"/>
      <c r="O613" s="35">
        <f t="shared" si="268"/>
        <v>0</v>
      </c>
      <c r="P613" s="35"/>
      <c r="Q613" s="35">
        <v>0</v>
      </c>
      <c r="R613" s="35"/>
      <c r="S613" s="35">
        <v>0</v>
      </c>
      <c r="T613" s="35"/>
      <c r="U613" s="35">
        <f t="shared" si="269"/>
        <v>0</v>
      </c>
      <c r="V613" s="35"/>
      <c r="W613" s="35">
        <f>Q613</f>
        <v>0</v>
      </c>
      <c r="X613" s="35"/>
      <c r="Y613" s="35">
        <v>0</v>
      </c>
      <c r="Z613" s="35"/>
      <c r="AA613" s="35">
        <f t="shared" si="270"/>
        <v>0</v>
      </c>
    </row>
    <row r="614" spans="1:27" ht="15" x14ac:dyDescent="0.25">
      <c r="A614" s="24" t="s">
        <v>574</v>
      </c>
      <c r="C614" s="36"/>
      <c r="D614" s="16" t="s">
        <v>575</v>
      </c>
      <c r="E614" s="35">
        <v>795000</v>
      </c>
      <c r="F614" s="35"/>
      <c r="G614" s="35">
        <v>0</v>
      </c>
      <c r="H614" s="35"/>
      <c r="I614" s="35">
        <f t="shared" si="265"/>
        <v>795000</v>
      </c>
      <c r="J614" s="35"/>
      <c r="K614" s="35">
        <f t="shared" si="266"/>
        <v>-4948</v>
      </c>
      <c r="L614" s="35"/>
      <c r="M614" s="35">
        <f t="shared" si="267"/>
        <v>0</v>
      </c>
      <c r="N614" s="35"/>
      <c r="O614" s="35">
        <f t="shared" si="268"/>
        <v>-4948</v>
      </c>
      <c r="P614" s="35"/>
      <c r="Q614" s="35">
        <v>790052</v>
      </c>
      <c r="R614" s="35"/>
      <c r="S614" s="35">
        <v>0</v>
      </c>
      <c r="T614" s="35"/>
      <c r="U614" s="35">
        <f t="shared" si="269"/>
        <v>790052</v>
      </c>
      <c r="V614" s="35"/>
      <c r="W614" s="35">
        <v>605434</v>
      </c>
      <c r="X614" s="35"/>
      <c r="Y614" s="35">
        <v>0</v>
      </c>
      <c r="Z614" s="35"/>
      <c r="AA614" s="35">
        <f t="shared" si="270"/>
        <v>605434</v>
      </c>
    </row>
    <row r="615" spans="1:27" ht="15" x14ac:dyDescent="0.25">
      <c r="A615" s="24" t="s">
        <v>576</v>
      </c>
      <c r="C615" s="36"/>
      <c r="D615" s="16" t="s">
        <v>47</v>
      </c>
      <c r="E615" s="35">
        <v>5000</v>
      </c>
      <c r="F615" s="35"/>
      <c r="G615" s="35">
        <v>0</v>
      </c>
      <c r="H615" s="35"/>
      <c r="I615" s="35">
        <f t="shared" si="265"/>
        <v>5000</v>
      </c>
      <c r="J615" s="35"/>
      <c r="K615" s="35">
        <f t="shared" si="266"/>
        <v>0</v>
      </c>
      <c r="L615" s="35"/>
      <c r="M615" s="35">
        <f t="shared" si="267"/>
        <v>0</v>
      </c>
      <c r="N615" s="35"/>
      <c r="O615" s="35">
        <f t="shared" si="268"/>
        <v>0</v>
      </c>
      <c r="P615" s="35"/>
      <c r="Q615" s="35">
        <v>5000</v>
      </c>
      <c r="R615" s="35"/>
      <c r="S615" s="35">
        <v>0</v>
      </c>
      <c r="T615" s="35"/>
      <c r="U615" s="35">
        <f t="shared" si="269"/>
        <v>5000</v>
      </c>
      <c r="V615" s="35"/>
      <c r="W615" s="35">
        <v>4658</v>
      </c>
      <c r="X615" s="35"/>
      <c r="Y615" s="35">
        <v>0</v>
      </c>
      <c r="Z615" s="35"/>
      <c r="AA615" s="35">
        <f t="shared" si="270"/>
        <v>4658</v>
      </c>
    </row>
    <row r="616" spans="1:27" ht="15" x14ac:dyDescent="0.25">
      <c r="A616" s="24" t="s">
        <v>577</v>
      </c>
      <c r="C616" s="36"/>
      <c r="D616" s="16" t="s">
        <v>578</v>
      </c>
      <c r="E616" s="35">
        <v>0</v>
      </c>
      <c r="F616" s="35"/>
      <c r="G616" s="35">
        <v>0</v>
      </c>
      <c r="H616" s="35"/>
      <c r="I616" s="35">
        <f t="shared" si="265"/>
        <v>0</v>
      </c>
      <c r="J616" s="35"/>
      <c r="K616" s="35">
        <f t="shared" si="266"/>
        <v>0</v>
      </c>
      <c r="L616" s="35"/>
      <c r="M616" s="35">
        <f t="shared" si="267"/>
        <v>0</v>
      </c>
      <c r="N616" s="35"/>
      <c r="O616" s="35">
        <f t="shared" si="268"/>
        <v>0</v>
      </c>
      <c r="P616" s="35"/>
      <c r="Q616" s="35">
        <v>0</v>
      </c>
      <c r="R616" s="35"/>
      <c r="S616" s="35">
        <v>0</v>
      </c>
      <c r="T616" s="35"/>
      <c r="U616" s="35">
        <f t="shared" si="269"/>
        <v>0</v>
      </c>
      <c r="V616" s="35"/>
      <c r="W616" s="35">
        <f>Q616</f>
        <v>0</v>
      </c>
      <c r="X616" s="35"/>
      <c r="Y616" s="35">
        <v>0</v>
      </c>
      <c r="Z616" s="35"/>
      <c r="AA616" s="35">
        <f t="shared" si="270"/>
        <v>0</v>
      </c>
    </row>
    <row r="617" spans="1:27" ht="15" x14ac:dyDescent="0.25">
      <c r="A617" s="24" t="s">
        <v>579</v>
      </c>
      <c r="C617" s="36"/>
      <c r="D617" s="16" t="s">
        <v>580</v>
      </c>
      <c r="E617" s="35">
        <v>0</v>
      </c>
      <c r="F617" s="35"/>
      <c r="G617" s="35">
        <v>0</v>
      </c>
      <c r="H617" s="35"/>
      <c r="I617" s="35">
        <f t="shared" si="265"/>
        <v>0</v>
      </c>
      <c r="J617" s="35"/>
      <c r="K617" s="35">
        <f t="shared" si="266"/>
        <v>0</v>
      </c>
      <c r="L617" s="35"/>
      <c r="M617" s="35">
        <f t="shared" si="267"/>
        <v>0</v>
      </c>
      <c r="N617" s="35"/>
      <c r="O617" s="35">
        <f t="shared" si="268"/>
        <v>0</v>
      </c>
      <c r="P617" s="35"/>
      <c r="Q617" s="35">
        <v>0</v>
      </c>
      <c r="R617" s="35"/>
      <c r="S617" s="35">
        <v>0</v>
      </c>
      <c r="T617" s="35"/>
      <c r="U617" s="35">
        <f t="shared" si="269"/>
        <v>0</v>
      </c>
      <c r="V617" s="35"/>
      <c r="W617" s="35">
        <f>Q617</f>
        <v>0</v>
      </c>
      <c r="X617" s="35"/>
      <c r="Y617" s="35">
        <v>0</v>
      </c>
      <c r="Z617" s="35"/>
      <c r="AA617" s="35">
        <f t="shared" si="270"/>
        <v>0</v>
      </c>
    </row>
    <row r="618" spans="1:27" ht="15" x14ac:dyDescent="0.25">
      <c r="A618" s="24" t="s">
        <v>581</v>
      </c>
      <c r="C618" s="36"/>
      <c r="D618" s="16" t="s">
        <v>582</v>
      </c>
      <c r="E618" s="35">
        <v>0</v>
      </c>
      <c r="F618" s="35"/>
      <c r="G618" s="35">
        <v>0</v>
      </c>
      <c r="H618" s="35"/>
      <c r="I618" s="35">
        <f t="shared" si="265"/>
        <v>0</v>
      </c>
      <c r="J618" s="35"/>
      <c r="K618" s="35">
        <f t="shared" si="266"/>
        <v>0</v>
      </c>
      <c r="L618" s="35"/>
      <c r="M618" s="35">
        <f t="shared" si="267"/>
        <v>0</v>
      </c>
      <c r="N618" s="35"/>
      <c r="O618" s="35">
        <f t="shared" si="268"/>
        <v>0</v>
      </c>
      <c r="P618" s="35"/>
      <c r="Q618" s="35">
        <v>0</v>
      </c>
      <c r="R618" s="35"/>
      <c r="S618" s="35">
        <v>0</v>
      </c>
      <c r="T618" s="35"/>
      <c r="U618" s="35">
        <f t="shared" si="269"/>
        <v>0</v>
      </c>
      <c r="V618" s="35"/>
      <c r="W618" s="35">
        <f>Q618</f>
        <v>0</v>
      </c>
      <c r="X618" s="35"/>
      <c r="Y618" s="35">
        <v>0</v>
      </c>
      <c r="Z618" s="35"/>
      <c r="AA618" s="35">
        <f t="shared" si="270"/>
        <v>0</v>
      </c>
    </row>
    <row r="619" spans="1:27" ht="15" x14ac:dyDescent="0.25">
      <c r="A619" s="24"/>
      <c r="C619" s="36"/>
      <c r="D619" s="16" t="s">
        <v>770</v>
      </c>
      <c r="E619" s="35">
        <v>0</v>
      </c>
      <c r="F619" s="35"/>
      <c r="G619" s="35">
        <v>0</v>
      </c>
      <c r="H619" s="35"/>
      <c r="I619" s="35">
        <f>E619+G619</f>
        <v>0</v>
      </c>
      <c r="J619" s="35"/>
      <c r="K619" s="35">
        <f>Q619-E619</f>
        <v>0</v>
      </c>
      <c r="L619" s="35"/>
      <c r="M619" s="35">
        <f>S619-G619</f>
        <v>0</v>
      </c>
      <c r="N619" s="35"/>
      <c r="O619" s="35">
        <f>K619+M619</f>
        <v>0</v>
      </c>
      <c r="P619" s="35"/>
      <c r="Q619" s="35">
        <v>0</v>
      </c>
      <c r="R619" s="35"/>
      <c r="S619" s="35">
        <v>0</v>
      </c>
      <c r="T619" s="35"/>
      <c r="U619" s="35">
        <f>Q619+S619</f>
        <v>0</v>
      </c>
      <c r="V619" s="35"/>
      <c r="W619" s="35">
        <f>Q619</f>
        <v>0</v>
      </c>
      <c r="X619" s="35"/>
      <c r="Y619" s="35">
        <v>0</v>
      </c>
      <c r="Z619" s="35"/>
      <c r="AA619" s="35">
        <f>+Y619+W619</f>
        <v>0</v>
      </c>
    </row>
    <row r="620" spans="1:27" ht="15" x14ac:dyDescent="0.25">
      <c r="A620" s="24" t="s">
        <v>583</v>
      </c>
      <c r="C620" s="36"/>
      <c r="D620" s="16" t="s">
        <v>51</v>
      </c>
      <c r="E620" s="35">
        <v>0</v>
      </c>
      <c r="F620" s="35"/>
      <c r="G620" s="35">
        <v>0</v>
      </c>
      <c r="H620" s="35"/>
      <c r="I620" s="35">
        <f t="shared" si="265"/>
        <v>0</v>
      </c>
      <c r="J620" s="35"/>
      <c r="K620" s="35">
        <f t="shared" si="266"/>
        <v>0</v>
      </c>
      <c r="L620" s="35"/>
      <c r="M620" s="35">
        <f t="shared" si="267"/>
        <v>0</v>
      </c>
      <c r="N620" s="35"/>
      <c r="O620" s="35">
        <f t="shared" si="268"/>
        <v>0</v>
      </c>
      <c r="P620" s="35"/>
      <c r="Q620" s="35">
        <v>0</v>
      </c>
      <c r="R620" s="35"/>
      <c r="S620" s="35">
        <v>0</v>
      </c>
      <c r="T620" s="35"/>
      <c r="U620" s="35">
        <f t="shared" si="269"/>
        <v>0</v>
      </c>
      <c r="V620" s="35"/>
      <c r="W620" s="35">
        <f>Q620</f>
        <v>0</v>
      </c>
      <c r="X620" s="35"/>
      <c r="Y620" s="35">
        <v>0</v>
      </c>
      <c r="Z620" s="35"/>
      <c r="AA620" s="35">
        <f t="shared" si="270"/>
        <v>0</v>
      </c>
    </row>
    <row r="621" spans="1:27" ht="15" x14ac:dyDescent="0.25">
      <c r="A621" s="24" t="s">
        <v>584</v>
      </c>
      <c r="C621" s="36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</row>
    <row r="622" spans="1:27" ht="15" x14ac:dyDescent="0.25">
      <c r="A622" s="24" t="s">
        <v>585</v>
      </c>
      <c r="C622" s="36" t="s">
        <v>586</v>
      </c>
      <c r="E622" s="37">
        <f>SUM(E610:E621)</f>
        <v>800000</v>
      </c>
      <c r="F622" s="35"/>
      <c r="G622" s="37">
        <f>SUM(G610:G621)</f>
        <v>0</v>
      </c>
      <c r="H622" s="35"/>
      <c r="I622" s="37">
        <f>SUM(I610:I621)</f>
        <v>800000</v>
      </c>
      <c r="J622" s="35"/>
      <c r="K622" s="37">
        <f>SUM(K610:K621)</f>
        <v>-4948</v>
      </c>
      <c r="L622" s="35"/>
      <c r="M622" s="37">
        <f>SUM(M610:M621)</f>
        <v>0</v>
      </c>
      <c r="N622" s="35"/>
      <c r="O622" s="37">
        <f>SUM(O610:O621)</f>
        <v>-4948</v>
      </c>
      <c r="P622" s="35"/>
      <c r="Q622" s="37">
        <f>SUM(Q610:Q621)</f>
        <v>795052</v>
      </c>
      <c r="R622" s="35"/>
      <c r="S622" s="37">
        <f>SUM(S610:S621)</f>
        <v>0</v>
      </c>
      <c r="T622" s="35"/>
      <c r="U622" s="37">
        <f>SUM(U610:U621)</f>
        <v>795052</v>
      </c>
      <c r="V622" s="35"/>
      <c r="W622" s="37">
        <f>SUM(W610:W621)</f>
        <v>610092</v>
      </c>
      <c r="X622" s="35"/>
      <c r="Y622" s="37">
        <f>SUM(Y610:Y621)</f>
        <v>0</v>
      </c>
      <c r="Z622" s="35"/>
      <c r="AA622" s="37">
        <f>SUM(AA610:AA621)</f>
        <v>610092</v>
      </c>
    </row>
    <row r="623" spans="1:27" ht="15" x14ac:dyDescent="0.25">
      <c r="A623" s="24"/>
      <c r="C623" s="36" t="s">
        <v>587</v>
      </c>
      <c r="E623" s="35">
        <v>0</v>
      </c>
      <c r="F623" s="35"/>
      <c r="G623" s="35">
        <v>0</v>
      </c>
      <c r="H623" s="35"/>
      <c r="I623" s="35">
        <f>E623+G623</f>
        <v>0</v>
      </c>
      <c r="J623" s="35"/>
      <c r="K623" s="35">
        <f>Q623-E623</f>
        <v>0</v>
      </c>
      <c r="L623" s="35"/>
      <c r="M623" s="35">
        <f>S623-G623</f>
        <v>0</v>
      </c>
      <c r="N623" s="35"/>
      <c r="O623" s="35">
        <f>K623+M623</f>
        <v>0</v>
      </c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</row>
    <row r="624" spans="1:27" ht="15" x14ac:dyDescent="0.25">
      <c r="A624" s="24"/>
      <c r="C624" s="36" t="s">
        <v>588</v>
      </c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</row>
    <row r="625" spans="1:27" ht="15" x14ac:dyDescent="0.25">
      <c r="A625" s="24"/>
      <c r="C625" s="36"/>
      <c r="D625" s="16" t="s">
        <v>589</v>
      </c>
      <c r="E625" s="35">
        <v>0</v>
      </c>
      <c r="F625" s="35"/>
      <c r="G625" s="35">
        <v>0</v>
      </c>
      <c r="H625" s="35"/>
      <c r="I625" s="35">
        <f>E625+G625</f>
        <v>0</v>
      </c>
      <c r="J625" s="35"/>
      <c r="K625" s="35">
        <f>Q625-E625</f>
        <v>0</v>
      </c>
      <c r="L625" s="35"/>
      <c r="M625" s="35">
        <f>S625-G625</f>
        <v>0</v>
      </c>
      <c r="N625" s="35"/>
      <c r="O625" s="35">
        <f>K625+M625</f>
        <v>0</v>
      </c>
      <c r="P625" s="35"/>
      <c r="Q625" s="35">
        <v>0</v>
      </c>
      <c r="R625" s="35"/>
      <c r="S625" s="35">
        <v>0</v>
      </c>
      <c r="T625" s="35"/>
      <c r="U625" s="35">
        <f>Q625+S625</f>
        <v>0</v>
      </c>
      <c r="V625" s="35"/>
      <c r="W625" s="35">
        <v>17580</v>
      </c>
      <c r="X625" s="35"/>
      <c r="Y625" s="35">
        <v>0</v>
      </c>
      <c r="Z625" s="35"/>
      <c r="AA625" s="35">
        <f>+Y625+W625</f>
        <v>17580</v>
      </c>
    </row>
    <row r="626" spans="1:27" ht="15" x14ac:dyDescent="0.25">
      <c r="A626" s="24"/>
      <c r="C626" s="36"/>
      <c r="D626" s="16" t="s">
        <v>590</v>
      </c>
      <c r="E626" s="35">
        <v>0</v>
      </c>
      <c r="F626" s="35"/>
      <c r="G626" s="35">
        <v>0</v>
      </c>
      <c r="H626" s="35"/>
      <c r="I626" s="35">
        <f>E626+G626</f>
        <v>0</v>
      </c>
      <c r="J626" s="35"/>
      <c r="K626" s="35">
        <f>Q626-E626</f>
        <v>0</v>
      </c>
      <c r="L626" s="35"/>
      <c r="M626" s="35">
        <f>S626-G626</f>
        <v>0</v>
      </c>
      <c r="N626" s="35"/>
      <c r="O626" s="35">
        <f>K626+M626</f>
        <v>0</v>
      </c>
      <c r="P626" s="35"/>
      <c r="Q626" s="35">
        <f>SUM(Q624)</f>
        <v>0</v>
      </c>
      <c r="R626" s="35"/>
      <c r="S626" s="35">
        <v>0</v>
      </c>
      <c r="T626" s="35"/>
      <c r="U626" s="35">
        <f>Q626+S626</f>
        <v>0</v>
      </c>
      <c r="V626" s="35"/>
      <c r="W626" s="35">
        <v>15703</v>
      </c>
      <c r="X626" s="35"/>
      <c r="Y626" s="35">
        <v>0</v>
      </c>
      <c r="Z626" s="35"/>
      <c r="AA626" s="35">
        <f>+Y626+W626</f>
        <v>15703</v>
      </c>
    </row>
    <row r="627" spans="1:27" ht="15" x14ac:dyDescent="0.25">
      <c r="A627" s="24"/>
      <c r="C627" s="36" t="s">
        <v>587</v>
      </c>
      <c r="E627" s="37">
        <f>SUM(E625:E626)</f>
        <v>0</v>
      </c>
      <c r="F627" s="35"/>
      <c r="G627" s="37">
        <f>SUM(G625:G626)</f>
        <v>0</v>
      </c>
      <c r="H627" s="35"/>
      <c r="I627" s="37">
        <f>SUM(I625:I626)</f>
        <v>0</v>
      </c>
      <c r="J627" s="35"/>
      <c r="K627" s="37">
        <f>SUM(K625:K626)</f>
        <v>0</v>
      </c>
      <c r="L627" s="35"/>
      <c r="M627" s="37">
        <f>SUM(M625:M626)</f>
        <v>0</v>
      </c>
      <c r="N627" s="35"/>
      <c r="O627" s="37">
        <f>SUM(O625:O626)</f>
        <v>0</v>
      </c>
      <c r="P627" s="37"/>
      <c r="Q627" s="37">
        <f>SUM(Q625:Q626)</f>
        <v>0</v>
      </c>
      <c r="R627" s="35"/>
      <c r="S627" s="37">
        <f>SUM(S625:S626)</f>
        <v>0</v>
      </c>
      <c r="T627" s="35"/>
      <c r="U627" s="37">
        <f>SUM(U625:U626)</f>
        <v>0</v>
      </c>
      <c r="V627" s="35"/>
      <c r="W627" s="37">
        <f>SUM(W625:W626)</f>
        <v>33283</v>
      </c>
      <c r="X627" s="35"/>
      <c r="Y627" s="37">
        <f>SUM(Y625:Y626)</f>
        <v>0</v>
      </c>
      <c r="Z627" s="35"/>
      <c r="AA627" s="37">
        <f>SUM(AA625:AA626)</f>
        <v>33283</v>
      </c>
    </row>
    <row r="628" spans="1:27" ht="15" x14ac:dyDescent="0.25">
      <c r="A628" s="24" t="s">
        <v>591</v>
      </c>
      <c r="C628" s="36" t="s">
        <v>592</v>
      </c>
      <c r="E628" s="37">
        <f>E608+E622+E627</f>
        <v>1032800</v>
      </c>
      <c r="F628" s="35"/>
      <c r="G628" s="37">
        <f>G608+G622+G627</f>
        <v>1117500</v>
      </c>
      <c r="H628" s="35"/>
      <c r="I628" s="37">
        <f>I608+I622+I627</f>
        <v>2150300</v>
      </c>
      <c r="J628" s="35"/>
      <c r="K628" s="37">
        <f>K608+K622+K627</f>
        <v>-4700</v>
      </c>
      <c r="L628" s="35"/>
      <c r="M628" s="37">
        <f>M608+M622+M627</f>
        <v>-70000</v>
      </c>
      <c r="N628" s="35"/>
      <c r="O628" s="37">
        <f>O608+O622+O627</f>
        <v>-74700</v>
      </c>
      <c r="P628" s="35"/>
      <c r="Q628" s="37">
        <f>Q608+Q622+Q627</f>
        <v>1028100</v>
      </c>
      <c r="R628" s="35"/>
      <c r="S628" s="37">
        <f>S608+S622+S627</f>
        <v>1047500</v>
      </c>
      <c r="T628" s="35"/>
      <c r="U628" s="37">
        <f>U608+U622+U627</f>
        <v>2075600</v>
      </c>
      <c r="V628" s="35"/>
      <c r="W628" s="37">
        <f>W608+W622+W627</f>
        <v>861182</v>
      </c>
      <c r="X628" s="35"/>
      <c r="Y628" s="37">
        <f>Y608+Y622+Y627</f>
        <v>1043725</v>
      </c>
      <c r="Z628" s="35"/>
      <c r="AA628" s="37">
        <f>AA608+AA622+AA627</f>
        <v>1904907</v>
      </c>
    </row>
    <row r="629" spans="1:27" ht="15" x14ac:dyDescent="0.25">
      <c r="A629" s="24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</row>
    <row r="630" spans="1:27" ht="15" x14ac:dyDescent="0.25">
      <c r="A630" s="24"/>
      <c r="C630" s="36" t="s">
        <v>593</v>
      </c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</row>
    <row r="631" spans="1:27" ht="15" x14ac:dyDescent="0.25">
      <c r="A631" s="24"/>
      <c r="C631" s="36" t="s">
        <v>594</v>
      </c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</row>
    <row r="632" spans="1:27" ht="15" x14ac:dyDescent="0.25">
      <c r="A632" s="24" t="s">
        <v>595</v>
      </c>
      <c r="C632" s="16"/>
      <c r="D632" s="16" t="s">
        <v>37</v>
      </c>
      <c r="E632" s="35">
        <v>0</v>
      </c>
      <c r="F632" s="35"/>
      <c r="G632" s="35">
        <v>0</v>
      </c>
      <c r="H632" s="35"/>
      <c r="I632" s="35">
        <f t="shared" ref="I632:I640" si="271">E632+G632</f>
        <v>0</v>
      </c>
      <c r="J632" s="35"/>
      <c r="K632" s="35">
        <f t="shared" ref="K632:K640" si="272">Q632-E632</f>
        <v>0</v>
      </c>
      <c r="L632" s="35"/>
      <c r="M632" s="35">
        <f t="shared" ref="M632:M640" si="273">S632-G632</f>
        <v>0</v>
      </c>
      <c r="N632" s="35"/>
      <c r="O632" s="35">
        <f t="shared" ref="O632:O640" si="274">K632+M632</f>
        <v>0</v>
      </c>
      <c r="P632" s="35"/>
      <c r="Q632" s="35">
        <v>0</v>
      </c>
      <c r="R632" s="35"/>
      <c r="S632" s="35">
        <v>0</v>
      </c>
      <c r="T632" s="35"/>
      <c r="U632" s="35">
        <f t="shared" ref="U632:U640" si="275">Q632+S632</f>
        <v>0</v>
      </c>
      <c r="V632" s="35"/>
      <c r="W632" s="35">
        <f>Q632</f>
        <v>0</v>
      </c>
      <c r="X632" s="35"/>
      <c r="Y632" s="35">
        <v>0</v>
      </c>
      <c r="Z632" s="35"/>
      <c r="AA632" s="35">
        <f t="shared" ref="AA632:AA640" si="276">+Y632+W632</f>
        <v>0</v>
      </c>
    </row>
    <row r="633" spans="1:27" ht="15" x14ac:dyDescent="0.25">
      <c r="A633" s="24" t="s">
        <v>596</v>
      </c>
      <c r="C633" s="16"/>
      <c r="D633" s="16" t="s">
        <v>39</v>
      </c>
      <c r="E633" s="35">
        <v>50600</v>
      </c>
      <c r="F633" s="35"/>
      <c r="G633" s="35">
        <v>0</v>
      </c>
      <c r="H633" s="35"/>
      <c r="I633" s="35">
        <f t="shared" si="271"/>
        <v>50600</v>
      </c>
      <c r="J633" s="35"/>
      <c r="K633" s="35">
        <f t="shared" si="272"/>
        <v>0</v>
      </c>
      <c r="L633" s="35"/>
      <c r="M633" s="35">
        <f t="shared" si="273"/>
        <v>0</v>
      </c>
      <c r="N633" s="35"/>
      <c r="O633" s="35">
        <f t="shared" si="274"/>
        <v>0</v>
      </c>
      <c r="P633" s="35"/>
      <c r="Q633" s="35">
        <v>50600</v>
      </c>
      <c r="R633" s="35"/>
      <c r="S633" s="35">
        <v>0</v>
      </c>
      <c r="T633" s="35"/>
      <c r="U633" s="35">
        <f t="shared" si="275"/>
        <v>50600</v>
      </c>
      <c r="V633" s="35"/>
      <c r="W633" s="35">
        <v>50587</v>
      </c>
      <c r="X633" s="35"/>
      <c r="Y633" s="35">
        <v>0</v>
      </c>
      <c r="Z633" s="35"/>
      <c r="AA633" s="35">
        <f t="shared" si="276"/>
        <v>50587</v>
      </c>
    </row>
    <row r="634" spans="1:27" ht="15" x14ac:dyDescent="0.25">
      <c r="A634" s="24"/>
      <c r="C634" s="16"/>
      <c r="D634" s="16" t="s">
        <v>773</v>
      </c>
      <c r="E634" s="35">
        <v>0</v>
      </c>
      <c r="F634" s="35"/>
      <c r="G634" s="35">
        <v>0</v>
      </c>
      <c r="H634" s="35"/>
      <c r="I634" s="35">
        <f t="shared" si="271"/>
        <v>0</v>
      </c>
      <c r="J634" s="35"/>
      <c r="K634" s="35">
        <f t="shared" si="272"/>
        <v>0</v>
      </c>
      <c r="L634" s="35"/>
      <c r="M634" s="35">
        <f t="shared" si="273"/>
        <v>0</v>
      </c>
      <c r="N634" s="35"/>
      <c r="O634" s="35">
        <f t="shared" si="274"/>
        <v>0</v>
      </c>
      <c r="P634" s="35"/>
      <c r="Q634" s="35">
        <v>0</v>
      </c>
      <c r="R634" s="35"/>
      <c r="S634" s="35">
        <v>0</v>
      </c>
      <c r="T634" s="35"/>
      <c r="U634" s="35">
        <f t="shared" si="275"/>
        <v>0</v>
      </c>
      <c r="V634" s="35"/>
      <c r="W634" s="35">
        <f>Q634</f>
        <v>0</v>
      </c>
      <c r="X634" s="35"/>
      <c r="Y634" s="35">
        <v>0</v>
      </c>
      <c r="Z634" s="35"/>
      <c r="AA634" s="35">
        <f t="shared" si="276"/>
        <v>0</v>
      </c>
    </row>
    <row r="635" spans="1:27" ht="15" x14ac:dyDescent="0.25">
      <c r="A635" s="24"/>
      <c r="C635" s="16"/>
      <c r="D635" s="16" t="s">
        <v>774</v>
      </c>
      <c r="E635" s="35">
        <v>0</v>
      </c>
      <c r="F635" s="35"/>
      <c r="G635" s="35">
        <v>0</v>
      </c>
      <c r="H635" s="35"/>
      <c r="I635" s="35">
        <f t="shared" si="271"/>
        <v>0</v>
      </c>
      <c r="J635" s="35"/>
      <c r="K635" s="35">
        <f>Q635-E635</f>
        <v>0</v>
      </c>
      <c r="L635" s="35"/>
      <c r="M635" s="35">
        <f>S635-G635</f>
        <v>0</v>
      </c>
      <c r="N635" s="35"/>
      <c r="O635" s="35">
        <f>K635+M635</f>
        <v>0</v>
      </c>
      <c r="P635" s="35"/>
      <c r="Q635" s="35">
        <v>0</v>
      </c>
      <c r="R635" s="35"/>
      <c r="S635" s="35">
        <v>0</v>
      </c>
      <c r="T635" s="35"/>
      <c r="U635" s="35">
        <f>Q635+S635</f>
        <v>0</v>
      </c>
      <c r="V635" s="35"/>
      <c r="W635" s="35">
        <f>Q635</f>
        <v>0</v>
      </c>
      <c r="X635" s="35"/>
      <c r="Y635" s="35">
        <v>0</v>
      </c>
      <c r="Z635" s="35"/>
      <c r="AA635" s="35">
        <f>+Y635+W635</f>
        <v>0</v>
      </c>
    </row>
    <row r="636" spans="1:27" ht="15" x14ac:dyDescent="0.25">
      <c r="A636" s="24" t="s">
        <v>597</v>
      </c>
      <c r="C636" s="16"/>
      <c r="D636" s="16" t="s">
        <v>299</v>
      </c>
      <c r="E636" s="35">
        <v>0</v>
      </c>
      <c r="F636" s="35"/>
      <c r="G636" s="35">
        <v>0</v>
      </c>
      <c r="H636" s="35"/>
      <c r="I636" s="35">
        <f t="shared" si="271"/>
        <v>0</v>
      </c>
      <c r="J636" s="35"/>
      <c r="K636" s="35">
        <f t="shared" si="272"/>
        <v>0</v>
      </c>
      <c r="L636" s="35"/>
      <c r="M636" s="35">
        <f t="shared" si="273"/>
        <v>0</v>
      </c>
      <c r="N636" s="35"/>
      <c r="O636" s="35">
        <f t="shared" si="274"/>
        <v>0</v>
      </c>
      <c r="P636" s="35"/>
      <c r="Q636" s="35">
        <v>0</v>
      </c>
      <c r="R636" s="35"/>
      <c r="S636" s="35">
        <v>0</v>
      </c>
      <c r="T636" s="35"/>
      <c r="U636" s="35">
        <f t="shared" si="275"/>
        <v>0</v>
      </c>
      <c r="V636" s="35"/>
      <c r="W636" s="35">
        <f>Q636</f>
        <v>0</v>
      </c>
      <c r="X636" s="35"/>
      <c r="Y636" s="35">
        <v>0</v>
      </c>
      <c r="Z636" s="35"/>
      <c r="AA636" s="35">
        <f t="shared" si="276"/>
        <v>0</v>
      </c>
    </row>
    <row r="637" spans="1:27" ht="15" x14ac:dyDescent="0.25">
      <c r="A637" s="24" t="s">
        <v>598</v>
      </c>
      <c r="C637" s="16"/>
      <c r="D637" s="16" t="s">
        <v>45</v>
      </c>
      <c r="E637" s="35">
        <v>0</v>
      </c>
      <c r="F637" s="35"/>
      <c r="G637" s="35">
        <v>0</v>
      </c>
      <c r="H637" s="35"/>
      <c r="I637" s="35">
        <f t="shared" si="271"/>
        <v>0</v>
      </c>
      <c r="J637" s="35"/>
      <c r="K637" s="35">
        <f t="shared" si="272"/>
        <v>0</v>
      </c>
      <c r="L637" s="35"/>
      <c r="M637" s="35">
        <f t="shared" si="273"/>
        <v>0</v>
      </c>
      <c r="N637" s="35"/>
      <c r="O637" s="35">
        <f t="shared" si="274"/>
        <v>0</v>
      </c>
      <c r="P637" s="35"/>
      <c r="Q637" s="35">
        <v>0</v>
      </c>
      <c r="R637" s="35"/>
      <c r="S637" s="35">
        <v>0</v>
      </c>
      <c r="T637" s="35"/>
      <c r="U637" s="35">
        <f t="shared" si="275"/>
        <v>0</v>
      </c>
      <c r="V637" s="35"/>
      <c r="W637" s="35">
        <f>Q637</f>
        <v>0</v>
      </c>
      <c r="X637" s="35"/>
      <c r="Y637" s="35">
        <v>0</v>
      </c>
      <c r="Z637" s="35"/>
      <c r="AA637" s="35">
        <f t="shared" si="276"/>
        <v>0</v>
      </c>
    </row>
    <row r="638" spans="1:27" ht="15" x14ac:dyDescent="0.25">
      <c r="A638" s="24" t="s">
        <v>599</v>
      </c>
      <c r="C638" s="16"/>
      <c r="D638" s="16" t="s">
        <v>47</v>
      </c>
      <c r="E638" s="35">
        <v>0</v>
      </c>
      <c r="F638" s="35"/>
      <c r="G638" s="35">
        <v>0</v>
      </c>
      <c r="H638" s="35"/>
      <c r="I638" s="35">
        <f t="shared" si="271"/>
        <v>0</v>
      </c>
      <c r="J638" s="35"/>
      <c r="K638" s="35">
        <f t="shared" si="272"/>
        <v>0</v>
      </c>
      <c r="L638" s="35"/>
      <c r="M638" s="35">
        <f t="shared" si="273"/>
        <v>0</v>
      </c>
      <c r="N638" s="35"/>
      <c r="O638" s="35">
        <f t="shared" si="274"/>
        <v>0</v>
      </c>
      <c r="P638" s="35"/>
      <c r="Q638" s="35">
        <v>0</v>
      </c>
      <c r="R638" s="35"/>
      <c r="S638" s="35">
        <v>0</v>
      </c>
      <c r="T638" s="35"/>
      <c r="U638" s="35">
        <f t="shared" si="275"/>
        <v>0</v>
      </c>
      <c r="V638" s="35"/>
      <c r="W638" s="35">
        <f>Q638</f>
        <v>0</v>
      </c>
      <c r="X638" s="35"/>
      <c r="Y638" s="35">
        <v>0</v>
      </c>
      <c r="Z638" s="35"/>
      <c r="AA638" s="35">
        <f t="shared" si="276"/>
        <v>0</v>
      </c>
    </row>
    <row r="639" spans="1:27" ht="15" x14ac:dyDescent="0.25">
      <c r="A639" s="24" t="s">
        <v>600</v>
      </c>
      <c r="C639" s="16"/>
      <c r="D639" s="16" t="s">
        <v>49</v>
      </c>
      <c r="E639" s="35">
        <v>5073</v>
      </c>
      <c r="F639" s="35"/>
      <c r="G639" s="35">
        <v>0</v>
      </c>
      <c r="H639" s="35"/>
      <c r="I639" s="35">
        <f t="shared" si="271"/>
        <v>5073</v>
      </c>
      <c r="J639" s="35"/>
      <c r="K639" s="35">
        <f t="shared" si="272"/>
        <v>0</v>
      </c>
      <c r="L639" s="35"/>
      <c r="M639" s="35">
        <f t="shared" si="273"/>
        <v>0</v>
      </c>
      <c r="N639" s="35"/>
      <c r="O639" s="35">
        <f t="shared" si="274"/>
        <v>0</v>
      </c>
      <c r="P639" s="35"/>
      <c r="Q639" s="35">
        <v>5073</v>
      </c>
      <c r="R639" s="35"/>
      <c r="S639" s="35">
        <v>0</v>
      </c>
      <c r="T639" s="35"/>
      <c r="U639" s="35">
        <f t="shared" si="275"/>
        <v>5073</v>
      </c>
      <c r="V639" s="35"/>
      <c r="W639" s="35">
        <v>3986</v>
      </c>
      <c r="X639" s="35"/>
      <c r="Y639" s="35">
        <v>0</v>
      </c>
      <c r="Z639" s="35"/>
      <c r="AA639" s="35">
        <f t="shared" si="276"/>
        <v>3986</v>
      </c>
    </row>
    <row r="640" spans="1:27" ht="15" x14ac:dyDescent="0.25">
      <c r="A640" s="24" t="s">
        <v>601</v>
      </c>
      <c r="C640" s="16"/>
      <c r="D640" s="16" t="s">
        <v>51</v>
      </c>
      <c r="E640" s="35">
        <v>0</v>
      </c>
      <c r="F640" s="35"/>
      <c r="G640" s="35">
        <v>0</v>
      </c>
      <c r="H640" s="35"/>
      <c r="I640" s="35">
        <f t="shared" si="271"/>
        <v>0</v>
      </c>
      <c r="J640" s="35"/>
      <c r="K640" s="35">
        <f t="shared" si="272"/>
        <v>0</v>
      </c>
      <c r="L640" s="35"/>
      <c r="M640" s="35">
        <f t="shared" si="273"/>
        <v>0</v>
      </c>
      <c r="N640" s="35"/>
      <c r="O640" s="35">
        <f t="shared" si="274"/>
        <v>0</v>
      </c>
      <c r="P640" s="35"/>
      <c r="Q640" s="35">
        <v>0</v>
      </c>
      <c r="R640" s="35"/>
      <c r="S640" s="35">
        <v>0</v>
      </c>
      <c r="T640" s="35"/>
      <c r="U640" s="35">
        <f t="shared" si="275"/>
        <v>0</v>
      </c>
      <c r="V640" s="35"/>
      <c r="W640" s="35">
        <f>Q640</f>
        <v>0</v>
      </c>
      <c r="X640" s="35"/>
      <c r="Y640" s="35">
        <v>0</v>
      </c>
      <c r="Z640" s="35"/>
      <c r="AA640" s="35">
        <f t="shared" si="276"/>
        <v>0</v>
      </c>
    </row>
    <row r="641" spans="1:27" ht="15" x14ac:dyDescent="0.25">
      <c r="A641" s="24" t="s">
        <v>602</v>
      </c>
      <c r="C641" s="36" t="s">
        <v>603</v>
      </c>
      <c r="E641" s="37">
        <f>SUM(E632:E640)</f>
        <v>55673</v>
      </c>
      <c r="F641" s="35"/>
      <c r="G641" s="37">
        <f>SUM(G632:G640)</f>
        <v>0</v>
      </c>
      <c r="H641" s="35"/>
      <c r="I641" s="37">
        <f>SUM(I632:I640)</f>
        <v>55673</v>
      </c>
      <c r="J641" s="35"/>
      <c r="K641" s="37">
        <f>SUM(K632:K640)</f>
        <v>0</v>
      </c>
      <c r="L641" s="35"/>
      <c r="M641" s="37">
        <f>SUM(M632:M640)</f>
        <v>0</v>
      </c>
      <c r="N641" s="35"/>
      <c r="O641" s="37">
        <f>SUM(O632:O640)</f>
        <v>0</v>
      </c>
      <c r="P641" s="35"/>
      <c r="Q641" s="37">
        <f>SUM(Q632:Q640)</f>
        <v>55673</v>
      </c>
      <c r="R641" s="35"/>
      <c r="S641" s="37">
        <f>SUM(S632:S640)</f>
        <v>0</v>
      </c>
      <c r="T641" s="35"/>
      <c r="U641" s="37">
        <f>SUM(U632:U640)</f>
        <v>55673</v>
      </c>
      <c r="V641" s="35"/>
      <c r="W641" s="37">
        <f>SUM(W632:W640)</f>
        <v>54573</v>
      </c>
      <c r="X641" s="35"/>
      <c r="Y641" s="37">
        <f>SUM(Y632:Y640)</f>
        <v>0</v>
      </c>
      <c r="Z641" s="35"/>
      <c r="AA641" s="37">
        <f>SUM(AA632:AA640)</f>
        <v>54573</v>
      </c>
    </row>
    <row r="642" spans="1:27" ht="15" x14ac:dyDescent="0.25">
      <c r="A642" s="24"/>
      <c r="C642" s="36" t="s">
        <v>604</v>
      </c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</row>
    <row r="643" spans="1:27" ht="15" x14ac:dyDescent="0.25">
      <c r="A643" s="24" t="s">
        <v>605</v>
      </c>
      <c r="C643" s="16"/>
      <c r="D643" s="16" t="s">
        <v>242</v>
      </c>
      <c r="E643" s="35">
        <v>28350</v>
      </c>
      <c r="F643" s="35"/>
      <c r="G643" s="35">
        <v>0</v>
      </c>
      <c r="H643" s="35"/>
      <c r="I643" s="35">
        <f t="shared" ref="I643:I648" si="277">E643+G643</f>
        <v>28350</v>
      </c>
      <c r="J643" s="35"/>
      <c r="K643" s="35">
        <f t="shared" ref="K643:K648" si="278">Q643-E643</f>
        <v>0</v>
      </c>
      <c r="L643" s="35"/>
      <c r="M643" s="35">
        <f t="shared" ref="M643:M648" si="279">S643-G643</f>
        <v>0</v>
      </c>
      <c r="N643" s="35"/>
      <c r="O643" s="35">
        <f t="shared" ref="O643:O648" si="280">K643+M643</f>
        <v>0</v>
      </c>
      <c r="P643" s="35"/>
      <c r="Q643" s="35">
        <v>28350</v>
      </c>
      <c r="R643" s="35"/>
      <c r="S643" s="35">
        <v>0</v>
      </c>
      <c r="T643" s="35"/>
      <c r="U643" s="35">
        <f t="shared" ref="U643:U648" si="281">Q643+S643</f>
        <v>28350</v>
      </c>
      <c r="V643" s="35"/>
      <c r="W643" s="35">
        <v>28158</v>
      </c>
      <c r="X643" s="35"/>
      <c r="Y643" s="35">
        <v>0</v>
      </c>
      <c r="Z643" s="35"/>
      <c r="AA643" s="35">
        <f t="shared" ref="AA643:AA648" si="282">+Y643+W643</f>
        <v>28158</v>
      </c>
    </row>
    <row r="644" spans="1:27" ht="15" x14ac:dyDescent="0.25">
      <c r="A644" s="24" t="s">
        <v>606</v>
      </c>
      <c r="C644" s="16"/>
      <c r="D644" s="16" t="s">
        <v>607</v>
      </c>
      <c r="E644" s="35">
        <v>0</v>
      </c>
      <c r="F644" s="35"/>
      <c r="G644" s="35">
        <v>0</v>
      </c>
      <c r="H644" s="35"/>
      <c r="I644" s="35">
        <f t="shared" si="277"/>
        <v>0</v>
      </c>
      <c r="J644" s="35"/>
      <c r="K644" s="35">
        <f t="shared" si="278"/>
        <v>0</v>
      </c>
      <c r="L644" s="35"/>
      <c r="M644" s="35">
        <f t="shared" si="279"/>
        <v>0</v>
      </c>
      <c r="N644" s="35"/>
      <c r="O644" s="35">
        <f t="shared" si="280"/>
        <v>0</v>
      </c>
      <c r="P644" s="35"/>
      <c r="Q644" s="35">
        <v>0</v>
      </c>
      <c r="R644" s="35"/>
      <c r="S644" s="35">
        <v>0</v>
      </c>
      <c r="T644" s="35"/>
      <c r="U644" s="35">
        <f t="shared" si="281"/>
        <v>0</v>
      </c>
      <c r="V644" s="35"/>
      <c r="W644" s="35">
        <f>Q644</f>
        <v>0</v>
      </c>
      <c r="X644" s="35"/>
      <c r="Y644" s="35">
        <v>0</v>
      </c>
      <c r="Z644" s="35"/>
      <c r="AA644" s="35">
        <f t="shared" si="282"/>
        <v>0</v>
      </c>
    </row>
    <row r="645" spans="1:27" ht="15" x14ac:dyDescent="0.25">
      <c r="A645" s="24" t="s">
        <v>608</v>
      </c>
      <c r="C645" s="16"/>
      <c r="D645" s="16" t="s">
        <v>299</v>
      </c>
      <c r="E645" s="35">
        <v>0</v>
      </c>
      <c r="F645" s="35"/>
      <c r="G645" s="35">
        <v>0</v>
      </c>
      <c r="H645" s="35"/>
      <c r="I645" s="35">
        <f t="shared" si="277"/>
        <v>0</v>
      </c>
      <c r="J645" s="35"/>
      <c r="K645" s="35">
        <f t="shared" si="278"/>
        <v>0</v>
      </c>
      <c r="L645" s="35"/>
      <c r="M645" s="35">
        <f t="shared" si="279"/>
        <v>0</v>
      </c>
      <c r="N645" s="35"/>
      <c r="O645" s="35">
        <f t="shared" si="280"/>
        <v>0</v>
      </c>
      <c r="P645" s="35"/>
      <c r="Q645" s="35">
        <v>0</v>
      </c>
      <c r="R645" s="35"/>
      <c r="S645" s="35">
        <v>0</v>
      </c>
      <c r="T645" s="35"/>
      <c r="U645" s="35">
        <f t="shared" si="281"/>
        <v>0</v>
      </c>
      <c r="V645" s="35"/>
      <c r="W645" s="35">
        <f>Q645</f>
        <v>0</v>
      </c>
      <c r="X645" s="35"/>
      <c r="Y645" s="35">
        <v>0</v>
      </c>
      <c r="Z645" s="35"/>
      <c r="AA645" s="35">
        <f t="shared" si="282"/>
        <v>0</v>
      </c>
    </row>
    <row r="646" spans="1:27" ht="15" x14ac:dyDescent="0.25">
      <c r="A646" s="24" t="s">
        <v>609</v>
      </c>
      <c r="C646" s="16"/>
      <c r="D646" s="16" t="s">
        <v>45</v>
      </c>
      <c r="E646" s="35">
        <v>0</v>
      </c>
      <c r="F646" s="35"/>
      <c r="G646" s="35">
        <v>0</v>
      </c>
      <c r="H646" s="35"/>
      <c r="I646" s="35">
        <f t="shared" si="277"/>
        <v>0</v>
      </c>
      <c r="J646" s="35"/>
      <c r="K646" s="35">
        <f t="shared" si="278"/>
        <v>0</v>
      </c>
      <c r="L646" s="35"/>
      <c r="M646" s="35">
        <f t="shared" si="279"/>
        <v>0</v>
      </c>
      <c r="N646" s="35"/>
      <c r="O646" s="35">
        <f t="shared" si="280"/>
        <v>0</v>
      </c>
      <c r="P646" s="35"/>
      <c r="Q646" s="35">
        <v>0</v>
      </c>
      <c r="R646" s="35"/>
      <c r="S646" s="35">
        <v>0</v>
      </c>
      <c r="T646" s="35"/>
      <c r="U646" s="35">
        <f t="shared" si="281"/>
        <v>0</v>
      </c>
      <c r="V646" s="35"/>
      <c r="W646" s="35">
        <f>Q646</f>
        <v>0</v>
      </c>
      <c r="X646" s="35"/>
      <c r="Y646" s="35">
        <v>0</v>
      </c>
      <c r="Z646" s="35"/>
      <c r="AA646" s="35">
        <f t="shared" si="282"/>
        <v>0</v>
      </c>
    </row>
    <row r="647" spans="1:27" ht="15" x14ac:dyDescent="0.25">
      <c r="A647" s="24" t="s">
        <v>610</v>
      </c>
      <c r="C647" s="16"/>
      <c r="D647" s="16" t="s">
        <v>246</v>
      </c>
      <c r="E647" s="35">
        <v>2000</v>
      </c>
      <c r="F647" s="35"/>
      <c r="G647" s="35">
        <v>0</v>
      </c>
      <c r="H647" s="35"/>
      <c r="I647" s="35">
        <f t="shared" si="277"/>
        <v>2000</v>
      </c>
      <c r="J647" s="35"/>
      <c r="K647" s="35">
        <f t="shared" si="278"/>
        <v>0</v>
      </c>
      <c r="L647" s="35"/>
      <c r="M647" s="35">
        <f t="shared" si="279"/>
        <v>0</v>
      </c>
      <c r="N647" s="35"/>
      <c r="O647" s="35">
        <f t="shared" si="280"/>
        <v>0</v>
      </c>
      <c r="P647" s="35"/>
      <c r="Q647" s="35">
        <v>2000</v>
      </c>
      <c r="R647" s="35"/>
      <c r="S647" s="35">
        <v>0</v>
      </c>
      <c r="T647" s="35"/>
      <c r="U647" s="35">
        <f t="shared" si="281"/>
        <v>2000</v>
      </c>
      <c r="V647" s="35"/>
      <c r="W647" s="35">
        <v>1100</v>
      </c>
      <c r="X647" s="35"/>
      <c r="Y647" s="35">
        <v>0</v>
      </c>
      <c r="Z647" s="35"/>
      <c r="AA647" s="35">
        <f t="shared" si="282"/>
        <v>1100</v>
      </c>
    </row>
    <row r="648" spans="1:27" ht="15" x14ac:dyDescent="0.25">
      <c r="A648" s="24" t="s">
        <v>611</v>
      </c>
      <c r="C648" s="16"/>
      <c r="D648" s="16" t="s">
        <v>51</v>
      </c>
      <c r="E648" s="35">
        <v>0</v>
      </c>
      <c r="F648" s="35"/>
      <c r="G648" s="35">
        <v>0</v>
      </c>
      <c r="H648" s="35"/>
      <c r="I648" s="35">
        <f t="shared" si="277"/>
        <v>0</v>
      </c>
      <c r="J648" s="35"/>
      <c r="K648" s="35">
        <f t="shared" si="278"/>
        <v>0</v>
      </c>
      <c r="L648" s="35"/>
      <c r="M648" s="35">
        <f t="shared" si="279"/>
        <v>0</v>
      </c>
      <c r="N648" s="35"/>
      <c r="O648" s="35">
        <f t="shared" si="280"/>
        <v>0</v>
      </c>
      <c r="P648" s="35"/>
      <c r="Q648" s="35">
        <v>0</v>
      </c>
      <c r="R648" s="35"/>
      <c r="S648" s="35">
        <v>0</v>
      </c>
      <c r="T648" s="35"/>
      <c r="U648" s="35">
        <f t="shared" si="281"/>
        <v>0</v>
      </c>
      <c r="V648" s="35"/>
      <c r="W648" s="35">
        <f>Q648</f>
        <v>0</v>
      </c>
      <c r="X648" s="35"/>
      <c r="Y648" s="35">
        <v>0</v>
      </c>
      <c r="Z648" s="35"/>
      <c r="AA648" s="35">
        <f t="shared" si="282"/>
        <v>0</v>
      </c>
    </row>
    <row r="649" spans="1:27" ht="15" x14ac:dyDescent="0.25">
      <c r="A649" s="24" t="s">
        <v>612</v>
      </c>
      <c r="C649" s="36" t="s">
        <v>613</v>
      </c>
      <c r="E649" s="37">
        <f>SUM(E643:E648)</f>
        <v>30350</v>
      </c>
      <c r="F649" s="35"/>
      <c r="G649" s="37">
        <f>SUM(G643:G648)</f>
        <v>0</v>
      </c>
      <c r="H649" s="35"/>
      <c r="I649" s="37">
        <f>SUM(I643:I648)</f>
        <v>30350</v>
      </c>
      <c r="J649" s="35"/>
      <c r="K649" s="37">
        <f>SUM(K643:K648)</f>
        <v>0</v>
      </c>
      <c r="L649" s="35"/>
      <c r="M649" s="37">
        <f>SUM(M643:M648)</f>
        <v>0</v>
      </c>
      <c r="N649" s="35"/>
      <c r="O649" s="37">
        <f>SUM(O643:O648)</f>
        <v>0</v>
      </c>
      <c r="P649" s="35"/>
      <c r="Q649" s="37">
        <f>SUM(Q643:Q648)</f>
        <v>30350</v>
      </c>
      <c r="R649" s="35"/>
      <c r="S649" s="37">
        <f>SUM(S643:S648)</f>
        <v>0</v>
      </c>
      <c r="T649" s="35"/>
      <c r="U649" s="37">
        <f>SUM(U643:U648)</f>
        <v>30350</v>
      </c>
      <c r="V649" s="35"/>
      <c r="W649" s="37">
        <f>SUM(W643:W648)</f>
        <v>29258</v>
      </c>
      <c r="X649" s="35"/>
      <c r="Y649" s="37">
        <f>SUM(Y643:Y648)</f>
        <v>0</v>
      </c>
      <c r="Z649" s="35"/>
      <c r="AA649" s="37">
        <f>SUM(AA643:AA648)</f>
        <v>29258</v>
      </c>
    </row>
    <row r="650" spans="1:27" ht="15" x14ac:dyDescent="0.25">
      <c r="A650" s="24" t="s">
        <v>614</v>
      </c>
      <c r="C650" s="18"/>
      <c r="D650" s="36" t="s">
        <v>615</v>
      </c>
      <c r="E650" s="37">
        <f>E641+E649</f>
        <v>86023</v>
      </c>
      <c r="F650" s="35"/>
      <c r="G650" s="37">
        <f>G641+G649</f>
        <v>0</v>
      </c>
      <c r="H650" s="35"/>
      <c r="I650" s="37">
        <f>I641+I649</f>
        <v>86023</v>
      </c>
      <c r="J650" s="35"/>
      <c r="K650" s="37">
        <f>K641+K649</f>
        <v>0</v>
      </c>
      <c r="L650" s="35"/>
      <c r="M650" s="37">
        <f>M641+M649</f>
        <v>0</v>
      </c>
      <c r="N650" s="35"/>
      <c r="O650" s="37">
        <f>O641+O649</f>
        <v>0</v>
      </c>
      <c r="P650" s="35"/>
      <c r="Q650" s="37">
        <f>Q641+Q649</f>
        <v>86023</v>
      </c>
      <c r="R650" s="35"/>
      <c r="S650" s="37">
        <f>S641+S649</f>
        <v>0</v>
      </c>
      <c r="T650" s="35"/>
      <c r="U650" s="37">
        <f>U641+U649</f>
        <v>86023</v>
      </c>
      <c r="V650" s="35"/>
      <c r="W650" s="37">
        <f>W641+W649</f>
        <v>83831</v>
      </c>
      <c r="X650" s="35"/>
      <c r="Y650" s="37">
        <f>Y641+Y649</f>
        <v>0</v>
      </c>
      <c r="Z650" s="35"/>
      <c r="AA650" s="37">
        <f>AA641+AA649</f>
        <v>83831</v>
      </c>
    </row>
    <row r="651" spans="1:27" ht="15" x14ac:dyDescent="0.25">
      <c r="A651" s="24"/>
      <c r="C651" s="36" t="s">
        <v>616</v>
      </c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</row>
    <row r="652" spans="1:27" ht="15" x14ac:dyDescent="0.25">
      <c r="A652" s="24" t="s">
        <v>617</v>
      </c>
      <c r="C652" s="16"/>
      <c r="D652" s="16" t="s">
        <v>37</v>
      </c>
      <c r="E652" s="35">
        <v>0</v>
      </c>
      <c r="F652" s="35"/>
      <c r="G652" s="35">
        <v>0</v>
      </c>
      <c r="H652" s="35"/>
      <c r="I652" s="35">
        <f t="shared" ref="I652:I658" si="283">E652+G652</f>
        <v>0</v>
      </c>
      <c r="J652" s="35"/>
      <c r="K652" s="35"/>
      <c r="L652" s="35"/>
      <c r="M652" s="35">
        <f t="shared" ref="M652:M658" si="284">S652-G652</f>
        <v>0</v>
      </c>
      <c r="N652" s="35"/>
      <c r="O652" s="35">
        <f t="shared" ref="O652:O658" si="285">K652+M652</f>
        <v>0</v>
      </c>
      <c r="P652" s="35"/>
      <c r="Q652" s="35">
        <v>0</v>
      </c>
      <c r="R652" s="35"/>
      <c r="S652" s="35">
        <v>0</v>
      </c>
      <c r="T652" s="35"/>
      <c r="U652" s="35">
        <f t="shared" ref="U652:U658" si="286">Q652+S652</f>
        <v>0</v>
      </c>
      <c r="V652" s="35"/>
      <c r="W652" s="35">
        <f t="shared" ref="W652:W658" si="287">Q652</f>
        <v>0</v>
      </c>
      <c r="X652" s="35"/>
      <c r="Y652" s="35">
        <v>0</v>
      </c>
      <c r="Z652" s="35"/>
      <c r="AA652" s="35">
        <f t="shared" ref="AA652:AA658" si="288">+Y652+W652</f>
        <v>0</v>
      </c>
    </row>
    <row r="653" spans="1:27" ht="15" x14ac:dyDescent="0.25">
      <c r="A653" s="24" t="s">
        <v>618</v>
      </c>
      <c r="C653" s="16"/>
      <c r="D653" s="16" t="s">
        <v>39</v>
      </c>
      <c r="E653" s="35">
        <v>0</v>
      </c>
      <c r="F653" s="35"/>
      <c r="G653" s="35">
        <v>0</v>
      </c>
      <c r="H653" s="35"/>
      <c r="I653" s="35">
        <f t="shared" si="283"/>
        <v>0</v>
      </c>
      <c r="J653" s="35"/>
      <c r="K653" s="35">
        <f t="shared" ref="K653:K658" si="289">Q653-E653</f>
        <v>0</v>
      </c>
      <c r="L653" s="35"/>
      <c r="M653" s="35">
        <f t="shared" si="284"/>
        <v>0</v>
      </c>
      <c r="N653" s="35"/>
      <c r="O653" s="35">
        <f t="shared" si="285"/>
        <v>0</v>
      </c>
      <c r="P653" s="35"/>
      <c r="Q653" s="35">
        <v>0</v>
      </c>
      <c r="R653" s="35"/>
      <c r="S653" s="35">
        <v>0</v>
      </c>
      <c r="T653" s="35"/>
      <c r="U653" s="35">
        <f t="shared" si="286"/>
        <v>0</v>
      </c>
      <c r="V653" s="35"/>
      <c r="W653" s="35">
        <f t="shared" si="287"/>
        <v>0</v>
      </c>
      <c r="X653" s="35"/>
      <c r="Y653" s="35">
        <v>0</v>
      </c>
      <c r="Z653" s="35"/>
      <c r="AA653" s="35">
        <f t="shared" si="288"/>
        <v>0</v>
      </c>
    </row>
    <row r="654" spans="1:27" ht="15" x14ac:dyDescent="0.25">
      <c r="A654" s="24" t="s">
        <v>619</v>
      </c>
      <c r="C654" s="16"/>
      <c r="D654" s="16" t="s">
        <v>299</v>
      </c>
      <c r="E654" s="35">
        <v>0</v>
      </c>
      <c r="F654" s="35"/>
      <c r="G654" s="35">
        <v>0</v>
      </c>
      <c r="H654" s="35"/>
      <c r="I654" s="35">
        <f t="shared" si="283"/>
        <v>0</v>
      </c>
      <c r="J654" s="35"/>
      <c r="K654" s="35">
        <f t="shared" si="289"/>
        <v>0</v>
      </c>
      <c r="L654" s="35"/>
      <c r="M654" s="35">
        <f t="shared" si="284"/>
        <v>0</v>
      </c>
      <c r="N654" s="35"/>
      <c r="O654" s="35">
        <f t="shared" si="285"/>
        <v>0</v>
      </c>
      <c r="P654" s="35"/>
      <c r="Q654" s="35">
        <v>0</v>
      </c>
      <c r="R654" s="35"/>
      <c r="S654" s="35">
        <v>0</v>
      </c>
      <c r="T654" s="35"/>
      <c r="U654" s="35">
        <f t="shared" si="286"/>
        <v>0</v>
      </c>
      <c r="V654" s="35"/>
      <c r="W654" s="35">
        <f t="shared" si="287"/>
        <v>0</v>
      </c>
      <c r="X654" s="35"/>
      <c r="Y654" s="35">
        <v>0</v>
      </c>
      <c r="Z654" s="35"/>
      <c r="AA654" s="35">
        <f t="shared" si="288"/>
        <v>0</v>
      </c>
    </row>
    <row r="655" spans="1:27" ht="15" x14ac:dyDescent="0.25">
      <c r="A655" s="24" t="s">
        <v>620</v>
      </c>
      <c r="C655" s="16"/>
      <c r="D655" s="16" t="s">
        <v>45</v>
      </c>
      <c r="E655" s="35">
        <v>0</v>
      </c>
      <c r="F655" s="35"/>
      <c r="G655" s="35">
        <v>0</v>
      </c>
      <c r="H655" s="35"/>
      <c r="I655" s="35">
        <f t="shared" si="283"/>
        <v>0</v>
      </c>
      <c r="J655" s="35"/>
      <c r="K655" s="35">
        <f t="shared" si="289"/>
        <v>0</v>
      </c>
      <c r="L655" s="35"/>
      <c r="M655" s="35">
        <f t="shared" si="284"/>
        <v>0</v>
      </c>
      <c r="N655" s="35"/>
      <c r="O655" s="35">
        <f t="shared" si="285"/>
        <v>0</v>
      </c>
      <c r="P655" s="35"/>
      <c r="Q655" s="35">
        <v>0</v>
      </c>
      <c r="R655" s="35"/>
      <c r="S655" s="35">
        <v>0</v>
      </c>
      <c r="T655" s="35"/>
      <c r="U655" s="35">
        <f t="shared" si="286"/>
        <v>0</v>
      </c>
      <c r="V655" s="35"/>
      <c r="W655" s="35">
        <f t="shared" si="287"/>
        <v>0</v>
      </c>
      <c r="X655" s="35"/>
      <c r="Y655" s="35">
        <v>0</v>
      </c>
      <c r="Z655" s="35"/>
      <c r="AA655" s="35">
        <f t="shared" si="288"/>
        <v>0</v>
      </c>
    </row>
    <row r="656" spans="1:27" ht="15" x14ac:dyDescent="0.25">
      <c r="A656" s="24" t="s">
        <v>621</v>
      </c>
      <c r="C656" s="16"/>
      <c r="D656" s="16" t="s">
        <v>47</v>
      </c>
      <c r="E656" s="35">
        <v>0</v>
      </c>
      <c r="F656" s="35"/>
      <c r="G656" s="35">
        <v>0</v>
      </c>
      <c r="H656" s="35"/>
      <c r="I656" s="35">
        <f t="shared" si="283"/>
        <v>0</v>
      </c>
      <c r="J656" s="35"/>
      <c r="K656" s="35">
        <f t="shared" si="289"/>
        <v>0</v>
      </c>
      <c r="L656" s="35"/>
      <c r="M656" s="35">
        <f t="shared" si="284"/>
        <v>0</v>
      </c>
      <c r="N656" s="35"/>
      <c r="O656" s="35">
        <f t="shared" si="285"/>
        <v>0</v>
      </c>
      <c r="P656" s="35"/>
      <c r="Q656" s="35">
        <v>0</v>
      </c>
      <c r="R656" s="35"/>
      <c r="S656" s="35">
        <v>0</v>
      </c>
      <c r="T656" s="35"/>
      <c r="U656" s="35">
        <f t="shared" si="286"/>
        <v>0</v>
      </c>
      <c r="V656" s="35"/>
      <c r="W656" s="35">
        <f t="shared" si="287"/>
        <v>0</v>
      </c>
      <c r="X656" s="35"/>
      <c r="Y656" s="35">
        <v>0</v>
      </c>
      <c r="Z656" s="35"/>
      <c r="AA656" s="35">
        <f t="shared" si="288"/>
        <v>0</v>
      </c>
    </row>
    <row r="657" spans="1:27" ht="15" x14ac:dyDescent="0.25">
      <c r="A657" s="24" t="s">
        <v>622</v>
      </c>
      <c r="C657" s="16"/>
      <c r="D657" s="16" t="s">
        <v>49</v>
      </c>
      <c r="E657" s="35">
        <v>0</v>
      </c>
      <c r="F657" s="35"/>
      <c r="G657" s="35">
        <v>0</v>
      </c>
      <c r="H657" s="35"/>
      <c r="I657" s="35">
        <f t="shared" si="283"/>
        <v>0</v>
      </c>
      <c r="J657" s="35"/>
      <c r="K657" s="35">
        <f t="shared" si="289"/>
        <v>0</v>
      </c>
      <c r="L657" s="35"/>
      <c r="M657" s="35">
        <f t="shared" si="284"/>
        <v>0</v>
      </c>
      <c r="N657" s="35"/>
      <c r="O657" s="35">
        <f t="shared" si="285"/>
        <v>0</v>
      </c>
      <c r="P657" s="35"/>
      <c r="Q657" s="35">
        <v>0</v>
      </c>
      <c r="R657" s="35"/>
      <c r="S657" s="35">
        <v>0</v>
      </c>
      <c r="T657" s="35"/>
      <c r="U657" s="35">
        <f t="shared" si="286"/>
        <v>0</v>
      </c>
      <c r="V657" s="35"/>
      <c r="W657" s="35">
        <f t="shared" si="287"/>
        <v>0</v>
      </c>
      <c r="X657" s="35"/>
      <c r="Y657" s="35">
        <v>0</v>
      </c>
      <c r="Z657" s="35"/>
      <c r="AA657" s="35">
        <f t="shared" si="288"/>
        <v>0</v>
      </c>
    </row>
    <row r="658" spans="1:27" ht="15" x14ac:dyDescent="0.25">
      <c r="A658" s="24" t="s">
        <v>574</v>
      </c>
      <c r="C658" s="16"/>
      <c r="D658" s="16" t="s">
        <v>51</v>
      </c>
      <c r="E658" s="35">
        <v>0</v>
      </c>
      <c r="F658" s="35"/>
      <c r="G658" s="35">
        <v>0</v>
      </c>
      <c r="H658" s="35"/>
      <c r="I658" s="35">
        <f t="shared" si="283"/>
        <v>0</v>
      </c>
      <c r="J658" s="35"/>
      <c r="K658" s="35">
        <f t="shared" si="289"/>
        <v>0</v>
      </c>
      <c r="L658" s="35"/>
      <c r="M658" s="35">
        <f t="shared" si="284"/>
        <v>0</v>
      </c>
      <c r="N658" s="35"/>
      <c r="O658" s="35">
        <f t="shared" si="285"/>
        <v>0</v>
      </c>
      <c r="P658" s="35"/>
      <c r="Q658" s="35">
        <v>0</v>
      </c>
      <c r="R658" s="35"/>
      <c r="S658" s="35">
        <v>0</v>
      </c>
      <c r="T658" s="35"/>
      <c r="U658" s="35">
        <f t="shared" si="286"/>
        <v>0</v>
      </c>
      <c r="V658" s="35"/>
      <c r="W658" s="35">
        <f t="shared" si="287"/>
        <v>0</v>
      </c>
      <c r="X658" s="35"/>
      <c r="Y658" s="35">
        <v>0</v>
      </c>
      <c r="Z658" s="35"/>
      <c r="AA658" s="35">
        <f t="shared" si="288"/>
        <v>0</v>
      </c>
    </row>
    <row r="659" spans="1:27" ht="15" x14ac:dyDescent="0.25">
      <c r="A659" s="24" t="s">
        <v>623</v>
      </c>
      <c r="C659" s="36" t="s">
        <v>624</v>
      </c>
      <c r="E659" s="37">
        <f>SUM(E652:E658)</f>
        <v>0</v>
      </c>
      <c r="F659" s="35"/>
      <c r="G659" s="37">
        <f>SUM(G652:G658)</f>
        <v>0</v>
      </c>
      <c r="H659" s="35"/>
      <c r="I659" s="37">
        <f>SUM(I652:I658)</f>
        <v>0</v>
      </c>
      <c r="J659" s="35"/>
      <c r="K659" s="37">
        <f>SUM(K652:K658)</f>
        <v>0</v>
      </c>
      <c r="L659" s="35"/>
      <c r="M659" s="37">
        <f>SUM(M652:M658)</f>
        <v>0</v>
      </c>
      <c r="N659" s="35"/>
      <c r="O659" s="37">
        <f>SUM(O652:O658)</f>
        <v>0</v>
      </c>
      <c r="P659" s="35"/>
      <c r="Q659" s="37">
        <f>SUM(Q652:Q658)</f>
        <v>0</v>
      </c>
      <c r="R659" s="35"/>
      <c r="S659" s="37">
        <f>SUM(S652:S658)</f>
        <v>0</v>
      </c>
      <c r="T659" s="35"/>
      <c r="U659" s="37">
        <f>SUM(U652:U658)</f>
        <v>0</v>
      </c>
      <c r="V659" s="35"/>
      <c r="W659" s="37">
        <f>SUM(W652:W658)</f>
        <v>0</v>
      </c>
      <c r="X659" s="35"/>
      <c r="Y659" s="37">
        <f>SUM(Y652:Y658)</f>
        <v>0</v>
      </c>
      <c r="Z659" s="35"/>
      <c r="AA659" s="37">
        <f>SUM(AA652:AA658)</f>
        <v>0</v>
      </c>
    </row>
    <row r="660" spans="1:27" ht="15" x14ac:dyDescent="0.25">
      <c r="A660" s="24"/>
      <c r="C660" s="36" t="s">
        <v>625</v>
      </c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</row>
    <row r="661" spans="1:27" ht="15" x14ac:dyDescent="0.25">
      <c r="A661" s="24" t="s">
        <v>626</v>
      </c>
      <c r="C661" s="16"/>
      <c r="D661" s="16" t="s">
        <v>242</v>
      </c>
      <c r="E661" s="35">
        <v>0</v>
      </c>
      <c r="F661" s="35"/>
      <c r="G661" s="35">
        <v>0</v>
      </c>
      <c r="H661" s="35"/>
      <c r="I661" s="35">
        <f t="shared" ref="I661:I666" si="290">E661+G661</f>
        <v>0</v>
      </c>
      <c r="J661" s="35"/>
      <c r="K661" s="35">
        <f t="shared" ref="K661:K666" si="291">Q661-E661</f>
        <v>0</v>
      </c>
      <c r="L661" s="35"/>
      <c r="M661" s="35">
        <f t="shared" ref="M661:M666" si="292">S661-G661</f>
        <v>0</v>
      </c>
      <c r="N661" s="35"/>
      <c r="O661" s="35">
        <f t="shared" ref="O661:O666" si="293">K661+M661</f>
        <v>0</v>
      </c>
      <c r="P661" s="35"/>
      <c r="Q661" s="35">
        <v>0</v>
      </c>
      <c r="R661" s="35"/>
      <c r="S661" s="35">
        <v>0</v>
      </c>
      <c r="T661" s="35"/>
      <c r="U661" s="35">
        <f t="shared" ref="U661:U666" si="294">Q661+S661</f>
        <v>0</v>
      </c>
      <c r="V661" s="35"/>
      <c r="W661" s="35">
        <f t="shared" ref="W661:W666" si="295">Q661</f>
        <v>0</v>
      </c>
      <c r="X661" s="35"/>
      <c r="Y661" s="35">
        <v>0</v>
      </c>
      <c r="Z661" s="35"/>
      <c r="AA661" s="35">
        <f t="shared" ref="AA661:AA666" si="296">+Y661+W661</f>
        <v>0</v>
      </c>
    </row>
    <row r="662" spans="1:27" ht="15" x14ac:dyDescent="0.25">
      <c r="A662" s="24" t="s">
        <v>627</v>
      </c>
      <c r="C662" s="16"/>
      <c r="D662" s="16" t="s">
        <v>607</v>
      </c>
      <c r="E662" s="35">
        <v>0</v>
      </c>
      <c r="F662" s="35"/>
      <c r="G662" s="35">
        <v>0</v>
      </c>
      <c r="H662" s="35"/>
      <c r="I662" s="35">
        <f t="shared" si="290"/>
        <v>0</v>
      </c>
      <c r="J662" s="35"/>
      <c r="K662" s="35">
        <f t="shared" si="291"/>
        <v>0</v>
      </c>
      <c r="L662" s="35"/>
      <c r="M662" s="35">
        <f t="shared" si="292"/>
        <v>0</v>
      </c>
      <c r="N662" s="35"/>
      <c r="O662" s="35">
        <f t="shared" si="293"/>
        <v>0</v>
      </c>
      <c r="P662" s="35"/>
      <c r="Q662" s="35">
        <v>0</v>
      </c>
      <c r="R662" s="35"/>
      <c r="S662" s="35">
        <v>0</v>
      </c>
      <c r="T662" s="35"/>
      <c r="U662" s="35">
        <f t="shared" si="294"/>
        <v>0</v>
      </c>
      <c r="V662" s="35"/>
      <c r="W662" s="35">
        <f t="shared" si="295"/>
        <v>0</v>
      </c>
      <c r="X662" s="35"/>
      <c r="Y662" s="35">
        <v>0</v>
      </c>
      <c r="Z662" s="35"/>
      <c r="AA662" s="35">
        <f t="shared" si="296"/>
        <v>0</v>
      </c>
    </row>
    <row r="663" spans="1:27" ht="15" x14ac:dyDescent="0.25">
      <c r="A663" s="24" t="s">
        <v>628</v>
      </c>
      <c r="C663" s="16"/>
      <c r="D663" s="16" t="s">
        <v>299</v>
      </c>
      <c r="E663" s="35">
        <v>0</v>
      </c>
      <c r="F663" s="35"/>
      <c r="G663" s="35">
        <v>0</v>
      </c>
      <c r="H663" s="35"/>
      <c r="I663" s="35">
        <f t="shared" si="290"/>
        <v>0</v>
      </c>
      <c r="J663" s="35"/>
      <c r="K663" s="35">
        <f t="shared" si="291"/>
        <v>0</v>
      </c>
      <c r="L663" s="35"/>
      <c r="M663" s="35">
        <f t="shared" si="292"/>
        <v>0</v>
      </c>
      <c r="N663" s="35"/>
      <c r="O663" s="35">
        <f t="shared" si="293"/>
        <v>0</v>
      </c>
      <c r="P663" s="35"/>
      <c r="Q663" s="35">
        <v>0</v>
      </c>
      <c r="R663" s="35"/>
      <c r="S663" s="35">
        <v>0</v>
      </c>
      <c r="T663" s="35"/>
      <c r="U663" s="35">
        <f t="shared" si="294"/>
        <v>0</v>
      </c>
      <c r="V663" s="35"/>
      <c r="W663" s="35">
        <f t="shared" si="295"/>
        <v>0</v>
      </c>
      <c r="X663" s="35"/>
      <c r="Y663" s="35">
        <v>0</v>
      </c>
      <c r="Z663" s="35"/>
      <c r="AA663" s="35">
        <f t="shared" si="296"/>
        <v>0</v>
      </c>
    </row>
    <row r="664" spans="1:27" ht="15" x14ac:dyDescent="0.25">
      <c r="A664" s="24" t="s">
        <v>629</v>
      </c>
      <c r="C664" s="16"/>
      <c r="D664" s="16" t="s">
        <v>45</v>
      </c>
      <c r="E664" s="35">
        <v>0</v>
      </c>
      <c r="F664" s="35"/>
      <c r="G664" s="35">
        <v>0</v>
      </c>
      <c r="H664" s="35"/>
      <c r="I664" s="35">
        <f t="shared" si="290"/>
        <v>0</v>
      </c>
      <c r="J664" s="35"/>
      <c r="K664" s="35">
        <f t="shared" si="291"/>
        <v>0</v>
      </c>
      <c r="L664" s="35"/>
      <c r="M664" s="35">
        <f t="shared" si="292"/>
        <v>0</v>
      </c>
      <c r="N664" s="35"/>
      <c r="O664" s="35">
        <f t="shared" si="293"/>
        <v>0</v>
      </c>
      <c r="P664" s="35"/>
      <c r="Q664" s="35">
        <v>0</v>
      </c>
      <c r="R664" s="35"/>
      <c r="S664" s="35">
        <v>0</v>
      </c>
      <c r="T664" s="35"/>
      <c r="U664" s="35">
        <f t="shared" si="294"/>
        <v>0</v>
      </c>
      <c r="V664" s="35"/>
      <c r="W664" s="35">
        <f t="shared" si="295"/>
        <v>0</v>
      </c>
      <c r="X664" s="35"/>
      <c r="Y664" s="35">
        <v>0</v>
      </c>
      <c r="Z664" s="35"/>
      <c r="AA664" s="35">
        <f t="shared" si="296"/>
        <v>0</v>
      </c>
    </row>
    <row r="665" spans="1:27" ht="15" x14ac:dyDescent="0.25">
      <c r="A665" s="24" t="s">
        <v>630</v>
      </c>
      <c r="C665" s="16"/>
      <c r="D665" s="16" t="s">
        <v>246</v>
      </c>
      <c r="E665" s="35">
        <v>0</v>
      </c>
      <c r="F665" s="35"/>
      <c r="G665" s="35">
        <v>0</v>
      </c>
      <c r="H665" s="35"/>
      <c r="I665" s="35">
        <f t="shared" si="290"/>
        <v>0</v>
      </c>
      <c r="J665" s="35"/>
      <c r="K665" s="35">
        <f t="shared" si="291"/>
        <v>0</v>
      </c>
      <c r="L665" s="35"/>
      <c r="M665" s="35">
        <f t="shared" si="292"/>
        <v>0</v>
      </c>
      <c r="N665" s="35"/>
      <c r="O665" s="35">
        <f t="shared" si="293"/>
        <v>0</v>
      </c>
      <c r="P665" s="35"/>
      <c r="Q665" s="35">
        <v>0</v>
      </c>
      <c r="R665" s="35"/>
      <c r="S665" s="35">
        <v>0</v>
      </c>
      <c r="T665" s="35"/>
      <c r="U665" s="35">
        <f t="shared" si="294"/>
        <v>0</v>
      </c>
      <c r="V665" s="35"/>
      <c r="W665" s="35">
        <f t="shared" si="295"/>
        <v>0</v>
      </c>
      <c r="X665" s="35"/>
      <c r="Y665" s="35">
        <v>0</v>
      </c>
      <c r="Z665" s="35"/>
      <c r="AA665" s="35">
        <f t="shared" si="296"/>
        <v>0</v>
      </c>
    </row>
    <row r="666" spans="1:27" ht="15" x14ac:dyDescent="0.25">
      <c r="A666" s="24" t="s">
        <v>631</v>
      </c>
      <c r="C666" s="16"/>
      <c r="D666" s="16" t="s">
        <v>51</v>
      </c>
      <c r="E666" s="35">
        <v>0</v>
      </c>
      <c r="F666" s="35"/>
      <c r="G666" s="35">
        <v>0</v>
      </c>
      <c r="H666" s="35"/>
      <c r="I666" s="35">
        <f t="shared" si="290"/>
        <v>0</v>
      </c>
      <c r="J666" s="35"/>
      <c r="K666" s="35">
        <f t="shared" si="291"/>
        <v>0</v>
      </c>
      <c r="L666" s="35"/>
      <c r="M666" s="35">
        <f t="shared" si="292"/>
        <v>0</v>
      </c>
      <c r="N666" s="35"/>
      <c r="O666" s="35">
        <f t="shared" si="293"/>
        <v>0</v>
      </c>
      <c r="P666" s="35"/>
      <c r="Q666" s="35">
        <v>0</v>
      </c>
      <c r="R666" s="35"/>
      <c r="S666" s="35">
        <v>0</v>
      </c>
      <c r="T666" s="35"/>
      <c r="U666" s="35">
        <f t="shared" si="294"/>
        <v>0</v>
      </c>
      <c r="V666" s="35"/>
      <c r="W666" s="35">
        <f t="shared" si="295"/>
        <v>0</v>
      </c>
      <c r="X666" s="35"/>
      <c r="Y666" s="35">
        <v>0</v>
      </c>
      <c r="Z666" s="35"/>
      <c r="AA666" s="35">
        <f t="shared" si="296"/>
        <v>0</v>
      </c>
    </row>
    <row r="667" spans="1:27" ht="15" x14ac:dyDescent="0.25">
      <c r="A667" s="24" t="s">
        <v>632</v>
      </c>
      <c r="C667" s="36" t="s">
        <v>633</v>
      </c>
      <c r="E667" s="37">
        <f>SUM(E661:E666)</f>
        <v>0</v>
      </c>
      <c r="F667" s="35"/>
      <c r="G667" s="37">
        <f>SUM(G661:G666)</f>
        <v>0</v>
      </c>
      <c r="H667" s="35"/>
      <c r="I667" s="37">
        <f>SUM(I661:I666)</f>
        <v>0</v>
      </c>
      <c r="J667" s="35"/>
      <c r="K667" s="37">
        <f>SUM(K661:K666)</f>
        <v>0</v>
      </c>
      <c r="L667" s="35"/>
      <c r="M667" s="37">
        <f>SUM(M661:M666)</f>
        <v>0</v>
      </c>
      <c r="N667" s="35"/>
      <c r="O667" s="37">
        <f>SUM(O661:O666)</f>
        <v>0</v>
      </c>
      <c r="P667" s="35"/>
      <c r="Q667" s="37">
        <f>SUM(Q661:Q666)</f>
        <v>0</v>
      </c>
      <c r="R667" s="35"/>
      <c r="S667" s="37">
        <f>SUM(S661:S666)</f>
        <v>0</v>
      </c>
      <c r="T667" s="35"/>
      <c r="U667" s="37">
        <f>SUM(U661:U666)</f>
        <v>0</v>
      </c>
      <c r="V667" s="35"/>
      <c r="W667" s="37">
        <f>SUM(W661:W666)</f>
        <v>0</v>
      </c>
      <c r="X667" s="35"/>
      <c r="Y667" s="37">
        <f>SUM(Y661:Y666)</f>
        <v>0</v>
      </c>
      <c r="Z667" s="35"/>
      <c r="AA667" s="37">
        <f>SUM(AA661:AA666)</f>
        <v>0</v>
      </c>
    </row>
    <row r="668" spans="1:27" ht="15" x14ac:dyDescent="0.25">
      <c r="A668" s="24" t="s">
        <v>634</v>
      </c>
      <c r="C668" s="18"/>
      <c r="D668" s="36" t="s">
        <v>635</v>
      </c>
      <c r="E668" s="37">
        <f>E659+E667</f>
        <v>0</v>
      </c>
      <c r="F668" s="35"/>
      <c r="G668" s="37">
        <f>G659+G667</f>
        <v>0</v>
      </c>
      <c r="H668" s="35"/>
      <c r="I668" s="37">
        <f>I659+I667</f>
        <v>0</v>
      </c>
      <c r="J668" s="35"/>
      <c r="K668" s="37">
        <f>K659+K667</f>
        <v>0</v>
      </c>
      <c r="L668" s="35"/>
      <c r="M668" s="37">
        <f>M659+M667</f>
        <v>0</v>
      </c>
      <c r="N668" s="35"/>
      <c r="O668" s="37">
        <f>O659+O667</f>
        <v>0</v>
      </c>
      <c r="P668" s="35"/>
      <c r="Q668" s="37">
        <f>Q659+Q667</f>
        <v>0</v>
      </c>
      <c r="R668" s="35"/>
      <c r="S668" s="37">
        <f>S659+S667</f>
        <v>0</v>
      </c>
      <c r="T668" s="35"/>
      <c r="U668" s="37">
        <f>U659+U667</f>
        <v>0</v>
      </c>
      <c r="V668" s="35"/>
      <c r="W668" s="37">
        <f>W659+W667</f>
        <v>0</v>
      </c>
      <c r="X668" s="35"/>
      <c r="Y668" s="37">
        <f>Y659+Y667</f>
        <v>0</v>
      </c>
      <c r="Z668" s="35"/>
      <c r="AA668" s="37">
        <f>AA659+AA667</f>
        <v>0</v>
      </c>
    </row>
    <row r="669" spans="1:27" ht="15" x14ac:dyDescent="0.25">
      <c r="A669" s="24"/>
      <c r="C669" s="36" t="s">
        <v>636</v>
      </c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</row>
    <row r="670" spans="1:27" ht="15" x14ac:dyDescent="0.25">
      <c r="A670" s="24" t="s">
        <v>637</v>
      </c>
      <c r="C670" s="16"/>
      <c r="D670" s="16" t="s">
        <v>37</v>
      </c>
      <c r="E670" s="35">
        <v>28802</v>
      </c>
      <c r="F670" s="35"/>
      <c r="G670" s="35">
        <v>0</v>
      </c>
      <c r="H670" s="35"/>
      <c r="I670" s="35">
        <f t="shared" ref="I670:I676" si="297">E670+G670</f>
        <v>28802</v>
      </c>
      <c r="J670" s="35"/>
      <c r="K670" s="35">
        <f t="shared" ref="K670:K676" si="298">Q670-E670</f>
        <v>0</v>
      </c>
      <c r="L670" s="35"/>
      <c r="M670" s="35">
        <f t="shared" ref="M670:M676" si="299">S670-G670</f>
        <v>0</v>
      </c>
      <c r="N670" s="35"/>
      <c r="O670" s="35">
        <f t="shared" ref="O670:O676" si="300">K670+M670</f>
        <v>0</v>
      </c>
      <c r="P670" s="35"/>
      <c r="Q670" s="35">
        <v>28802</v>
      </c>
      <c r="R670" s="35"/>
      <c r="S670" s="35">
        <v>0</v>
      </c>
      <c r="T670" s="35"/>
      <c r="U670" s="35">
        <f t="shared" ref="U670:U676" si="301">Q670+S670</f>
        <v>28802</v>
      </c>
      <c r="V670" s="35"/>
      <c r="W670" s="35">
        <v>27591</v>
      </c>
      <c r="X670" s="35"/>
      <c r="Y670" s="35">
        <v>0</v>
      </c>
      <c r="Z670" s="35"/>
      <c r="AA670" s="35">
        <f t="shared" ref="AA670:AA676" si="302">+Y670+W670</f>
        <v>27591</v>
      </c>
    </row>
    <row r="671" spans="1:27" ht="15" x14ac:dyDescent="0.25">
      <c r="A671" s="24" t="s">
        <v>638</v>
      </c>
      <c r="C671" s="16"/>
      <c r="D671" s="16" t="s">
        <v>39</v>
      </c>
      <c r="E671" s="35">
        <v>0</v>
      </c>
      <c r="F671" s="35"/>
      <c r="G671" s="35">
        <v>0</v>
      </c>
      <c r="H671" s="35"/>
      <c r="I671" s="35">
        <f t="shared" si="297"/>
        <v>0</v>
      </c>
      <c r="J671" s="35"/>
      <c r="K671" s="35">
        <f t="shared" si="298"/>
        <v>0</v>
      </c>
      <c r="L671" s="35"/>
      <c r="M671" s="35">
        <f t="shared" si="299"/>
        <v>0</v>
      </c>
      <c r="N671" s="35"/>
      <c r="O671" s="35">
        <f t="shared" si="300"/>
        <v>0</v>
      </c>
      <c r="P671" s="35"/>
      <c r="Q671" s="35">
        <v>0</v>
      </c>
      <c r="R671" s="35"/>
      <c r="S671" s="35">
        <v>0</v>
      </c>
      <c r="T671" s="35"/>
      <c r="U671" s="35">
        <f t="shared" si="301"/>
        <v>0</v>
      </c>
      <c r="V671" s="35"/>
      <c r="W671" s="35">
        <f>Q671</f>
        <v>0</v>
      </c>
      <c r="X671" s="35"/>
      <c r="Y671" s="35">
        <v>0</v>
      </c>
      <c r="Z671" s="35"/>
      <c r="AA671" s="35">
        <f t="shared" si="302"/>
        <v>0</v>
      </c>
    </row>
    <row r="672" spans="1:27" ht="15" x14ac:dyDescent="0.25">
      <c r="A672" s="24" t="s">
        <v>639</v>
      </c>
      <c r="C672" s="16"/>
      <c r="D672" s="16" t="s">
        <v>299</v>
      </c>
      <c r="E672" s="35">
        <v>0</v>
      </c>
      <c r="F672" s="35"/>
      <c r="G672" s="35">
        <v>0</v>
      </c>
      <c r="H672" s="35"/>
      <c r="I672" s="35">
        <f t="shared" si="297"/>
        <v>0</v>
      </c>
      <c r="J672" s="35"/>
      <c r="K672" s="35">
        <f t="shared" si="298"/>
        <v>0</v>
      </c>
      <c r="L672" s="35"/>
      <c r="M672" s="35">
        <f t="shared" si="299"/>
        <v>0</v>
      </c>
      <c r="N672" s="35"/>
      <c r="O672" s="35">
        <f t="shared" si="300"/>
        <v>0</v>
      </c>
      <c r="P672" s="35"/>
      <c r="Q672" s="35">
        <v>0</v>
      </c>
      <c r="R672" s="35"/>
      <c r="S672" s="35">
        <v>0</v>
      </c>
      <c r="T672" s="35"/>
      <c r="U672" s="35">
        <f t="shared" si="301"/>
        <v>0</v>
      </c>
      <c r="V672" s="35"/>
      <c r="W672" s="35">
        <f>Q672</f>
        <v>0</v>
      </c>
      <c r="X672" s="35"/>
      <c r="Y672" s="35">
        <v>0</v>
      </c>
      <c r="Z672" s="35"/>
      <c r="AA672" s="35">
        <f t="shared" si="302"/>
        <v>0</v>
      </c>
    </row>
    <row r="673" spans="1:27" ht="15" x14ac:dyDescent="0.25">
      <c r="A673" s="24" t="s">
        <v>640</v>
      </c>
      <c r="C673" s="16"/>
      <c r="D673" s="16" t="s">
        <v>45</v>
      </c>
      <c r="E673" s="35">
        <v>5500</v>
      </c>
      <c r="F673" s="35"/>
      <c r="G673" s="35">
        <v>0</v>
      </c>
      <c r="H673" s="35"/>
      <c r="I673" s="35">
        <f t="shared" si="297"/>
        <v>5500</v>
      </c>
      <c r="J673" s="35"/>
      <c r="K673" s="35">
        <f t="shared" si="298"/>
        <v>0</v>
      </c>
      <c r="L673" s="35"/>
      <c r="M673" s="35">
        <f t="shared" si="299"/>
        <v>0</v>
      </c>
      <c r="N673" s="35"/>
      <c r="O673" s="35">
        <f t="shared" si="300"/>
        <v>0</v>
      </c>
      <c r="P673" s="35"/>
      <c r="Q673" s="35">
        <v>5500</v>
      </c>
      <c r="R673" s="35"/>
      <c r="S673" s="35">
        <v>0</v>
      </c>
      <c r="T673" s="35"/>
      <c r="U673" s="35">
        <f t="shared" si="301"/>
        <v>5500</v>
      </c>
      <c r="V673" s="35"/>
      <c r="W673" s="35">
        <f>U673</f>
        <v>5500</v>
      </c>
      <c r="X673" s="35"/>
      <c r="Y673" s="35">
        <v>0</v>
      </c>
      <c r="Z673" s="35"/>
      <c r="AA673" s="35">
        <f t="shared" si="302"/>
        <v>5500</v>
      </c>
    </row>
    <row r="674" spans="1:27" ht="15" x14ac:dyDescent="0.25">
      <c r="A674" s="24" t="s">
        <v>641</v>
      </c>
      <c r="C674" s="16"/>
      <c r="D674" s="16" t="s">
        <v>47</v>
      </c>
      <c r="E674" s="35">
        <v>760</v>
      </c>
      <c r="F674" s="35"/>
      <c r="G674" s="35">
        <v>0</v>
      </c>
      <c r="H674" s="35"/>
      <c r="I674" s="35">
        <f t="shared" si="297"/>
        <v>760</v>
      </c>
      <c r="J674" s="35"/>
      <c r="K674" s="35">
        <f t="shared" si="298"/>
        <v>0</v>
      </c>
      <c r="L674" s="35"/>
      <c r="M674" s="35">
        <f t="shared" si="299"/>
        <v>0</v>
      </c>
      <c r="N674" s="35"/>
      <c r="O674" s="35">
        <f t="shared" si="300"/>
        <v>0</v>
      </c>
      <c r="P674" s="35"/>
      <c r="Q674" s="35">
        <v>760</v>
      </c>
      <c r="R674" s="35"/>
      <c r="S674" s="35">
        <v>0</v>
      </c>
      <c r="T674" s="35"/>
      <c r="U674" s="35">
        <f t="shared" si="301"/>
        <v>760</v>
      </c>
      <c r="V674" s="35"/>
      <c r="W674" s="35">
        <v>438</v>
      </c>
      <c r="X674" s="35"/>
      <c r="Y674" s="35">
        <v>0</v>
      </c>
      <c r="Z674" s="35"/>
      <c r="AA674" s="35">
        <f t="shared" si="302"/>
        <v>438</v>
      </c>
    </row>
    <row r="675" spans="1:27" ht="15" x14ac:dyDescent="0.25">
      <c r="A675" s="24" t="s">
        <v>642</v>
      </c>
      <c r="C675" s="16"/>
      <c r="D675" s="16" t="s">
        <v>49</v>
      </c>
      <c r="E675" s="35">
        <v>0</v>
      </c>
      <c r="F675" s="35"/>
      <c r="G675" s="35">
        <v>0</v>
      </c>
      <c r="H675" s="35"/>
      <c r="I675" s="35">
        <f t="shared" si="297"/>
        <v>0</v>
      </c>
      <c r="J675" s="35"/>
      <c r="K675" s="35">
        <f t="shared" si="298"/>
        <v>0</v>
      </c>
      <c r="L675" s="35"/>
      <c r="M675" s="35">
        <f t="shared" si="299"/>
        <v>0</v>
      </c>
      <c r="N675" s="35"/>
      <c r="O675" s="35">
        <f t="shared" si="300"/>
        <v>0</v>
      </c>
      <c r="P675" s="35"/>
      <c r="Q675" s="35">
        <v>0</v>
      </c>
      <c r="R675" s="35"/>
      <c r="S675" s="35">
        <v>0</v>
      </c>
      <c r="T675" s="35"/>
      <c r="U675" s="35">
        <f t="shared" si="301"/>
        <v>0</v>
      </c>
      <c r="V675" s="35"/>
      <c r="W675" s="35">
        <f>Q675</f>
        <v>0</v>
      </c>
      <c r="X675" s="35"/>
      <c r="Y675" s="35">
        <v>0</v>
      </c>
      <c r="Z675" s="35"/>
      <c r="AA675" s="35">
        <f t="shared" si="302"/>
        <v>0</v>
      </c>
    </row>
    <row r="676" spans="1:27" ht="15" x14ac:dyDescent="0.25">
      <c r="A676" s="24" t="s">
        <v>643</v>
      </c>
      <c r="C676" s="16"/>
      <c r="D676" s="16" t="s">
        <v>51</v>
      </c>
      <c r="E676" s="35">
        <v>0</v>
      </c>
      <c r="F676" s="35"/>
      <c r="G676" s="35">
        <v>0</v>
      </c>
      <c r="H676" s="35"/>
      <c r="I676" s="35">
        <f t="shared" si="297"/>
        <v>0</v>
      </c>
      <c r="J676" s="35"/>
      <c r="K676" s="35">
        <f t="shared" si="298"/>
        <v>0</v>
      </c>
      <c r="L676" s="35"/>
      <c r="M676" s="35">
        <f t="shared" si="299"/>
        <v>0</v>
      </c>
      <c r="N676" s="35"/>
      <c r="O676" s="35">
        <f t="shared" si="300"/>
        <v>0</v>
      </c>
      <c r="P676" s="35"/>
      <c r="Q676" s="35">
        <v>0</v>
      </c>
      <c r="R676" s="35"/>
      <c r="S676" s="35">
        <v>0</v>
      </c>
      <c r="T676" s="35"/>
      <c r="U676" s="35">
        <f t="shared" si="301"/>
        <v>0</v>
      </c>
      <c r="V676" s="35"/>
      <c r="W676" s="35">
        <f>Q676</f>
        <v>0</v>
      </c>
      <c r="X676" s="35"/>
      <c r="Y676" s="35">
        <v>0</v>
      </c>
      <c r="Z676" s="35"/>
      <c r="AA676" s="35">
        <f t="shared" si="302"/>
        <v>0</v>
      </c>
    </row>
    <row r="677" spans="1:27" ht="15" x14ac:dyDescent="0.25">
      <c r="A677" s="24" t="s">
        <v>644</v>
      </c>
      <c r="C677" s="36" t="s">
        <v>645</v>
      </c>
      <c r="E677" s="37">
        <f>SUM(E670:E676)</f>
        <v>35062</v>
      </c>
      <c r="F677" s="35"/>
      <c r="G677" s="37">
        <f>SUM(G670:G676)</f>
        <v>0</v>
      </c>
      <c r="H677" s="35"/>
      <c r="I677" s="37">
        <f>SUM(I670:I676)</f>
        <v>35062</v>
      </c>
      <c r="J677" s="35"/>
      <c r="K677" s="37">
        <f>SUM(K670:K676)</f>
        <v>0</v>
      </c>
      <c r="L677" s="35"/>
      <c r="M677" s="37">
        <f>SUM(M670:M676)</f>
        <v>0</v>
      </c>
      <c r="N677" s="35"/>
      <c r="O677" s="37">
        <f>SUM(O670:O676)</f>
        <v>0</v>
      </c>
      <c r="P677" s="35"/>
      <c r="Q677" s="37">
        <f>SUM(Q670:Q676)</f>
        <v>35062</v>
      </c>
      <c r="R677" s="35"/>
      <c r="S677" s="37">
        <f>SUM(S670:S676)</f>
        <v>0</v>
      </c>
      <c r="T677" s="35"/>
      <c r="U677" s="37">
        <f>SUM(U670:U676)</f>
        <v>35062</v>
      </c>
      <c r="V677" s="35"/>
      <c r="W677" s="37">
        <f>SUM(W670:W676)</f>
        <v>33529</v>
      </c>
      <c r="X677" s="35"/>
      <c r="Y677" s="37">
        <f>SUM(Y670:Y676)</f>
        <v>0</v>
      </c>
      <c r="Z677" s="35"/>
      <c r="AA677" s="37">
        <f>SUM(AA670:AA676)</f>
        <v>33529</v>
      </c>
    </row>
    <row r="678" spans="1:27" ht="15" x14ac:dyDescent="0.25">
      <c r="A678" s="24"/>
      <c r="C678" s="36" t="s">
        <v>646</v>
      </c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</row>
    <row r="679" spans="1:27" ht="15" x14ac:dyDescent="0.25">
      <c r="A679" s="24" t="s">
        <v>647</v>
      </c>
      <c r="C679" s="16"/>
      <c r="D679" s="16" t="s">
        <v>242</v>
      </c>
      <c r="E679" s="35">
        <v>0</v>
      </c>
      <c r="F679" s="35"/>
      <c r="G679" s="35">
        <v>0</v>
      </c>
      <c r="H679" s="35"/>
      <c r="I679" s="35">
        <f t="shared" ref="I679:I684" si="303">E679+G679</f>
        <v>0</v>
      </c>
      <c r="J679" s="35"/>
      <c r="K679" s="35">
        <f t="shared" ref="K679:K684" si="304">Q679-E679</f>
        <v>0</v>
      </c>
      <c r="L679" s="35"/>
      <c r="M679" s="35">
        <f t="shared" ref="M679:M684" si="305">S679-G679</f>
        <v>0</v>
      </c>
      <c r="N679" s="35"/>
      <c r="O679" s="35">
        <f t="shared" ref="O679:O684" si="306">K679+M679</f>
        <v>0</v>
      </c>
      <c r="P679" s="35"/>
      <c r="Q679" s="35">
        <v>0</v>
      </c>
      <c r="R679" s="35"/>
      <c r="S679" s="35">
        <v>0</v>
      </c>
      <c r="T679" s="35"/>
      <c r="U679" s="35">
        <f t="shared" ref="U679:U684" si="307">Q679+S679</f>
        <v>0</v>
      </c>
      <c r="V679" s="35"/>
      <c r="W679" s="35">
        <f>Q679</f>
        <v>0</v>
      </c>
      <c r="X679" s="35"/>
      <c r="Y679" s="35">
        <v>0</v>
      </c>
      <c r="Z679" s="35"/>
      <c r="AA679" s="35">
        <f t="shared" ref="AA679:AA684" si="308">+Y679+W679</f>
        <v>0</v>
      </c>
    </row>
    <row r="680" spans="1:27" ht="15" x14ac:dyDescent="0.25">
      <c r="A680" s="24" t="s">
        <v>648</v>
      </c>
      <c r="C680" s="16"/>
      <c r="D680" s="16" t="s">
        <v>607</v>
      </c>
      <c r="E680" s="35">
        <v>0</v>
      </c>
      <c r="F680" s="35"/>
      <c r="G680" s="35">
        <v>0</v>
      </c>
      <c r="H680" s="35"/>
      <c r="I680" s="35">
        <f t="shared" si="303"/>
        <v>0</v>
      </c>
      <c r="J680" s="35"/>
      <c r="K680" s="35">
        <f t="shared" si="304"/>
        <v>0</v>
      </c>
      <c r="L680" s="35"/>
      <c r="M680" s="35">
        <f t="shared" si="305"/>
        <v>0</v>
      </c>
      <c r="N680" s="35"/>
      <c r="O680" s="35">
        <f t="shared" si="306"/>
        <v>0</v>
      </c>
      <c r="P680" s="35"/>
      <c r="Q680" s="35">
        <v>0</v>
      </c>
      <c r="R680" s="35"/>
      <c r="S680" s="35">
        <v>0</v>
      </c>
      <c r="T680" s="35"/>
      <c r="U680" s="35">
        <f t="shared" si="307"/>
        <v>0</v>
      </c>
      <c r="V680" s="35"/>
      <c r="W680" s="35">
        <f>Q680</f>
        <v>0</v>
      </c>
      <c r="X680" s="35"/>
      <c r="Y680" s="35">
        <v>0</v>
      </c>
      <c r="Z680" s="35"/>
      <c r="AA680" s="35">
        <f t="shared" si="308"/>
        <v>0</v>
      </c>
    </row>
    <row r="681" spans="1:27" ht="15" x14ac:dyDescent="0.25">
      <c r="A681" s="24" t="s">
        <v>649</v>
      </c>
      <c r="C681" s="16"/>
      <c r="D681" s="16" t="s">
        <v>299</v>
      </c>
      <c r="E681" s="35">
        <v>0</v>
      </c>
      <c r="F681" s="35"/>
      <c r="G681" s="35">
        <v>0</v>
      </c>
      <c r="H681" s="35"/>
      <c r="I681" s="35">
        <f t="shared" si="303"/>
        <v>0</v>
      </c>
      <c r="J681" s="35"/>
      <c r="K681" s="35">
        <f t="shared" si="304"/>
        <v>0</v>
      </c>
      <c r="L681" s="35"/>
      <c r="M681" s="35">
        <f t="shared" si="305"/>
        <v>0</v>
      </c>
      <c r="N681" s="35"/>
      <c r="O681" s="35">
        <f t="shared" si="306"/>
        <v>0</v>
      </c>
      <c r="P681" s="35"/>
      <c r="Q681" s="35">
        <v>0</v>
      </c>
      <c r="R681" s="35"/>
      <c r="S681" s="35">
        <v>0</v>
      </c>
      <c r="T681" s="35"/>
      <c r="U681" s="35">
        <f t="shared" si="307"/>
        <v>0</v>
      </c>
      <c r="V681" s="35"/>
      <c r="W681" s="35">
        <f>Q681</f>
        <v>0</v>
      </c>
      <c r="X681" s="35"/>
      <c r="Y681" s="35">
        <v>0</v>
      </c>
      <c r="Z681" s="35"/>
      <c r="AA681" s="35">
        <f t="shared" si="308"/>
        <v>0</v>
      </c>
    </row>
    <row r="682" spans="1:27" ht="15" x14ac:dyDescent="0.25">
      <c r="A682" s="24" t="s">
        <v>650</v>
      </c>
      <c r="C682" s="16"/>
      <c r="D682" s="16" t="s">
        <v>45</v>
      </c>
      <c r="E682" s="35">
        <v>6500</v>
      </c>
      <c r="F682" s="35"/>
      <c r="G682" s="35">
        <v>0</v>
      </c>
      <c r="H682" s="35"/>
      <c r="I682" s="35">
        <f t="shared" si="303"/>
        <v>6500</v>
      </c>
      <c r="J682" s="35"/>
      <c r="K682" s="35">
        <f t="shared" si="304"/>
        <v>0</v>
      </c>
      <c r="L682" s="35"/>
      <c r="M682" s="35">
        <f t="shared" si="305"/>
        <v>0</v>
      </c>
      <c r="N682" s="35"/>
      <c r="O682" s="35">
        <f t="shared" si="306"/>
        <v>0</v>
      </c>
      <c r="P682" s="35"/>
      <c r="Q682" s="35">
        <v>6500</v>
      </c>
      <c r="R682" s="35"/>
      <c r="S682" s="35">
        <v>0</v>
      </c>
      <c r="T682" s="35"/>
      <c r="U682" s="35">
        <f t="shared" si="307"/>
        <v>6500</v>
      </c>
      <c r="V682" s="35"/>
      <c r="W682" s="35">
        <v>6483</v>
      </c>
      <c r="X682" s="35"/>
      <c r="Y682" s="35">
        <v>0</v>
      </c>
      <c r="Z682" s="35"/>
      <c r="AA682" s="35">
        <f t="shared" si="308"/>
        <v>6483</v>
      </c>
    </row>
    <row r="683" spans="1:27" ht="15" x14ac:dyDescent="0.25">
      <c r="A683" s="24" t="s">
        <v>651</v>
      </c>
      <c r="C683" s="16"/>
      <c r="D683" s="16" t="s">
        <v>246</v>
      </c>
      <c r="E683" s="35">
        <v>500</v>
      </c>
      <c r="F683" s="35"/>
      <c r="G683" s="35">
        <v>0</v>
      </c>
      <c r="H683" s="35"/>
      <c r="I683" s="35">
        <f t="shared" si="303"/>
        <v>500</v>
      </c>
      <c r="J683" s="35"/>
      <c r="K683" s="35">
        <f t="shared" si="304"/>
        <v>0</v>
      </c>
      <c r="L683" s="35"/>
      <c r="M683" s="35">
        <f t="shared" si="305"/>
        <v>0</v>
      </c>
      <c r="N683" s="35"/>
      <c r="O683" s="35">
        <f t="shared" si="306"/>
        <v>0</v>
      </c>
      <c r="P683" s="35"/>
      <c r="Q683" s="35">
        <v>500</v>
      </c>
      <c r="R683" s="35"/>
      <c r="S683" s="35">
        <v>0</v>
      </c>
      <c r="T683" s="35"/>
      <c r="U683" s="35">
        <f t="shared" si="307"/>
        <v>500</v>
      </c>
      <c r="V683" s="35"/>
      <c r="W683" s="35">
        <v>375</v>
      </c>
      <c r="X683" s="35"/>
      <c r="Y683" s="35">
        <v>0</v>
      </c>
      <c r="Z683" s="35"/>
      <c r="AA683" s="35">
        <f t="shared" si="308"/>
        <v>375</v>
      </c>
    </row>
    <row r="684" spans="1:27" ht="15" x14ac:dyDescent="0.25">
      <c r="A684" s="24" t="s">
        <v>652</v>
      </c>
      <c r="C684" s="16"/>
      <c r="D684" s="16" t="s">
        <v>51</v>
      </c>
      <c r="E684" s="35">
        <v>0</v>
      </c>
      <c r="F684" s="35"/>
      <c r="G684" s="35">
        <v>0</v>
      </c>
      <c r="H684" s="35"/>
      <c r="I684" s="35">
        <f t="shared" si="303"/>
        <v>0</v>
      </c>
      <c r="J684" s="35"/>
      <c r="K684" s="35">
        <f t="shared" si="304"/>
        <v>0</v>
      </c>
      <c r="L684" s="35"/>
      <c r="M684" s="35">
        <f t="shared" si="305"/>
        <v>0</v>
      </c>
      <c r="N684" s="35"/>
      <c r="O684" s="35">
        <f t="shared" si="306"/>
        <v>0</v>
      </c>
      <c r="P684" s="35"/>
      <c r="Q684" s="35">
        <v>0</v>
      </c>
      <c r="R684" s="35"/>
      <c r="S684" s="35">
        <v>0</v>
      </c>
      <c r="T684" s="35"/>
      <c r="U684" s="35">
        <f t="shared" si="307"/>
        <v>0</v>
      </c>
      <c r="V684" s="35"/>
      <c r="W684" s="35">
        <f>Q684</f>
        <v>0</v>
      </c>
      <c r="X684" s="35"/>
      <c r="Y684" s="35">
        <v>0</v>
      </c>
      <c r="Z684" s="35"/>
      <c r="AA684" s="35">
        <f t="shared" si="308"/>
        <v>0</v>
      </c>
    </row>
    <row r="685" spans="1:27" ht="15" x14ac:dyDescent="0.25">
      <c r="A685" s="24" t="s">
        <v>653</v>
      </c>
      <c r="C685" s="36" t="s">
        <v>654</v>
      </c>
      <c r="E685" s="37">
        <f>SUM(E679:E684)</f>
        <v>7000</v>
      </c>
      <c r="F685" s="35"/>
      <c r="G685" s="37">
        <f>SUM(G679:G684)</f>
        <v>0</v>
      </c>
      <c r="H685" s="35"/>
      <c r="I685" s="37">
        <f>SUM(I679:I684)</f>
        <v>7000</v>
      </c>
      <c r="J685" s="35"/>
      <c r="K685" s="37">
        <f>SUM(K679:K684)</f>
        <v>0</v>
      </c>
      <c r="L685" s="35"/>
      <c r="M685" s="37">
        <f>SUM(M679:M684)</f>
        <v>0</v>
      </c>
      <c r="N685" s="35"/>
      <c r="O685" s="37">
        <f>SUM(O679:O684)</f>
        <v>0</v>
      </c>
      <c r="P685" s="35"/>
      <c r="Q685" s="37">
        <f>SUM(Q679:Q684)</f>
        <v>7000</v>
      </c>
      <c r="R685" s="35"/>
      <c r="S685" s="37">
        <f>SUM(S679:S684)</f>
        <v>0</v>
      </c>
      <c r="T685" s="35"/>
      <c r="U685" s="37">
        <f>SUM(U679:U684)</f>
        <v>7000</v>
      </c>
      <c r="V685" s="35"/>
      <c r="W685" s="37">
        <f>SUM(W679:W684)</f>
        <v>6858</v>
      </c>
      <c r="X685" s="35"/>
      <c r="Y685" s="37">
        <f>SUM(Y679:Y684)</f>
        <v>0</v>
      </c>
      <c r="Z685" s="35"/>
      <c r="AA685" s="37">
        <f>SUM(AA679:AA684)</f>
        <v>6858</v>
      </c>
    </row>
    <row r="686" spans="1:27" ht="15" x14ac:dyDescent="0.25">
      <c r="A686" s="24" t="s">
        <v>655</v>
      </c>
      <c r="C686" s="18"/>
      <c r="D686" s="36" t="s">
        <v>656</v>
      </c>
      <c r="E686" s="37">
        <f>E677+E685</f>
        <v>42062</v>
      </c>
      <c r="F686" s="35"/>
      <c r="G686" s="37">
        <f>G677+G685</f>
        <v>0</v>
      </c>
      <c r="H686" s="35"/>
      <c r="I686" s="37">
        <f>I677+I685</f>
        <v>42062</v>
      </c>
      <c r="J686" s="35"/>
      <c r="K686" s="37">
        <f>K677+K685</f>
        <v>0</v>
      </c>
      <c r="L686" s="35"/>
      <c r="M686" s="37">
        <f>M677+M685</f>
        <v>0</v>
      </c>
      <c r="N686" s="35"/>
      <c r="O686" s="37">
        <f>O677+O685</f>
        <v>0</v>
      </c>
      <c r="P686" s="35"/>
      <c r="Q686" s="37">
        <f>Q677+Q685</f>
        <v>42062</v>
      </c>
      <c r="R686" s="35"/>
      <c r="S686" s="37">
        <f>S677+S685</f>
        <v>0</v>
      </c>
      <c r="T686" s="35"/>
      <c r="U686" s="37">
        <f>U677+U685</f>
        <v>42062</v>
      </c>
      <c r="V686" s="35"/>
      <c r="W686" s="37">
        <f>W677+W685</f>
        <v>40387</v>
      </c>
      <c r="X686" s="35"/>
      <c r="Y686" s="37">
        <f>Y677+Y685</f>
        <v>0</v>
      </c>
      <c r="Z686" s="35"/>
      <c r="AA686" s="37">
        <f>AA677+AA685</f>
        <v>40387</v>
      </c>
    </row>
    <row r="687" spans="1:27" ht="15" x14ac:dyDescent="0.25">
      <c r="A687" s="24"/>
      <c r="C687" s="36" t="s">
        <v>657</v>
      </c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</row>
    <row r="688" spans="1:27" ht="15" x14ac:dyDescent="0.25">
      <c r="A688" s="24" t="s">
        <v>658</v>
      </c>
      <c r="C688" s="16"/>
      <c r="D688" s="16" t="s">
        <v>37</v>
      </c>
      <c r="E688" s="35">
        <v>0</v>
      </c>
      <c r="F688" s="35"/>
      <c r="G688" s="35">
        <v>0</v>
      </c>
      <c r="H688" s="35"/>
      <c r="I688" s="35">
        <f t="shared" ref="I688:I694" si="309">E688+G688</f>
        <v>0</v>
      </c>
      <c r="J688" s="35"/>
      <c r="K688" s="35">
        <f t="shared" ref="K688:K694" si="310">Q688-E688</f>
        <v>0</v>
      </c>
      <c r="L688" s="35"/>
      <c r="M688" s="35">
        <f t="shared" ref="M688:M694" si="311">S688-G688</f>
        <v>0</v>
      </c>
      <c r="N688" s="35"/>
      <c r="O688" s="35">
        <f t="shared" ref="O688:O694" si="312">K688+M688</f>
        <v>0</v>
      </c>
      <c r="P688" s="35"/>
      <c r="Q688" s="35">
        <v>0</v>
      </c>
      <c r="R688" s="35"/>
      <c r="S688" s="35">
        <v>0</v>
      </c>
      <c r="T688" s="35"/>
      <c r="U688" s="35">
        <f t="shared" ref="U688:U694" si="313">Q688+S688</f>
        <v>0</v>
      </c>
      <c r="V688" s="35"/>
      <c r="W688" s="35">
        <f t="shared" ref="W688:W694" si="314">Q688</f>
        <v>0</v>
      </c>
      <c r="X688" s="35"/>
      <c r="Y688" s="35">
        <v>0</v>
      </c>
      <c r="Z688" s="35"/>
      <c r="AA688" s="35">
        <f t="shared" ref="AA688:AA694" si="315">+Y688+W688</f>
        <v>0</v>
      </c>
    </row>
    <row r="689" spans="1:27" ht="15" x14ac:dyDescent="0.25">
      <c r="A689" s="24" t="s">
        <v>659</v>
      </c>
      <c r="C689" s="16"/>
      <c r="D689" s="16" t="s">
        <v>39</v>
      </c>
      <c r="E689" s="35">
        <v>0</v>
      </c>
      <c r="F689" s="35"/>
      <c r="G689" s="35">
        <v>0</v>
      </c>
      <c r="H689" s="35"/>
      <c r="I689" s="35">
        <f t="shared" si="309"/>
        <v>0</v>
      </c>
      <c r="J689" s="35"/>
      <c r="K689" s="35">
        <f t="shared" si="310"/>
        <v>0</v>
      </c>
      <c r="L689" s="35"/>
      <c r="M689" s="35">
        <f t="shared" si="311"/>
        <v>0</v>
      </c>
      <c r="N689" s="35"/>
      <c r="O689" s="35">
        <f t="shared" si="312"/>
        <v>0</v>
      </c>
      <c r="P689" s="35"/>
      <c r="Q689" s="35">
        <v>0</v>
      </c>
      <c r="R689" s="35"/>
      <c r="S689" s="35">
        <v>0</v>
      </c>
      <c r="T689" s="35"/>
      <c r="U689" s="35">
        <f t="shared" si="313"/>
        <v>0</v>
      </c>
      <c r="V689" s="35"/>
      <c r="W689" s="35">
        <f t="shared" si="314"/>
        <v>0</v>
      </c>
      <c r="X689" s="35"/>
      <c r="Y689" s="35">
        <v>0</v>
      </c>
      <c r="Z689" s="35"/>
      <c r="AA689" s="35">
        <f t="shared" si="315"/>
        <v>0</v>
      </c>
    </row>
    <row r="690" spans="1:27" ht="15" x14ac:dyDescent="0.25">
      <c r="A690" s="24" t="s">
        <v>660</v>
      </c>
      <c r="C690" s="16"/>
      <c r="D690" s="16" t="s">
        <v>299</v>
      </c>
      <c r="E690" s="35">
        <v>0</v>
      </c>
      <c r="F690" s="35"/>
      <c r="G690" s="35">
        <v>0</v>
      </c>
      <c r="H690" s="35"/>
      <c r="I690" s="35">
        <f t="shared" si="309"/>
        <v>0</v>
      </c>
      <c r="J690" s="35"/>
      <c r="K690" s="35">
        <f t="shared" si="310"/>
        <v>0</v>
      </c>
      <c r="L690" s="35"/>
      <c r="M690" s="35">
        <f t="shared" si="311"/>
        <v>0</v>
      </c>
      <c r="N690" s="35"/>
      <c r="O690" s="35">
        <f t="shared" si="312"/>
        <v>0</v>
      </c>
      <c r="P690" s="35"/>
      <c r="Q690" s="35">
        <v>0</v>
      </c>
      <c r="R690" s="35"/>
      <c r="S690" s="35">
        <v>0</v>
      </c>
      <c r="T690" s="35"/>
      <c r="U690" s="35">
        <f t="shared" si="313"/>
        <v>0</v>
      </c>
      <c r="V690" s="35"/>
      <c r="W690" s="35">
        <f t="shared" si="314"/>
        <v>0</v>
      </c>
      <c r="X690" s="35"/>
      <c r="Y690" s="35">
        <v>0</v>
      </c>
      <c r="Z690" s="35"/>
      <c r="AA690" s="35">
        <f t="shared" si="315"/>
        <v>0</v>
      </c>
    </row>
    <row r="691" spans="1:27" ht="15" x14ac:dyDescent="0.25">
      <c r="A691" s="24" t="s">
        <v>661</v>
      </c>
      <c r="C691" s="16"/>
      <c r="D691" s="16" t="s">
        <v>45</v>
      </c>
      <c r="E691" s="35">
        <v>0</v>
      </c>
      <c r="F691" s="35"/>
      <c r="G691" s="35">
        <v>0</v>
      </c>
      <c r="H691" s="35"/>
      <c r="I691" s="35">
        <f t="shared" si="309"/>
        <v>0</v>
      </c>
      <c r="J691" s="35"/>
      <c r="K691" s="35">
        <f t="shared" si="310"/>
        <v>0</v>
      </c>
      <c r="L691" s="35"/>
      <c r="M691" s="35">
        <f t="shared" si="311"/>
        <v>0</v>
      </c>
      <c r="N691" s="35"/>
      <c r="O691" s="35">
        <f t="shared" si="312"/>
        <v>0</v>
      </c>
      <c r="P691" s="35"/>
      <c r="Q691" s="35">
        <v>0</v>
      </c>
      <c r="R691" s="35"/>
      <c r="S691" s="35">
        <v>0</v>
      </c>
      <c r="T691" s="35"/>
      <c r="U691" s="35">
        <f t="shared" si="313"/>
        <v>0</v>
      </c>
      <c r="V691" s="35"/>
      <c r="W691" s="35">
        <f t="shared" si="314"/>
        <v>0</v>
      </c>
      <c r="X691" s="35"/>
      <c r="Y691" s="35">
        <v>0</v>
      </c>
      <c r="Z691" s="35"/>
      <c r="AA691" s="35">
        <f t="shared" si="315"/>
        <v>0</v>
      </c>
    </row>
    <row r="692" spans="1:27" ht="15" x14ac:dyDescent="0.25">
      <c r="A692" s="24" t="s">
        <v>662</v>
      </c>
      <c r="C692" s="16"/>
      <c r="D692" s="16" t="s">
        <v>47</v>
      </c>
      <c r="E692" s="35">
        <v>0</v>
      </c>
      <c r="F692" s="35"/>
      <c r="G692" s="35">
        <v>0</v>
      </c>
      <c r="H692" s="35"/>
      <c r="I692" s="35">
        <f t="shared" si="309"/>
        <v>0</v>
      </c>
      <c r="J692" s="35"/>
      <c r="K692" s="35">
        <f t="shared" si="310"/>
        <v>0</v>
      </c>
      <c r="L692" s="35"/>
      <c r="M692" s="35">
        <f t="shared" si="311"/>
        <v>0</v>
      </c>
      <c r="N692" s="35"/>
      <c r="O692" s="35">
        <f t="shared" si="312"/>
        <v>0</v>
      </c>
      <c r="P692" s="35"/>
      <c r="Q692" s="35">
        <v>0</v>
      </c>
      <c r="R692" s="35"/>
      <c r="S692" s="35">
        <v>0</v>
      </c>
      <c r="T692" s="35"/>
      <c r="U692" s="35">
        <f t="shared" si="313"/>
        <v>0</v>
      </c>
      <c r="V692" s="35"/>
      <c r="W692" s="35">
        <f t="shared" si="314"/>
        <v>0</v>
      </c>
      <c r="X692" s="35"/>
      <c r="Y692" s="35">
        <v>0</v>
      </c>
      <c r="Z692" s="35"/>
      <c r="AA692" s="35">
        <f t="shared" si="315"/>
        <v>0</v>
      </c>
    </row>
    <row r="693" spans="1:27" ht="15" x14ac:dyDescent="0.25">
      <c r="A693" s="24" t="s">
        <v>663</v>
      </c>
      <c r="C693" s="16"/>
      <c r="D693" s="16" t="s">
        <v>49</v>
      </c>
      <c r="E693" s="35">
        <v>0</v>
      </c>
      <c r="F693" s="35"/>
      <c r="G693" s="35">
        <v>0</v>
      </c>
      <c r="H693" s="35"/>
      <c r="I693" s="35">
        <f t="shared" si="309"/>
        <v>0</v>
      </c>
      <c r="J693" s="35"/>
      <c r="K693" s="35">
        <f t="shared" si="310"/>
        <v>0</v>
      </c>
      <c r="L693" s="35"/>
      <c r="M693" s="35">
        <f t="shared" si="311"/>
        <v>0</v>
      </c>
      <c r="N693" s="35"/>
      <c r="O693" s="35">
        <f t="shared" si="312"/>
        <v>0</v>
      </c>
      <c r="P693" s="35"/>
      <c r="Q693" s="35">
        <v>0</v>
      </c>
      <c r="R693" s="35"/>
      <c r="S693" s="35">
        <v>0</v>
      </c>
      <c r="T693" s="35"/>
      <c r="U693" s="35">
        <f t="shared" si="313"/>
        <v>0</v>
      </c>
      <c r="V693" s="35"/>
      <c r="W693" s="35">
        <f t="shared" si="314"/>
        <v>0</v>
      </c>
      <c r="X693" s="35"/>
      <c r="Y693" s="35">
        <v>0</v>
      </c>
      <c r="Z693" s="35"/>
      <c r="AA693" s="35">
        <f t="shared" si="315"/>
        <v>0</v>
      </c>
    </row>
    <row r="694" spans="1:27" ht="15" x14ac:dyDescent="0.25">
      <c r="A694" s="24" t="s">
        <v>664</v>
      </c>
      <c r="C694" s="16"/>
      <c r="D694" s="16" t="s">
        <v>51</v>
      </c>
      <c r="E694" s="35">
        <v>0</v>
      </c>
      <c r="F694" s="35"/>
      <c r="G694" s="35">
        <v>0</v>
      </c>
      <c r="H694" s="35"/>
      <c r="I694" s="35">
        <f t="shared" si="309"/>
        <v>0</v>
      </c>
      <c r="J694" s="35"/>
      <c r="K694" s="35">
        <f t="shared" si="310"/>
        <v>0</v>
      </c>
      <c r="L694" s="35"/>
      <c r="M694" s="35">
        <f t="shared" si="311"/>
        <v>0</v>
      </c>
      <c r="N694" s="35"/>
      <c r="O694" s="35">
        <f t="shared" si="312"/>
        <v>0</v>
      </c>
      <c r="P694" s="35"/>
      <c r="Q694" s="35">
        <v>0</v>
      </c>
      <c r="R694" s="35"/>
      <c r="S694" s="35">
        <v>0</v>
      </c>
      <c r="T694" s="35"/>
      <c r="U694" s="35">
        <f t="shared" si="313"/>
        <v>0</v>
      </c>
      <c r="V694" s="35"/>
      <c r="W694" s="35">
        <f t="shared" si="314"/>
        <v>0</v>
      </c>
      <c r="X694" s="35"/>
      <c r="Y694" s="35">
        <v>0</v>
      </c>
      <c r="Z694" s="35"/>
      <c r="AA694" s="35">
        <f t="shared" si="315"/>
        <v>0</v>
      </c>
    </row>
    <row r="695" spans="1:27" ht="15" x14ac:dyDescent="0.25">
      <c r="A695" s="24" t="s">
        <v>665</v>
      </c>
      <c r="C695" s="36" t="s">
        <v>666</v>
      </c>
      <c r="E695" s="37">
        <f>SUM(E688:E694)</f>
        <v>0</v>
      </c>
      <c r="F695" s="35"/>
      <c r="G695" s="37">
        <f>SUM(G688:G694)</f>
        <v>0</v>
      </c>
      <c r="H695" s="35"/>
      <c r="I695" s="37">
        <f>SUM(I688:I694)</f>
        <v>0</v>
      </c>
      <c r="J695" s="35"/>
      <c r="K695" s="37">
        <f>SUM(K688:K694)</f>
        <v>0</v>
      </c>
      <c r="L695" s="35"/>
      <c r="M695" s="37">
        <f>SUM(M688:M694)</f>
        <v>0</v>
      </c>
      <c r="N695" s="35"/>
      <c r="O695" s="37">
        <f>SUM(O688:O694)</f>
        <v>0</v>
      </c>
      <c r="P695" s="35"/>
      <c r="Q695" s="37">
        <f>SUM(Q688:Q694)</f>
        <v>0</v>
      </c>
      <c r="R695" s="35"/>
      <c r="S695" s="37">
        <f>SUM(S688:S694)</f>
        <v>0</v>
      </c>
      <c r="T695" s="35"/>
      <c r="U695" s="37">
        <f>SUM(U688:U694)</f>
        <v>0</v>
      </c>
      <c r="V695" s="35"/>
      <c r="W695" s="37">
        <f>SUM(W688:W694)</f>
        <v>0</v>
      </c>
      <c r="X695" s="35"/>
      <c r="Y695" s="37">
        <f>SUM(Y688:Y694)</f>
        <v>0</v>
      </c>
      <c r="Z695" s="35"/>
      <c r="AA695" s="37">
        <f>SUM(AA688:AA694)</f>
        <v>0</v>
      </c>
    </row>
    <row r="696" spans="1:27" ht="15" x14ac:dyDescent="0.25">
      <c r="A696" s="24"/>
      <c r="C696" s="36" t="s">
        <v>667</v>
      </c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</row>
    <row r="697" spans="1:27" ht="15" x14ac:dyDescent="0.25">
      <c r="A697" s="24" t="s">
        <v>668</v>
      </c>
      <c r="C697" s="16"/>
      <c r="D697" s="16" t="s">
        <v>242</v>
      </c>
      <c r="E697" s="35">
        <v>0</v>
      </c>
      <c r="F697" s="35"/>
      <c r="G697" s="35">
        <v>0</v>
      </c>
      <c r="H697" s="35"/>
      <c r="I697" s="35">
        <f t="shared" ref="I697:I702" si="316">E697+G697</f>
        <v>0</v>
      </c>
      <c r="J697" s="35"/>
      <c r="K697" s="35">
        <f t="shared" ref="K697:K702" si="317">Q697-E697</f>
        <v>0</v>
      </c>
      <c r="L697" s="35"/>
      <c r="M697" s="35">
        <f t="shared" ref="M697:M702" si="318">S697-G697</f>
        <v>0</v>
      </c>
      <c r="N697" s="35"/>
      <c r="O697" s="35">
        <f t="shared" ref="O697:O702" si="319">K697+M697</f>
        <v>0</v>
      </c>
      <c r="P697" s="35"/>
      <c r="Q697" s="35">
        <v>0</v>
      </c>
      <c r="R697" s="35"/>
      <c r="S697" s="35">
        <v>0</v>
      </c>
      <c r="T697" s="35"/>
      <c r="U697" s="35">
        <f t="shared" ref="U697:U702" si="320">Q697+S697</f>
        <v>0</v>
      </c>
      <c r="V697" s="35"/>
      <c r="W697" s="35">
        <f t="shared" ref="W697:W702" si="321">Q697</f>
        <v>0</v>
      </c>
      <c r="X697" s="35"/>
      <c r="Y697" s="35">
        <v>0</v>
      </c>
      <c r="Z697" s="35"/>
      <c r="AA697" s="35">
        <f t="shared" ref="AA697:AA702" si="322">+Y697+W697</f>
        <v>0</v>
      </c>
    </row>
    <row r="698" spans="1:27" ht="15" x14ac:dyDescent="0.25">
      <c r="A698" s="24" t="s">
        <v>669</v>
      </c>
      <c r="C698" s="16"/>
      <c r="D698" s="16" t="s">
        <v>607</v>
      </c>
      <c r="E698" s="35">
        <v>0</v>
      </c>
      <c r="F698" s="35"/>
      <c r="G698" s="35">
        <v>0</v>
      </c>
      <c r="H698" s="35"/>
      <c r="I698" s="35">
        <f t="shared" si="316"/>
        <v>0</v>
      </c>
      <c r="J698" s="35"/>
      <c r="K698" s="35">
        <f t="shared" si="317"/>
        <v>0</v>
      </c>
      <c r="L698" s="35"/>
      <c r="M698" s="35">
        <f t="shared" si="318"/>
        <v>0</v>
      </c>
      <c r="N698" s="35"/>
      <c r="O698" s="35">
        <f t="shared" si="319"/>
        <v>0</v>
      </c>
      <c r="P698" s="35"/>
      <c r="Q698" s="35">
        <v>0</v>
      </c>
      <c r="R698" s="35"/>
      <c r="S698" s="35">
        <v>0</v>
      </c>
      <c r="T698" s="35"/>
      <c r="U698" s="35">
        <f t="shared" si="320"/>
        <v>0</v>
      </c>
      <c r="V698" s="35"/>
      <c r="W698" s="35">
        <f t="shared" si="321"/>
        <v>0</v>
      </c>
      <c r="X698" s="35"/>
      <c r="Y698" s="35">
        <v>0</v>
      </c>
      <c r="Z698" s="35"/>
      <c r="AA698" s="35">
        <f t="shared" si="322"/>
        <v>0</v>
      </c>
    </row>
    <row r="699" spans="1:27" ht="15" x14ac:dyDescent="0.25">
      <c r="A699" s="24" t="s">
        <v>670</v>
      </c>
      <c r="C699" s="16"/>
      <c r="D699" s="16" t="s">
        <v>299</v>
      </c>
      <c r="E699" s="35">
        <v>0</v>
      </c>
      <c r="F699" s="35"/>
      <c r="G699" s="35">
        <v>0</v>
      </c>
      <c r="H699" s="35"/>
      <c r="I699" s="35">
        <f t="shared" si="316"/>
        <v>0</v>
      </c>
      <c r="J699" s="35"/>
      <c r="K699" s="35">
        <f t="shared" si="317"/>
        <v>0</v>
      </c>
      <c r="L699" s="35"/>
      <c r="M699" s="35">
        <f t="shared" si="318"/>
        <v>0</v>
      </c>
      <c r="N699" s="35"/>
      <c r="O699" s="35">
        <f t="shared" si="319"/>
        <v>0</v>
      </c>
      <c r="P699" s="35"/>
      <c r="Q699" s="35">
        <v>0</v>
      </c>
      <c r="R699" s="35"/>
      <c r="S699" s="35">
        <v>0</v>
      </c>
      <c r="T699" s="35"/>
      <c r="U699" s="35">
        <f t="shared" si="320"/>
        <v>0</v>
      </c>
      <c r="V699" s="35"/>
      <c r="W699" s="35">
        <f t="shared" si="321"/>
        <v>0</v>
      </c>
      <c r="X699" s="35"/>
      <c r="Y699" s="35">
        <v>0</v>
      </c>
      <c r="Z699" s="35"/>
      <c r="AA699" s="35">
        <f t="shared" si="322"/>
        <v>0</v>
      </c>
    </row>
    <row r="700" spans="1:27" ht="15" x14ac:dyDescent="0.25">
      <c r="A700" s="24" t="s">
        <v>671</v>
      </c>
      <c r="C700" s="16"/>
      <c r="D700" s="16" t="s">
        <v>45</v>
      </c>
      <c r="E700" s="35">
        <v>0</v>
      </c>
      <c r="F700" s="35"/>
      <c r="G700" s="35">
        <v>0</v>
      </c>
      <c r="H700" s="35"/>
      <c r="I700" s="35">
        <f t="shared" si="316"/>
        <v>0</v>
      </c>
      <c r="J700" s="35"/>
      <c r="K700" s="35">
        <f t="shared" si="317"/>
        <v>0</v>
      </c>
      <c r="L700" s="35"/>
      <c r="M700" s="35">
        <f t="shared" si="318"/>
        <v>0</v>
      </c>
      <c r="N700" s="35"/>
      <c r="O700" s="35">
        <f t="shared" si="319"/>
        <v>0</v>
      </c>
      <c r="P700" s="35"/>
      <c r="Q700" s="35">
        <v>0</v>
      </c>
      <c r="R700" s="35"/>
      <c r="S700" s="35">
        <v>0</v>
      </c>
      <c r="T700" s="35"/>
      <c r="U700" s="35">
        <f t="shared" si="320"/>
        <v>0</v>
      </c>
      <c r="V700" s="35"/>
      <c r="W700" s="35">
        <f t="shared" si="321"/>
        <v>0</v>
      </c>
      <c r="X700" s="35"/>
      <c r="Y700" s="35">
        <v>0</v>
      </c>
      <c r="Z700" s="35"/>
      <c r="AA700" s="35">
        <f t="shared" si="322"/>
        <v>0</v>
      </c>
    </row>
    <row r="701" spans="1:27" ht="15" x14ac:dyDescent="0.25">
      <c r="A701" s="24" t="s">
        <v>672</v>
      </c>
      <c r="C701" s="16"/>
      <c r="D701" s="16" t="s">
        <v>246</v>
      </c>
      <c r="E701" s="35">
        <v>0</v>
      </c>
      <c r="F701" s="35"/>
      <c r="G701" s="35">
        <v>0</v>
      </c>
      <c r="H701" s="35"/>
      <c r="I701" s="35">
        <f t="shared" si="316"/>
        <v>0</v>
      </c>
      <c r="J701" s="35"/>
      <c r="K701" s="35">
        <f t="shared" si="317"/>
        <v>0</v>
      </c>
      <c r="L701" s="35"/>
      <c r="M701" s="35">
        <f t="shared" si="318"/>
        <v>0</v>
      </c>
      <c r="N701" s="35"/>
      <c r="O701" s="35">
        <f t="shared" si="319"/>
        <v>0</v>
      </c>
      <c r="P701" s="35"/>
      <c r="Q701" s="35">
        <v>0</v>
      </c>
      <c r="R701" s="35"/>
      <c r="S701" s="35">
        <v>0</v>
      </c>
      <c r="T701" s="35"/>
      <c r="U701" s="35">
        <f t="shared" si="320"/>
        <v>0</v>
      </c>
      <c r="V701" s="35"/>
      <c r="W701" s="35">
        <f t="shared" si="321"/>
        <v>0</v>
      </c>
      <c r="X701" s="35"/>
      <c r="Y701" s="35">
        <v>0</v>
      </c>
      <c r="Z701" s="35"/>
      <c r="AA701" s="35">
        <f t="shared" si="322"/>
        <v>0</v>
      </c>
    </row>
    <row r="702" spans="1:27" ht="15" x14ac:dyDescent="0.25">
      <c r="A702" s="24" t="s">
        <v>673</v>
      </c>
      <c r="C702" s="16"/>
      <c r="D702" s="16" t="s">
        <v>51</v>
      </c>
      <c r="E702" s="35">
        <v>0</v>
      </c>
      <c r="F702" s="35"/>
      <c r="G702" s="35">
        <v>0</v>
      </c>
      <c r="H702" s="35"/>
      <c r="I702" s="35">
        <f t="shared" si="316"/>
        <v>0</v>
      </c>
      <c r="J702" s="35"/>
      <c r="K702" s="35">
        <f t="shared" si="317"/>
        <v>0</v>
      </c>
      <c r="L702" s="35"/>
      <c r="M702" s="35">
        <f t="shared" si="318"/>
        <v>0</v>
      </c>
      <c r="N702" s="35"/>
      <c r="O702" s="35">
        <f t="shared" si="319"/>
        <v>0</v>
      </c>
      <c r="P702" s="35"/>
      <c r="Q702" s="35">
        <v>0</v>
      </c>
      <c r="R702" s="35"/>
      <c r="S702" s="35">
        <v>0</v>
      </c>
      <c r="T702" s="35"/>
      <c r="U702" s="35">
        <f t="shared" si="320"/>
        <v>0</v>
      </c>
      <c r="V702" s="35"/>
      <c r="W702" s="35">
        <f t="shared" si="321"/>
        <v>0</v>
      </c>
      <c r="X702" s="35"/>
      <c r="Y702" s="35">
        <v>0</v>
      </c>
      <c r="Z702" s="35"/>
      <c r="AA702" s="35">
        <f t="shared" si="322"/>
        <v>0</v>
      </c>
    </row>
    <row r="703" spans="1:27" ht="15" x14ac:dyDescent="0.25">
      <c r="A703" s="24" t="s">
        <v>674</v>
      </c>
      <c r="C703" s="36" t="s">
        <v>675</v>
      </c>
      <c r="E703" s="37">
        <f>SUM(E697:E702)</f>
        <v>0</v>
      </c>
      <c r="F703" s="35"/>
      <c r="G703" s="37">
        <f>SUM(G697:G702)</f>
        <v>0</v>
      </c>
      <c r="H703" s="35"/>
      <c r="I703" s="37">
        <f>SUM(I697:I702)</f>
        <v>0</v>
      </c>
      <c r="J703" s="35"/>
      <c r="K703" s="37">
        <f>SUM(K697:K702)</f>
        <v>0</v>
      </c>
      <c r="L703" s="35"/>
      <c r="M703" s="37">
        <f>SUM(M697:M702)</f>
        <v>0</v>
      </c>
      <c r="N703" s="35"/>
      <c r="O703" s="37">
        <f>SUM(O697:O702)</f>
        <v>0</v>
      </c>
      <c r="P703" s="35"/>
      <c r="Q703" s="37">
        <f>SUM(Q697:Q702)</f>
        <v>0</v>
      </c>
      <c r="R703" s="35"/>
      <c r="S703" s="37">
        <f>SUM(S697:S702)</f>
        <v>0</v>
      </c>
      <c r="T703" s="35"/>
      <c r="U703" s="37">
        <f>SUM(U697:U702)</f>
        <v>0</v>
      </c>
      <c r="V703" s="35"/>
      <c r="W703" s="37">
        <f>SUM(W697:W702)</f>
        <v>0</v>
      </c>
      <c r="X703" s="35"/>
      <c r="Y703" s="37">
        <f>SUM(Y697:Y702)</f>
        <v>0</v>
      </c>
      <c r="Z703" s="35"/>
      <c r="AA703" s="37">
        <f>SUM(AA697:AA702)</f>
        <v>0</v>
      </c>
    </row>
    <row r="704" spans="1:27" ht="15" x14ac:dyDescent="0.25">
      <c r="A704" s="24" t="s">
        <v>676</v>
      </c>
      <c r="C704" s="18"/>
      <c r="D704" s="36" t="s">
        <v>677</v>
      </c>
      <c r="E704" s="37">
        <f>E695+E703</f>
        <v>0</v>
      </c>
      <c r="F704" s="35"/>
      <c r="G704" s="37">
        <f>G695+G703</f>
        <v>0</v>
      </c>
      <c r="H704" s="35"/>
      <c r="I704" s="37">
        <f>I695+I703</f>
        <v>0</v>
      </c>
      <c r="J704" s="35"/>
      <c r="K704" s="37">
        <f>K695+K703</f>
        <v>0</v>
      </c>
      <c r="L704" s="35"/>
      <c r="M704" s="37">
        <f>M695+M703</f>
        <v>0</v>
      </c>
      <c r="N704" s="35"/>
      <c r="O704" s="37">
        <f>O695+O703</f>
        <v>0</v>
      </c>
      <c r="P704" s="35"/>
      <c r="Q704" s="37">
        <f>Q695+Q703</f>
        <v>0</v>
      </c>
      <c r="R704" s="35"/>
      <c r="S704" s="37">
        <f>S695+S703</f>
        <v>0</v>
      </c>
      <c r="T704" s="35"/>
      <c r="U704" s="37">
        <f>U695+U703</f>
        <v>0</v>
      </c>
      <c r="V704" s="35"/>
      <c r="W704" s="37">
        <f>W695+W703</f>
        <v>0</v>
      </c>
      <c r="X704" s="35"/>
      <c r="Y704" s="37">
        <f>Y695+Y703</f>
        <v>0</v>
      </c>
      <c r="Z704" s="35"/>
      <c r="AA704" s="37">
        <f>AA695+AA703</f>
        <v>0</v>
      </c>
    </row>
    <row r="705" spans="1:27" ht="15" x14ac:dyDescent="0.25">
      <c r="A705" s="24"/>
      <c r="C705" s="36" t="s">
        <v>678</v>
      </c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</row>
    <row r="706" spans="1:27" ht="15" x14ac:dyDescent="0.25">
      <c r="A706" s="24" t="s">
        <v>679</v>
      </c>
      <c r="C706" s="16"/>
      <c r="D706" s="16" t="s">
        <v>37</v>
      </c>
      <c r="E706" s="35">
        <v>0</v>
      </c>
      <c r="F706" s="35"/>
      <c r="G706" s="35">
        <v>0</v>
      </c>
      <c r="H706" s="35"/>
      <c r="I706" s="35">
        <f t="shared" ref="I706:I712" si="323">E706+G706</f>
        <v>0</v>
      </c>
      <c r="J706" s="35"/>
      <c r="K706" s="35">
        <f t="shared" ref="K706:K712" si="324">Q706-E706</f>
        <v>0</v>
      </c>
      <c r="L706" s="35"/>
      <c r="M706" s="35">
        <f t="shared" ref="M706:M712" si="325">S706-G706</f>
        <v>0</v>
      </c>
      <c r="N706" s="35"/>
      <c r="O706" s="35">
        <f t="shared" ref="O706:O712" si="326">K706+M706</f>
        <v>0</v>
      </c>
      <c r="P706" s="35"/>
      <c r="Q706" s="35">
        <v>0</v>
      </c>
      <c r="R706" s="35"/>
      <c r="S706" s="35">
        <v>0</v>
      </c>
      <c r="T706" s="35"/>
      <c r="U706" s="35">
        <f t="shared" ref="U706:U712" si="327">Q706+S706</f>
        <v>0</v>
      </c>
      <c r="V706" s="35"/>
      <c r="W706" s="35">
        <f t="shared" ref="W706:W712" si="328">Q706</f>
        <v>0</v>
      </c>
      <c r="X706" s="35"/>
      <c r="Y706" s="35">
        <v>0</v>
      </c>
      <c r="Z706" s="35"/>
      <c r="AA706" s="35">
        <f t="shared" ref="AA706:AA712" si="329">+Y706+W706</f>
        <v>0</v>
      </c>
    </row>
    <row r="707" spans="1:27" ht="15" x14ac:dyDescent="0.25">
      <c r="A707" s="24" t="s">
        <v>680</v>
      </c>
      <c r="C707" s="16"/>
      <c r="D707" s="16" t="s">
        <v>39</v>
      </c>
      <c r="E707" s="35">
        <v>0</v>
      </c>
      <c r="F707" s="35"/>
      <c r="G707" s="35">
        <v>0</v>
      </c>
      <c r="H707" s="35"/>
      <c r="I707" s="35">
        <f t="shared" si="323"/>
        <v>0</v>
      </c>
      <c r="J707" s="35"/>
      <c r="K707" s="35">
        <f t="shared" si="324"/>
        <v>0</v>
      </c>
      <c r="L707" s="35"/>
      <c r="M707" s="35">
        <f t="shared" si="325"/>
        <v>0</v>
      </c>
      <c r="N707" s="35"/>
      <c r="O707" s="35">
        <f t="shared" si="326"/>
        <v>0</v>
      </c>
      <c r="P707" s="35"/>
      <c r="Q707" s="35">
        <v>0</v>
      </c>
      <c r="R707" s="35"/>
      <c r="S707" s="35">
        <v>0</v>
      </c>
      <c r="T707" s="35"/>
      <c r="U707" s="35">
        <f t="shared" si="327"/>
        <v>0</v>
      </c>
      <c r="V707" s="35"/>
      <c r="W707" s="35">
        <f t="shared" si="328"/>
        <v>0</v>
      </c>
      <c r="X707" s="35"/>
      <c r="Y707" s="35">
        <v>0</v>
      </c>
      <c r="Z707" s="35"/>
      <c r="AA707" s="35">
        <f t="shared" si="329"/>
        <v>0</v>
      </c>
    </row>
    <row r="708" spans="1:27" ht="15" x14ac:dyDescent="0.25">
      <c r="A708" s="24" t="s">
        <v>681</v>
      </c>
      <c r="C708" s="16"/>
      <c r="D708" s="16" t="s">
        <v>299</v>
      </c>
      <c r="E708" s="35">
        <v>0</v>
      </c>
      <c r="F708" s="35"/>
      <c r="G708" s="35">
        <v>0</v>
      </c>
      <c r="H708" s="35"/>
      <c r="I708" s="35">
        <f t="shared" si="323"/>
        <v>0</v>
      </c>
      <c r="J708" s="35"/>
      <c r="K708" s="35">
        <f t="shared" si="324"/>
        <v>0</v>
      </c>
      <c r="L708" s="35"/>
      <c r="M708" s="35">
        <f t="shared" si="325"/>
        <v>0</v>
      </c>
      <c r="N708" s="35"/>
      <c r="O708" s="35">
        <f t="shared" si="326"/>
        <v>0</v>
      </c>
      <c r="P708" s="35"/>
      <c r="Q708" s="35">
        <v>0</v>
      </c>
      <c r="R708" s="35"/>
      <c r="S708" s="35">
        <v>0</v>
      </c>
      <c r="T708" s="35"/>
      <c r="U708" s="35">
        <f t="shared" si="327"/>
        <v>0</v>
      </c>
      <c r="V708" s="35"/>
      <c r="W708" s="35">
        <f t="shared" si="328"/>
        <v>0</v>
      </c>
      <c r="X708" s="35"/>
      <c r="Y708" s="35">
        <v>0</v>
      </c>
      <c r="Z708" s="35"/>
      <c r="AA708" s="35">
        <f t="shared" si="329"/>
        <v>0</v>
      </c>
    </row>
    <row r="709" spans="1:27" ht="15" x14ac:dyDescent="0.25">
      <c r="A709" s="24" t="s">
        <v>682</v>
      </c>
      <c r="C709" s="16"/>
      <c r="D709" s="16" t="s">
        <v>45</v>
      </c>
      <c r="E709" s="35">
        <v>0</v>
      </c>
      <c r="F709" s="35"/>
      <c r="G709" s="35">
        <v>0</v>
      </c>
      <c r="H709" s="35"/>
      <c r="I709" s="35">
        <f t="shared" si="323"/>
        <v>0</v>
      </c>
      <c r="J709" s="35"/>
      <c r="K709" s="35">
        <f t="shared" si="324"/>
        <v>0</v>
      </c>
      <c r="L709" s="35"/>
      <c r="M709" s="35">
        <f t="shared" si="325"/>
        <v>0</v>
      </c>
      <c r="N709" s="35"/>
      <c r="O709" s="35">
        <f t="shared" si="326"/>
        <v>0</v>
      </c>
      <c r="P709" s="35"/>
      <c r="Q709" s="35">
        <v>0</v>
      </c>
      <c r="R709" s="35"/>
      <c r="S709" s="35">
        <v>0</v>
      </c>
      <c r="T709" s="35"/>
      <c r="U709" s="35">
        <f t="shared" si="327"/>
        <v>0</v>
      </c>
      <c r="V709" s="35"/>
      <c r="W709" s="35">
        <f t="shared" si="328"/>
        <v>0</v>
      </c>
      <c r="X709" s="35"/>
      <c r="Y709" s="35">
        <v>0</v>
      </c>
      <c r="Z709" s="35"/>
      <c r="AA709" s="35">
        <f t="shared" si="329"/>
        <v>0</v>
      </c>
    </row>
    <row r="710" spans="1:27" ht="15" x14ac:dyDescent="0.25">
      <c r="A710" s="24" t="s">
        <v>683</v>
      </c>
      <c r="C710" s="16"/>
      <c r="D710" s="16" t="s">
        <v>47</v>
      </c>
      <c r="E710" s="35">
        <v>0</v>
      </c>
      <c r="F710" s="35"/>
      <c r="G710" s="35">
        <v>0</v>
      </c>
      <c r="H710" s="35"/>
      <c r="I710" s="35">
        <f t="shared" si="323"/>
        <v>0</v>
      </c>
      <c r="J710" s="35"/>
      <c r="K710" s="35">
        <f t="shared" si="324"/>
        <v>0</v>
      </c>
      <c r="L710" s="35"/>
      <c r="M710" s="35">
        <f t="shared" si="325"/>
        <v>0</v>
      </c>
      <c r="N710" s="35"/>
      <c r="O710" s="35">
        <f t="shared" si="326"/>
        <v>0</v>
      </c>
      <c r="P710" s="35"/>
      <c r="Q710" s="35">
        <v>0</v>
      </c>
      <c r="R710" s="35"/>
      <c r="S710" s="35">
        <v>0</v>
      </c>
      <c r="T710" s="35"/>
      <c r="U710" s="35">
        <f t="shared" si="327"/>
        <v>0</v>
      </c>
      <c r="V710" s="35"/>
      <c r="W710" s="35">
        <f t="shared" si="328"/>
        <v>0</v>
      </c>
      <c r="X710" s="35"/>
      <c r="Y710" s="35">
        <v>0</v>
      </c>
      <c r="Z710" s="35"/>
      <c r="AA710" s="35">
        <f t="shared" si="329"/>
        <v>0</v>
      </c>
    </row>
    <row r="711" spans="1:27" ht="15" x14ac:dyDescent="0.25">
      <c r="A711" s="24" t="s">
        <v>684</v>
      </c>
      <c r="C711" s="16"/>
      <c r="D711" s="16" t="s">
        <v>49</v>
      </c>
      <c r="E711" s="35">
        <v>0</v>
      </c>
      <c r="F711" s="35"/>
      <c r="G711" s="35">
        <v>0</v>
      </c>
      <c r="H711" s="35"/>
      <c r="I711" s="35">
        <f t="shared" si="323"/>
        <v>0</v>
      </c>
      <c r="J711" s="35"/>
      <c r="K711" s="35">
        <f t="shared" si="324"/>
        <v>0</v>
      </c>
      <c r="L711" s="35"/>
      <c r="M711" s="35">
        <f t="shared" si="325"/>
        <v>0</v>
      </c>
      <c r="N711" s="35"/>
      <c r="O711" s="35">
        <f t="shared" si="326"/>
        <v>0</v>
      </c>
      <c r="P711" s="35"/>
      <c r="Q711" s="35">
        <v>0</v>
      </c>
      <c r="R711" s="35"/>
      <c r="S711" s="35">
        <v>0</v>
      </c>
      <c r="T711" s="35"/>
      <c r="U711" s="35">
        <f t="shared" si="327"/>
        <v>0</v>
      </c>
      <c r="V711" s="35"/>
      <c r="W711" s="35">
        <f t="shared" si="328"/>
        <v>0</v>
      </c>
      <c r="X711" s="35"/>
      <c r="Y711" s="35">
        <v>0</v>
      </c>
      <c r="Z711" s="35"/>
      <c r="AA711" s="35">
        <f t="shared" si="329"/>
        <v>0</v>
      </c>
    </row>
    <row r="712" spans="1:27" ht="15" x14ac:dyDescent="0.25">
      <c r="A712" s="24" t="s">
        <v>685</v>
      </c>
      <c r="C712" s="16"/>
      <c r="D712" s="16" t="s">
        <v>51</v>
      </c>
      <c r="E712" s="35">
        <v>0</v>
      </c>
      <c r="F712" s="35"/>
      <c r="G712" s="35">
        <v>0</v>
      </c>
      <c r="H712" s="35"/>
      <c r="I712" s="35">
        <f t="shared" si="323"/>
        <v>0</v>
      </c>
      <c r="J712" s="35"/>
      <c r="K712" s="35">
        <f t="shared" si="324"/>
        <v>0</v>
      </c>
      <c r="L712" s="35"/>
      <c r="M712" s="35">
        <f t="shared" si="325"/>
        <v>0</v>
      </c>
      <c r="N712" s="35"/>
      <c r="O712" s="35">
        <f t="shared" si="326"/>
        <v>0</v>
      </c>
      <c r="P712" s="35"/>
      <c r="Q712" s="35">
        <v>0</v>
      </c>
      <c r="R712" s="35"/>
      <c r="S712" s="35">
        <v>0</v>
      </c>
      <c r="T712" s="35"/>
      <c r="U712" s="35">
        <f t="shared" si="327"/>
        <v>0</v>
      </c>
      <c r="V712" s="35"/>
      <c r="W712" s="35">
        <f t="shared" si="328"/>
        <v>0</v>
      </c>
      <c r="X712" s="35"/>
      <c r="Y712" s="35">
        <v>0</v>
      </c>
      <c r="Z712" s="35"/>
      <c r="AA712" s="35">
        <f t="shared" si="329"/>
        <v>0</v>
      </c>
    </row>
    <row r="713" spans="1:27" ht="15" x14ac:dyDescent="0.25">
      <c r="A713" s="24" t="s">
        <v>686</v>
      </c>
      <c r="C713" s="36" t="s">
        <v>687</v>
      </c>
      <c r="E713" s="37">
        <f>SUM(E706:E712)</f>
        <v>0</v>
      </c>
      <c r="F713" s="35"/>
      <c r="G713" s="37">
        <f>SUM(G706:G712)</f>
        <v>0</v>
      </c>
      <c r="H713" s="35"/>
      <c r="I713" s="37">
        <f>SUM(I706:I712)</f>
        <v>0</v>
      </c>
      <c r="J713" s="35"/>
      <c r="K713" s="37">
        <f>SUM(K706:K712)</f>
        <v>0</v>
      </c>
      <c r="L713" s="35"/>
      <c r="M713" s="37">
        <f>SUM(M706:M712)</f>
        <v>0</v>
      </c>
      <c r="N713" s="35"/>
      <c r="O713" s="37">
        <f>SUM(O706:O712)</f>
        <v>0</v>
      </c>
      <c r="P713" s="35"/>
      <c r="Q713" s="37">
        <f>SUM(Q706:Q712)</f>
        <v>0</v>
      </c>
      <c r="R713" s="35"/>
      <c r="S713" s="37">
        <f>SUM(S706:S712)</f>
        <v>0</v>
      </c>
      <c r="T713" s="35"/>
      <c r="U713" s="37">
        <f>SUM(U706:U712)</f>
        <v>0</v>
      </c>
      <c r="V713" s="35"/>
      <c r="W713" s="37">
        <f>SUM(W706:W712)</f>
        <v>0</v>
      </c>
      <c r="X713" s="35"/>
      <c r="Y713" s="37">
        <f>SUM(Y706:Y712)</f>
        <v>0</v>
      </c>
      <c r="Z713" s="35"/>
      <c r="AA713" s="37">
        <f>SUM(AA706:AA712)</f>
        <v>0</v>
      </c>
    </row>
    <row r="714" spans="1:27" ht="15" x14ac:dyDescent="0.25">
      <c r="A714" s="24"/>
      <c r="C714" s="36" t="s">
        <v>688</v>
      </c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</row>
    <row r="715" spans="1:27" ht="15" x14ac:dyDescent="0.25">
      <c r="A715" s="24" t="s">
        <v>689</v>
      </c>
      <c r="C715" s="16"/>
      <c r="D715" s="16" t="s">
        <v>242</v>
      </c>
      <c r="E715" s="35">
        <v>0</v>
      </c>
      <c r="F715" s="35"/>
      <c r="G715" s="35">
        <v>0</v>
      </c>
      <c r="H715" s="35"/>
      <c r="I715" s="35">
        <f t="shared" ref="I715:I720" si="330">E715+G715</f>
        <v>0</v>
      </c>
      <c r="J715" s="35"/>
      <c r="K715" s="35">
        <f t="shared" ref="K715:K720" si="331">Q715-E715</f>
        <v>0</v>
      </c>
      <c r="L715" s="35"/>
      <c r="M715" s="35">
        <f t="shared" ref="M715:M720" si="332">S715-G715</f>
        <v>0</v>
      </c>
      <c r="N715" s="35"/>
      <c r="O715" s="35">
        <f t="shared" ref="O715:O720" si="333">K715+M715</f>
        <v>0</v>
      </c>
      <c r="P715" s="35"/>
      <c r="Q715" s="35">
        <v>0</v>
      </c>
      <c r="R715" s="35"/>
      <c r="S715" s="35">
        <v>0</v>
      </c>
      <c r="T715" s="35"/>
      <c r="U715" s="35">
        <f t="shared" ref="U715:U720" si="334">Q715+S715</f>
        <v>0</v>
      </c>
      <c r="V715" s="35"/>
      <c r="W715" s="35">
        <f t="shared" ref="W715:W720" si="335">Q715</f>
        <v>0</v>
      </c>
      <c r="X715" s="35"/>
      <c r="Y715" s="35">
        <v>0</v>
      </c>
      <c r="Z715" s="35"/>
      <c r="AA715" s="35">
        <f t="shared" ref="AA715:AA720" si="336">+Y715+W715</f>
        <v>0</v>
      </c>
    </row>
    <row r="716" spans="1:27" ht="15" x14ac:dyDescent="0.25">
      <c r="A716" s="24" t="s">
        <v>690</v>
      </c>
      <c r="C716" s="16"/>
      <c r="D716" s="16" t="s">
        <v>607</v>
      </c>
      <c r="E716" s="35">
        <v>0</v>
      </c>
      <c r="F716" s="35"/>
      <c r="G716" s="35">
        <v>0</v>
      </c>
      <c r="H716" s="35"/>
      <c r="I716" s="35">
        <f t="shared" si="330"/>
        <v>0</v>
      </c>
      <c r="J716" s="35"/>
      <c r="K716" s="35">
        <f t="shared" si="331"/>
        <v>0</v>
      </c>
      <c r="L716" s="35"/>
      <c r="M716" s="35">
        <f t="shared" si="332"/>
        <v>0</v>
      </c>
      <c r="N716" s="35"/>
      <c r="O716" s="35">
        <f t="shared" si="333"/>
        <v>0</v>
      </c>
      <c r="P716" s="35"/>
      <c r="Q716" s="35">
        <v>0</v>
      </c>
      <c r="R716" s="35"/>
      <c r="S716" s="35">
        <v>0</v>
      </c>
      <c r="T716" s="35"/>
      <c r="U716" s="35">
        <f t="shared" si="334"/>
        <v>0</v>
      </c>
      <c r="V716" s="35"/>
      <c r="W716" s="35">
        <f t="shared" si="335"/>
        <v>0</v>
      </c>
      <c r="X716" s="35"/>
      <c r="Y716" s="35">
        <v>0</v>
      </c>
      <c r="Z716" s="35"/>
      <c r="AA716" s="35">
        <f t="shared" si="336"/>
        <v>0</v>
      </c>
    </row>
    <row r="717" spans="1:27" ht="15" x14ac:dyDescent="0.25">
      <c r="A717" s="24" t="s">
        <v>691</v>
      </c>
      <c r="C717" s="16"/>
      <c r="D717" s="16" t="s">
        <v>299</v>
      </c>
      <c r="E717" s="35">
        <v>0</v>
      </c>
      <c r="F717" s="35"/>
      <c r="G717" s="35">
        <v>0</v>
      </c>
      <c r="H717" s="35"/>
      <c r="I717" s="35">
        <f t="shared" si="330"/>
        <v>0</v>
      </c>
      <c r="J717" s="35"/>
      <c r="K717" s="35">
        <f t="shared" si="331"/>
        <v>0</v>
      </c>
      <c r="L717" s="35"/>
      <c r="M717" s="35">
        <f t="shared" si="332"/>
        <v>0</v>
      </c>
      <c r="N717" s="35"/>
      <c r="O717" s="35">
        <f t="shared" si="333"/>
        <v>0</v>
      </c>
      <c r="P717" s="35"/>
      <c r="Q717" s="35">
        <v>0</v>
      </c>
      <c r="R717" s="35"/>
      <c r="S717" s="35">
        <v>0</v>
      </c>
      <c r="T717" s="35"/>
      <c r="U717" s="35">
        <f t="shared" si="334"/>
        <v>0</v>
      </c>
      <c r="V717" s="35"/>
      <c r="W717" s="35">
        <f t="shared" si="335"/>
        <v>0</v>
      </c>
      <c r="X717" s="35"/>
      <c r="Y717" s="35">
        <v>0</v>
      </c>
      <c r="Z717" s="35"/>
      <c r="AA717" s="35">
        <f t="shared" si="336"/>
        <v>0</v>
      </c>
    </row>
    <row r="718" spans="1:27" ht="15" x14ac:dyDescent="0.25">
      <c r="A718" s="24" t="s">
        <v>692</v>
      </c>
      <c r="C718" s="16"/>
      <c r="D718" s="16" t="s">
        <v>45</v>
      </c>
      <c r="E718" s="35">
        <v>0</v>
      </c>
      <c r="F718" s="35"/>
      <c r="G718" s="35">
        <v>0</v>
      </c>
      <c r="H718" s="35"/>
      <c r="I718" s="35">
        <f t="shared" si="330"/>
        <v>0</v>
      </c>
      <c r="J718" s="35"/>
      <c r="K718" s="35">
        <f t="shared" si="331"/>
        <v>0</v>
      </c>
      <c r="L718" s="35"/>
      <c r="M718" s="35">
        <f t="shared" si="332"/>
        <v>0</v>
      </c>
      <c r="N718" s="35"/>
      <c r="O718" s="35">
        <f t="shared" si="333"/>
        <v>0</v>
      </c>
      <c r="P718" s="35"/>
      <c r="Q718" s="35">
        <v>0</v>
      </c>
      <c r="R718" s="35"/>
      <c r="S718" s="35">
        <v>0</v>
      </c>
      <c r="T718" s="35"/>
      <c r="U718" s="35">
        <f t="shared" si="334"/>
        <v>0</v>
      </c>
      <c r="V718" s="35"/>
      <c r="W718" s="35">
        <f t="shared" si="335"/>
        <v>0</v>
      </c>
      <c r="X718" s="35"/>
      <c r="Y718" s="35">
        <v>0</v>
      </c>
      <c r="Z718" s="35"/>
      <c r="AA718" s="35">
        <f t="shared" si="336"/>
        <v>0</v>
      </c>
    </row>
    <row r="719" spans="1:27" ht="15" x14ac:dyDescent="0.25">
      <c r="A719" s="24" t="s">
        <v>693</v>
      </c>
      <c r="C719" s="16"/>
      <c r="D719" s="16" t="s">
        <v>246</v>
      </c>
      <c r="E719" s="35">
        <v>0</v>
      </c>
      <c r="F719" s="35"/>
      <c r="G719" s="35">
        <v>0</v>
      </c>
      <c r="H719" s="35"/>
      <c r="I719" s="35">
        <f t="shared" si="330"/>
        <v>0</v>
      </c>
      <c r="J719" s="35"/>
      <c r="K719" s="35">
        <f t="shared" si="331"/>
        <v>0</v>
      </c>
      <c r="L719" s="35"/>
      <c r="M719" s="35">
        <f t="shared" si="332"/>
        <v>0</v>
      </c>
      <c r="N719" s="35"/>
      <c r="O719" s="35">
        <f t="shared" si="333"/>
        <v>0</v>
      </c>
      <c r="P719" s="35"/>
      <c r="Q719" s="35">
        <v>0</v>
      </c>
      <c r="R719" s="35"/>
      <c r="S719" s="35">
        <v>0</v>
      </c>
      <c r="T719" s="35"/>
      <c r="U719" s="35">
        <f t="shared" si="334"/>
        <v>0</v>
      </c>
      <c r="V719" s="35"/>
      <c r="W719" s="35">
        <f t="shared" si="335"/>
        <v>0</v>
      </c>
      <c r="X719" s="35"/>
      <c r="Y719" s="35">
        <v>0</v>
      </c>
      <c r="Z719" s="35"/>
      <c r="AA719" s="35">
        <f t="shared" si="336"/>
        <v>0</v>
      </c>
    </row>
    <row r="720" spans="1:27" ht="15" x14ac:dyDescent="0.25">
      <c r="A720" s="24" t="s">
        <v>694</v>
      </c>
      <c r="C720" s="16"/>
      <c r="D720" s="16" t="s">
        <v>51</v>
      </c>
      <c r="E720" s="35">
        <v>0</v>
      </c>
      <c r="F720" s="35"/>
      <c r="G720" s="35">
        <v>0</v>
      </c>
      <c r="H720" s="35"/>
      <c r="I720" s="35">
        <f t="shared" si="330"/>
        <v>0</v>
      </c>
      <c r="J720" s="35"/>
      <c r="K720" s="35">
        <f t="shared" si="331"/>
        <v>0</v>
      </c>
      <c r="L720" s="35"/>
      <c r="M720" s="35">
        <f t="shared" si="332"/>
        <v>0</v>
      </c>
      <c r="N720" s="35"/>
      <c r="O720" s="35">
        <f t="shared" si="333"/>
        <v>0</v>
      </c>
      <c r="P720" s="35"/>
      <c r="Q720" s="35">
        <v>0</v>
      </c>
      <c r="R720" s="35"/>
      <c r="S720" s="35">
        <v>0</v>
      </c>
      <c r="T720" s="35"/>
      <c r="U720" s="35">
        <f t="shared" si="334"/>
        <v>0</v>
      </c>
      <c r="V720" s="35"/>
      <c r="W720" s="35">
        <f t="shared" si="335"/>
        <v>0</v>
      </c>
      <c r="X720" s="35"/>
      <c r="Y720" s="35">
        <v>0</v>
      </c>
      <c r="Z720" s="35"/>
      <c r="AA720" s="35">
        <f t="shared" si="336"/>
        <v>0</v>
      </c>
    </row>
    <row r="721" spans="1:29" ht="15" x14ac:dyDescent="0.25">
      <c r="A721" s="24" t="s">
        <v>695</v>
      </c>
      <c r="C721" s="36" t="s">
        <v>696</v>
      </c>
      <c r="E721" s="37">
        <f>SUM(E715:E720)</f>
        <v>0</v>
      </c>
      <c r="F721" s="35"/>
      <c r="G721" s="37">
        <f>SUM(G715:G720)</f>
        <v>0</v>
      </c>
      <c r="H721" s="35"/>
      <c r="I721" s="37">
        <f>SUM(I715:I720)</f>
        <v>0</v>
      </c>
      <c r="J721" s="35"/>
      <c r="K721" s="37">
        <f>SUM(K715:K720)</f>
        <v>0</v>
      </c>
      <c r="L721" s="35"/>
      <c r="M721" s="37">
        <f>SUM(M715:M720)</f>
        <v>0</v>
      </c>
      <c r="N721" s="35"/>
      <c r="O721" s="37">
        <f>SUM(O715:O720)</f>
        <v>0</v>
      </c>
      <c r="P721" s="35"/>
      <c r="Q721" s="37">
        <f>SUM(Q715:Q720)</f>
        <v>0</v>
      </c>
      <c r="R721" s="35"/>
      <c r="S721" s="37">
        <f>SUM(S715:S720)</f>
        <v>0</v>
      </c>
      <c r="T721" s="35"/>
      <c r="U721" s="37">
        <f>SUM(U715:U720)</f>
        <v>0</v>
      </c>
      <c r="V721" s="35"/>
      <c r="W721" s="37">
        <f>SUM(W715:W720)</f>
        <v>0</v>
      </c>
      <c r="X721" s="35"/>
      <c r="Y721" s="37">
        <f>SUM(Y715:Y720)</f>
        <v>0</v>
      </c>
      <c r="Z721" s="35"/>
      <c r="AA721" s="37">
        <f>SUM(AA715:AA720)</f>
        <v>0</v>
      </c>
    </row>
    <row r="722" spans="1:29" ht="15" x14ac:dyDescent="0.25">
      <c r="A722" s="24" t="s">
        <v>697</v>
      </c>
      <c r="C722" s="18"/>
      <c r="D722" s="36" t="s">
        <v>698</v>
      </c>
      <c r="E722" s="37">
        <f>E713+E721</f>
        <v>0</v>
      </c>
      <c r="F722" s="35"/>
      <c r="G722" s="37">
        <f>G713+G721</f>
        <v>0</v>
      </c>
      <c r="H722" s="35"/>
      <c r="I722" s="37">
        <f>I713+I721</f>
        <v>0</v>
      </c>
      <c r="J722" s="35"/>
      <c r="K722" s="37">
        <f>K713+K721</f>
        <v>0</v>
      </c>
      <c r="L722" s="35"/>
      <c r="M722" s="37">
        <f>M713+M721</f>
        <v>0</v>
      </c>
      <c r="N722" s="35"/>
      <c r="O722" s="37">
        <f>O713+O721</f>
        <v>0</v>
      </c>
      <c r="P722" s="35"/>
      <c r="Q722" s="37">
        <f>Q713+Q721</f>
        <v>0</v>
      </c>
      <c r="R722" s="35"/>
      <c r="S722" s="37">
        <f>S713+S721</f>
        <v>0</v>
      </c>
      <c r="T722" s="35"/>
      <c r="U722" s="37">
        <f>U713+U721</f>
        <v>0</v>
      </c>
      <c r="V722" s="35"/>
      <c r="W722" s="37">
        <f>W713+W721</f>
        <v>0</v>
      </c>
      <c r="X722" s="35"/>
      <c r="Y722" s="37">
        <f>Y713+Y721</f>
        <v>0</v>
      </c>
      <c r="Z722" s="35"/>
      <c r="AA722" s="37">
        <f>AA713+AA721</f>
        <v>0</v>
      </c>
    </row>
    <row r="723" spans="1:29" ht="15" x14ac:dyDescent="0.25">
      <c r="A723" s="24"/>
      <c r="C723" s="36" t="s">
        <v>812</v>
      </c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</row>
    <row r="724" spans="1:29" ht="15" x14ac:dyDescent="0.25">
      <c r="A724" s="24"/>
      <c r="C724" s="16"/>
      <c r="D724" s="16" t="s">
        <v>242</v>
      </c>
      <c r="E724" s="35">
        <v>0</v>
      </c>
      <c r="F724" s="35"/>
      <c r="G724" s="35">
        <v>0</v>
      </c>
      <c r="H724" s="35"/>
      <c r="I724" s="35">
        <f>E724+G724</f>
        <v>0</v>
      </c>
      <c r="J724" s="35"/>
      <c r="K724" s="35">
        <f>Q724-E724</f>
        <v>0</v>
      </c>
      <c r="L724" s="35"/>
      <c r="M724" s="35">
        <f>S724-G724</f>
        <v>0</v>
      </c>
      <c r="N724" s="35"/>
      <c r="O724" s="35">
        <f>K724+M724</f>
        <v>0</v>
      </c>
      <c r="P724" s="35"/>
      <c r="Q724" s="35">
        <v>0</v>
      </c>
      <c r="R724" s="35"/>
      <c r="S724" s="35">
        <v>0</v>
      </c>
      <c r="T724" s="35"/>
      <c r="U724" s="35">
        <f>Q724+S724</f>
        <v>0</v>
      </c>
      <c r="V724" s="35"/>
      <c r="W724" s="35">
        <f>Q724</f>
        <v>0</v>
      </c>
      <c r="X724" s="35"/>
      <c r="Y724" s="35">
        <v>0</v>
      </c>
      <c r="Z724" s="35"/>
      <c r="AA724" s="35">
        <f>+Y724+W724</f>
        <v>0</v>
      </c>
    </row>
    <row r="725" spans="1:29" ht="15" x14ac:dyDescent="0.25">
      <c r="A725" s="24"/>
      <c r="C725" s="16"/>
      <c r="D725" s="16" t="s">
        <v>246</v>
      </c>
      <c r="E725" s="35">
        <v>0</v>
      </c>
      <c r="F725" s="35"/>
      <c r="G725" s="35">
        <v>0</v>
      </c>
      <c r="H725" s="35"/>
      <c r="I725" s="35">
        <f>E725+G725</f>
        <v>0</v>
      </c>
      <c r="J725" s="35"/>
      <c r="K725" s="35">
        <f>Q725-E725</f>
        <v>0</v>
      </c>
      <c r="L725" s="35"/>
      <c r="M725" s="35">
        <f>S725-G725</f>
        <v>0</v>
      </c>
      <c r="N725" s="35"/>
      <c r="O725" s="35">
        <f>K725+M725</f>
        <v>0</v>
      </c>
      <c r="P725" s="35"/>
      <c r="Q725" s="35">
        <v>0</v>
      </c>
      <c r="R725" s="35"/>
      <c r="S725" s="35">
        <v>0</v>
      </c>
      <c r="T725" s="35"/>
      <c r="U725" s="35">
        <f>Q725+S725</f>
        <v>0</v>
      </c>
      <c r="V725" s="35"/>
      <c r="W725" s="35">
        <f>Q725</f>
        <v>0</v>
      </c>
      <c r="X725" s="35"/>
      <c r="Y725" s="35">
        <v>0</v>
      </c>
      <c r="Z725" s="35"/>
      <c r="AA725" s="35">
        <f>+Y725+W725</f>
        <v>0</v>
      </c>
    </row>
    <row r="726" spans="1:29" ht="15" x14ac:dyDescent="0.25">
      <c r="A726" s="24"/>
      <c r="C726" s="16"/>
      <c r="D726" s="16" t="s">
        <v>51</v>
      </c>
      <c r="E726" s="35">
        <v>0</v>
      </c>
      <c r="F726" s="35"/>
      <c r="G726" s="35">
        <v>0</v>
      </c>
      <c r="H726" s="35"/>
      <c r="I726" s="35">
        <f>E726+G726</f>
        <v>0</v>
      </c>
      <c r="J726" s="35"/>
      <c r="K726" s="35">
        <f>Q726-E726</f>
        <v>0</v>
      </c>
      <c r="L726" s="35"/>
      <c r="M726" s="35">
        <f>S726-G726</f>
        <v>0</v>
      </c>
      <c r="N726" s="35"/>
      <c r="O726" s="35">
        <f>K726+M726</f>
        <v>0</v>
      </c>
      <c r="P726" s="35"/>
      <c r="Q726" s="35">
        <v>0</v>
      </c>
      <c r="R726" s="35"/>
      <c r="S726" s="35">
        <v>0</v>
      </c>
      <c r="T726" s="35"/>
      <c r="U726" s="35">
        <f>Q726+S726</f>
        <v>0</v>
      </c>
      <c r="V726" s="35"/>
      <c r="W726" s="35">
        <f>Q726</f>
        <v>0</v>
      </c>
      <c r="X726" s="35"/>
      <c r="Y726" s="35">
        <v>0</v>
      </c>
      <c r="Z726" s="35"/>
      <c r="AA726" s="35">
        <f>+Y726+W726</f>
        <v>0</v>
      </c>
    </row>
    <row r="727" spans="1:29" ht="15" x14ac:dyDescent="0.25">
      <c r="A727" s="24" t="s">
        <v>695</v>
      </c>
      <c r="C727" s="36" t="s">
        <v>813</v>
      </c>
      <c r="E727" s="37">
        <f>SUM(E721:E726)</f>
        <v>0</v>
      </c>
      <c r="F727" s="35"/>
      <c r="G727" s="37">
        <f>SUM(G721:G726)</f>
        <v>0</v>
      </c>
      <c r="H727" s="35"/>
      <c r="I727" s="37">
        <f>SUM(I721:I726)</f>
        <v>0</v>
      </c>
      <c r="J727" s="35"/>
      <c r="K727" s="37">
        <f>SUM(K721:K726)</f>
        <v>0</v>
      </c>
      <c r="L727" s="35"/>
      <c r="M727" s="37">
        <f>SUM(M721:M726)</f>
        <v>0</v>
      </c>
      <c r="N727" s="35"/>
      <c r="O727" s="37">
        <f>SUM(O721:O726)</f>
        <v>0</v>
      </c>
      <c r="P727" s="35"/>
      <c r="Q727" s="37">
        <f>SUM(Q721:Q726)</f>
        <v>0</v>
      </c>
      <c r="R727" s="35"/>
      <c r="S727" s="37">
        <f>SUM(S721:S726)</f>
        <v>0</v>
      </c>
      <c r="T727" s="35"/>
      <c r="U727" s="37">
        <f>SUM(U721:U726)</f>
        <v>0</v>
      </c>
      <c r="V727" s="35"/>
      <c r="W727" s="37">
        <f>SUM(W721:W726)</f>
        <v>0</v>
      </c>
      <c r="X727" s="35"/>
      <c r="Y727" s="37">
        <f>SUM(Y721:Y726)</f>
        <v>0</v>
      </c>
      <c r="Z727" s="35"/>
      <c r="AA727" s="37">
        <f>SUM(AA721:AA726)</f>
        <v>0</v>
      </c>
      <c r="AC727" s="37"/>
    </row>
    <row r="728" spans="1:29" ht="15" x14ac:dyDescent="0.25">
      <c r="A728" s="24"/>
      <c r="C728" s="36" t="s">
        <v>699</v>
      </c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</row>
    <row r="729" spans="1:29" ht="15" x14ac:dyDescent="0.25">
      <c r="A729" s="24" t="s">
        <v>700</v>
      </c>
      <c r="C729" s="46" t="s">
        <v>701</v>
      </c>
      <c r="D729" s="16" t="s">
        <v>37</v>
      </c>
      <c r="E729" s="35">
        <v>0</v>
      </c>
      <c r="F729" s="35"/>
      <c r="G729" s="35">
        <v>0</v>
      </c>
      <c r="H729" s="35"/>
      <c r="I729" s="35">
        <f t="shared" ref="I729:I735" si="337">E729+G729</f>
        <v>0</v>
      </c>
      <c r="J729" s="35"/>
      <c r="K729" s="35">
        <f t="shared" ref="K729:K735" si="338">Q729-E729</f>
        <v>0</v>
      </c>
      <c r="L729" s="35"/>
      <c r="M729" s="35">
        <f t="shared" ref="M729:M735" si="339">S729-G729</f>
        <v>0</v>
      </c>
      <c r="N729" s="35"/>
      <c r="O729" s="35">
        <f t="shared" ref="O729:O735" si="340">K729+M729</f>
        <v>0</v>
      </c>
      <c r="P729" s="35"/>
      <c r="Q729" s="35">
        <v>0</v>
      </c>
      <c r="R729" s="35"/>
      <c r="S729" s="35">
        <v>0</v>
      </c>
      <c r="T729" s="35"/>
      <c r="U729" s="35">
        <f t="shared" ref="U729:U735" si="341">Q729+S729</f>
        <v>0</v>
      </c>
      <c r="V729" s="35"/>
      <c r="W729" s="35">
        <f t="shared" ref="W729:W735" si="342">Q729</f>
        <v>0</v>
      </c>
      <c r="X729" s="35"/>
      <c r="Y729" s="35">
        <v>0</v>
      </c>
      <c r="Z729" s="35"/>
      <c r="AA729" s="35">
        <f t="shared" ref="AA729:AA735" si="343">+Y729+W729</f>
        <v>0</v>
      </c>
    </row>
    <row r="730" spans="1:29" ht="15" x14ac:dyDescent="0.25">
      <c r="A730" s="24" t="s">
        <v>702</v>
      </c>
      <c r="C730" s="16"/>
      <c r="D730" s="16" t="s">
        <v>39</v>
      </c>
      <c r="E730" s="35">
        <v>0</v>
      </c>
      <c r="F730" s="35"/>
      <c r="G730" s="35">
        <v>0</v>
      </c>
      <c r="H730" s="35"/>
      <c r="I730" s="35">
        <f t="shared" si="337"/>
        <v>0</v>
      </c>
      <c r="J730" s="35"/>
      <c r="K730" s="35">
        <f t="shared" si="338"/>
        <v>0</v>
      </c>
      <c r="L730" s="35"/>
      <c r="M730" s="35">
        <f t="shared" si="339"/>
        <v>0</v>
      </c>
      <c r="N730" s="35"/>
      <c r="O730" s="35">
        <f t="shared" si="340"/>
        <v>0</v>
      </c>
      <c r="P730" s="35"/>
      <c r="Q730" s="35">
        <v>0</v>
      </c>
      <c r="R730" s="35"/>
      <c r="S730" s="35">
        <v>0</v>
      </c>
      <c r="T730" s="35"/>
      <c r="U730" s="35">
        <f t="shared" si="341"/>
        <v>0</v>
      </c>
      <c r="V730" s="35"/>
      <c r="W730" s="35">
        <f t="shared" si="342"/>
        <v>0</v>
      </c>
      <c r="X730" s="35"/>
      <c r="Y730" s="35">
        <v>0</v>
      </c>
      <c r="Z730" s="35"/>
      <c r="AA730" s="35">
        <f t="shared" si="343"/>
        <v>0</v>
      </c>
    </row>
    <row r="731" spans="1:29" ht="15" x14ac:dyDescent="0.25">
      <c r="A731" s="24" t="s">
        <v>703</v>
      </c>
      <c r="C731" s="16"/>
      <c r="D731" s="16" t="s">
        <v>299</v>
      </c>
      <c r="E731" s="35">
        <v>0</v>
      </c>
      <c r="F731" s="35"/>
      <c r="G731" s="35">
        <v>0</v>
      </c>
      <c r="H731" s="35"/>
      <c r="I731" s="35">
        <f t="shared" si="337"/>
        <v>0</v>
      </c>
      <c r="J731" s="35"/>
      <c r="K731" s="35">
        <f t="shared" si="338"/>
        <v>0</v>
      </c>
      <c r="L731" s="35"/>
      <c r="M731" s="35">
        <f t="shared" si="339"/>
        <v>0</v>
      </c>
      <c r="N731" s="35"/>
      <c r="O731" s="35">
        <f t="shared" si="340"/>
        <v>0</v>
      </c>
      <c r="P731" s="35"/>
      <c r="Q731" s="35">
        <v>0</v>
      </c>
      <c r="R731" s="35"/>
      <c r="S731" s="35">
        <v>0</v>
      </c>
      <c r="T731" s="35"/>
      <c r="U731" s="35">
        <f t="shared" si="341"/>
        <v>0</v>
      </c>
      <c r="V731" s="35"/>
      <c r="W731" s="35">
        <f t="shared" si="342"/>
        <v>0</v>
      </c>
      <c r="X731" s="35"/>
      <c r="Y731" s="35">
        <v>0</v>
      </c>
      <c r="Z731" s="35"/>
      <c r="AA731" s="35">
        <f t="shared" si="343"/>
        <v>0</v>
      </c>
    </row>
    <row r="732" spans="1:29" ht="15" x14ac:dyDescent="0.25">
      <c r="A732" s="24" t="s">
        <v>704</v>
      </c>
      <c r="C732" s="16"/>
      <c r="D732" s="16" t="s">
        <v>45</v>
      </c>
      <c r="E732" s="35">
        <v>0</v>
      </c>
      <c r="F732" s="35"/>
      <c r="G732" s="35">
        <v>0</v>
      </c>
      <c r="H732" s="35"/>
      <c r="I732" s="35">
        <f t="shared" si="337"/>
        <v>0</v>
      </c>
      <c r="J732" s="35"/>
      <c r="K732" s="35">
        <f t="shared" si="338"/>
        <v>0</v>
      </c>
      <c r="L732" s="35"/>
      <c r="M732" s="35">
        <f t="shared" si="339"/>
        <v>0</v>
      </c>
      <c r="N732" s="35"/>
      <c r="O732" s="35">
        <f t="shared" si="340"/>
        <v>0</v>
      </c>
      <c r="P732" s="35"/>
      <c r="Q732" s="35">
        <v>0</v>
      </c>
      <c r="R732" s="35"/>
      <c r="S732" s="35">
        <v>0</v>
      </c>
      <c r="T732" s="35"/>
      <c r="U732" s="35">
        <f t="shared" si="341"/>
        <v>0</v>
      </c>
      <c r="V732" s="35"/>
      <c r="W732" s="35">
        <f t="shared" si="342"/>
        <v>0</v>
      </c>
      <c r="X732" s="35"/>
      <c r="Y732" s="35">
        <v>0</v>
      </c>
      <c r="Z732" s="35"/>
      <c r="AA732" s="35">
        <f t="shared" si="343"/>
        <v>0</v>
      </c>
    </row>
    <row r="733" spans="1:29" ht="15" x14ac:dyDescent="0.25">
      <c r="A733" s="24" t="s">
        <v>705</v>
      </c>
      <c r="C733" s="16"/>
      <c r="D733" s="16" t="s">
        <v>47</v>
      </c>
      <c r="E733" s="35">
        <v>0</v>
      </c>
      <c r="F733" s="35"/>
      <c r="G733" s="35">
        <v>0</v>
      </c>
      <c r="H733" s="35"/>
      <c r="I733" s="35">
        <f t="shared" si="337"/>
        <v>0</v>
      </c>
      <c r="J733" s="35"/>
      <c r="K733" s="35">
        <f t="shared" si="338"/>
        <v>0</v>
      </c>
      <c r="L733" s="35"/>
      <c r="M733" s="35">
        <f t="shared" si="339"/>
        <v>0</v>
      </c>
      <c r="N733" s="35"/>
      <c r="O733" s="35">
        <f t="shared" si="340"/>
        <v>0</v>
      </c>
      <c r="P733" s="35"/>
      <c r="Q733" s="35">
        <v>0</v>
      </c>
      <c r="R733" s="35"/>
      <c r="S733" s="35">
        <v>0</v>
      </c>
      <c r="T733" s="35"/>
      <c r="U733" s="35">
        <f t="shared" si="341"/>
        <v>0</v>
      </c>
      <c r="V733" s="35"/>
      <c r="W733" s="35">
        <f t="shared" si="342"/>
        <v>0</v>
      </c>
      <c r="X733" s="35"/>
      <c r="Y733" s="35">
        <v>0</v>
      </c>
      <c r="Z733" s="35"/>
      <c r="AA733" s="35">
        <f t="shared" si="343"/>
        <v>0</v>
      </c>
    </row>
    <row r="734" spans="1:29" ht="15" x14ac:dyDescent="0.25">
      <c r="A734" s="24" t="s">
        <v>706</v>
      </c>
      <c r="C734" s="16"/>
      <c r="D734" s="16" t="s">
        <v>49</v>
      </c>
      <c r="E734" s="35">
        <v>0</v>
      </c>
      <c r="F734" s="35"/>
      <c r="G734" s="35">
        <v>0</v>
      </c>
      <c r="H734" s="35"/>
      <c r="I734" s="35">
        <f t="shared" si="337"/>
        <v>0</v>
      </c>
      <c r="J734" s="35"/>
      <c r="K734" s="35">
        <f t="shared" si="338"/>
        <v>0</v>
      </c>
      <c r="L734" s="35"/>
      <c r="M734" s="35">
        <f t="shared" si="339"/>
        <v>0</v>
      </c>
      <c r="N734" s="35"/>
      <c r="O734" s="35">
        <f t="shared" si="340"/>
        <v>0</v>
      </c>
      <c r="P734" s="35"/>
      <c r="Q734" s="35">
        <v>0</v>
      </c>
      <c r="R734" s="35"/>
      <c r="S734" s="35">
        <v>0</v>
      </c>
      <c r="T734" s="35"/>
      <c r="U734" s="35">
        <f t="shared" si="341"/>
        <v>0</v>
      </c>
      <c r="V734" s="35"/>
      <c r="W734" s="35">
        <f t="shared" si="342"/>
        <v>0</v>
      </c>
      <c r="X734" s="35"/>
      <c r="Y734" s="35">
        <v>0</v>
      </c>
      <c r="Z734" s="35"/>
      <c r="AA734" s="35">
        <f t="shared" si="343"/>
        <v>0</v>
      </c>
    </row>
    <row r="735" spans="1:29" ht="15" x14ac:dyDescent="0.25">
      <c r="A735" s="24" t="s">
        <v>707</v>
      </c>
      <c r="C735" s="16"/>
      <c r="D735" s="16" t="s">
        <v>51</v>
      </c>
      <c r="E735" s="35">
        <v>0</v>
      </c>
      <c r="F735" s="35"/>
      <c r="G735" s="35">
        <v>0</v>
      </c>
      <c r="H735" s="35"/>
      <c r="I735" s="35">
        <f t="shared" si="337"/>
        <v>0</v>
      </c>
      <c r="J735" s="35"/>
      <c r="K735" s="35">
        <f t="shared" si="338"/>
        <v>0</v>
      </c>
      <c r="L735" s="35"/>
      <c r="M735" s="35">
        <f t="shared" si="339"/>
        <v>0</v>
      </c>
      <c r="N735" s="35"/>
      <c r="O735" s="35">
        <f t="shared" si="340"/>
        <v>0</v>
      </c>
      <c r="P735" s="35"/>
      <c r="Q735" s="35">
        <v>0</v>
      </c>
      <c r="R735" s="35"/>
      <c r="S735" s="35">
        <v>0</v>
      </c>
      <c r="T735" s="35"/>
      <c r="U735" s="35">
        <f t="shared" si="341"/>
        <v>0</v>
      </c>
      <c r="V735" s="35"/>
      <c r="W735" s="35">
        <f t="shared" si="342"/>
        <v>0</v>
      </c>
      <c r="X735" s="35"/>
      <c r="Y735" s="35">
        <v>0</v>
      </c>
      <c r="Z735" s="35"/>
      <c r="AA735" s="35">
        <f t="shared" si="343"/>
        <v>0</v>
      </c>
    </row>
    <row r="736" spans="1:29" ht="15" x14ac:dyDescent="0.25">
      <c r="A736" s="24" t="s">
        <v>708</v>
      </c>
      <c r="C736" s="36" t="s">
        <v>709</v>
      </c>
      <c r="E736" s="37">
        <f>SUM(E729:E735)</f>
        <v>0</v>
      </c>
      <c r="F736" s="35"/>
      <c r="G736" s="37">
        <f>SUM(G729:G735)</f>
        <v>0</v>
      </c>
      <c r="H736" s="35"/>
      <c r="I736" s="37">
        <f>SUM(I729:I735)</f>
        <v>0</v>
      </c>
      <c r="J736" s="35"/>
      <c r="K736" s="37">
        <f>SUM(K729:K735)</f>
        <v>0</v>
      </c>
      <c r="L736" s="35"/>
      <c r="M736" s="37">
        <f>SUM(M729:M735)</f>
        <v>0</v>
      </c>
      <c r="N736" s="35"/>
      <c r="O736" s="37">
        <f>SUM(O729:O735)</f>
        <v>0</v>
      </c>
      <c r="P736" s="35"/>
      <c r="Q736" s="37">
        <f>SUM(Q729:Q735)</f>
        <v>0</v>
      </c>
      <c r="R736" s="35"/>
      <c r="S736" s="37">
        <f>SUM(S729:S735)</f>
        <v>0</v>
      </c>
      <c r="T736" s="35"/>
      <c r="U736" s="37">
        <f>SUM(U729:U735)</f>
        <v>0</v>
      </c>
      <c r="V736" s="35"/>
      <c r="W736" s="37">
        <f>SUM(W729:W735)</f>
        <v>0</v>
      </c>
      <c r="X736" s="35"/>
      <c r="Y736" s="37">
        <f>SUM(Y729:Y735)</f>
        <v>0</v>
      </c>
      <c r="Z736" s="35"/>
      <c r="AA736" s="37">
        <f>SUM(AA729:AA735)</f>
        <v>0</v>
      </c>
      <c r="AC736" s="37"/>
    </row>
    <row r="737" spans="1:27" ht="15" x14ac:dyDescent="0.25">
      <c r="A737" s="24"/>
      <c r="C737" s="36" t="s">
        <v>710</v>
      </c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</row>
    <row r="738" spans="1:27" ht="15" x14ac:dyDescent="0.25">
      <c r="A738" s="24" t="s">
        <v>711</v>
      </c>
      <c r="C738" s="16"/>
      <c r="D738" s="16" t="s">
        <v>242</v>
      </c>
      <c r="E738" s="35">
        <v>0</v>
      </c>
      <c r="F738" s="35"/>
      <c r="G738" s="35">
        <v>0</v>
      </c>
      <c r="H738" s="35"/>
      <c r="I738" s="35">
        <f t="shared" ref="I738:I743" si="344">E738+G738</f>
        <v>0</v>
      </c>
      <c r="J738" s="35"/>
      <c r="K738" s="35">
        <f t="shared" ref="K738:K743" si="345">Q738-E738</f>
        <v>0</v>
      </c>
      <c r="L738" s="35"/>
      <c r="M738" s="35">
        <f t="shared" ref="M738:M743" si="346">S738-G738</f>
        <v>0</v>
      </c>
      <c r="N738" s="35"/>
      <c r="O738" s="35">
        <f t="shared" ref="O738:O743" si="347">K738+M738</f>
        <v>0</v>
      </c>
      <c r="P738" s="35"/>
      <c r="Q738" s="35">
        <v>0</v>
      </c>
      <c r="R738" s="35"/>
      <c r="S738" s="35">
        <v>0</v>
      </c>
      <c r="T738" s="35"/>
      <c r="U738" s="35">
        <f t="shared" ref="U738:U743" si="348">Q738+S738</f>
        <v>0</v>
      </c>
      <c r="V738" s="35"/>
      <c r="W738" s="35">
        <f t="shared" ref="W738:W743" si="349">Q738</f>
        <v>0</v>
      </c>
      <c r="X738" s="35"/>
      <c r="Y738" s="35">
        <v>0</v>
      </c>
      <c r="Z738" s="35"/>
      <c r="AA738" s="35">
        <f t="shared" ref="AA738:AA743" si="350">+Y738+W738</f>
        <v>0</v>
      </c>
    </row>
    <row r="739" spans="1:27" ht="15" x14ac:dyDescent="0.25">
      <c r="A739" s="24" t="s">
        <v>712</v>
      </c>
      <c r="C739" s="16"/>
      <c r="D739" s="16" t="s">
        <v>607</v>
      </c>
      <c r="E739" s="35">
        <v>0</v>
      </c>
      <c r="F739" s="35"/>
      <c r="G739" s="35">
        <v>0</v>
      </c>
      <c r="H739" s="35"/>
      <c r="I739" s="35">
        <f t="shared" si="344"/>
        <v>0</v>
      </c>
      <c r="J739" s="35"/>
      <c r="K739" s="35">
        <f t="shared" si="345"/>
        <v>0</v>
      </c>
      <c r="L739" s="35"/>
      <c r="M739" s="35">
        <f t="shared" si="346"/>
        <v>0</v>
      </c>
      <c r="N739" s="35"/>
      <c r="O739" s="35">
        <f t="shared" si="347"/>
        <v>0</v>
      </c>
      <c r="P739" s="35"/>
      <c r="Q739" s="35">
        <v>0</v>
      </c>
      <c r="R739" s="35"/>
      <c r="S739" s="35">
        <v>0</v>
      </c>
      <c r="T739" s="35"/>
      <c r="U739" s="35">
        <f t="shared" si="348"/>
        <v>0</v>
      </c>
      <c r="V739" s="35"/>
      <c r="W739" s="35">
        <f t="shared" si="349"/>
        <v>0</v>
      </c>
      <c r="X739" s="35"/>
      <c r="Y739" s="35">
        <v>0</v>
      </c>
      <c r="Z739" s="35"/>
      <c r="AA739" s="35">
        <f t="shared" si="350"/>
        <v>0</v>
      </c>
    </row>
    <row r="740" spans="1:27" ht="15" x14ac:dyDescent="0.25">
      <c r="A740" s="24" t="s">
        <v>713</v>
      </c>
      <c r="C740" s="16"/>
      <c r="D740" s="16" t="s">
        <v>299</v>
      </c>
      <c r="E740" s="35">
        <v>0</v>
      </c>
      <c r="F740" s="35"/>
      <c r="G740" s="35">
        <v>0</v>
      </c>
      <c r="H740" s="35"/>
      <c r="I740" s="35">
        <f t="shared" si="344"/>
        <v>0</v>
      </c>
      <c r="J740" s="35"/>
      <c r="K740" s="35">
        <f t="shared" si="345"/>
        <v>0</v>
      </c>
      <c r="L740" s="35"/>
      <c r="M740" s="35">
        <f t="shared" si="346"/>
        <v>0</v>
      </c>
      <c r="N740" s="35"/>
      <c r="O740" s="35">
        <f t="shared" si="347"/>
        <v>0</v>
      </c>
      <c r="P740" s="35"/>
      <c r="Q740" s="35">
        <v>0</v>
      </c>
      <c r="R740" s="35"/>
      <c r="S740" s="35">
        <v>0</v>
      </c>
      <c r="T740" s="35"/>
      <c r="U740" s="35">
        <f t="shared" si="348"/>
        <v>0</v>
      </c>
      <c r="V740" s="35"/>
      <c r="W740" s="35">
        <f t="shared" si="349"/>
        <v>0</v>
      </c>
      <c r="X740" s="35"/>
      <c r="Y740" s="35">
        <v>0</v>
      </c>
      <c r="Z740" s="35"/>
      <c r="AA740" s="35">
        <f t="shared" si="350"/>
        <v>0</v>
      </c>
    </row>
    <row r="741" spans="1:27" ht="15" x14ac:dyDescent="0.25">
      <c r="A741" s="24" t="s">
        <v>714</v>
      </c>
      <c r="C741" s="16"/>
      <c r="D741" s="16" t="s">
        <v>45</v>
      </c>
      <c r="E741" s="35">
        <v>0</v>
      </c>
      <c r="F741" s="35"/>
      <c r="G741" s="35">
        <v>0</v>
      </c>
      <c r="H741" s="35"/>
      <c r="I741" s="35">
        <f t="shared" si="344"/>
        <v>0</v>
      </c>
      <c r="J741" s="35"/>
      <c r="K741" s="35">
        <f t="shared" si="345"/>
        <v>0</v>
      </c>
      <c r="L741" s="35"/>
      <c r="M741" s="35">
        <f t="shared" si="346"/>
        <v>0</v>
      </c>
      <c r="N741" s="35"/>
      <c r="O741" s="35">
        <f t="shared" si="347"/>
        <v>0</v>
      </c>
      <c r="P741" s="35"/>
      <c r="Q741" s="35">
        <v>0</v>
      </c>
      <c r="R741" s="35"/>
      <c r="S741" s="35">
        <v>0</v>
      </c>
      <c r="T741" s="35"/>
      <c r="U741" s="35">
        <f t="shared" si="348"/>
        <v>0</v>
      </c>
      <c r="V741" s="35"/>
      <c r="W741" s="35">
        <f t="shared" si="349"/>
        <v>0</v>
      </c>
      <c r="X741" s="35"/>
      <c r="Y741" s="35">
        <v>0</v>
      </c>
      <c r="Z741" s="35"/>
      <c r="AA741" s="35">
        <f t="shared" si="350"/>
        <v>0</v>
      </c>
    </row>
    <row r="742" spans="1:27" ht="15" x14ac:dyDescent="0.25">
      <c r="A742" s="24" t="s">
        <v>715</v>
      </c>
      <c r="C742" s="16"/>
      <c r="D742" s="16" t="s">
        <v>246</v>
      </c>
      <c r="E742" s="35">
        <v>0</v>
      </c>
      <c r="F742" s="35"/>
      <c r="G742" s="35">
        <v>0</v>
      </c>
      <c r="H742" s="35"/>
      <c r="I742" s="35">
        <f t="shared" si="344"/>
        <v>0</v>
      </c>
      <c r="J742" s="35"/>
      <c r="K742" s="35">
        <f t="shared" si="345"/>
        <v>0</v>
      </c>
      <c r="L742" s="35"/>
      <c r="M742" s="35">
        <f t="shared" si="346"/>
        <v>0</v>
      </c>
      <c r="N742" s="35"/>
      <c r="O742" s="35">
        <f t="shared" si="347"/>
        <v>0</v>
      </c>
      <c r="P742" s="35"/>
      <c r="Q742" s="35">
        <v>0</v>
      </c>
      <c r="R742" s="35"/>
      <c r="S742" s="35">
        <v>0</v>
      </c>
      <c r="T742" s="35"/>
      <c r="U742" s="35">
        <f t="shared" si="348"/>
        <v>0</v>
      </c>
      <c r="V742" s="35"/>
      <c r="W742" s="35">
        <f t="shared" si="349"/>
        <v>0</v>
      </c>
      <c r="X742" s="35"/>
      <c r="Y742" s="35">
        <v>0</v>
      </c>
      <c r="Z742" s="35"/>
      <c r="AA742" s="35">
        <f t="shared" si="350"/>
        <v>0</v>
      </c>
    </row>
    <row r="743" spans="1:27" ht="15" x14ac:dyDescent="0.25">
      <c r="A743" s="24" t="s">
        <v>716</v>
      </c>
      <c r="C743" s="16"/>
      <c r="D743" s="16" t="s">
        <v>51</v>
      </c>
      <c r="E743" s="35">
        <v>0</v>
      </c>
      <c r="F743" s="35"/>
      <c r="G743" s="35">
        <v>0</v>
      </c>
      <c r="H743" s="35"/>
      <c r="I743" s="35">
        <f t="shared" si="344"/>
        <v>0</v>
      </c>
      <c r="J743" s="35"/>
      <c r="K743" s="35">
        <f t="shared" si="345"/>
        <v>0</v>
      </c>
      <c r="L743" s="35"/>
      <c r="M743" s="35">
        <f t="shared" si="346"/>
        <v>0</v>
      </c>
      <c r="N743" s="35"/>
      <c r="O743" s="35">
        <f t="shared" si="347"/>
        <v>0</v>
      </c>
      <c r="P743" s="35"/>
      <c r="Q743" s="35">
        <v>0</v>
      </c>
      <c r="R743" s="35"/>
      <c r="S743" s="35">
        <v>0</v>
      </c>
      <c r="T743" s="35"/>
      <c r="U743" s="35">
        <f t="shared" si="348"/>
        <v>0</v>
      </c>
      <c r="V743" s="35"/>
      <c r="W743" s="35">
        <f t="shared" si="349"/>
        <v>0</v>
      </c>
      <c r="X743" s="35"/>
      <c r="Y743" s="35">
        <v>0</v>
      </c>
      <c r="Z743" s="35"/>
      <c r="AA743" s="35">
        <f t="shared" si="350"/>
        <v>0</v>
      </c>
    </row>
    <row r="744" spans="1:27" ht="15" x14ac:dyDescent="0.25">
      <c r="A744" s="24" t="s">
        <v>717</v>
      </c>
      <c r="C744" s="36" t="s">
        <v>718</v>
      </c>
      <c r="E744" s="37">
        <f>SUM(E738:E743)</f>
        <v>0</v>
      </c>
      <c r="F744" s="35"/>
      <c r="G744" s="37">
        <f>SUM(G738:G743)</f>
        <v>0</v>
      </c>
      <c r="H744" s="35"/>
      <c r="I744" s="37">
        <f>SUM(I738:I743)</f>
        <v>0</v>
      </c>
      <c r="J744" s="35"/>
      <c r="K744" s="37">
        <f>SUM(K738:K743)</f>
        <v>0</v>
      </c>
      <c r="L744" s="35"/>
      <c r="M744" s="37">
        <f>SUM(M738:M743)</f>
        <v>0</v>
      </c>
      <c r="N744" s="35"/>
      <c r="O744" s="37">
        <f>SUM(O738:O743)</f>
        <v>0</v>
      </c>
      <c r="P744" s="35"/>
      <c r="Q744" s="37">
        <f>SUM(Q738:Q743)</f>
        <v>0</v>
      </c>
      <c r="R744" s="35"/>
      <c r="S744" s="37">
        <f>SUM(S738:S743)</f>
        <v>0</v>
      </c>
      <c r="T744" s="35"/>
      <c r="U744" s="37">
        <f>SUM(U738:U743)</f>
        <v>0</v>
      </c>
      <c r="V744" s="35"/>
      <c r="W744" s="37">
        <f>SUM(W738:W743)</f>
        <v>0</v>
      </c>
      <c r="X744" s="35"/>
      <c r="Y744" s="37">
        <f>SUM(Y738:Y743)</f>
        <v>0</v>
      </c>
      <c r="Z744" s="35"/>
      <c r="AA744" s="37">
        <f>SUM(AA738:AA743)</f>
        <v>0</v>
      </c>
    </row>
    <row r="745" spans="1:27" ht="15" x14ac:dyDescent="0.25">
      <c r="A745" s="24" t="s">
        <v>719</v>
      </c>
      <c r="C745" s="18"/>
      <c r="D745" s="36" t="s">
        <v>720</v>
      </c>
      <c r="E745" s="37">
        <f>E736+E744</f>
        <v>0</v>
      </c>
      <c r="F745" s="35"/>
      <c r="G745" s="37">
        <f>G736+G744</f>
        <v>0</v>
      </c>
      <c r="H745" s="35"/>
      <c r="I745" s="37">
        <f>I736+I744</f>
        <v>0</v>
      </c>
      <c r="J745" s="35"/>
      <c r="K745" s="37">
        <f>K736+K744</f>
        <v>0</v>
      </c>
      <c r="L745" s="35"/>
      <c r="M745" s="37">
        <f>M736+M744</f>
        <v>0</v>
      </c>
      <c r="N745" s="35"/>
      <c r="O745" s="37">
        <f>O736+O744</f>
        <v>0</v>
      </c>
      <c r="P745" s="35"/>
      <c r="Q745" s="37">
        <f>Q736+Q744</f>
        <v>0</v>
      </c>
      <c r="R745" s="35"/>
      <c r="S745" s="37">
        <f>S736+S744</f>
        <v>0</v>
      </c>
      <c r="T745" s="35"/>
      <c r="U745" s="37">
        <f>U736+U744</f>
        <v>0</v>
      </c>
      <c r="V745" s="35"/>
      <c r="W745" s="37">
        <f>W736+W744</f>
        <v>0</v>
      </c>
      <c r="X745" s="35"/>
      <c r="Y745" s="37">
        <f>Y736+Y744</f>
        <v>0</v>
      </c>
      <c r="Z745" s="35"/>
      <c r="AA745" s="37">
        <f>AA736+AA744</f>
        <v>0</v>
      </c>
    </row>
    <row r="746" spans="1:27" ht="15" x14ac:dyDescent="0.25">
      <c r="A746" s="24" t="s">
        <v>721</v>
      </c>
      <c r="C746" s="36" t="s">
        <v>722</v>
      </c>
      <c r="E746" s="5">
        <f>+E745+E722+E704+E686+E668+E650</f>
        <v>128085</v>
      </c>
      <c r="F746" s="4"/>
      <c r="G746" s="5">
        <f>+G745+G722+G704+G686+G668+G650</f>
        <v>0</v>
      </c>
      <c r="H746" s="4"/>
      <c r="I746" s="5">
        <f>+I745+I722+I704+I686+I668+I650</f>
        <v>128085</v>
      </c>
      <c r="J746" s="4"/>
      <c r="K746" s="5">
        <f>+K745+K722+K704+K686+K668+K650</f>
        <v>0</v>
      </c>
      <c r="L746" s="4"/>
      <c r="M746" s="5">
        <f>+M745+M722+M704+M686+M668+M650</f>
        <v>0</v>
      </c>
      <c r="N746" s="4"/>
      <c r="O746" s="5">
        <f>+O745+O722+O704+O686+O668+O650</f>
        <v>0</v>
      </c>
      <c r="P746" s="4"/>
      <c r="Q746" s="5">
        <f>+Q745+Q722+Q704+Q686+Q668+Q650</f>
        <v>128085</v>
      </c>
      <c r="R746" s="4"/>
      <c r="S746" s="5">
        <f>+S745+S722+S704+S686+S668+S650</f>
        <v>0</v>
      </c>
      <c r="T746" s="4"/>
      <c r="U746" s="5">
        <f>+U745+U722+U704+U686+U668+U650</f>
        <v>128085</v>
      </c>
      <c r="V746" s="4"/>
      <c r="W746" s="5">
        <f>+W745+W722+W704+W686+W668+W650</f>
        <v>124218</v>
      </c>
      <c r="X746" s="4"/>
      <c r="Y746" s="5">
        <f>+Y745+Y722+Y704+Y686+Y668+Y650</f>
        <v>0</v>
      </c>
      <c r="Z746" s="4"/>
      <c r="AA746" s="5">
        <f>+AA745+AA722+AA704+AA686+AA668+AA650</f>
        <v>124218</v>
      </c>
    </row>
    <row r="747" spans="1:27" ht="15" x14ac:dyDescent="0.25"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</row>
    <row r="748" spans="1:27" ht="15" x14ac:dyDescent="0.25">
      <c r="A748" s="24" t="s">
        <v>723</v>
      </c>
      <c r="D748" s="36" t="s">
        <v>724</v>
      </c>
      <c r="E748" s="35">
        <v>60000</v>
      </c>
      <c r="F748" s="35"/>
      <c r="G748" s="35">
        <v>0</v>
      </c>
      <c r="H748" s="35"/>
      <c r="I748" s="35">
        <f>E748+G748</f>
        <v>60000</v>
      </c>
      <c r="J748" s="35"/>
      <c r="K748" s="35">
        <f>Q748-E748</f>
        <v>0</v>
      </c>
      <c r="L748" s="35"/>
      <c r="M748" s="35">
        <f>S748-G748</f>
        <v>0</v>
      </c>
      <c r="N748" s="35"/>
      <c r="O748" s="35">
        <f>K748+M748</f>
        <v>0</v>
      </c>
      <c r="P748" s="35"/>
      <c r="Q748" s="35">
        <v>60000</v>
      </c>
      <c r="R748" s="35"/>
      <c r="S748" s="35">
        <v>0</v>
      </c>
      <c r="T748" s="35"/>
      <c r="U748" s="35">
        <f>Q748+S748</f>
        <v>60000</v>
      </c>
      <c r="V748" s="35"/>
      <c r="W748" s="35">
        <v>50000</v>
      </c>
      <c r="X748" s="35"/>
      <c r="Y748" s="35">
        <v>0</v>
      </c>
      <c r="Z748" s="35"/>
      <c r="AA748" s="35">
        <f>+Y748+W748</f>
        <v>50000</v>
      </c>
    </row>
    <row r="749" spans="1:27" ht="15" x14ac:dyDescent="0.25">
      <c r="A749" s="24" t="s">
        <v>725</v>
      </c>
      <c r="C749" s="36" t="s">
        <v>726</v>
      </c>
      <c r="E749" s="5">
        <f>+E746+E628+E559+E748</f>
        <v>18894123</v>
      </c>
      <c r="F749" s="4"/>
      <c r="G749" s="5">
        <f>+G746+G628+G559+G748</f>
        <v>5781734</v>
      </c>
      <c r="H749" s="4"/>
      <c r="I749" s="5">
        <f>+I746+I628+I559+I748</f>
        <v>24675857</v>
      </c>
      <c r="J749" s="4"/>
      <c r="K749" s="5">
        <f>+K746+K628+K559+K748</f>
        <v>-65054</v>
      </c>
      <c r="L749" s="4"/>
      <c r="M749" s="5">
        <f>+M746+M628+M559+M748</f>
        <v>0</v>
      </c>
      <c r="N749" s="4"/>
      <c r="O749" s="5">
        <f>+O746+O628+O559+O748</f>
        <v>-65054</v>
      </c>
      <c r="P749" s="4"/>
      <c r="Q749" s="5">
        <f>+Q746+Q628+Q559+Q748</f>
        <v>18829069</v>
      </c>
      <c r="R749" s="4"/>
      <c r="S749" s="5">
        <f>+S746+S628+S559+S748</f>
        <v>5781734</v>
      </c>
      <c r="T749" s="4"/>
      <c r="U749" s="5">
        <f>+U746+U628+U559+U748</f>
        <v>24610803</v>
      </c>
      <c r="V749" s="4"/>
      <c r="W749" s="5">
        <f>+W746+W628+W559+W748</f>
        <v>18692703</v>
      </c>
      <c r="X749" s="4"/>
      <c r="Y749" s="5">
        <f>+Y746+Y628+Y559+Y748</f>
        <v>5517960</v>
      </c>
      <c r="Z749" s="4"/>
      <c r="AA749" s="5">
        <f>+AA746+AA628+AA559+AA748</f>
        <v>24210663</v>
      </c>
    </row>
    <row r="750" spans="1:27" ht="15" x14ac:dyDescent="0.25">
      <c r="C750" s="36" t="s">
        <v>727</v>
      </c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</row>
    <row r="751" spans="1:27" ht="15" x14ac:dyDescent="0.25">
      <c r="A751" s="24"/>
      <c r="D751" s="36" t="s">
        <v>728</v>
      </c>
      <c r="E751" s="9">
        <f>+E41-E749</f>
        <v>3364763</v>
      </c>
      <c r="F751" s="10"/>
      <c r="G751" s="9">
        <f>+G41-G749</f>
        <v>-5781734</v>
      </c>
      <c r="H751" s="10"/>
      <c r="I751" s="9">
        <f>+I41-I749</f>
        <v>-2416971</v>
      </c>
      <c r="J751" s="10"/>
      <c r="K751" s="9">
        <f>+K41-K749</f>
        <v>87504</v>
      </c>
      <c r="L751" s="10"/>
      <c r="M751" s="9">
        <f>+M41-M749</f>
        <v>0</v>
      </c>
      <c r="N751" s="10"/>
      <c r="O751" s="9">
        <f>+O41-O749</f>
        <v>87504</v>
      </c>
      <c r="P751" s="10"/>
      <c r="Q751" s="9">
        <f>+Q41-Q749</f>
        <v>3452267</v>
      </c>
      <c r="R751" s="10"/>
      <c r="S751" s="9">
        <f>+S41-S749</f>
        <v>-5781734</v>
      </c>
      <c r="T751" s="10"/>
      <c r="U751" s="9">
        <f>+U41-U749</f>
        <v>-2329467</v>
      </c>
      <c r="V751" s="10"/>
      <c r="W751" s="9">
        <f>+W41-W749</f>
        <v>4608727</v>
      </c>
      <c r="X751" s="10"/>
      <c r="Y751" s="9">
        <f>+Y41-Y749</f>
        <v>-5517960</v>
      </c>
      <c r="Z751" s="10"/>
      <c r="AA751" s="9">
        <f>+AA41-AA749</f>
        <v>-909233</v>
      </c>
    </row>
    <row r="752" spans="1:27" ht="15" x14ac:dyDescent="0.25">
      <c r="A752" s="24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spans="1:31" ht="15" x14ac:dyDescent="0.25">
      <c r="A753" s="24"/>
      <c r="C753" s="36" t="s">
        <v>729</v>
      </c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spans="1:31" ht="15" x14ac:dyDescent="0.25">
      <c r="C754" s="36"/>
      <c r="D754" s="36" t="s">
        <v>730</v>
      </c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spans="1:31" ht="15" x14ac:dyDescent="0.25">
      <c r="A755" s="24" t="s">
        <v>731</v>
      </c>
      <c r="C755" s="36"/>
      <c r="D755" s="36" t="s">
        <v>815</v>
      </c>
      <c r="E755" s="47">
        <v>0</v>
      </c>
      <c r="F755" s="47"/>
      <c r="G755" s="35">
        <v>2110077</v>
      </c>
      <c r="H755" s="47"/>
      <c r="I755" s="35">
        <f>E755+G755</f>
        <v>2110077</v>
      </c>
      <c r="J755" s="47"/>
      <c r="K755" s="47">
        <f>Q755-E755</f>
        <v>0</v>
      </c>
      <c r="L755" s="47"/>
      <c r="M755" s="47">
        <v>0</v>
      </c>
      <c r="N755" s="47"/>
      <c r="O755" s="47">
        <f>K755+M755</f>
        <v>0</v>
      </c>
      <c r="P755" s="47"/>
      <c r="Q755" s="47">
        <v>0</v>
      </c>
      <c r="R755" s="47"/>
      <c r="S755" s="47">
        <v>2110077</v>
      </c>
      <c r="T755" s="47"/>
      <c r="U755" s="47">
        <f>Q755+S755</f>
        <v>2110077</v>
      </c>
      <c r="V755" s="47"/>
      <c r="W755" s="35">
        <v>0</v>
      </c>
      <c r="X755" s="47"/>
      <c r="Y755" s="47">
        <v>1991395</v>
      </c>
      <c r="Z755" s="47"/>
      <c r="AA755" s="47">
        <f>+Y755+W755</f>
        <v>1991395</v>
      </c>
    </row>
    <row r="756" spans="1:31" ht="15" x14ac:dyDescent="0.25">
      <c r="C756" s="36"/>
      <c r="D756" s="36" t="s">
        <v>814</v>
      </c>
      <c r="E756" s="47"/>
      <c r="F756" s="47"/>
      <c r="G756" s="35">
        <v>3593599</v>
      </c>
      <c r="H756" s="35"/>
      <c r="I756" s="35">
        <f>E756+G756</f>
        <v>3593599</v>
      </c>
      <c r="J756" s="47"/>
      <c r="K756" s="47">
        <f>Q756-E756</f>
        <v>0</v>
      </c>
      <c r="L756" s="47"/>
      <c r="M756" s="47">
        <v>0</v>
      </c>
      <c r="N756" s="47"/>
      <c r="O756" s="47">
        <f>K756+M756</f>
        <v>0</v>
      </c>
      <c r="P756" s="47"/>
      <c r="Q756" s="47"/>
      <c r="R756" s="47"/>
      <c r="S756" s="47">
        <v>3593599</v>
      </c>
      <c r="T756" s="47"/>
      <c r="U756" s="47">
        <f>Q756+S756</f>
        <v>3593599</v>
      </c>
      <c r="V756" s="47"/>
      <c r="W756" s="35">
        <f>Q756</f>
        <v>0</v>
      </c>
      <c r="X756" s="47"/>
      <c r="Y756" s="47">
        <v>3548536</v>
      </c>
      <c r="Z756" s="47"/>
      <c r="AA756" s="47">
        <f>+Y756+W756</f>
        <v>3548536</v>
      </c>
      <c r="AE756" s="43"/>
    </row>
    <row r="757" spans="1:31" ht="15" x14ac:dyDescent="0.25">
      <c r="A757" s="18"/>
      <c r="C757" s="36"/>
      <c r="D757" s="36" t="s">
        <v>732</v>
      </c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E757" s="43"/>
    </row>
    <row r="758" spans="1:31" ht="15" x14ac:dyDescent="0.25">
      <c r="C758" s="36"/>
      <c r="D758" s="36" t="s">
        <v>771</v>
      </c>
      <c r="E758" s="47">
        <v>-879415</v>
      </c>
      <c r="F758" s="47"/>
      <c r="G758" s="35">
        <v>0</v>
      </c>
      <c r="H758" s="47"/>
      <c r="I758" s="35">
        <f t="shared" ref="I758:I763" si="351">E758+G758</f>
        <v>-879415</v>
      </c>
      <c r="J758" s="47"/>
      <c r="K758" s="47">
        <f t="shared" ref="K758:K763" si="352">Q758-E758</f>
        <v>0</v>
      </c>
      <c r="L758" s="47"/>
      <c r="M758" s="47">
        <v>0</v>
      </c>
      <c r="N758" s="47"/>
      <c r="O758" s="47">
        <f t="shared" ref="O758:O763" si="353">K758+M758</f>
        <v>0</v>
      </c>
      <c r="P758" s="47"/>
      <c r="Q758" s="47">
        <v>-879415</v>
      </c>
      <c r="R758" s="47"/>
      <c r="S758" s="47">
        <v>0</v>
      </c>
      <c r="T758" s="47"/>
      <c r="U758" s="47">
        <f t="shared" ref="U758:U764" si="354">Q758+S758</f>
        <v>-879415</v>
      </c>
      <c r="V758" s="47"/>
      <c r="W758" s="47">
        <v>-879415</v>
      </c>
      <c r="X758" s="47"/>
      <c r="Y758" s="35">
        <v>0</v>
      </c>
      <c r="Z758" s="47"/>
      <c r="AA758" s="47">
        <f t="shared" ref="AA758:AA763" si="355">+Y758+W758</f>
        <v>-879415</v>
      </c>
      <c r="AE758" s="43"/>
    </row>
    <row r="759" spans="1:31" ht="15" x14ac:dyDescent="0.25">
      <c r="C759" s="36"/>
      <c r="D759" s="36" t="s">
        <v>733</v>
      </c>
      <c r="E759" s="47">
        <v>-35000</v>
      </c>
      <c r="F759" s="47"/>
      <c r="G759" s="35">
        <v>0</v>
      </c>
      <c r="H759" s="35"/>
      <c r="I759" s="35">
        <f t="shared" si="351"/>
        <v>-35000</v>
      </c>
      <c r="J759" s="47"/>
      <c r="K759" s="47">
        <f t="shared" si="352"/>
        <v>0</v>
      </c>
      <c r="L759" s="47"/>
      <c r="M759" s="47">
        <f>S759-G759</f>
        <v>0</v>
      </c>
      <c r="N759" s="47"/>
      <c r="O759" s="47">
        <f t="shared" si="353"/>
        <v>0</v>
      </c>
      <c r="P759" s="47"/>
      <c r="Q759" s="47">
        <f>-35000</f>
        <v>-35000</v>
      </c>
      <c r="R759" s="47"/>
      <c r="S759" s="47">
        <v>0</v>
      </c>
      <c r="T759" s="47"/>
      <c r="U759" s="47">
        <f t="shared" si="354"/>
        <v>-35000</v>
      </c>
      <c r="V759" s="47"/>
      <c r="W759" s="35">
        <v>-30000</v>
      </c>
      <c r="X759" s="47"/>
      <c r="Y759" s="35">
        <v>0</v>
      </c>
      <c r="Z759" s="47"/>
      <c r="AA759" s="47">
        <f t="shared" si="355"/>
        <v>-30000</v>
      </c>
      <c r="AE759" s="43"/>
    </row>
    <row r="760" spans="1:31" ht="15" x14ac:dyDescent="0.25">
      <c r="C760" s="36"/>
      <c r="D760" s="36" t="s">
        <v>734</v>
      </c>
      <c r="E760" s="47">
        <v>-50000</v>
      </c>
      <c r="F760" s="47"/>
      <c r="G760" s="35">
        <v>0</v>
      </c>
      <c r="H760" s="35"/>
      <c r="I760" s="35">
        <f t="shared" si="351"/>
        <v>-50000</v>
      </c>
      <c r="J760" s="47"/>
      <c r="K760" s="47">
        <f t="shared" si="352"/>
        <v>0</v>
      </c>
      <c r="L760" s="47"/>
      <c r="M760" s="47">
        <f>S760-G760</f>
        <v>0</v>
      </c>
      <c r="N760" s="47"/>
      <c r="O760" s="47">
        <f t="shared" si="353"/>
        <v>0</v>
      </c>
      <c r="P760" s="47"/>
      <c r="Q760" s="47">
        <f>-50000</f>
        <v>-50000</v>
      </c>
      <c r="R760" s="47"/>
      <c r="S760" s="47">
        <v>0</v>
      </c>
      <c r="T760" s="47"/>
      <c r="U760" s="47">
        <f t="shared" si="354"/>
        <v>-50000</v>
      </c>
      <c r="V760" s="47"/>
      <c r="W760" s="35">
        <f>Q760</f>
        <v>-50000</v>
      </c>
      <c r="X760" s="47"/>
      <c r="Y760" s="35">
        <v>0</v>
      </c>
      <c r="Z760" s="47"/>
      <c r="AA760" s="47">
        <f t="shared" si="355"/>
        <v>-50000</v>
      </c>
      <c r="AE760" s="43"/>
    </row>
    <row r="761" spans="1:31" ht="15" x14ac:dyDescent="0.25">
      <c r="C761" s="36"/>
      <c r="D761" s="36" t="s">
        <v>818</v>
      </c>
      <c r="E761" s="47">
        <v>-2110077</v>
      </c>
      <c r="F761" s="47"/>
      <c r="G761" s="35">
        <v>0</v>
      </c>
      <c r="H761" s="47"/>
      <c r="I761" s="35">
        <f t="shared" si="351"/>
        <v>-2110077</v>
      </c>
      <c r="J761" s="47"/>
      <c r="K761" s="47">
        <f t="shared" si="352"/>
        <v>0</v>
      </c>
      <c r="L761" s="47"/>
      <c r="M761" s="47">
        <f>S761-G761</f>
        <v>0</v>
      </c>
      <c r="N761" s="47"/>
      <c r="O761" s="47">
        <f t="shared" si="353"/>
        <v>0</v>
      </c>
      <c r="P761" s="47"/>
      <c r="Q761" s="47">
        <v>-2110077</v>
      </c>
      <c r="R761" s="47"/>
      <c r="S761" s="35">
        <v>0</v>
      </c>
      <c r="T761" s="47"/>
      <c r="U761" s="47">
        <f t="shared" si="354"/>
        <v>-2110077</v>
      </c>
      <c r="V761" s="47"/>
      <c r="W761" s="47">
        <v>-1991395</v>
      </c>
      <c r="X761" s="47"/>
      <c r="Y761" s="35">
        <v>0</v>
      </c>
      <c r="Z761" s="47"/>
      <c r="AA761" s="47">
        <f t="shared" si="355"/>
        <v>-1991395</v>
      </c>
    </row>
    <row r="762" spans="1:31" ht="15" x14ac:dyDescent="0.25">
      <c r="A762" s="24" t="s">
        <v>735</v>
      </c>
      <c r="C762" s="36"/>
      <c r="D762" s="36" t="s">
        <v>826</v>
      </c>
      <c r="E762" s="47">
        <v>-200000</v>
      </c>
      <c r="F762" s="35"/>
      <c r="G762" s="35">
        <v>0</v>
      </c>
      <c r="H762" s="35"/>
      <c r="I762" s="35">
        <f t="shared" si="351"/>
        <v>-200000</v>
      </c>
      <c r="J762" s="35"/>
      <c r="K762" s="47">
        <f t="shared" si="352"/>
        <v>0</v>
      </c>
      <c r="L762" s="35"/>
      <c r="M762" s="35">
        <f>S762-G762</f>
        <v>0</v>
      </c>
      <c r="N762" s="35"/>
      <c r="O762" s="35">
        <f t="shared" si="353"/>
        <v>0</v>
      </c>
      <c r="P762" s="35"/>
      <c r="Q762" s="35">
        <f>-200000</f>
        <v>-200000</v>
      </c>
      <c r="R762" s="35"/>
      <c r="S762" s="35">
        <v>0</v>
      </c>
      <c r="T762" s="35"/>
      <c r="U762" s="35">
        <f>Q762+S762</f>
        <v>-200000</v>
      </c>
      <c r="V762" s="35"/>
      <c r="W762" s="35">
        <v>-200000</v>
      </c>
      <c r="X762" s="35"/>
      <c r="Y762" s="35">
        <v>0</v>
      </c>
      <c r="Z762" s="35"/>
      <c r="AA762" s="47">
        <f t="shared" si="355"/>
        <v>-200000</v>
      </c>
    </row>
    <row r="763" spans="1:31" ht="15" x14ac:dyDescent="0.25">
      <c r="A763" s="18"/>
      <c r="C763" s="36"/>
      <c r="D763" s="36" t="s">
        <v>736</v>
      </c>
      <c r="E763" s="35">
        <v>0</v>
      </c>
      <c r="F763" s="47"/>
      <c r="G763" s="35">
        <v>0</v>
      </c>
      <c r="H763" s="47"/>
      <c r="I763" s="35">
        <f t="shared" si="351"/>
        <v>0</v>
      </c>
      <c r="J763" s="47"/>
      <c r="K763" s="47">
        <f t="shared" si="352"/>
        <v>0</v>
      </c>
      <c r="L763" s="47"/>
      <c r="M763" s="47">
        <f>S763-G763</f>
        <v>0</v>
      </c>
      <c r="N763" s="47"/>
      <c r="O763" s="47">
        <f t="shared" si="353"/>
        <v>0</v>
      </c>
      <c r="P763" s="47"/>
      <c r="Q763" s="47">
        <v>0</v>
      </c>
      <c r="R763" s="47"/>
      <c r="S763" s="35">
        <v>0</v>
      </c>
      <c r="T763" s="47"/>
      <c r="U763" s="47">
        <f t="shared" si="354"/>
        <v>0</v>
      </c>
      <c r="V763" s="47"/>
      <c r="W763" s="47">
        <v>0</v>
      </c>
      <c r="X763" s="47"/>
      <c r="Y763" s="35">
        <v>0</v>
      </c>
      <c r="Z763" s="47"/>
      <c r="AA763" s="47">
        <f t="shared" si="355"/>
        <v>0</v>
      </c>
      <c r="AE763" s="43"/>
    </row>
    <row r="764" spans="1:31" ht="15" x14ac:dyDescent="0.25">
      <c r="A764" s="18"/>
      <c r="C764" s="36"/>
      <c r="D764" s="36" t="s">
        <v>737</v>
      </c>
      <c r="E764" s="47">
        <v>0</v>
      </c>
      <c r="F764" s="47"/>
      <c r="G764" s="35"/>
      <c r="H764" s="47"/>
      <c r="I764" s="35"/>
      <c r="J764" s="47"/>
      <c r="K764" s="47"/>
      <c r="L764" s="47"/>
      <c r="M764" s="47"/>
      <c r="N764" s="47"/>
      <c r="O764" s="47"/>
      <c r="P764" s="47"/>
      <c r="Q764" s="47"/>
      <c r="R764" s="47"/>
      <c r="S764" s="35">
        <v>0</v>
      </c>
      <c r="T764" s="47"/>
      <c r="U764" s="47">
        <f t="shared" si="354"/>
        <v>0</v>
      </c>
      <c r="V764" s="47"/>
      <c r="W764" s="47">
        <v>33283</v>
      </c>
      <c r="X764" s="47"/>
      <c r="Y764" s="35">
        <v>0</v>
      </c>
      <c r="Z764" s="47"/>
      <c r="AA764" s="47">
        <f>+Y764+W764</f>
        <v>33283</v>
      </c>
      <c r="AE764" s="43"/>
    </row>
    <row r="765" spans="1:31" ht="15" x14ac:dyDescent="0.25">
      <c r="C765" s="36" t="s">
        <v>738</v>
      </c>
      <c r="E765" s="48">
        <f>SUM(E755:E764)</f>
        <v>-3274492</v>
      </c>
      <c r="F765" s="47"/>
      <c r="G765" s="48">
        <f>SUM(G755:G764)</f>
        <v>5703676</v>
      </c>
      <c r="H765" s="47"/>
      <c r="I765" s="48">
        <f>SUM(I755:I764)</f>
        <v>2429184</v>
      </c>
      <c r="J765" s="47"/>
      <c r="K765" s="48">
        <f>SUM(K755:K764)</f>
        <v>0</v>
      </c>
      <c r="L765" s="47"/>
      <c r="M765" s="48">
        <f>SUM(M755:M764)</f>
        <v>0</v>
      </c>
      <c r="N765" s="47"/>
      <c r="O765" s="48">
        <f>SUM(O755:O764)</f>
        <v>0</v>
      </c>
      <c r="P765" s="47"/>
      <c r="Q765" s="48">
        <f>SUM(Q755:Q764)</f>
        <v>-3274492</v>
      </c>
      <c r="R765" s="47"/>
      <c r="S765" s="48">
        <f>SUM(S755:S764)</f>
        <v>5703676</v>
      </c>
      <c r="T765" s="47"/>
      <c r="U765" s="48">
        <f>SUM(U755:U764)</f>
        <v>2429184</v>
      </c>
      <c r="V765" s="47"/>
      <c r="W765" s="48">
        <f>SUM(W755:W764)</f>
        <v>-3117527</v>
      </c>
      <c r="X765" s="47"/>
      <c r="Y765" s="48">
        <f>SUM(Y755:Y764)</f>
        <v>5539931</v>
      </c>
      <c r="Z765" s="47"/>
      <c r="AA765" s="48">
        <f>SUM(AA755:AA764)</f>
        <v>2422404</v>
      </c>
    </row>
    <row r="766" spans="1:31" ht="15" x14ac:dyDescent="0.25">
      <c r="C766" s="36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E766" s="43"/>
    </row>
    <row r="767" spans="1:31" ht="15" x14ac:dyDescent="0.25">
      <c r="C767" s="36" t="s">
        <v>739</v>
      </c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spans="1:31" ht="15" x14ac:dyDescent="0.25">
      <c r="C768" s="16"/>
      <c r="D768" s="36" t="s">
        <v>740</v>
      </c>
      <c r="E768" s="47">
        <f>+E751+E765</f>
        <v>90271</v>
      </c>
      <c r="F768" s="47"/>
      <c r="G768" s="47">
        <f>+G751+G765</f>
        <v>-78058</v>
      </c>
      <c r="H768" s="47"/>
      <c r="I768" s="47">
        <f>+I751+I765</f>
        <v>12213</v>
      </c>
      <c r="J768" s="47"/>
      <c r="K768" s="47">
        <f>+K751+K765</f>
        <v>87504</v>
      </c>
      <c r="L768" s="47"/>
      <c r="M768" s="47">
        <f>+M751+M765</f>
        <v>0</v>
      </c>
      <c r="N768" s="47"/>
      <c r="O768" s="47">
        <f>+O751+O765</f>
        <v>87504</v>
      </c>
      <c r="P768" s="47"/>
      <c r="Q768" s="47">
        <f>+Q751+Q765</f>
        <v>177775</v>
      </c>
      <c r="R768" s="47"/>
      <c r="S768" s="47">
        <f>+S751+S765</f>
        <v>-78058</v>
      </c>
      <c r="T768" s="47"/>
      <c r="U768" s="47">
        <f>+U751+U765</f>
        <v>99717</v>
      </c>
      <c r="V768" s="47"/>
      <c r="W768" s="47">
        <f>+W751+W765</f>
        <v>1491200</v>
      </c>
      <c r="X768" s="47"/>
      <c r="Y768" s="47">
        <f>+Y751+Y765</f>
        <v>21971</v>
      </c>
      <c r="Z768" s="47"/>
      <c r="AA768" s="47">
        <f>+AA751+AA765</f>
        <v>1513171</v>
      </c>
    </row>
    <row r="769" spans="1:74" ht="15" x14ac:dyDescent="0.25">
      <c r="D769" s="36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spans="1:74" ht="15" x14ac:dyDescent="0.25">
      <c r="A770" s="24"/>
      <c r="C770" s="36" t="s">
        <v>741</v>
      </c>
      <c r="E770" s="11">
        <v>1119939</v>
      </c>
      <c r="F770" s="10"/>
      <c r="G770" s="11">
        <v>78058</v>
      </c>
      <c r="H770" s="10"/>
      <c r="I770" s="11">
        <f>E770+G770</f>
        <v>1197997</v>
      </c>
      <c r="J770" s="10"/>
      <c r="K770" s="11">
        <v>0</v>
      </c>
      <c r="L770" s="10"/>
      <c r="M770" s="11">
        <v>0</v>
      </c>
      <c r="N770" s="10"/>
      <c r="O770" s="11">
        <f>K770+M770</f>
        <v>0</v>
      </c>
      <c r="P770" s="10"/>
      <c r="Q770" s="47">
        <v>1119939</v>
      </c>
      <c r="R770" s="10"/>
      <c r="S770" s="11">
        <v>78058</v>
      </c>
      <c r="T770" s="10"/>
      <c r="U770" s="11">
        <f>Q770+S770</f>
        <v>1197997</v>
      </c>
      <c r="V770" s="10"/>
      <c r="W770" s="11">
        <v>1119939</v>
      </c>
      <c r="X770" s="10"/>
      <c r="Y770" s="11">
        <v>78058</v>
      </c>
      <c r="Z770" s="10"/>
      <c r="AA770" s="11">
        <f>+Y770+W770</f>
        <v>1197997</v>
      </c>
      <c r="AB770" s="49"/>
    </row>
    <row r="771" spans="1:74" ht="15" x14ac:dyDescent="0.25">
      <c r="A771" s="24"/>
      <c r="C771" s="36"/>
      <c r="D771" s="36"/>
      <c r="G771" s="16"/>
      <c r="H771" s="16"/>
      <c r="M771" s="16"/>
      <c r="N771" s="16"/>
      <c r="O771" s="16"/>
      <c r="P771" s="16"/>
      <c r="Q771" s="11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49"/>
    </row>
    <row r="772" spans="1:74" ht="15.75" thickBot="1" x14ac:dyDescent="0.3">
      <c r="A772" s="24"/>
      <c r="C772" s="36" t="s">
        <v>742</v>
      </c>
      <c r="D772" s="36"/>
      <c r="E772" s="12">
        <f>+E768+E770</f>
        <v>1210210</v>
      </c>
      <c r="F772" s="10"/>
      <c r="G772" s="12">
        <f>+G768+G770</f>
        <v>0</v>
      </c>
      <c r="H772" s="10"/>
      <c r="I772" s="12">
        <f>+I768+I770</f>
        <v>1210210</v>
      </c>
      <c r="J772" s="10"/>
      <c r="K772" s="12">
        <f>+K768+K770</f>
        <v>87504</v>
      </c>
      <c r="L772" s="10"/>
      <c r="M772" s="12">
        <f>+M768+M770</f>
        <v>0</v>
      </c>
      <c r="N772" s="10"/>
      <c r="O772" s="12">
        <f>+O768+O770</f>
        <v>87504</v>
      </c>
      <c r="P772" s="10"/>
      <c r="Q772" s="12">
        <f>+Q768+Q770</f>
        <v>1297714</v>
      </c>
      <c r="R772" s="10"/>
      <c r="S772" s="12">
        <f>+S768+S770</f>
        <v>0</v>
      </c>
      <c r="T772" s="10"/>
      <c r="U772" s="12">
        <f>+U768+U770</f>
        <v>1297714</v>
      </c>
      <c r="V772" s="10"/>
      <c r="W772" s="12">
        <f>+W768+W770</f>
        <v>2611139</v>
      </c>
      <c r="X772" s="10"/>
      <c r="Y772" s="12">
        <f>+Y768+Y770</f>
        <v>100029</v>
      </c>
      <c r="Z772" s="10"/>
      <c r="AA772" s="12">
        <f>+Y772+W772</f>
        <v>2711168</v>
      </c>
      <c r="AB772" s="18"/>
    </row>
    <row r="773" spans="1:74" ht="12" customHeight="1" thickTop="1" x14ac:dyDescent="0.25">
      <c r="A773" s="24"/>
      <c r="C773" s="36"/>
      <c r="D773" s="36"/>
      <c r="G773" s="1"/>
      <c r="H773" s="2"/>
      <c r="K773" s="1"/>
      <c r="L773" s="2"/>
      <c r="M773" s="1"/>
      <c r="N773" s="2"/>
      <c r="O773" s="1"/>
      <c r="P773" s="2"/>
      <c r="Q773" s="10"/>
      <c r="R773" s="2"/>
      <c r="S773" s="1"/>
      <c r="T773" s="2"/>
      <c r="U773" s="1"/>
      <c r="V773" s="2"/>
      <c r="W773" s="1"/>
      <c r="X773" s="2"/>
      <c r="Y773" s="1"/>
      <c r="Z773" s="2"/>
      <c r="AA773" s="1"/>
      <c r="AB773" s="18"/>
    </row>
    <row r="774" spans="1:74" ht="15" x14ac:dyDescent="0.25">
      <c r="A774" s="24"/>
      <c r="D774" s="33" t="s">
        <v>859</v>
      </c>
      <c r="O774" s="47"/>
      <c r="P774" s="47"/>
      <c r="Q774" s="47"/>
      <c r="AA774" s="13"/>
      <c r="AB774" s="49"/>
    </row>
    <row r="775" spans="1:74" customFormat="1" ht="15" x14ac:dyDescent="0.25">
      <c r="A775" s="24"/>
      <c r="B775" s="15"/>
      <c r="C775" s="15"/>
      <c r="D775" s="33" t="s">
        <v>851</v>
      </c>
      <c r="AA775" s="11"/>
      <c r="AT775" s="18"/>
      <c r="AU775" s="18"/>
      <c r="AV775" s="18"/>
      <c r="AW775" s="18"/>
      <c r="AX775" s="18"/>
      <c r="AY775" s="18"/>
      <c r="AZ775" s="18"/>
      <c r="BA775" s="18"/>
      <c r="BB775" s="18"/>
      <c r="BC775" s="18"/>
      <c r="BD775" s="18"/>
      <c r="BE775" s="18"/>
      <c r="BF775" s="18"/>
      <c r="BG775" s="18"/>
      <c r="BH775" s="18"/>
      <c r="BI775" s="18"/>
      <c r="BJ775" s="18"/>
      <c r="BK775" s="18"/>
      <c r="BL775" s="18"/>
      <c r="BM775" s="18"/>
      <c r="BN775" s="18"/>
      <c r="BO775" s="18"/>
      <c r="BP775" s="18"/>
      <c r="BQ775" s="18"/>
      <c r="BR775" s="18"/>
      <c r="BS775" s="18"/>
      <c r="BT775" s="18"/>
      <c r="BU775" s="18"/>
      <c r="BV775" s="18"/>
    </row>
    <row r="776" spans="1:74" ht="12" customHeight="1" x14ac:dyDescent="0.25">
      <c r="A776" s="24"/>
      <c r="D776" s="33" t="s">
        <v>849</v>
      </c>
      <c r="AA776" s="11"/>
    </row>
    <row r="777" spans="1:74" ht="12" customHeight="1" x14ac:dyDescent="0.25">
      <c r="D777" s="33" t="s">
        <v>850</v>
      </c>
      <c r="AA777" s="11"/>
    </row>
    <row r="778" spans="1:74" ht="12" customHeight="1" x14ac:dyDescent="0.25">
      <c r="D778" s="33" t="s">
        <v>7</v>
      </c>
    </row>
    <row r="780" spans="1:74" ht="12" customHeight="1" x14ac:dyDescent="0.25">
      <c r="A780" s="24"/>
    </row>
    <row r="781" spans="1:74" ht="12" customHeight="1" x14ac:dyDescent="0.25">
      <c r="A781" s="24"/>
    </row>
    <row r="782" spans="1:74" ht="12" customHeight="1" x14ac:dyDescent="0.25">
      <c r="A782" s="24"/>
    </row>
    <row r="783" spans="1:74" ht="12" customHeight="1" x14ac:dyDescent="0.25">
      <c r="A783" s="24"/>
    </row>
    <row r="784" spans="1:74" ht="12" customHeight="1" x14ac:dyDescent="0.25">
      <c r="A784" s="24"/>
    </row>
    <row r="785" spans="1:1" ht="12" customHeight="1" x14ac:dyDescent="0.25">
      <c r="A785" s="24"/>
    </row>
    <row r="808" spans="2:2" ht="12" customHeight="1" x14ac:dyDescent="0.25">
      <c r="B808"/>
    </row>
  </sheetData>
  <mergeCells count="11">
    <mergeCell ref="W10:AA10"/>
    <mergeCell ref="E10:U10"/>
    <mergeCell ref="E9:I9"/>
    <mergeCell ref="K9:O9"/>
    <mergeCell ref="W9:AA9"/>
    <mergeCell ref="Q9:U9"/>
    <mergeCell ref="D7:AA7"/>
    <mergeCell ref="D2:AA2"/>
    <mergeCell ref="D3:AA3"/>
    <mergeCell ref="D5:AA5"/>
    <mergeCell ref="D6:AA6"/>
  </mergeCells>
  <phoneticPr fontId="0" type="noConversion"/>
  <pageMargins left="0.75" right="0.25" top="0.75" bottom="0.75" header="0.25" footer="0.5"/>
  <pageSetup paperSize="5" scale="51" firstPageNumber="8" fitToHeight="14" orientation="landscape" r:id="rId1"/>
  <headerFooter alignWithMargins="0">
    <oddHeader xml:space="preserve">&amp;R&amp;"Times New Roman,Bold" Exhibit C-1a&amp;"Arial,Regular"
</oddHeader>
  </headerFooter>
  <rowBreaks count="4" manualBreakCount="4">
    <brk id="120" min="2" max="26" man="1"/>
    <brk id="170" min="2" max="26" man="1"/>
    <brk id="222" min="2" max="26" man="1"/>
    <brk id="276" min="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C-1a </vt:lpstr>
      <vt:lpstr>'C-1a '!Print_Area</vt:lpstr>
      <vt:lpstr>'C-1a 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pscott</dc:creator>
  <cp:lastModifiedBy>Grama, Jacqueline</cp:lastModifiedBy>
  <cp:lastPrinted>2016-07-05T15:48:24Z</cp:lastPrinted>
  <dcterms:created xsi:type="dcterms:W3CDTF">2003-07-18T19:35:43Z</dcterms:created>
  <dcterms:modified xsi:type="dcterms:W3CDTF">2023-08-18T15:02:16Z</dcterms:modified>
</cp:coreProperties>
</file>